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305" firstSheet="1" activeTab="1"/>
  </bookViews>
  <sheets>
    <sheet name="TH" sheetId="5" state="hidden" r:id="rId1"/>
    <sheet name="NTM 2021-2025" sheetId="4" r:id="rId2"/>
    <sheet name="NTM 2022" sheetId="1" r:id="rId3"/>
    <sheet name="DTTS 2021-2025" sheetId="2" state="hidden" r:id="rId4"/>
    <sheet name="Sheet3" sheetId="3" state="hidden" r:id="rId5"/>
  </sheets>
  <definedNames>
    <definedName name="_xlnm.Print_Area" localSheetId="1">'NTM 2021-2025'!$A$1:$AK$499</definedName>
    <definedName name="_xlnm.Print_Area" localSheetId="0">TH!$A$1:$AC$293</definedName>
    <definedName name="_xlnm.Print_Titles" localSheetId="1">'NTM 2021-2025'!$6:$10</definedName>
    <definedName name="_xlnm.Print_Titles" localSheetId="2">'NTM 2022'!$6:$11</definedName>
    <definedName name="_xlnm.Print_Titles" localSheetId="0">TH!$5:$9</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1" i="1" l="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D161" i="1"/>
  <c r="E165" i="1"/>
  <c r="F165" i="1"/>
  <c r="G165" i="1"/>
  <c r="H165" i="1"/>
  <c r="I165" i="1"/>
  <c r="J165" i="1"/>
  <c r="K165" i="1"/>
  <c r="L165" i="1"/>
  <c r="M165" i="1"/>
  <c r="N165" i="1"/>
  <c r="O165" i="1"/>
  <c r="P165" i="1"/>
  <c r="Q165" i="1"/>
  <c r="R165" i="1"/>
  <c r="S165" i="1"/>
  <c r="T165" i="1"/>
  <c r="U165" i="1"/>
  <c r="D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D166" i="1"/>
  <c r="E174" i="1"/>
  <c r="F174" i="1"/>
  <c r="G174" i="1"/>
  <c r="H174" i="1"/>
  <c r="I174" i="1"/>
  <c r="J174" i="1"/>
  <c r="K174" i="1"/>
  <c r="L174" i="1"/>
  <c r="M174" i="1"/>
  <c r="N174" i="1"/>
  <c r="O174" i="1"/>
  <c r="P174" i="1"/>
  <c r="Q174" i="1"/>
  <c r="R174" i="1"/>
  <c r="S174" i="1"/>
  <c r="T174" i="1"/>
  <c r="U174" i="1"/>
  <c r="D174" i="1"/>
  <c r="W1476" i="2" l="1"/>
  <c r="Q1476" i="2"/>
  <c r="BA1473" i="2"/>
  <c r="AZ1473" i="2"/>
  <c r="BA1472" i="2"/>
  <c r="AA1472" i="2"/>
  <c r="Z1472" i="2"/>
  <c r="AL1472" i="2" s="1"/>
  <c r="M1472" i="2"/>
  <c r="K1472" i="2"/>
  <c r="H1472" i="2" s="1"/>
  <c r="AZ1472" i="2" s="1"/>
  <c r="J1472" i="2"/>
  <c r="I1472" i="2"/>
  <c r="AV1472" i="2" s="1"/>
  <c r="BA1471" i="2"/>
  <c r="AL1471" i="2"/>
  <c r="AF1471" i="2"/>
  <c r="AA1471" i="2"/>
  <c r="Z1471" i="2" s="1"/>
  <c r="Z1466" i="2" s="1"/>
  <c r="M1471" i="2"/>
  <c r="K1471" i="2" s="1"/>
  <c r="H1471" i="2" s="1"/>
  <c r="AZ1471" i="2" s="1"/>
  <c r="J1471" i="2"/>
  <c r="I1471" i="2"/>
  <c r="AV1471" i="2" s="1"/>
  <c r="T1470" i="2"/>
  <c r="K1470" i="2"/>
  <c r="J1470" i="2"/>
  <c r="I1470" i="2"/>
  <c r="H1470" i="2"/>
  <c r="T1469" i="2"/>
  <c r="K1469" i="2"/>
  <c r="H1469" i="2" s="1"/>
  <c r="J1469" i="2"/>
  <c r="I1469" i="2"/>
  <c r="T1468" i="2"/>
  <c r="K1468" i="2"/>
  <c r="J1468" i="2"/>
  <c r="I1468" i="2"/>
  <c r="H1468" i="2"/>
  <c r="T1467" i="2"/>
  <c r="K1467" i="2"/>
  <c r="J1467" i="2"/>
  <c r="I1467" i="2"/>
  <c r="H1467" i="2"/>
  <c r="AF1466" i="2"/>
  <c r="U1466" i="2"/>
  <c r="T1466" i="2"/>
  <c r="P1466" i="2"/>
  <c r="L1466" i="2"/>
  <c r="BA1466" i="2" s="1"/>
  <c r="I1466" i="2"/>
  <c r="BA1465" i="2"/>
  <c r="BA1464" i="2"/>
  <c r="AI1464" i="2"/>
  <c r="AC1464" i="2"/>
  <c r="J1464" i="2"/>
  <c r="I1464" i="2"/>
  <c r="AV1464" i="2" s="1"/>
  <c r="H1464" i="2"/>
  <c r="AZ1464" i="2" s="1"/>
  <c r="BA1463" i="2"/>
  <c r="J1463" i="2"/>
  <c r="I1463" i="2"/>
  <c r="AV1463" i="2" s="1"/>
  <c r="H1463" i="2"/>
  <c r="AZ1463" i="2" s="1"/>
  <c r="BA1462" i="2"/>
  <c r="Y1462" i="2"/>
  <c r="J1462" i="2"/>
  <c r="I1462" i="2"/>
  <c r="H1462" i="2"/>
  <c r="AZ1462" i="2" s="1"/>
  <c r="BA1461" i="2"/>
  <c r="W1461" i="2"/>
  <c r="Y1461" i="2" s="1"/>
  <c r="Y1460" i="2" s="1"/>
  <c r="Y1439" i="2" s="1"/>
  <c r="N1461" i="2"/>
  <c r="J1461" i="2"/>
  <c r="I1461" i="2"/>
  <c r="AV1461" i="2" s="1"/>
  <c r="H1461" i="2"/>
  <c r="AZ1461" i="2" s="1"/>
  <c r="AY1460" i="2"/>
  <c r="AX1460" i="2"/>
  <c r="AW1460" i="2"/>
  <c r="AU1460" i="2"/>
  <c r="AT1460" i="2"/>
  <c r="AS1460" i="2"/>
  <c r="AR1460" i="2"/>
  <c r="AQ1460" i="2"/>
  <c r="AP1460" i="2"/>
  <c r="AO1460" i="2"/>
  <c r="AN1460" i="2"/>
  <c r="AM1460" i="2"/>
  <c r="AL1460" i="2"/>
  <c r="AK1460" i="2"/>
  <c r="AJ1460" i="2"/>
  <c r="AH1460" i="2"/>
  <c r="AG1460" i="2"/>
  <c r="AF1460" i="2"/>
  <c r="AE1460" i="2"/>
  <c r="AD1460" i="2"/>
  <c r="AC1460" i="2"/>
  <c r="AB1460" i="2"/>
  <c r="AA1460" i="2"/>
  <c r="Z1460" i="2"/>
  <c r="X1460" i="2"/>
  <c r="W1460" i="2"/>
  <c r="V1460" i="2"/>
  <c r="U1460" i="2"/>
  <c r="T1460" i="2"/>
  <c r="S1460" i="2"/>
  <c r="R1460" i="2"/>
  <c r="BA1460" i="2" s="1"/>
  <c r="Q1460" i="2"/>
  <c r="P1460" i="2"/>
  <c r="J1460" i="2" s="1"/>
  <c r="O1460" i="2"/>
  <c r="N1460" i="2"/>
  <c r="H1460" i="2" s="1"/>
  <c r="AZ1460" i="2" s="1"/>
  <c r="I1460" i="2"/>
  <c r="AV1460" i="2" s="1"/>
  <c r="E1460" i="2"/>
  <c r="D1460" i="2"/>
  <c r="BA1459" i="2"/>
  <c r="AC1459" i="2"/>
  <c r="AI1459" i="2" s="1"/>
  <c r="J1459" i="2"/>
  <c r="I1459" i="2"/>
  <c r="AV1459" i="2" s="1"/>
  <c r="H1459" i="2"/>
  <c r="AZ1459" i="2" s="1"/>
  <c r="BA1458" i="2"/>
  <c r="AC1458" i="2"/>
  <c r="AI1458" i="2" s="1"/>
  <c r="J1458" i="2"/>
  <c r="I1458" i="2"/>
  <c r="AV1458" i="2" s="1"/>
  <c r="H1458" i="2"/>
  <c r="AZ1458" i="2" s="1"/>
  <c r="BA1457" i="2"/>
  <c r="AC1457" i="2"/>
  <c r="AI1457" i="2" s="1"/>
  <c r="J1457" i="2"/>
  <c r="I1457" i="2"/>
  <c r="AV1457" i="2" s="1"/>
  <c r="H1457" i="2"/>
  <c r="AZ1457" i="2" s="1"/>
  <c r="BA1456" i="2"/>
  <c r="AV1456" i="2"/>
  <c r="AT1456" i="2"/>
  <c r="AS1456" i="2"/>
  <c r="AR1456" i="2"/>
  <c r="AQ1456" i="2"/>
  <c r="AP1456" i="2"/>
  <c r="AO1456" i="2"/>
  <c r="AL1456" i="2"/>
  <c r="AF1456" i="2"/>
  <c r="J1456" i="2"/>
  <c r="I1456" i="2"/>
  <c r="H1456" i="2"/>
  <c r="AZ1456" i="2" s="1"/>
  <c r="BA1455" i="2"/>
  <c r="J1455" i="2"/>
  <c r="I1455" i="2"/>
  <c r="AV1455" i="2" s="1"/>
  <c r="H1455" i="2"/>
  <c r="AZ1455" i="2" s="1"/>
  <c r="BA1454" i="2"/>
  <c r="AI1454" i="2"/>
  <c r="AC1454" i="2"/>
  <c r="J1454" i="2"/>
  <c r="I1454" i="2"/>
  <c r="AV1454" i="2" s="1"/>
  <c r="H1454" i="2"/>
  <c r="AZ1454" i="2" s="1"/>
  <c r="BA1453" i="2"/>
  <c r="Y1453" i="2"/>
  <c r="N1453" i="2"/>
  <c r="H1453" i="2" s="1"/>
  <c r="AZ1453" i="2" s="1"/>
  <c r="J1453" i="2"/>
  <c r="I1453" i="2"/>
  <c r="AV1453" i="2" s="1"/>
  <c r="AT1452" i="2"/>
  <c r="AS1452" i="2"/>
  <c r="AR1452" i="2"/>
  <c r="AQ1452" i="2"/>
  <c r="AP1452" i="2"/>
  <c r="AO1452" i="2"/>
  <c r="AN1452" i="2"/>
  <c r="AM1452" i="2"/>
  <c r="AL1452" i="2"/>
  <c r="AK1452" i="2"/>
  <c r="AJ1452" i="2"/>
  <c r="AH1452" i="2"/>
  <c r="AG1452" i="2"/>
  <c r="AF1452" i="2"/>
  <c r="AD1452" i="2"/>
  <c r="AB1452" i="2"/>
  <c r="AA1452" i="2"/>
  <c r="Z1452" i="2"/>
  <c r="Y1452" i="2"/>
  <c r="X1452" i="2"/>
  <c r="W1452" i="2"/>
  <c r="V1452" i="2"/>
  <c r="U1452" i="2"/>
  <c r="T1452" i="2"/>
  <c r="S1452" i="2"/>
  <c r="R1452" i="2"/>
  <c r="BA1452" i="2" s="1"/>
  <c r="Q1452" i="2"/>
  <c r="P1452" i="2"/>
  <c r="O1452" i="2"/>
  <c r="I1452" i="2" s="1"/>
  <c r="AV1452" i="2" s="1"/>
  <c r="N1452" i="2"/>
  <c r="J1452" i="2"/>
  <c r="H1452" i="2"/>
  <c r="AZ1452" i="2" s="1"/>
  <c r="E1452" i="2"/>
  <c r="D1452" i="2"/>
  <c r="AT1451" i="2"/>
  <c r="AS1451" i="2"/>
  <c r="AR1451" i="2"/>
  <c r="AQ1451" i="2"/>
  <c r="AP1451" i="2"/>
  <c r="AO1451" i="2"/>
  <c r="AN1451" i="2"/>
  <c r="AM1451" i="2"/>
  <c r="AL1451" i="2"/>
  <c r="AK1451" i="2"/>
  <c r="AJ1451" i="2"/>
  <c r="AH1451" i="2"/>
  <c r="AG1451" i="2"/>
  <c r="AF1451" i="2"/>
  <c r="AD1451" i="2"/>
  <c r="AB1451" i="2"/>
  <c r="AA1451" i="2"/>
  <c r="Z1451" i="2"/>
  <c r="Y1451" i="2"/>
  <c r="X1451" i="2"/>
  <c r="W1451" i="2"/>
  <c r="V1451" i="2"/>
  <c r="U1451" i="2"/>
  <c r="T1451" i="2"/>
  <c r="S1451" i="2"/>
  <c r="R1451" i="2"/>
  <c r="BA1451" i="2" s="1"/>
  <c r="Q1451" i="2"/>
  <c r="P1451" i="2"/>
  <c r="J1451" i="2" s="1"/>
  <c r="O1451" i="2"/>
  <c r="N1451" i="2"/>
  <c r="H1451" i="2" s="1"/>
  <c r="AZ1451" i="2" s="1"/>
  <c r="I1451" i="2"/>
  <c r="AV1451" i="2" s="1"/>
  <c r="G1451" i="2"/>
  <c r="F1451" i="2"/>
  <c r="E1451" i="2"/>
  <c r="D1451" i="2"/>
  <c r="AT1450" i="2"/>
  <c r="AS1450" i="2"/>
  <c r="AR1450" i="2"/>
  <c r="AQ1450" i="2"/>
  <c r="AP1450" i="2"/>
  <c r="AO1450" i="2"/>
  <c r="AN1450" i="2"/>
  <c r="AM1450" i="2"/>
  <c r="AL1450" i="2"/>
  <c r="AK1450" i="2"/>
  <c r="AJ1450" i="2"/>
  <c r="AH1450" i="2"/>
  <c r="AG1450" i="2"/>
  <c r="AF1450" i="2"/>
  <c r="AD1450" i="2"/>
  <c r="AB1450" i="2"/>
  <c r="AA1450" i="2"/>
  <c r="Z1450" i="2"/>
  <c r="Y1450" i="2"/>
  <c r="X1450" i="2"/>
  <c r="W1450" i="2"/>
  <c r="V1450" i="2"/>
  <c r="U1450" i="2"/>
  <c r="T1450" i="2"/>
  <c r="S1450" i="2"/>
  <c r="R1450" i="2"/>
  <c r="BA1450" i="2" s="1"/>
  <c r="Q1450" i="2"/>
  <c r="P1450" i="2"/>
  <c r="O1450" i="2"/>
  <c r="I1450" i="2" s="1"/>
  <c r="AV1450" i="2" s="1"/>
  <c r="N1450" i="2"/>
  <c r="J1450" i="2"/>
  <c r="H1450" i="2"/>
  <c r="AZ1450" i="2" s="1"/>
  <c r="E1450" i="2"/>
  <c r="D1450" i="2"/>
  <c r="BA1449" i="2"/>
  <c r="J1449" i="2"/>
  <c r="I1449" i="2"/>
  <c r="AV1449" i="2" s="1"/>
  <c r="H1449" i="2"/>
  <c r="AZ1449" i="2" s="1"/>
  <c r="AU1448" i="2"/>
  <c r="AT1448" i="2"/>
  <c r="AS1448" i="2"/>
  <c r="AR1448" i="2"/>
  <c r="AQ1448" i="2"/>
  <c r="AP1448" i="2"/>
  <c r="AO1448" i="2"/>
  <c r="AN1448" i="2"/>
  <c r="AM1448" i="2"/>
  <c r="AL1448" i="2"/>
  <c r="AK1448" i="2"/>
  <c r="AJ1448" i="2"/>
  <c r="AH1448" i="2"/>
  <c r="AG1448" i="2"/>
  <c r="AF1448" i="2"/>
  <c r="AD1448" i="2"/>
  <c r="AB1448" i="2"/>
  <c r="AA1448" i="2"/>
  <c r="Z1448" i="2"/>
  <c r="Y1448" i="2"/>
  <c r="X1448" i="2"/>
  <c r="W1448" i="2"/>
  <c r="V1448" i="2"/>
  <c r="U1448" i="2"/>
  <c r="T1448" i="2"/>
  <c r="S1448" i="2"/>
  <c r="R1448" i="2"/>
  <c r="BA1448" i="2" s="1"/>
  <c r="Q1448" i="2"/>
  <c r="P1448" i="2"/>
  <c r="O1448" i="2"/>
  <c r="I1448" i="2" s="1"/>
  <c r="AV1448" i="2" s="1"/>
  <c r="N1448" i="2"/>
  <c r="J1448" i="2"/>
  <c r="H1448" i="2"/>
  <c r="AZ1448" i="2" s="1"/>
  <c r="E1448" i="2"/>
  <c r="D1448" i="2"/>
  <c r="AT1447" i="2"/>
  <c r="AS1447" i="2"/>
  <c r="AR1447" i="2"/>
  <c r="AQ1447" i="2"/>
  <c r="AP1447" i="2"/>
  <c r="AO1447" i="2"/>
  <c r="AN1447" i="2"/>
  <c r="AM1447" i="2"/>
  <c r="AL1447" i="2"/>
  <c r="AK1447" i="2"/>
  <c r="AJ1447" i="2"/>
  <c r="AH1447" i="2"/>
  <c r="AG1447" i="2"/>
  <c r="AF1447" i="2"/>
  <c r="AD1447" i="2"/>
  <c r="AB1447" i="2"/>
  <c r="AA1447" i="2"/>
  <c r="Z1447" i="2"/>
  <c r="Y1447" i="2"/>
  <c r="X1447" i="2"/>
  <c r="W1447" i="2"/>
  <c r="V1447" i="2"/>
  <c r="U1447" i="2"/>
  <c r="T1447" i="2"/>
  <c r="S1447" i="2"/>
  <c r="R1447" i="2"/>
  <c r="BA1447" i="2" s="1"/>
  <c r="Q1447" i="2"/>
  <c r="P1447" i="2"/>
  <c r="J1447" i="2" s="1"/>
  <c r="O1447" i="2"/>
  <c r="N1447" i="2"/>
  <c r="H1447" i="2" s="1"/>
  <c r="AZ1447" i="2" s="1"/>
  <c r="I1447" i="2"/>
  <c r="AV1447" i="2" s="1"/>
  <c r="E1447" i="2"/>
  <c r="D1447" i="2"/>
  <c r="BA1446" i="2"/>
  <c r="J1446" i="2"/>
  <c r="I1446" i="2"/>
  <c r="AV1446" i="2" s="1"/>
  <c r="H1446" i="2"/>
  <c r="AZ1446" i="2" s="1"/>
  <c r="BA1445" i="2"/>
  <c r="J1445" i="2"/>
  <c r="I1445" i="2"/>
  <c r="AV1445" i="2" s="1"/>
  <c r="H1445" i="2"/>
  <c r="AZ1445" i="2" s="1"/>
  <c r="BA1444" i="2"/>
  <c r="N1444" i="2"/>
  <c r="H1444" i="2" s="1"/>
  <c r="AZ1444" i="2" s="1"/>
  <c r="J1444" i="2"/>
  <c r="I1444" i="2"/>
  <c r="AC1444" i="2" s="1"/>
  <c r="AU1443" i="2"/>
  <c r="AT1443" i="2"/>
  <c r="AS1443" i="2"/>
  <c r="AR1443" i="2"/>
  <c r="AQ1443" i="2"/>
  <c r="AP1443" i="2"/>
  <c r="AO1443" i="2"/>
  <c r="AN1443" i="2"/>
  <c r="AM1443" i="2"/>
  <c r="AL1443" i="2"/>
  <c r="AK1443" i="2"/>
  <c r="AJ1443" i="2"/>
  <c r="AH1443" i="2"/>
  <c r="AG1443" i="2"/>
  <c r="AF1443" i="2"/>
  <c r="AD1443" i="2"/>
  <c r="AB1443" i="2"/>
  <c r="AA1443" i="2"/>
  <c r="Z1443" i="2"/>
  <c r="Y1443" i="2"/>
  <c r="X1443" i="2"/>
  <c r="W1443" i="2"/>
  <c r="V1443" i="2"/>
  <c r="U1443" i="2"/>
  <c r="T1443" i="2"/>
  <c r="S1443" i="2"/>
  <c r="R1443" i="2"/>
  <c r="BA1443" i="2" s="1"/>
  <c r="Q1443" i="2"/>
  <c r="P1443" i="2"/>
  <c r="J1443" i="2" s="1"/>
  <c r="O1443" i="2"/>
  <c r="N1443" i="2"/>
  <c r="H1443" i="2" s="1"/>
  <c r="AZ1443" i="2" s="1"/>
  <c r="I1443" i="2"/>
  <c r="AV1443" i="2" s="1"/>
  <c r="E1443" i="2"/>
  <c r="D1443" i="2"/>
  <c r="AU1442" i="2"/>
  <c r="AT1442" i="2"/>
  <c r="AS1442" i="2"/>
  <c r="AR1442" i="2"/>
  <c r="AQ1442" i="2"/>
  <c r="AP1442" i="2"/>
  <c r="AO1442" i="2"/>
  <c r="AN1442" i="2"/>
  <c r="AM1442" i="2"/>
  <c r="AL1442" i="2"/>
  <c r="AK1442" i="2"/>
  <c r="AJ1442" i="2"/>
  <c r="AH1442" i="2"/>
  <c r="AG1442" i="2"/>
  <c r="AF1442" i="2"/>
  <c r="AD1442" i="2"/>
  <c r="AB1442" i="2"/>
  <c r="AA1442" i="2"/>
  <c r="Z1442" i="2"/>
  <c r="Y1442" i="2"/>
  <c r="X1442" i="2"/>
  <c r="W1442" i="2"/>
  <c r="V1442" i="2"/>
  <c r="U1442" i="2"/>
  <c r="T1442" i="2"/>
  <c r="S1442" i="2"/>
  <c r="R1442" i="2"/>
  <c r="BA1442" i="2" s="1"/>
  <c r="Q1442" i="2"/>
  <c r="P1442" i="2"/>
  <c r="J1442" i="2" s="1"/>
  <c r="O1442" i="2"/>
  <c r="N1442" i="2"/>
  <c r="H1442" i="2" s="1"/>
  <c r="AZ1442" i="2" s="1"/>
  <c r="I1442" i="2"/>
  <c r="AV1442" i="2" s="1"/>
  <c r="E1442" i="2"/>
  <c r="D1442" i="2"/>
  <c r="AT1441" i="2"/>
  <c r="AS1441" i="2"/>
  <c r="AR1441" i="2"/>
  <c r="AQ1441" i="2"/>
  <c r="AP1441" i="2"/>
  <c r="AO1441" i="2"/>
  <c r="AN1441" i="2"/>
  <c r="AM1441" i="2"/>
  <c r="AL1441" i="2"/>
  <c r="AK1441" i="2"/>
  <c r="AJ1441" i="2"/>
  <c r="AH1441" i="2"/>
  <c r="AG1441" i="2"/>
  <c r="AF1441" i="2"/>
  <c r="AD1441" i="2"/>
  <c r="AB1441" i="2"/>
  <c r="AA1441" i="2"/>
  <c r="Z1441" i="2"/>
  <c r="Y1441" i="2"/>
  <c r="X1441" i="2"/>
  <c r="W1441" i="2"/>
  <c r="V1441" i="2"/>
  <c r="U1441" i="2"/>
  <c r="T1441" i="2"/>
  <c r="S1441" i="2"/>
  <c r="R1441" i="2"/>
  <c r="BA1441" i="2" s="1"/>
  <c r="Q1441" i="2"/>
  <c r="P1441" i="2"/>
  <c r="O1441" i="2"/>
  <c r="I1441" i="2" s="1"/>
  <c r="AV1441" i="2" s="1"/>
  <c r="N1441" i="2"/>
  <c r="J1441" i="2"/>
  <c r="H1441" i="2"/>
  <c r="AZ1441" i="2" s="1"/>
  <c r="E1441" i="2"/>
  <c r="D1441" i="2"/>
  <c r="D1440" i="2" s="1"/>
  <c r="D1439" i="2" s="1"/>
  <c r="AT1440" i="2"/>
  <c r="AS1440" i="2"/>
  <c r="AR1440" i="2"/>
  <c r="AQ1440" i="2"/>
  <c r="AP1440" i="2"/>
  <c r="AO1440" i="2"/>
  <c r="AN1440" i="2"/>
  <c r="AM1440" i="2"/>
  <c r="AL1440" i="2"/>
  <c r="AK1440" i="2"/>
  <c r="AJ1440" i="2"/>
  <c r="AH1440" i="2"/>
  <c r="AG1440" i="2"/>
  <c r="AF1440" i="2"/>
  <c r="AD1440" i="2"/>
  <c r="AB1440" i="2"/>
  <c r="AA1440" i="2"/>
  <c r="Z1440" i="2"/>
  <c r="Y1440" i="2"/>
  <c r="X1440" i="2"/>
  <c r="W1440" i="2"/>
  <c r="V1440" i="2"/>
  <c r="U1440" i="2"/>
  <c r="T1440" i="2"/>
  <c r="S1440" i="2"/>
  <c r="R1440" i="2"/>
  <c r="BA1440" i="2" s="1"/>
  <c r="Q1440" i="2"/>
  <c r="P1440" i="2"/>
  <c r="J1440" i="2" s="1"/>
  <c r="O1440" i="2"/>
  <c r="N1440" i="2"/>
  <c r="H1440" i="2" s="1"/>
  <c r="I1440" i="2"/>
  <c r="AV1440" i="2" s="1"/>
  <c r="E1440" i="2"/>
  <c r="AU1439" i="2"/>
  <c r="AT1439" i="2"/>
  <c r="AS1439" i="2"/>
  <c r="AR1439" i="2"/>
  <c r="AQ1439" i="2"/>
  <c r="AP1439" i="2"/>
  <c r="AO1439" i="2"/>
  <c r="AN1439" i="2"/>
  <c r="AM1439" i="2"/>
  <c r="AL1439" i="2"/>
  <c r="AK1439" i="2"/>
  <c r="AJ1439" i="2"/>
  <c r="AH1439" i="2"/>
  <c r="AG1439" i="2"/>
  <c r="AF1439" i="2"/>
  <c r="AD1439" i="2"/>
  <c r="AB1439" i="2"/>
  <c r="AA1439" i="2"/>
  <c r="Z1439" i="2"/>
  <c r="X1439" i="2"/>
  <c r="W1439" i="2"/>
  <c r="V1439" i="2"/>
  <c r="U1439" i="2"/>
  <c r="T1439" i="2"/>
  <c r="S1439" i="2"/>
  <c r="R1439" i="2"/>
  <c r="BA1439" i="2" s="1"/>
  <c r="Q1439" i="2"/>
  <c r="P1439" i="2"/>
  <c r="O1439" i="2"/>
  <c r="P1465" i="2" s="1"/>
  <c r="I1439" i="2"/>
  <c r="AV1439" i="2" s="1"/>
  <c r="E1439" i="2"/>
  <c r="BA1438" i="2"/>
  <c r="BA1437" i="2"/>
  <c r="AC1437" i="2"/>
  <c r="AI1437" i="2" s="1"/>
  <c r="J1437" i="2"/>
  <c r="I1437" i="2"/>
  <c r="AV1437" i="2" s="1"/>
  <c r="H1437" i="2"/>
  <c r="AZ1437" i="2" s="1"/>
  <c r="BA1436" i="2"/>
  <c r="J1436" i="2"/>
  <c r="I1436" i="2"/>
  <c r="AV1436" i="2" s="1"/>
  <c r="H1436" i="2"/>
  <c r="AZ1436" i="2" s="1"/>
  <c r="BA1435" i="2"/>
  <c r="AV1435" i="2"/>
  <c r="AI1435" i="2"/>
  <c r="Y1435" i="2"/>
  <c r="Y1434" i="2" s="1"/>
  <c r="N1435" i="2"/>
  <c r="J1435" i="2"/>
  <c r="I1435" i="2"/>
  <c r="H1435" i="2"/>
  <c r="AZ1435" i="2" s="1"/>
  <c r="AY1434" i="2"/>
  <c r="AX1434" i="2"/>
  <c r="AW1434" i="2"/>
  <c r="AU1434" i="2"/>
  <c r="AT1434" i="2"/>
  <c r="AS1434" i="2"/>
  <c r="AR1434" i="2"/>
  <c r="AQ1434" i="2"/>
  <c r="AP1434" i="2"/>
  <c r="AO1434" i="2"/>
  <c r="AN1434" i="2"/>
  <c r="AM1434" i="2"/>
  <c r="AL1434" i="2"/>
  <c r="AK1434" i="2"/>
  <c r="AJ1434" i="2"/>
  <c r="AI1434" i="2"/>
  <c r="AH1434" i="2"/>
  <c r="AG1434" i="2"/>
  <c r="AF1434" i="2"/>
  <c r="AE1434" i="2"/>
  <c r="AD1434" i="2"/>
  <c r="AC1434" i="2"/>
  <c r="AB1434" i="2"/>
  <c r="AA1434" i="2"/>
  <c r="Z1434" i="2"/>
  <c r="X1434" i="2"/>
  <c r="W1434" i="2"/>
  <c r="V1434" i="2"/>
  <c r="U1434" i="2"/>
  <c r="T1434" i="2"/>
  <c r="S1434" i="2"/>
  <c r="R1434" i="2"/>
  <c r="BA1434" i="2" s="1"/>
  <c r="Q1434" i="2"/>
  <c r="P1434" i="2"/>
  <c r="J1434" i="2" s="1"/>
  <c r="O1434" i="2"/>
  <c r="N1434" i="2"/>
  <c r="H1434" i="2" s="1"/>
  <c r="AZ1434" i="2" s="1"/>
  <c r="I1434" i="2"/>
  <c r="AV1434" i="2" s="1"/>
  <c r="E1434" i="2"/>
  <c r="D1434" i="2"/>
  <c r="BA1433" i="2"/>
  <c r="AE1433" i="2"/>
  <c r="Y1433" i="2"/>
  <c r="O1433" i="2"/>
  <c r="N1433" i="2"/>
  <c r="H1433" i="2" s="1"/>
  <c r="AZ1433" i="2" s="1"/>
  <c r="J1433" i="2"/>
  <c r="I1433" i="2"/>
  <c r="AI1433" i="2" s="1"/>
  <c r="AK1433" i="2" s="1"/>
  <c r="BA1432" i="2"/>
  <c r="AV1432" i="2"/>
  <c r="AI1432" i="2"/>
  <c r="AK1432" i="2" s="1"/>
  <c r="AE1432" i="2"/>
  <c r="Y1432" i="2"/>
  <c r="N1432" i="2"/>
  <c r="J1432" i="2"/>
  <c r="I1432" i="2"/>
  <c r="H1432" i="2"/>
  <c r="AZ1432" i="2" s="1"/>
  <c r="BA1431" i="2"/>
  <c r="AE1431" i="2"/>
  <c r="Y1431" i="2"/>
  <c r="N1431" i="2"/>
  <c r="H1431" i="2" s="1"/>
  <c r="AZ1431" i="2" s="1"/>
  <c r="J1431" i="2"/>
  <c r="I1431" i="2"/>
  <c r="BA1430" i="2"/>
  <c r="AV1430" i="2"/>
  <c r="AI1430" i="2"/>
  <c r="AK1430" i="2" s="1"/>
  <c r="AE1430" i="2"/>
  <c r="Y1430" i="2"/>
  <c r="N1430" i="2"/>
  <c r="J1430" i="2"/>
  <c r="I1430" i="2"/>
  <c r="H1430" i="2"/>
  <c r="AZ1430" i="2" s="1"/>
  <c r="BA1429" i="2"/>
  <c r="AK1429" i="2"/>
  <c r="AI1429" i="2"/>
  <c r="AE1429" i="2"/>
  <c r="Y1429" i="2"/>
  <c r="N1429" i="2"/>
  <c r="J1429" i="2"/>
  <c r="I1429" i="2"/>
  <c r="AV1429" i="2" s="1"/>
  <c r="BA1428" i="2"/>
  <c r="Y1428" i="2"/>
  <c r="Y1426" i="2" s="1"/>
  <c r="N1428" i="2"/>
  <c r="J1428" i="2"/>
  <c r="I1428" i="2"/>
  <c r="AV1428" i="2" s="1"/>
  <c r="H1428" i="2"/>
  <c r="AZ1428" i="2" s="1"/>
  <c r="X1427" i="2"/>
  <c r="K1427" i="2"/>
  <c r="H1427" i="2" s="1"/>
  <c r="AZ1427" i="2" s="1"/>
  <c r="J1427" i="2"/>
  <c r="I1427" i="2"/>
  <c r="AT1426" i="2"/>
  <c r="AS1426" i="2"/>
  <c r="AR1426" i="2"/>
  <c r="AQ1426" i="2"/>
  <c r="AP1426" i="2"/>
  <c r="AO1426" i="2"/>
  <c r="AN1426" i="2"/>
  <c r="AM1426" i="2"/>
  <c r="AL1426" i="2"/>
  <c r="AJ1426" i="2"/>
  <c r="AH1426" i="2"/>
  <c r="AG1426" i="2"/>
  <c r="AF1426" i="2"/>
  <c r="AB1426" i="2"/>
  <c r="AA1426" i="2"/>
  <c r="Z1426" i="2"/>
  <c r="X1426" i="2"/>
  <c r="W1426" i="2"/>
  <c r="V1426" i="2"/>
  <c r="U1426" i="2"/>
  <c r="T1426" i="2"/>
  <c r="S1426" i="2"/>
  <c r="P1426" i="2"/>
  <c r="O1426" i="2"/>
  <c r="M1426" i="2"/>
  <c r="J1426" i="2" s="1"/>
  <c r="L1426" i="2"/>
  <c r="I1426" i="2"/>
  <c r="AV1426" i="2" s="1"/>
  <c r="G1426" i="2"/>
  <c r="F1426" i="2"/>
  <c r="E1426" i="2"/>
  <c r="D1426" i="2"/>
  <c r="N1425" i="2"/>
  <c r="K1425" i="2"/>
  <c r="H1425" i="2" s="1"/>
  <c r="AZ1425" i="2" s="1"/>
  <c r="J1425" i="2"/>
  <c r="I1425" i="2"/>
  <c r="AV1425" i="2" s="1"/>
  <c r="AT1424" i="2"/>
  <c r="AS1424" i="2"/>
  <c r="AS1423" i="2" s="1"/>
  <c r="AS1422" i="2" s="1"/>
  <c r="AS1421" i="2" s="1"/>
  <c r="AR1424" i="2"/>
  <c r="AQ1424" i="2"/>
  <c r="AQ1423" i="2" s="1"/>
  <c r="AQ1422" i="2" s="1"/>
  <c r="AQ1421" i="2" s="1"/>
  <c r="AP1424" i="2"/>
  <c r="AO1424" i="2"/>
  <c r="AO1423" i="2" s="1"/>
  <c r="AO1422" i="2" s="1"/>
  <c r="AO1421" i="2" s="1"/>
  <c r="AN1424" i="2"/>
  <c r="AM1424" i="2"/>
  <c r="AM1423" i="2" s="1"/>
  <c r="AM1422" i="2" s="1"/>
  <c r="AM1421" i="2" s="1"/>
  <c r="AL1424" i="2"/>
  <c r="AK1424" i="2"/>
  <c r="AK1423" i="2" s="1"/>
  <c r="AJ1424" i="2"/>
  <c r="AI1424" i="2"/>
  <c r="AI1423" i="2" s="1"/>
  <c r="AH1424" i="2"/>
  <c r="AG1424" i="2"/>
  <c r="AG1423" i="2" s="1"/>
  <c r="AG1422" i="2" s="1"/>
  <c r="AG1421" i="2" s="1"/>
  <c r="AF1424" i="2"/>
  <c r="AE1424" i="2"/>
  <c r="AE1423" i="2" s="1"/>
  <c r="AD1424" i="2"/>
  <c r="AC1424" i="2"/>
  <c r="AC1423" i="2" s="1"/>
  <c r="AB1424" i="2"/>
  <c r="AA1424" i="2"/>
  <c r="AA1423" i="2" s="1"/>
  <c r="AA1422" i="2" s="1"/>
  <c r="AA1421" i="2" s="1"/>
  <c r="Z1424" i="2"/>
  <c r="Y1424" i="2"/>
  <c r="Y1423" i="2" s="1"/>
  <c r="Y1422" i="2" s="1"/>
  <c r="Y1421" i="2" s="1"/>
  <c r="V1424" i="2"/>
  <c r="U1424" i="2"/>
  <c r="T1424" i="2"/>
  <c r="S1424" i="2"/>
  <c r="P1424" i="2"/>
  <c r="O1424" i="2"/>
  <c r="N1424" i="2"/>
  <c r="M1424" i="2"/>
  <c r="L1424" i="2"/>
  <c r="K1424" i="2"/>
  <c r="E1424" i="2"/>
  <c r="E1423" i="2" s="1"/>
  <c r="E1422" i="2" s="1"/>
  <c r="E1421" i="2" s="1"/>
  <c r="D1424" i="2"/>
  <c r="AT1423" i="2"/>
  <c r="AR1423" i="2"/>
  <c r="AP1423" i="2"/>
  <c r="AN1423" i="2"/>
  <c r="AL1423" i="2"/>
  <c r="AJ1423" i="2"/>
  <c r="AH1423" i="2"/>
  <c r="AF1423" i="2"/>
  <c r="AD1423" i="2"/>
  <c r="AB1423" i="2"/>
  <c r="Z1423" i="2"/>
  <c r="V1423" i="2"/>
  <c r="U1423" i="2"/>
  <c r="U1422" i="2" s="1"/>
  <c r="U1421" i="2" s="1"/>
  <c r="T1423" i="2"/>
  <c r="S1423" i="2"/>
  <c r="S1422" i="2" s="1"/>
  <c r="S1421" i="2" s="1"/>
  <c r="P1423" i="2"/>
  <c r="N1423" i="2"/>
  <c r="L1423" i="2"/>
  <c r="D1423" i="2"/>
  <c r="AT1422" i="2"/>
  <c r="AR1422" i="2"/>
  <c r="AP1422" i="2"/>
  <c r="AN1422" i="2"/>
  <c r="AL1422" i="2"/>
  <c r="AJ1422" i="2"/>
  <c r="AH1422" i="2"/>
  <c r="AF1422" i="2"/>
  <c r="AB1422" i="2"/>
  <c r="AB1421" i="2" s="1"/>
  <c r="Z1422" i="2"/>
  <c r="V1422" i="2"/>
  <c r="T1422" i="2"/>
  <c r="T1421" i="2" s="1"/>
  <c r="P1422" i="2"/>
  <c r="L1422" i="2"/>
  <c r="D1422" i="2"/>
  <c r="AT1421" i="2"/>
  <c r="AR1421" i="2"/>
  <c r="AP1421" i="2"/>
  <c r="AN1421" i="2"/>
  <c r="AL1421" i="2"/>
  <c r="AJ1421" i="2"/>
  <c r="AH1421" i="2"/>
  <c r="AF1421" i="2"/>
  <c r="Z1421" i="2"/>
  <c r="V1421" i="2"/>
  <c r="P1421" i="2"/>
  <c r="L1421" i="2"/>
  <c r="D1421" i="2"/>
  <c r="BA1420" i="2"/>
  <c r="AZ1420" i="2"/>
  <c r="N1420" i="2"/>
  <c r="H1420" i="2" s="1"/>
  <c r="J1420" i="2"/>
  <c r="I1420" i="2"/>
  <c r="AV1420" i="2" s="1"/>
  <c r="BA1419" i="2"/>
  <c r="AV1419" i="2"/>
  <c r="AC1419" i="2"/>
  <c r="AI1419" i="2" s="1"/>
  <c r="N1419" i="2"/>
  <c r="J1419" i="2"/>
  <c r="I1419" i="2"/>
  <c r="H1419" i="2"/>
  <c r="AZ1419" i="2" s="1"/>
  <c r="AI1418" i="2"/>
  <c r="AI1417" i="2" s="1"/>
  <c r="AI1415" i="2" s="1"/>
  <c r="AC1418" i="2"/>
  <c r="AD1418" i="2" s="1"/>
  <c r="AD1417" i="2" s="1"/>
  <c r="X1418" i="2"/>
  <c r="R1418" i="2"/>
  <c r="K1418" i="2"/>
  <c r="J1418" i="2"/>
  <c r="I1418" i="2"/>
  <c r="AV1418" i="2" s="1"/>
  <c r="H1418" i="2"/>
  <c r="AZ1418" i="2" s="1"/>
  <c r="AU1417" i="2"/>
  <c r="AU1415" i="2" s="1"/>
  <c r="AT1417" i="2"/>
  <c r="AS1417" i="2"/>
  <c r="AS1415" i="2" s="1"/>
  <c r="AR1417" i="2"/>
  <c r="AQ1417" i="2"/>
  <c r="AQ1415" i="2" s="1"/>
  <c r="AP1417" i="2"/>
  <c r="AO1417" i="2"/>
  <c r="AO1415" i="2" s="1"/>
  <c r="AN1417" i="2"/>
  <c r="AM1417" i="2"/>
  <c r="AM1415" i="2" s="1"/>
  <c r="AL1417" i="2"/>
  <c r="AK1417" i="2"/>
  <c r="AK1415" i="2" s="1"/>
  <c r="AJ1417" i="2"/>
  <c r="AH1417" i="2"/>
  <c r="AG1417" i="2"/>
  <c r="AG1415" i="2" s="1"/>
  <c r="AF1417" i="2"/>
  <c r="AE1417" i="2"/>
  <c r="AE1415" i="2" s="1"/>
  <c r="AC1417" i="2"/>
  <c r="AC1415" i="2" s="1"/>
  <c r="AB1417" i="2"/>
  <c r="AA1417" i="2"/>
  <c r="AA1415" i="2" s="1"/>
  <c r="Z1417" i="2"/>
  <c r="Y1417" i="2"/>
  <c r="Y1415" i="2" s="1"/>
  <c r="X1417" i="2"/>
  <c r="W1417" i="2"/>
  <c r="W1415" i="2" s="1"/>
  <c r="V1417" i="2"/>
  <c r="U1417" i="2"/>
  <c r="U1415" i="2" s="1"/>
  <c r="T1417" i="2"/>
  <c r="S1417" i="2"/>
  <c r="S1415" i="2" s="1"/>
  <c r="Q1417" i="2"/>
  <c r="Q1415" i="2" s="1"/>
  <c r="P1417" i="2"/>
  <c r="O1417" i="2"/>
  <c r="O1415" i="2" s="1"/>
  <c r="N1417" i="2"/>
  <c r="M1417" i="2"/>
  <c r="L1417" i="2"/>
  <c r="K1417" i="2"/>
  <c r="I1417" i="2"/>
  <c r="AV1417" i="2" s="1"/>
  <c r="E1417" i="2"/>
  <c r="E1415" i="2" s="1"/>
  <c r="D1417" i="2"/>
  <c r="BA1416" i="2"/>
  <c r="J1416" i="2"/>
  <c r="I1416" i="2"/>
  <c r="AV1416" i="2" s="1"/>
  <c r="H1416" i="2"/>
  <c r="AZ1416" i="2" s="1"/>
  <c r="AT1415" i="2"/>
  <c r="AR1415" i="2"/>
  <c r="AP1415" i="2"/>
  <c r="AN1415" i="2"/>
  <c r="AL1415" i="2"/>
  <c r="AJ1415" i="2"/>
  <c r="AH1415" i="2"/>
  <c r="AF1415" i="2"/>
  <c r="AD1415" i="2"/>
  <c r="AB1415" i="2"/>
  <c r="Z1415" i="2"/>
  <c r="X1415" i="2"/>
  <c r="V1415" i="2"/>
  <c r="T1415" i="2"/>
  <c r="P1415" i="2"/>
  <c r="N1415" i="2"/>
  <c r="L1415" i="2"/>
  <c r="I1415" i="2" s="1"/>
  <c r="AV1415" i="2" s="1"/>
  <c r="D1415" i="2"/>
  <c r="BA1414" i="2"/>
  <c r="AZ1414" i="2"/>
  <c r="J1414" i="2"/>
  <c r="I1414" i="2"/>
  <c r="AV1414" i="2" s="1"/>
  <c r="H1414" i="2"/>
  <c r="BA1413" i="2"/>
  <c r="O1413" i="2"/>
  <c r="J1413" i="2"/>
  <c r="AT1412" i="2"/>
  <c r="AS1412" i="2"/>
  <c r="AR1412" i="2"/>
  <c r="AQ1412" i="2"/>
  <c r="AP1412" i="2"/>
  <c r="AO1412" i="2"/>
  <c r="AN1412" i="2"/>
  <c r="AN1411" i="2" s="1"/>
  <c r="AM1412" i="2"/>
  <c r="AL1412" i="2"/>
  <c r="AL1411" i="2" s="1"/>
  <c r="AJ1412" i="2"/>
  <c r="AJ1411" i="2" s="1"/>
  <c r="AJ1410" i="2" s="1"/>
  <c r="AH1412" i="2"/>
  <c r="AH1411" i="2" s="1"/>
  <c r="AG1412" i="2"/>
  <c r="AF1412" i="2"/>
  <c r="AF1411" i="2" s="1"/>
  <c r="AE1412" i="2"/>
  <c r="AD1412" i="2"/>
  <c r="AD1411" i="2" s="1"/>
  <c r="AC1412" i="2"/>
  <c r="AB1412" i="2"/>
  <c r="AB1411" i="2" s="1"/>
  <c r="AA1412" i="2"/>
  <c r="Z1412" i="2"/>
  <c r="Z1411" i="2" s="1"/>
  <c r="Y1412" i="2"/>
  <c r="X1412" i="2"/>
  <c r="X1411" i="2" s="1"/>
  <c r="W1412" i="2"/>
  <c r="V1412" i="2"/>
  <c r="V1411" i="2" s="1"/>
  <c r="U1412" i="2"/>
  <c r="T1412" i="2"/>
  <c r="T1411" i="2" s="1"/>
  <c r="S1412" i="2"/>
  <c r="R1412" i="2"/>
  <c r="Q1412" i="2"/>
  <c r="P1412" i="2"/>
  <c r="E1412" i="2"/>
  <c r="E1411" i="2" s="1"/>
  <c r="D1412" i="2"/>
  <c r="AM1411" i="2"/>
  <c r="AM1410" i="2" s="1"/>
  <c r="AG1411" i="2"/>
  <c r="AG1410" i="2" s="1"/>
  <c r="AE1411" i="2"/>
  <c r="AE1410" i="2" s="1"/>
  <c r="AC1411" i="2"/>
  <c r="AC1410" i="2" s="1"/>
  <c r="AA1411" i="2"/>
  <c r="AA1410" i="2" s="1"/>
  <c r="Y1411" i="2"/>
  <c r="Y1410" i="2" s="1"/>
  <c r="W1411" i="2"/>
  <c r="W1410" i="2" s="1"/>
  <c r="U1411" i="2"/>
  <c r="U1410" i="2" s="1"/>
  <c r="S1411" i="2"/>
  <c r="S1410" i="2" s="1"/>
  <c r="Q1411" i="2"/>
  <c r="Q1410" i="2" s="1"/>
  <c r="D1411" i="2"/>
  <c r="D1410" i="2" s="1"/>
  <c r="AT1410" i="2"/>
  <c r="AS1410" i="2"/>
  <c r="AR1410" i="2"/>
  <c r="AQ1410" i="2"/>
  <c r="AP1410" i="2"/>
  <c r="AO1410" i="2"/>
  <c r="AN1410" i="2"/>
  <c r="AL1410" i="2"/>
  <c r="AH1410" i="2"/>
  <c r="AF1410" i="2"/>
  <c r="AD1410" i="2"/>
  <c r="AB1410" i="2"/>
  <c r="Z1410" i="2"/>
  <c r="X1410" i="2"/>
  <c r="V1410" i="2"/>
  <c r="T1410" i="2"/>
  <c r="E1410" i="2"/>
  <c r="AK1409" i="2"/>
  <c r="AE1409" i="2"/>
  <c r="Y1409" i="2"/>
  <c r="I1409" i="2"/>
  <c r="H1409" i="2"/>
  <c r="AK1408" i="2"/>
  <c r="AE1408" i="2"/>
  <c r="Y1408" i="2"/>
  <c r="I1408" i="2"/>
  <c r="H1408" i="2"/>
  <c r="AK1407" i="2"/>
  <c r="AE1407" i="2"/>
  <c r="Y1407" i="2"/>
  <c r="I1407" i="2"/>
  <c r="H1407" i="2"/>
  <c r="AK1406" i="2"/>
  <c r="AE1406" i="2"/>
  <c r="Y1406" i="2"/>
  <c r="I1406" i="2"/>
  <c r="H1406" i="2"/>
  <c r="AK1405" i="2"/>
  <c r="AE1405" i="2"/>
  <c r="Y1405" i="2"/>
  <c r="I1405" i="2"/>
  <c r="H1405" i="2"/>
  <c r="AK1404" i="2"/>
  <c r="AE1404" i="2"/>
  <c r="Y1404" i="2"/>
  <c r="I1404" i="2"/>
  <c r="H1404" i="2"/>
  <c r="AK1403" i="2"/>
  <c r="AE1403" i="2"/>
  <c r="Y1403" i="2"/>
  <c r="I1403" i="2"/>
  <c r="H1403" i="2"/>
  <c r="AI1402" i="2"/>
  <c r="AK1402" i="2" s="1"/>
  <c r="AE1402" i="2"/>
  <c r="Y1402" i="2"/>
  <c r="I1402" i="2"/>
  <c r="H1402" i="2"/>
  <c r="AI1401" i="2"/>
  <c r="AK1401" i="2" s="1"/>
  <c r="AE1401" i="2"/>
  <c r="Y1401" i="2"/>
  <c r="I1401" i="2"/>
  <c r="H1401" i="2"/>
  <c r="AI1400" i="2"/>
  <c r="AK1400" i="2" s="1"/>
  <c r="AE1400" i="2"/>
  <c r="Y1400" i="2"/>
  <c r="I1400" i="2"/>
  <c r="H1400" i="2"/>
  <c r="AI1399" i="2"/>
  <c r="AK1399" i="2" s="1"/>
  <c r="AE1399" i="2"/>
  <c r="Y1399" i="2"/>
  <c r="I1399" i="2"/>
  <c r="H1399" i="2"/>
  <c r="AK1398" i="2"/>
  <c r="Y1398" i="2"/>
  <c r="I1398" i="2"/>
  <c r="AC1398" i="2" s="1"/>
  <c r="AE1398" i="2" s="1"/>
  <c r="H1398" i="2"/>
  <c r="Y1397" i="2"/>
  <c r="I1397" i="2"/>
  <c r="AC1397" i="2" s="1"/>
  <c r="AE1397" i="2" s="1"/>
  <c r="H1397" i="2"/>
  <c r="Y1396" i="2"/>
  <c r="I1396" i="2"/>
  <c r="H1396" i="2"/>
  <c r="AK1395" i="2"/>
  <c r="Y1395" i="2"/>
  <c r="I1395" i="2"/>
  <c r="AC1395" i="2" s="1"/>
  <c r="AE1395" i="2" s="1"/>
  <c r="H1395" i="2"/>
  <c r="AK1394" i="2"/>
  <c r="Y1394" i="2"/>
  <c r="I1394" i="2"/>
  <c r="AC1394" i="2" s="1"/>
  <c r="AE1394" i="2" s="1"/>
  <c r="H1394" i="2"/>
  <c r="BA1393" i="2"/>
  <c r="AZ1393" i="2"/>
  <c r="Y1393" i="2"/>
  <c r="J1393" i="2"/>
  <c r="I1393" i="2"/>
  <c r="H1393" i="2"/>
  <c r="BA1392" i="2"/>
  <c r="AV1392" i="2"/>
  <c r="AE1392" i="2"/>
  <c r="Y1392" i="2"/>
  <c r="J1392" i="2"/>
  <c r="I1392" i="2"/>
  <c r="AI1392" i="2" s="1"/>
  <c r="AK1392" i="2" s="1"/>
  <c r="H1392" i="2"/>
  <c r="AZ1392" i="2" s="1"/>
  <c r="BA1391" i="2"/>
  <c r="AV1391" i="2"/>
  <c r="AI1391" i="2"/>
  <c r="AK1391" i="2" s="1"/>
  <c r="AE1391" i="2"/>
  <c r="Y1391" i="2"/>
  <c r="J1391" i="2"/>
  <c r="I1391" i="2"/>
  <c r="H1391" i="2"/>
  <c r="AZ1391" i="2" s="1"/>
  <c r="BA1390" i="2"/>
  <c r="AE1390" i="2"/>
  <c r="Y1390" i="2"/>
  <c r="J1390" i="2"/>
  <c r="I1390" i="2"/>
  <c r="AV1390" i="2" s="1"/>
  <c r="H1390" i="2"/>
  <c r="AZ1390" i="2" s="1"/>
  <c r="BA1389" i="2"/>
  <c r="AE1389" i="2"/>
  <c r="Y1389" i="2"/>
  <c r="J1389" i="2"/>
  <c r="I1389" i="2"/>
  <c r="AV1389" i="2" s="1"/>
  <c r="H1389" i="2"/>
  <c r="AZ1389" i="2" s="1"/>
  <c r="BA1388" i="2"/>
  <c r="AE1388" i="2"/>
  <c r="Y1388" i="2"/>
  <c r="J1388" i="2"/>
  <c r="I1388" i="2"/>
  <c r="AV1388" i="2" s="1"/>
  <c r="H1388" i="2"/>
  <c r="AZ1388" i="2" s="1"/>
  <c r="BA1387" i="2"/>
  <c r="AN1387" i="2"/>
  <c r="AM1387" i="2"/>
  <c r="AL1387" i="2"/>
  <c r="AJ1387" i="2"/>
  <c r="AH1387" i="2"/>
  <c r="AG1387" i="2"/>
  <c r="AF1387" i="2"/>
  <c r="AD1387" i="2"/>
  <c r="AB1387" i="2"/>
  <c r="AA1387" i="2"/>
  <c r="Z1387" i="2"/>
  <c r="Y1387" i="2"/>
  <c r="X1387" i="2"/>
  <c r="W1387" i="2"/>
  <c r="V1387" i="2"/>
  <c r="U1387" i="2"/>
  <c r="T1387" i="2"/>
  <c r="S1387" i="2"/>
  <c r="R1387" i="2"/>
  <c r="Q1387" i="2"/>
  <c r="P1387" i="2"/>
  <c r="O1387" i="2"/>
  <c r="N1387" i="2"/>
  <c r="M1387" i="2"/>
  <c r="J1387" i="2" s="1"/>
  <c r="L1387" i="2"/>
  <c r="K1387" i="2"/>
  <c r="H1387" i="2" s="1"/>
  <c r="AZ1387" i="2" s="1"/>
  <c r="I1387" i="2"/>
  <c r="AV1387" i="2" s="1"/>
  <c r="E1387" i="2"/>
  <c r="D1387" i="2"/>
  <c r="AE1386" i="2"/>
  <c r="I1386" i="2"/>
  <c r="AI1386" i="2" s="1"/>
  <c r="AK1386" i="2" s="1"/>
  <c r="H1386" i="2"/>
  <c r="AE1385" i="2"/>
  <c r="I1385" i="2"/>
  <c r="AI1385" i="2" s="1"/>
  <c r="AK1385" i="2" s="1"/>
  <c r="H1385" i="2"/>
  <c r="AE1384" i="2"/>
  <c r="I1384" i="2"/>
  <c r="AI1384" i="2" s="1"/>
  <c r="H1384" i="2"/>
  <c r="AJ1383" i="2"/>
  <c r="BA1383" i="2" s="1"/>
  <c r="AC1383" i="2"/>
  <c r="AE1383" i="2" s="1"/>
  <c r="AE1382" i="2" s="1"/>
  <c r="Y1383" i="2"/>
  <c r="J1383" i="2"/>
  <c r="I1383" i="2"/>
  <c r="AV1383" i="2" s="1"/>
  <c r="H1383" i="2"/>
  <c r="AZ1383" i="2" s="1"/>
  <c r="AT1382" i="2"/>
  <c r="AS1382" i="2"/>
  <c r="AR1382" i="2"/>
  <c r="AQ1382" i="2"/>
  <c r="AP1382" i="2"/>
  <c r="AO1382" i="2"/>
  <c r="AN1382" i="2"/>
  <c r="AM1382" i="2"/>
  <c r="AL1382" i="2"/>
  <c r="AJ1382" i="2"/>
  <c r="AH1382" i="2"/>
  <c r="AG1382" i="2"/>
  <c r="AF1382" i="2"/>
  <c r="AD1382" i="2"/>
  <c r="AB1382" i="2"/>
  <c r="AA1382" i="2"/>
  <c r="Z1382" i="2"/>
  <c r="Y1382" i="2"/>
  <c r="X1382" i="2"/>
  <c r="W1382" i="2"/>
  <c r="V1382" i="2"/>
  <c r="U1382" i="2"/>
  <c r="T1382" i="2"/>
  <c r="S1382" i="2"/>
  <c r="R1382" i="2"/>
  <c r="Q1382" i="2"/>
  <c r="P1382" i="2"/>
  <c r="O1382" i="2"/>
  <c r="N1382" i="2"/>
  <c r="M1382" i="2"/>
  <c r="L1382" i="2"/>
  <c r="BA1382" i="2" s="1"/>
  <c r="K1382" i="2"/>
  <c r="J1382" i="2"/>
  <c r="H1382" i="2"/>
  <c r="AZ1382" i="2" s="1"/>
  <c r="E1382" i="2"/>
  <c r="D1382" i="2"/>
  <c r="AE1381" i="2"/>
  <c r="N1381" i="2"/>
  <c r="H1381" i="2" s="1"/>
  <c r="J1381" i="2"/>
  <c r="I1381" i="2"/>
  <c r="AI1381" i="2" s="1"/>
  <c r="AK1381" i="2" s="1"/>
  <c r="Y1380" i="2"/>
  <c r="Y1378" i="2" s="1"/>
  <c r="N1380" i="2"/>
  <c r="J1380" i="2"/>
  <c r="I1380" i="2"/>
  <c r="AC1380" i="2" s="1"/>
  <c r="H1380" i="2"/>
  <c r="AE1379" i="2"/>
  <c r="N1379" i="2"/>
  <c r="H1379" i="2" s="1"/>
  <c r="J1379" i="2"/>
  <c r="I1379" i="2"/>
  <c r="AI1379" i="2" s="1"/>
  <c r="AN1378" i="2"/>
  <c r="AM1378" i="2"/>
  <c r="AL1378" i="2"/>
  <c r="AJ1378" i="2"/>
  <c r="AH1378" i="2"/>
  <c r="AG1378" i="2"/>
  <c r="AF1378" i="2"/>
  <c r="AD1378" i="2"/>
  <c r="AB1378" i="2"/>
  <c r="AA1378" i="2"/>
  <c r="Z1378" i="2"/>
  <c r="X1378" i="2"/>
  <c r="W1378" i="2"/>
  <c r="V1378" i="2"/>
  <c r="U1378" i="2"/>
  <c r="T1378" i="2"/>
  <c r="S1378" i="2"/>
  <c r="R1378" i="2"/>
  <c r="Q1378" i="2"/>
  <c r="P1378" i="2"/>
  <c r="J1378" i="2" s="1"/>
  <c r="O1378" i="2"/>
  <c r="N1378" i="2"/>
  <c r="H1378" i="2" s="1"/>
  <c r="I1378" i="2"/>
  <c r="E1378" i="2"/>
  <c r="D1378" i="2"/>
  <c r="BA1377" i="2"/>
  <c r="AV1377" i="2"/>
  <c r="AI1377" i="2"/>
  <c r="AK1377" i="2" s="1"/>
  <c r="AK1376" i="2" s="1"/>
  <c r="AE1377" i="2"/>
  <c r="Y1377" i="2"/>
  <c r="N1377" i="2"/>
  <c r="J1377" i="2"/>
  <c r="I1377" i="2"/>
  <c r="H1377" i="2"/>
  <c r="AZ1377" i="2" s="1"/>
  <c r="AU1376" i="2"/>
  <c r="AT1376" i="2"/>
  <c r="AS1376" i="2"/>
  <c r="AS1372" i="2" s="1"/>
  <c r="AS1371" i="2" s="1"/>
  <c r="AR1376" i="2"/>
  <c r="AQ1376" i="2"/>
  <c r="AQ1372" i="2" s="1"/>
  <c r="AQ1371" i="2" s="1"/>
  <c r="AP1376" i="2"/>
  <c r="AO1376" i="2"/>
  <c r="AO1372" i="2" s="1"/>
  <c r="AO1371" i="2" s="1"/>
  <c r="AN1376" i="2"/>
  <c r="AM1376" i="2"/>
  <c r="AM1372" i="2" s="1"/>
  <c r="AM1371" i="2" s="1"/>
  <c r="AL1376" i="2"/>
  <c r="AJ1376" i="2"/>
  <c r="AI1376" i="2"/>
  <c r="AH1376" i="2"/>
  <c r="AG1376" i="2"/>
  <c r="AG1372" i="2" s="1"/>
  <c r="AG1371" i="2" s="1"/>
  <c r="AF1376" i="2"/>
  <c r="AE1376" i="2"/>
  <c r="AD1376" i="2"/>
  <c r="AC1376" i="2"/>
  <c r="AB1376" i="2"/>
  <c r="AA1376" i="2"/>
  <c r="AA1372" i="2" s="1"/>
  <c r="AA1371" i="2" s="1"/>
  <c r="Z1376" i="2"/>
  <c r="Y1376" i="2"/>
  <c r="X1376" i="2"/>
  <c r="W1376" i="2"/>
  <c r="W1372" i="2" s="1"/>
  <c r="W1371" i="2" s="1"/>
  <c r="V1376" i="2"/>
  <c r="U1376" i="2"/>
  <c r="U1372" i="2" s="1"/>
  <c r="U1371" i="2" s="1"/>
  <c r="T1376" i="2"/>
  <c r="S1376" i="2"/>
  <c r="S1372" i="2" s="1"/>
  <c r="S1371" i="2" s="1"/>
  <c r="R1376" i="2"/>
  <c r="Q1376" i="2"/>
  <c r="Q1372" i="2" s="1"/>
  <c r="Q1371" i="2" s="1"/>
  <c r="P1376" i="2"/>
  <c r="O1376" i="2"/>
  <c r="O1372" i="2" s="1"/>
  <c r="O1371" i="2" s="1"/>
  <c r="N1376" i="2"/>
  <c r="M1376" i="2"/>
  <c r="J1376" i="2" s="1"/>
  <c r="L1376" i="2"/>
  <c r="BA1376" i="2" s="1"/>
  <c r="K1376" i="2"/>
  <c r="H1376" i="2" s="1"/>
  <c r="AZ1376" i="2" s="1"/>
  <c r="I1376" i="2"/>
  <c r="AV1376" i="2" s="1"/>
  <c r="E1376" i="2"/>
  <c r="E1372" i="2" s="1"/>
  <c r="E1371" i="2" s="1"/>
  <c r="D1376" i="2"/>
  <c r="Y1375" i="2"/>
  <c r="Y1373" i="2" s="1"/>
  <c r="I1375" i="2"/>
  <c r="AC1375" i="2" s="1"/>
  <c r="AE1375" i="2" s="1"/>
  <c r="H1375" i="2"/>
  <c r="Y1374" i="2"/>
  <c r="I1374" i="2"/>
  <c r="AC1374" i="2" s="1"/>
  <c r="H1374" i="2"/>
  <c r="AT1373" i="2"/>
  <c r="AS1373" i="2"/>
  <c r="AR1373" i="2"/>
  <c r="AQ1373" i="2"/>
  <c r="AP1373" i="2"/>
  <c r="AO1373" i="2"/>
  <c r="AN1373" i="2"/>
  <c r="AM1373" i="2"/>
  <c r="AL1373" i="2"/>
  <c r="AK1373" i="2"/>
  <c r="AJ1373" i="2"/>
  <c r="AI1373" i="2"/>
  <c r="AH1373" i="2"/>
  <c r="AG1373" i="2"/>
  <c r="AF1373" i="2"/>
  <c r="AD1373" i="2"/>
  <c r="AB1373" i="2"/>
  <c r="AA1373" i="2"/>
  <c r="Z1373" i="2"/>
  <c r="X1373" i="2"/>
  <c r="W1373" i="2"/>
  <c r="V1373" i="2"/>
  <c r="U1373" i="2"/>
  <c r="T1373" i="2"/>
  <c r="S1373" i="2"/>
  <c r="R1373" i="2"/>
  <c r="Q1373" i="2"/>
  <c r="P1373" i="2"/>
  <c r="O1373" i="2"/>
  <c r="N1373" i="2"/>
  <c r="I1373" i="2"/>
  <c r="H1373" i="2"/>
  <c r="E1373" i="2"/>
  <c r="D1373" i="2"/>
  <c r="AT1372" i="2"/>
  <c r="AR1372" i="2"/>
  <c r="AP1372" i="2"/>
  <c r="AN1372" i="2"/>
  <c r="AL1372" i="2"/>
  <c r="AJ1372" i="2"/>
  <c r="AH1372" i="2"/>
  <c r="AF1372" i="2"/>
  <c r="AD1372" i="2"/>
  <c r="AB1372" i="2"/>
  <c r="Z1372" i="2"/>
  <c r="X1372" i="2"/>
  <c r="V1372" i="2"/>
  <c r="T1372" i="2"/>
  <c r="R1372" i="2"/>
  <c r="P1372" i="2"/>
  <c r="N1372" i="2"/>
  <c r="L1372" i="2"/>
  <c r="BA1372" i="2" s="1"/>
  <c r="D1372" i="2"/>
  <c r="AT1371" i="2"/>
  <c r="AR1371" i="2"/>
  <c r="AP1371" i="2"/>
  <c r="AN1371" i="2"/>
  <c r="AL1371" i="2"/>
  <c r="AJ1371" i="2"/>
  <c r="AH1371" i="2"/>
  <c r="AF1371" i="2"/>
  <c r="AD1371" i="2"/>
  <c r="AB1371" i="2"/>
  <c r="Z1371" i="2"/>
  <c r="X1371" i="2"/>
  <c r="V1371" i="2"/>
  <c r="T1371" i="2"/>
  <c r="R1371" i="2"/>
  <c r="P1371" i="2"/>
  <c r="N1371" i="2"/>
  <c r="L1371" i="2"/>
  <c r="BA1371" i="2" s="1"/>
  <c r="D1371" i="2"/>
  <c r="AE1370" i="2"/>
  <c r="I1370" i="2"/>
  <c r="AI1370" i="2" s="1"/>
  <c r="AK1370" i="2" s="1"/>
  <c r="AK1367" i="2" s="1"/>
  <c r="H1370" i="2"/>
  <c r="AR1369" i="2"/>
  <c r="AD1369" i="2"/>
  <c r="X1369" i="2"/>
  <c r="L1369" i="2"/>
  <c r="K1369" i="2"/>
  <c r="H1369" i="2" s="1"/>
  <c r="AZ1369" i="2" s="1"/>
  <c r="J1369" i="2"/>
  <c r="I1369" i="2"/>
  <c r="AI1369" i="2" s="1"/>
  <c r="AV1368" i="2"/>
  <c r="Q1368" i="2"/>
  <c r="W1368" i="2" s="1"/>
  <c r="K1368" i="2"/>
  <c r="J1368" i="2"/>
  <c r="I1368" i="2"/>
  <c r="H1368" i="2"/>
  <c r="AZ1368" i="2" s="1"/>
  <c r="AT1367" i="2"/>
  <c r="AS1367" i="2"/>
  <c r="AR1367" i="2"/>
  <c r="AQ1367" i="2"/>
  <c r="AP1367" i="2"/>
  <c r="AO1367" i="2"/>
  <c r="AN1367" i="2"/>
  <c r="AM1367" i="2"/>
  <c r="AL1367" i="2"/>
  <c r="AH1367" i="2"/>
  <c r="AG1367" i="2"/>
  <c r="AF1367" i="2"/>
  <c r="AE1367" i="2"/>
  <c r="AD1367" i="2"/>
  <c r="AC1367" i="2"/>
  <c r="AB1367" i="2"/>
  <c r="AA1367" i="2"/>
  <c r="Z1367" i="2"/>
  <c r="Y1367" i="2"/>
  <c r="V1367" i="2"/>
  <c r="U1367" i="2"/>
  <c r="T1367" i="2"/>
  <c r="S1367" i="2"/>
  <c r="P1367" i="2"/>
  <c r="O1367" i="2"/>
  <c r="N1367" i="2"/>
  <c r="M1367" i="2"/>
  <c r="L1367" i="2"/>
  <c r="J1367" i="2"/>
  <c r="E1367" i="2"/>
  <c r="D1367" i="2"/>
  <c r="AR1366" i="2"/>
  <c r="K1366" i="2"/>
  <c r="H1366" i="2" s="1"/>
  <c r="AZ1366" i="2" s="1"/>
  <c r="J1366" i="2"/>
  <c r="I1366" i="2"/>
  <c r="AV1366" i="2" s="1"/>
  <c r="AR1365" i="2"/>
  <c r="K1365" i="2"/>
  <c r="H1365" i="2" s="1"/>
  <c r="AZ1365" i="2" s="1"/>
  <c r="J1365" i="2"/>
  <c r="I1365" i="2"/>
  <c r="AV1365" i="2" s="1"/>
  <c r="AT1364" i="2"/>
  <c r="AS1364" i="2"/>
  <c r="AS1363" i="2" s="1"/>
  <c r="AS1362" i="2" s="1"/>
  <c r="AR1364" i="2"/>
  <c r="AQ1364" i="2"/>
  <c r="AQ1363" i="2" s="1"/>
  <c r="AQ1362" i="2" s="1"/>
  <c r="AP1364" i="2"/>
  <c r="AO1364" i="2"/>
  <c r="AO1363" i="2" s="1"/>
  <c r="AO1362" i="2" s="1"/>
  <c r="AN1364" i="2"/>
  <c r="AM1364" i="2"/>
  <c r="AM1363" i="2" s="1"/>
  <c r="AM1362" i="2" s="1"/>
  <c r="AL1364" i="2"/>
  <c r="AK1364" i="2"/>
  <c r="AK1363" i="2" s="1"/>
  <c r="AJ1364" i="2"/>
  <c r="AH1364" i="2"/>
  <c r="AG1364" i="2"/>
  <c r="AG1363" i="2" s="1"/>
  <c r="AG1362" i="2" s="1"/>
  <c r="AG1361" i="2" s="1"/>
  <c r="AG1360" i="2" s="1"/>
  <c r="AG1359" i="2" s="1"/>
  <c r="AF1364" i="2"/>
  <c r="AE1364" i="2"/>
  <c r="AE1363" i="2" s="1"/>
  <c r="AE1362" i="2" s="1"/>
  <c r="AD1364" i="2"/>
  <c r="AB1364" i="2"/>
  <c r="AA1364" i="2"/>
  <c r="AA1363" i="2" s="1"/>
  <c r="AA1362" i="2" s="1"/>
  <c r="AA1361" i="2" s="1"/>
  <c r="AA1360" i="2" s="1"/>
  <c r="AA1359" i="2" s="1"/>
  <c r="Z1364" i="2"/>
  <c r="Y1364" i="2"/>
  <c r="Y1363" i="2" s="1"/>
  <c r="Y1362" i="2" s="1"/>
  <c r="V1364" i="2"/>
  <c r="U1364" i="2"/>
  <c r="U1363" i="2" s="1"/>
  <c r="U1362" i="2" s="1"/>
  <c r="U1361" i="2" s="1"/>
  <c r="U1360" i="2" s="1"/>
  <c r="U1359" i="2" s="1"/>
  <c r="T1364" i="2"/>
  <c r="S1364" i="2"/>
  <c r="S1363" i="2" s="1"/>
  <c r="S1362" i="2" s="1"/>
  <c r="S1361" i="2" s="1"/>
  <c r="S1360" i="2" s="1"/>
  <c r="S1359" i="2" s="1"/>
  <c r="P1364" i="2"/>
  <c r="O1364" i="2"/>
  <c r="O1363" i="2" s="1"/>
  <c r="O1362" i="2" s="1"/>
  <c r="O1361" i="2" s="1"/>
  <c r="N1364" i="2"/>
  <c r="M1364" i="2"/>
  <c r="J1364" i="2" s="1"/>
  <c r="L1364" i="2"/>
  <c r="K1364" i="2"/>
  <c r="H1364" i="2" s="1"/>
  <c r="AZ1364" i="2" s="1"/>
  <c r="I1364" i="2"/>
  <c r="AV1364" i="2" s="1"/>
  <c r="E1364" i="2"/>
  <c r="E1363" i="2" s="1"/>
  <c r="E1362" i="2" s="1"/>
  <c r="E1361" i="2" s="1"/>
  <c r="E1360" i="2" s="1"/>
  <c r="E1359" i="2" s="1"/>
  <c r="D1364" i="2"/>
  <c r="AT1363" i="2"/>
  <c r="AR1363" i="2"/>
  <c r="AP1363" i="2"/>
  <c r="AN1363" i="2"/>
  <c r="AL1363" i="2"/>
  <c r="AJ1363" i="2"/>
  <c r="AH1363" i="2"/>
  <c r="AF1363" i="2"/>
  <c r="AD1363" i="2"/>
  <c r="AB1363" i="2"/>
  <c r="Z1363" i="2"/>
  <c r="V1363" i="2"/>
  <c r="T1363" i="2"/>
  <c r="P1363" i="2"/>
  <c r="N1363" i="2"/>
  <c r="L1363" i="2"/>
  <c r="I1363" i="2" s="1"/>
  <c r="AV1363" i="2" s="1"/>
  <c r="D1363" i="2"/>
  <c r="AU1362" i="2"/>
  <c r="AT1362" i="2"/>
  <c r="AR1362" i="2"/>
  <c r="AP1362" i="2"/>
  <c r="AN1362" i="2"/>
  <c r="AL1362" i="2"/>
  <c r="AH1362" i="2"/>
  <c r="AF1362" i="2"/>
  <c r="AD1362" i="2"/>
  <c r="AB1362" i="2"/>
  <c r="Z1362" i="2"/>
  <c r="V1362" i="2"/>
  <c r="T1362" i="2"/>
  <c r="P1362" i="2"/>
  <c r="N1362" i="2"/>
  <c r="L1362" i="2"/>
  <c r="I1362" i="2" s="1"/>
  <c r="AV1362" i="2" s="1"/>
  <c r="D1362" i="2"/>
  <c r="AT1361" i="2"/>
  <c r="AR1361" i="2"/>
  <c r="AP1361" i="2"/>
  <c r="AN1361" i="2"/>
  <c r="AL1361" i="2"/>
  <c r="AH1361" i="2"/>
  <c r="AF1361" i="2"/>
  <c r="AD1361" i="2"/>
  <c r="AB1361" i="2"/>
  <c r="Z1361" i="2"/>
  <c r="V1361" i="2"/>
  <c r="T1361" i="2"/>
  <c r="P1361" i="2"/>
  <c r="N1361" i="2"/>
  <c r="L1361" i="2"/>
  <c r="I1361" i="2" s="1"/>
  <c r="AV1361" i="2" s="1"/>
  <c r="D1361" i="2"/>
  <c r="AT1360" i="2"/>
  <c r="AR1360" i="2"/>
  <c r="AP1360" i="2"/>
  <c r="AN1360" i="2"/>
  <c r="AL1360" i="2"/>
  <c r="AH1360" i="2"/>
  <c r="AF1360" i="2"/>
  <c r="AD1360" i="2"/>
  <c r="AB1360" i="2"/>
  <c r="Z1360" i="2"/>
  <c r="V1360" i="2"/>
  <c r="T1360" i="2"/>
  <c r="L1360" i="2"/>
  <c r="D1360" i="2"/>
  <c r="AT1359" i="2"/>
  <c r="AR1359" i="2"/>
  <c r="AP1359" i="2"/>
  <c r="AN1359" i="2"/>
  <c r="AL1359" i="2"/>
  <c r="AH1359" i="2"/>
  <c r="AF1359" i="2"/>
  <c r="AD1359" i="2"/>
  <c r="AB1359" i="2"/>
  <c r="Z1359" i="2"/>
  <c r="V1359" i="2"/>
  <c r="T1359" i="2"/>
  <c r="L1359" i="2"/>
  <c r="D1359" i="2"/>
  <c r="BA1358" i="2"/>
  <c r="AZ1358" i="2"/>
  <c r="AI1358" i="2"/>
  <c r="AC1358" i="2"/>
  <c r="J1358" i="2"/>
  <c r="I1358" i="2"/>
  <c r="AV1358" i="2" s="1"/>
  <c r="H1358" i="2"/>
  <c r="BA1357" i="2"/>
  <c r="AE1357" i="2"/>
  <c r="Y1357" i="2"/>
  <c r="N1357" i="2"/>
  <c r="H1357" i="2" s="1"/>
  <c r="AZ1357" i="2" s="1"/>
  <c r="J1357" i="2"/>
  <c r="I1357" i="2"/>
  <c r="BA1356" i="2"/>
  <c r="AV1356" i="2"/>
  <c r="AI1356" i="2"/>
  <c r="AK1356" i="2" s="1"/>
  <c r="AE1356" i="2"/>
  <c r="Y1356" i="2"/>
  <c r="N1356" i="2"/>
  <c r="J1356" i="2"/>
  <c r="I1356" i="2"/>
  <c r="H1356" i="2"/>
  <c r="AZ1356" i="2" s="1"/>
  <c r="BA1355" i="2"/>
  <c r="AE1355" i="2"/>
  <c r="Y1355" i="2"/>
  <c r="N1355" i="2"/>
  <c r="H1355" i="2" s="1"/>
  <c r="AZ1355" i="2" s="1"/>
  <c r="J1355" i="2"/>
  <c r="I1355" i="2"/>
  <c r="BA1354" i="2"/>
  <c r="Y1354" i="2"/>
  <c r="N1354" i="2"/>
  <c r="J1354" i="2"/>
  <c r="I1354" i="2"/>
  <c r="AV1354" i="2" s="1"/>
  <c r="BA1353" i="2"/>
  <c r="AT1353" i="2"/>
  <c r="AS1353" i="2"/>
  <c r="AR1353" i="2"/>
  <c r="AQ1353" i="2"/>
  <c r="AP1353" i="2"/>
  <c r="AO1353" i="2"/>
  <c r="AN1353" i="2"/>
  <c r="AM1353" i="2"/>
  <c r="AL1353" i="2"/>
  <c r="AJ1353" i="2"/>
  <c r="AH1353" i="2"/>
  <c r="AG1353" i="2"/>
  <c r="AF1353" i="2"/>
  <c r="AD1353" i="2"/>
  <c r="AB1353" i="2"/>
  <c r="AA1353" i="2"/>
  <c r="Z1353" i="2"/>
  <c r="Y1353" i="2"/>
  <c r="X1353" i="2"/>
  <c r="W1353" i="2"/>
  <c r="V1353" i="2"/>
  <c r="U1353" i="2"/>
  <c r="T1353" i="2"/>
  <c r="S1353" i="2"/>
  <c r="R1353" i="2"/>
  <c r="Q1353" i="2"/>
  <c r="P1353" i="2"/>
  <c r="O1353" i="2"/>
  <c r="I1353" i="2" s="1"/>
  <c r="AV1353" i="2" s="1"/>
  <c r="J1353" i="2"/>
  <c r="E1353" i="2"/>
  <c r="D1353" i="2"/>
  <c r="BA1352" i="2"/>
  <c r="Y1352" i="2"/>
  <c r="N1352" i="2"/>
  <c r="J1352" i="2"/>
  <c r="I1352" i="2"/>
  <c r="AV1352" i="2" s="1"/>
  <c r="BA1351" i="2"/>
  <c r="AT1351" i="2"/>
  <c r="AS1351" i="2"/>
  <c r="AS1350" i="2" s="1"/>
  <c r="AR1351" i="2"/>
  <c r="AQ1351" i="2"/>
  <c r="AQ1350" i="2" s="1"/>
  <c r="AQ1349" i="2" s="1"/>
  <c r="AQ1348" i="2" s="1"/>
  <c r="AP1351" i="2"/>
  <c r="AO1351" i="2"/>
  <c r="AO1350" i="2" s="1"/>
  <c r="AN1351" i="2"/>
  <c r="AM1351" i="2"/>
  <c r="AM1350" i="2" s="1"/>
  <c r="AM1349" i="2" s="1"/>
  <c r="AM1348" i="2" s="1"/>
  <c r="AL1351" i="2"/>
  <c r="AK1351" i="2"/>
  <c r="AK1350" i="2" s="1"/>
  <c r="AJ1351" i="2"/>
  <c r="AH1351" i="2"/>
  <c r="AG1351" i="2"/>
  <c r="AG1350" i="2" s="1"/>
  <c r="AF1351" i="2"/>
  <c r="AD1351" i="2"/>
  <c r="AB1351" i="2"/>
  <c r="AA1351" i="2"/>
  <c r="AA1350" i="2" s="1"/>
  <c r="AA1349" i="2" s="1"/>
  <c r="AA1348" i="2" s="1"/>
  <c r="AA1347" i="2" s="1"/>
  <c r="Z1351" i="2"/>
  <c r="Y1351" i="2"/>
  <c r="Y1350" i="2" s="1"/>
  <c r="X1351" i="2"/>
  <c r="W1351" i="2"/>
  <c r="W1350" i="2" s="1"/>
  <c r="W1349" i="2" s="1"/>
  <c r="W1348" i="2" s="1"/>
  <c r="V1351" i="2"/>
  <c r="U1351" i="2"/>
  <c r="U1350" i="2" s="1"/>
  <c r="T1351" i="2"/>
  <c r="S1351" i="2"/>
  <c r="S1350" i="2" s="1"/>
  <c r="S1349" i="2" s="1"/>
  <c r="S1348" i="2" s="1"/>
  <c r="S1347" i="2" s="1"/>
  <c r="R1351" i="2"/>
  <c r="Q1351" i="2"/>
  <c r="Q1350" i="2" s="1"/>
  <c r="P1351" i="2"/>
  <c r="O1351" i="2"/>
  <c r="J1351" i="2"/>
  <c r="E1351" i="2"/>
  <c r="D1351" i="2"/>
  <c r="D1350" i="2" s="1"/>
  <c r="AT1350" i="2"/>
  <c r="AT1349" i="2" s="1"/>
  <c r="AR1350" i="2"/>
  <c r="AR1349" i="2" s="1"/>
  <c r="AP1350" i="2"/>
  <c r="AP1349" i="2" s="1"/>
  <c r="AN1350" i="2"/>
  <c r="AN1349" i="2" s="1"/>
  <c r="AL1350" i="2"/>
  <c r="AL1349" i="2" s="1"/>
  <c r="AJ1350" i="2"/>
  <c r="AJ1349" i="2" s="1"/>
  <c r="AH1350" i="2"/>
  <c r="AH1349" i="2" s="1"/>
  <c r="AF1350" i="2"/>
  <c r="AF1349" i="2" s="1"/>
  <c r="AD1350" i="2"/>
  <c r="AD1349" i="2" s="1"/>
  <c r="AB1350" i="2"/>
  <c r="AB1349" i="2" s="1"/>
  <c r="Z1350" i="2"/>
  <c r="Z1349" i="2" s="1"/>
  <c r="X1350" i="2"/>
  <c r="X1349" i="2" s="1"/>
  <c r="V1350" i="2"/>
  <c r="V1349" i="2" s="1"/>
  <c r="T1350" i="2"/>
  <c r="T1349" i="2" s="1"/>
  <c r="R1350" i="2"/>
  <c r="P1350" i="2"/>
  <c r="E1350" i="2"/>
  <c r="E1349" i="2" s="1"/>
  <c r="E1348" i="2" s="1"/>
  <c r="E1347" i="2" s="1"/>
  <c r="AU1349" i="2"/>
  <c r="AS1349" i="2"/>
  <c r="AS1348" i="2" s="1"/>
  <c r="AO1349" i="2"/>
  <c r="AO1348" i="2" s="1"/>
  <c r="AG1349" i="2"/>
  <c r="AG1348" i="2" s="1"/>
  <c r="AG1347" i="2" s="1"/>
  <c r="Y1349" i="2"/>
  <c r="Y1348" i="2" s="1"/>
  <c r="U1349" i="2"/>
  <c r="U1348" i="2" s="1"/>
  <c r="U1347" i="2" s="1"/>
  <c r="Q1349" i="2"/>
  <c r="Q1348" i="2" s="1"/>
  <c r="D1349" i="2"/>
  <c r="AT1348" i="2"/>
  <c r="AR1348" i="2"/>
  <c r="AP1348" i="2"/>
  <c r="AN1348" i="2"/>
  <c r="AL1348" i="2"/>
  <c r="AJ1348" i="2"/>
  <c r="AH1348" i="2"/>
  <c r="AF1348" i="2"/>
  <c r="AD1348" i="2"/>
  <c r="AB1348" i="2"/>
  <c r="Z1348" i="2"/>
  <c r="X1348" i="2"/>
  <c r="V1348" i="2"/>
  <c r="T1348" i="2"/>
  <c r="M1348" i="2"/>
  <c r="L1348" i="2"/>
  <c r="K1348" i="2"/>
  <c r="D1348" i="2"/>
  <c r="AT1347" i="2"/>
  <c r="AR1347" i="2"/>
  <c r="AP1347" i="2"/>
  <c r="AN1347" i="2"/>
  <c r="AL1347" i="2"/>
  <c r="AH1347" i="2"/>
  <c r="AF1347" i="2"/>
  <c r="AB1347" i="2"/>
  <c r="Z1347" i="2"/>
  <c r="V1347" i="2"/>
  <c r="T1347" i="2"/>
  <c r="L1347" i="2"/>
  <c r="D1347" i="2"/>
  <c r="BA1346" i="2"/>
  <c r="BA1345" i="2"/>
  <c r="AC1345" i="2"/>
  <c r="AI1345" i="2" s="1"/>
  <c r="J1345" i="2"/>
  <c r="I1345" i="2"/>
  <c r="AV1345" i="2" s="1"/>
  <c r="H1345" i="2"/>
  <c r="AZ1345" i="2" s="1"/>
  <c r="BA1344" i="2"/>
  <c r="AC1344" i="2"/>
  <c r="AI1344" i="2" s="1"/>
  <c r="J1344" i="2"/>
  <c r="I1344" i="2"/>
  <c r="AV1344" i="2" s="1"/>
  <c r="H1344" i="2"/>
  <c r="AZ1344" i="2" s="1"/>
  <c r="BA1343" i="2"/>
  <c r="AC1343" i="2"/>
  <c r="O1343" i="2"/>
  <c r="AI1343" i="2" s="1"/>
  <c r="N1343" i="2"/>
  <c r="H1343" i="2" s="1"/>
  <c r="AZ1343" i="2" s="1"/>
  <c r="J1343" i="2"/>
  <c r="I1343" i="2"/>
  <c r="AV1343" i="2" s="1"/>
  <c r="BA1342" i="2"/>
  <c r="AV1342" i="2"/>
  <c r="AE1342" i="2"/>
  <c r="AC1342" i="2"/>
  <c r="AI1342" i="2" s="1"/>
  <c r="AI1341" i="2" s="1"/>
  <c r="Y1342" i="2"/>
  <c r="N1342" i="2"/>
  <c r="J1342" i="2"/>
  <c r="I1342" i="2"/>
  <c r="H1342" i="2"/>
  <c r="AZ1342" i="2" s="1"/>
  <c r="AU1341" i="2"/>
  <c r="AT1341" i="2"/>
  <c r="AS1341" i="2"/>
  <c r="AR1341" i="2"/>
  <c r="AQ1341" i="2"/>
  <c r="AP1341" i="2"/>
  <c r="AO1341" i="2"/>
  <c r="AN1341" i="2"/>
  <c r="AM1341" i="2"/>
  <c r="AL1341" i="2"/>
  <c r="AK1341" i="2"/>
  <c r="AJ1341" i="2"/>
  <c r="AH1341" i="2"/>
  <c r="AG1341" i="2"/>
  <c r="AF1341" i="2"/>
  <c r="AE1341" i="2"/>
  <c r="AD1341" i="2"/>
  <c r="AC1341" i="2"/>
  <c r="AB1341" i="2"/>
  <c r="AA1341" i="2"/>
  <c r="Z1341" i="2"/>
  <c r="Y1341" i="2"/>
  <c r="X1341" i="2"/>
  <c r="W1341" i="2"/>
  <c r="V1341" i="2"/>
  <c r="U1341" i="2"/>
  <c r="T1341" i="2"/>
  <c r="S1341" i="2"/>
  <c r="R1341" i="2"/>
  <c r="BA1341" i="2" s="1"/>
  <c r="Q1341" i="2"/>
  <c r="P1341" i="2"/>
  <c r="O1341" i="2"/>
  <c r="I1341" i="2" s="1"/>
  <c r="AV1341" i="2" s="1"/>
  <c r="N1341" i="2"/>
  <c r="J1341" i="2"/>
  <c r="H1341" i="2"/>
  <c r="AZ1341" i="2" s="1"/>
  <c r="E1341" i="2"/>
  <c r="D1341" i="2"/>
  <c r="BA1340" i="2"/>
  <c r="AK1340" i="2"/>
  <c r="AI1340" i="2"/>
  <c r="AE1340" i="2"/>
  <c r="Y1340" i="2"/>
  <c r="N1340" i="2"/>
  <c r="H1340" i="2" s="1"/>
  <c r="AZ1340" i="2" s="1"/>
  <c r="J1340" i="2"/>
  <c r="I1340" i="2"/>
  <c r="AV1340" i="2" s="1"/>
  <c r="BA1339" i="2"/>
  <c r="AV1339" i="2"/>
  <c r="AI1339" i="2"/>
  <c r="AK1339" i="2" s="1"/>
  <c r="AE1339" i="2"/>
  <c r="Y1339" i="2"/>
  <c r="N1339" i="2"/>
  <c r="J1339" i="2"/>
  <c r="I1339" i="2"/>
  <c r="H1339" i="2"/>
  <c r="AZ1339" i="2" s="1"/>
  <c r="BA1338" i="2"/>
  <c r="Y1338" i="2"/>
  <c r="N1338" i="2"/>
  <c r="J1338" i="2"/>
  <c r="I1338" i="2"/>
  <c r="AV1338" i="2" s="1"/>
  <c r="H1338" i="2"/>
  <c r="AZ1338" i="2" s="1"/>
  <c r="BA1337" i="2"/>
  <c r="Y1337" i="2"/>
  <c r="N1337" i="2"/>
  <c r="J1337" i="2"/>
  <c r="I1337" i="2"/>
  <c r="AV1337" i="2" s="1"/>
  <c r="H1337" i="2"/>
  <c r="AZ1337" i="2" s="1"/>
  <c r="BA1336" i="2"/>
  <c r="Y1336" i="2"/>
  <c r="Y1335" i="2" s="1"/>
  <c r="Y1325" i="2" s="1"/>
  <c r="Y1324" i="2" s="1"/>
  <c r="N1336" i="2"/>
  <c r="J1336" i="2"/>
  <c r="I1336" i="2"/>
  <c r="AV1336" i="2" s="1"/>
  <c r="H1336" i="2"/>
  <c r="AZ1336" i="2" s="1"/>
  <c r="AT1335" i="2"/>
  <c r="AS1335" i="2"/>
  <c r="AR1335" i="2"/>
  <c r="AQ1335" i="2"/>
  <c r="AP1335" i="2"/>
  <c r="AO1335" i="2"/>
  <c r="AN1335" i="2"/>
  <c r="AM1335" i="2"/>
  <c r="AL1335" i="2"/>
  <c r="AJ1335" i="2"/>
  <c r="AH1335" i="2"/>
  <c r="AG1335" i="2"/>
  <c r="AF1335" i="2"/>
  <c r="AD1335" i="2"/>
  <c r="AB1335" i="2"/>
  <c r="AA1335" i="2"/>
  <c r="Z1335" i="2"/>
  <c r="X1335" i="2"/>
  <c r="W1335" i="2"/>
  <c r="V1335" i="2"/>
  <c r="U1335" i="2"/>
  <c r="T1335" i="2"/>
  <c r="S1335" i="2"/>
  <c r="R1335" i="2"/>
  <c r="BA1335" i="2" s="1"/>
  <c r="Q1335" i="2"/>
  <c r="P1335" i="2"/>
  <c r="J1335" i="2" s="1"/>
  <c r="O1335" i="2"/>
  <c r="N1335" i="2"/>
  <c r="H1335" i="2" s="1"/>
  <c r="AZ1335" i="2" s="1"/>
  <c r="I1335" i="2"/>
  <c r="AV1335" i="2" s="1"/>
  <c r="E1335" i="2"/>
  <c r="D1335" i="2"/>
  <c r="BA1334" i="2"/>
  <c r="AE1334" i="2"/>
  <c r="N1334" i="2"/>
  <c r="H1334" i="2" s="1"/>
  <c r="AZ1334" i="2" s="1"/>
  <c r="J1334" i="2"/>
  <c r="I1334" i="2"/>
  <c r="AV1334" i="2" s="1"/>
  <c r="BA1333" i="2"/>
  <c r="AT1333" i="2"/>
  <c r="AS1333" i="2"/>
  <c r="AR1333" i="2"/>
  <c r="AQ1333" i="2"/>
  <c r="AP1333" i="2"/>
  <c r="AO1333" i="2"/>
  <c r="AN1333" i="2"/>
  <c r="AM1333" i="2"/>
  <c r="AL1333" i="2"/>
  <c r="AJ1333" i="2"/>
  <c r="AH1333" i="2"/>
  <c r="AG1333" i="2"/>
  <c r="AF1333" i="2"/>
  <c r="AE1333" i="2"/>
  <c r="AD1333" i="2"/>
  <c r="AC1333" i="2"/>
  <c r="AB1333" i="2"/>
  <c r="AA1333" i="2"/>
  <c r="Z1333" i="2"/>
  <c r="Y1333" i="2"/>
  <c r="X1333" i="2"/>
  <c r="W1333" i="2"/>
  <c r="V1333" i="2"/>
  <c r="U1333" i="2"/>
  <c r="T1333" i="2"/>
  <c r="S1333" i="2"/>
  <c r="R1333" i="2"/>
  <c r="Q1333" i="2"/>
  <c r="P1333" i="2"/>
  <c r="O1333" i="2"/>
  <c r="I1333" i="2" s="1"/>
  <c r="AV1333" i="2" s="1"/>
  <c r="J1333" i="2"/>
  <c r="E1333" i="2"/>
  <c r="D1333" i="2"/>
  <c r="BA1332" i="2"/>
  <c r="AE1332" i="2"/>
  <c r="AE1331" i="2" s="1"/>
  <c r="AE1326" i="2" s="1"/>
  <c r="N1332" i="2"/>
  <c r="J1332" i="2"/>
  <c r="I1332" i="2"/>
  <c r="AV1332" i="2" s="1"/>
  <c r="H1332" i="2"/>
  <c r="AZ1332" i="2" s="1"/>
  <c r="AN1331" i="2"/>
  <c r="AM1331" i="2"/>
  <c r="AL1331" i="2"/>
  <c r="AJ1331" i="2"/>
  <c r="AH1331" i="2"/>
  <c r="AG1331" i="2"/>
  <c r="AF1331" i="2"/>
  <c r="AD1331" i="2"/>
  <c r="AC1331" i="2"/>
  <c r="AB1331" i="2"/>
  <c r="AA1331" i="2"/>
  <c r="Z1331" i="2"/>
  <c r="Y1331" i="2"/>
  <c r="X1331" i="2"/>
  <c r="W1331" i="2"/>
  <c r="V1331" i="2"/>
  <c r="U1331" i="2"/>
  <c r="T1331" i="2"/>
  <c r="S1331" i="2"/>
  <c r="R1331" i="2"/>
  <c r="Q1331" i="2"/>
  <c r="P1331" i="2"/>
  <c r="O1331" i="2"/>
  <c r="N1331" i="2"/>
  <c r="M1331" i="2"/>
  <c r="L1331" i="2"/>
  <c r="BA1331" i="2" s="1"/>
  <c r="K1331" i="2"/>
  <c r="J1331" i="2"/>
  <c r="H1331" i="2"/>
  <c r="AZ1331" i="2" s="1"/>
  <c r="E1331" i="2"/>
  <c r="D1331" i="2"/>
  <c r="W1330" i="2"/>
  <c r="AI1330" i="2" s="1"/>
  <c r="AI1329" i="2" s="1"/>
  <c r="R1330" i="2"/>
  <c r="N1330" i="2"/>
  <c r="K1330" i="2"/>
  <c r="J1330" i="2"/>
  <c r="I1330" i="2"/>
  <c r="AV1330" i="2" s="1"/>
  <c r="H1330" i="2"/>
  <c r="AZ1330" i="2" s="1"/>
  <c r="AT1329" i="2"/>
  <c r="AT1326" i="2" s="1"/>
  <c r="AT1325" i="2" s="1"/>
  <c r="AT1324" i="2" s="1"/>
  <c r="AS1329" i="2"/>
  <c r="AR1329" i="2"/>
  <c r="AR1326" i="2" s="1"/>
  <c r="AR1325" i="2" s="1"/>
  <c r="AR1324" i="2" s="1"/>
  <c r="AQ1329" i="2"/>
  <c r="AP1329" i="2"/>
  <c r="AP1326" i="2" s="1"/>
  <c r="AP1325" i="2" s="1"/>
  <c r="AP1324" i="2" s="1"/>
  <c r="AO1329" i="2"/>
  <c r="AN1329" i="2"/>
  <c r="AN1326" i="2" s="1"/>
  <c r="AN1325" i="2" s="1"/>
  <c r="AN1324" i="2" s="1"/>
  <c r="AM1329" i="2"/>
  <c r="AL1329" i="2"/>
  <c r="AL1326" i="2" s="1"/>
  <c r="AL1325" i="2" s="1"/>
  <c r="AL1324" i="2" s="1"/>
  <c r="AK1329" i="2"/>
  <c r="AJ1329" i="2"/>
  <c r="AJ1326" i="2" s="1"/>
  <c r="AJ1325" i="2" s="1"/>
  <c r="AJ1324" i="2" s="1"/>
  <c r="AH1329" i="2"/>
  <c r="AH1326" i="2" s="1"/>
  <c r="AH1325" i="2" s="1"/>
  <c r="AH1324" i="2" s="1"/>
  <c r="AG1329" i="2"/>
  <c r="AF1329" i="2"/>
  <c r="AF1326" i="2" s="1"/>
  <c r="AF1325" i="2" s="1"/>
  <c r="AF1324" i="2" s="1"/>
  <c r="AE1329" i="2"/>
  <c r="AD1329" i="2"/>
  <c r="AD1326" i="2" s="1"/>
  <c r="AD1325" i="2" s="1"/>
  <c r="AD1324" i="2" s="1"/>
  <c r="AC1329" i="2"/>
  <c r="AB1329" i="2"/>
  <c r="AB1326" i="2" s="1"/>
  <c r="AB1325" i="2" s="1"/>
  <c r="AB1324" i="2" s="1"/>
  <c r="AA1329" i="2"/>
  <c r="Z1329" i="2"/>
  <c r="Z1326" i="2" s="1"/>
  <c r="Z1325" i="2" s="1"/>
  <c r="Z1324" i="2" s="1"/>
  <c r="Y1329" i="2"/>
  <c r="V1329" i="2"/>
  <c r="V1326" i="2" s="1"/>
  <c r="V1325" i="2" s="1"/>
  <c r="V1324" i="2" s="1"/>
  <c r="U1329" i="2"/>
  <c r="T1329" i="2"/>
  <c r="T1326" i="2" s="1"/>
  <c r="T1325" i="2" s="1"/>
  <c r="T1324" i="2" s="1"/>
  <c r="S1329" i="2"/>
  <c r="R1329" i="2"/>
  <c r="Q1329" i="2"/>
  <c r="P1329" i="2"/>
  <c r="P1326" i="2" s="1"/>
  <c r="P1325" i="2" s="1"/>
  <c r="P1324" i="2" s="1"/>
  <c r="O1329" i="2"/>
  <c r="N1329" i="2"/>
  <c r="M1329" i="2"/>
  <c r="L1329" i="2"/>
  <c r="K1329" i="2"/>
  <c r="J1329" i="2"/>
  <c r="H1329" i="2"/>
  <c r="AZ1329" i="2" s="1"/>
  <c r="E1329" i="2"/>
  <c r="D1329" i="2"/>
  <c r="D1326" i="2" s="1"/>
  <c r="D1325" i="2" s="1"/>
  <c r="D1324" i="2" s="1"/>
  <c r="AZ1328" i="2"/>
  <c r="R1328" i="2"/>
  <c r="J1328" i="2"/>
  <c r="I1328" i="2"/>
  <c r="H1328" i="2"/>
  <c r="AN1327" i="2"/>
  <c r="AM1327" i="2"/>
  <c r="AL1327" i="2"/>
  <c r="AK1327" i="2"/>
  <c r="AJ1327" i="2"/>
  <c r="AH1327" i="2"/>
  <c r="AG1327" i="2"/>
  <c r="AF1327" i="2"/>
  <c r="AE1327" i="2"/>
  <c r="AD1327" i="2"/>
  <c r="AB1327" i="2"/>
  <c r="AA1327" i="2"/>
  <c r="Z1327" i="2"/>
  <c r="Y1327" i="2"/>
  <c r="V1327" i="2"/>
  <c r="U1327" i="2"/>
  <c r="T1327" i="2"/>
  <c r="S1327" i="2"/>
  <c r="Q1327" i="2"/>
  <c r="P1327" i="2"/>
  <c r="O1327" i="2"/>
  <c r="N1327" i="2"/>
  <c r="M1327" i="2"/>
  <c r="J1327" i="2" s="1"/>
  <c r="L1327" i="2"/>
  <c r="K1327" i="2"/>
  <c r="H1327" i="2" s="1"/>
  <c r="AZ1327" i="2" s="1"/>
  <c r="I1327" i="2"/>
  <c r="AV1327" i="2" s="1"/>
  <c r="E1327" i="2"/>
  <c r="D1327" i="2"/>
  <c r="AS1326" i="2"/>
  <c r="AQ1326" i="2"/>
  <c r="AO1326" i="2"/>
  <c r="AM1326" i="2"/>
  <c r="AG1326" i="2"/>
  <c r="AA1326" i="2"/>
  <c r="Y1326" i="2"/>
  <c r="U1326" i="2"/>
  <c r="S1326" i="2"/>
  <c r="Q1326" i="2"/>
  <c r="O1326" i="2"/>
  <c r="M1326" i="2"/>
  <c r="J1326" i="2" s="1"/>
  <c r="K1326" i="2"/>
  <c r="E1326" i="2"/>
  <c r="AS1325" i="2"/>
  <c r="AQ1325" i="2"/>
  <c r="AO1325" i="2"/>
  <c r="AM1325" i="2"/>
  <c r="AG1325" i="2"/>
  <c r="AA1325" i="2"/>
  <c r="U1325" i="2"/>
  <c r="S1325" i="2"/>
  <c r="Q1325" i="2"/>
  <c r="O1325" i="2"/>
  <c r="M1325" i="2"/>
  <c r="J1325" i="2" s="1"/>
  <c r="K1325" i="2"/>
  <c r="G1325" i="2"/>
  <c r="F1325" i="2"/>
  <c r="E1325" i="2"/>
  <c r="AS1324" i="2"/>
  <c r="AQ1324" i="2"/>
  <c r="AO1324" i="2"/>
  <c r="AM1324" i="2"/>
  <c r="AG1324" i="2"/>
  <c r="AA1324" i="2"/>
  <c r="U1324" i="2"/>
  <c r="S1324" i="2"/>
  <c r="Q1324" i="2"/>
  <c r="O1324" i="2"/>
  <c r="M1324" i="2"/>
  <c r="J1324" i="2" s="1"/>
  <c r="K1324" i="2"/>
  <c r="E1324" i="2"/>
  <c r="BA1323" i="2"/>
  <c r="AV1323" i="2"/>
  <c r="Y1323" i="2"/>
  <c r="Y1322" i="2" s="1"/>
  <c r="Y1321" i="2" s="1"/>
  <c r="N1323" i="2"/>
  <c r="J1323" i="2"/>
  <c r="I1323" i="2"/>
  <c r="AC1323" i="2" s="1"/>
  <c r="H1323" i="2"/>
  <c r="AZ1323" i="2" s="1"/>
  <c r="AT1322" i="2"/>
  <c r="AS1322" i="2"/>
  <c r="AR1322" i="2"/>
  <c r="AQ1322" i="2"/>
  <c r="AP1322" i="2"/>
  <c r="AO1322" i="2"/>
  <c r="AN1322" i="2"/>
  <c r="AM1322" i="2"/>
  <c r="AL1322" i="2"/>
  <c r="AK1322" i="2"/>
  <c r="AJ1322" i="2"/>
  <c r="AH1322" i="2"/>
  <c r="AG1322" i="2"/>
  <c r="AF1322" i="2"/>
  <c r="AD1322" i="2"/>
  <c r="AB1322" i="2"/>
  <c r="AA1322" i="2"/>
  <c r="Z1322" i="2"/>
  <c r="X1322" i="2"/>
  <c r="W1322" i="2"/>
  <c r="V1322" i="2"/>
  <c r="U1322" i="2"/>
  <c r="T1322" i="2"/>
  <c r="S1322" i="2"/>
  <c r="R1322" i="2"/>
  <c r="BA1322" i="2" s="1"/>
  <c r="Q1322" i="2"/>
  <c r="P1322" i="2"/>
  <c r="O1322" i="2"/>
  <c r="N1322" i="2"/>
  <c r="K1322" i="2"/>
  <c r="J1322" i="2"/>
  <c r="I1322" i="2"/>
  <c r="AV1322" i="2" s="1"/>
  <c r="H1322" i="2"/>
  <c r="AZ1322" i="2" s="1"/>
  <c r="E1322" i="2"/>
  <c r="D1322" i="2"/>
  <c r="D1321" i="2" s="1"/>
  <c r="AT1321" i="2"/>
  <c r="AS1321" i="2"/>
  <c r="AR1321" i="2"/>
  <c r="AQ1321" i="2"/>
  <c r="AP1321" i="2"/>
  <c r="AO1321" i="2"/>
  <c r="AN1321" i="2"/>
  <c r="AM1321" i="2"/>
  <c r="AL1321" i="2"/>
  <c r="AK1321" i="2"/>
  <c r="AJ1321" i="2"/>
  <c r="AH1321" i="2"/>
  <c r="AG1321" i="2"/>
  <c r="AF1321" i="2"/>
  <c r="AD1321" i="2"/>
  <c r="AB1321" i="2"/>
  <c r="AA1321" i="2"/>
  <c r="Z1321" i="2"/>
  <c r="X1321" i="2"/>
  <c r="W1321" i="2"/>
  <c r="V1321" i="2"/>
  <c r="U1321" i="2"/>
  <c r="T1321" i="2"/>
  <c r="S1321" i="2"/>
  <c r="R1321" i="2"/>
  <c r="BA1321" i="2" s="1"/>
  <c r="Q1321" i="2"/>
  <c r="P1321" i="2"/>
  <c r="J1321" i="2" s="1"/>
  <c r="O1321" i="2"/>
  <c r="N1321" i="2"/>
  <c r="H1321" i="2" s="1"/>
  <c r="AZ1321" i="2" s="1"/>
  <c r="I1321" i="2"/>
  <c r="AV1321" i="2" s="1"/>
  <c r="E1321" i="2"/>
  <c r="BA1320" i="2"/>
  <c r="AT1320" i="2"/>
  <c r="AS1320" i="2"/>
  <c r="AR1320" i="2"/>
  <c r="AQ1320" i="2"/>
  <c r="AP1320" i="2"/>
  <c r="AO1320" i="2"/>
  <c r="AN1320" i="2"/>
  <c r="AM1320" i="2"/>
  <c r="AL1320" i="2"/>
  <c r="AK1320" i="2"/>
  <c r="AJ1320" i="2"/>
  <c r="AH1320" i="2"/>
  <c r="AG1320" i="2"/>
  <c r="AF1320" i="2"/>
  <c r="AD1320" i="2"/>
  <c r="AB1320" i="2"/>
  <c r="AA1320" i="2"/>
  <c r="Z1320" i="2"/>
  <c r="Y1320" i="2"/>
  <c r="X1320" i="2"/>
  <c r="W1320" i="2"/>
  <c r="V1320" i="2"/>
  <c r="U1320" i="2"/>
  <c r="T1320" i="2"/>
  <c r="S1320" i="2"/>
  <c r="R1320" i="2"/>
  <c r="Q1320" i="2"/>
  <c r="P1320" i="2"/>
  <c r="O1320" i="2"/>
  <c r="I1320" i="2" s="1"/>
  <c r="AV1320" i="2" s="1"/>
  <c r="N1320" i="2"/>
  <c r="J1320" i="2"/>
  <c r="H1320" i="2"/>
  <c r="AZ1320" i="2" s="1"/>
  <c r="E1320" i="2"/>
  <c r="D1320" i="2"/>
  <c r="BA1319" i="2"/>
  <c r="J1319" i="2"/>
  <c r="I1319" i="2"/>
  <c r="AV1319" i="2" s="1"/>
  <c r="H1319" i="2"/>
  <c r="AZ1319" i="2" s="1"/>
  <c r="BA1318" i="2"/>
  <c r="Y1318" i="2"/>
  <c r="N1318" i="2"/>
  <c r="H1318" i="2" s="1"/>
  <c r="AZ1318" i="2" s="1"/>
  <c r="J1318" i="2"/>
  <c r="I1318" i="2"/>
  <c r="AC1318" i="2" s="1"/>
  <c r="BA1317" i="2"/>
  <c r="N1317" i="2"/>
  <c r="H1317" i="2" s="1"/>
  <c r="AZ1317" i="2" s="1"/>
  <c r="J1317" i="2"/>
  <c r="I1317" i="2"/>
  <c r="AV1317" i="2" s="1"/>
  <c r="AT1316" i="2"/>
  <c r="AS1316" i="2"/>
  <c r="AS1310" i="2" s="1"/>
  <c r="AR1316" i="2"/>
  <c r="AQ1316" i="2"/>
  <c r="AQ1310" i="2" s="1"/>
  <c r="AP1316" i="2"/>
  <c r="AO1316" i="2"/>
  <c r="AO1310" i="2" s="1"/>
  <c r="AN1316" i="2"/>
  <c r="AM1316" i="2"/>
  <c r="AM1310" i="2" s="1"/>
  <c r="AL1316" i="2"/>
  <c r="AK1316" i="2"/>
  <c r="AK1310" i="2" s="1"/>
  <c r="AJ1316" i="2"/>
  <c r="AH1316" i="2"/>
  <c r="AG1316" i="2"/>
  <c r="AG1310" i="2" s="1"/>
  <c r="AF1316" i="2"/>
  <c r="AD1316" i="2"/>
  <c r="AB1316" i="2"/>
  <c r="AA1316" i="2"/>
  <c r="AA1310" i="2" s="1"/>
  <c r="Z1316" i="2"/>
  <c r="X1316" i="2"/>
  <c r="V1316" i="2"/>
  <c r="U1316" i="2"/>
  <c r="U1310" i="2" s="1"/>
  <c r="T1316" i="2"/>
  <c r="S1316" i="2"/>
  <c r="S1310" i="2" s="1"/>
  <c r="R1316" i="2"/>
  <c r="Q1316" i="2"/>
  <c r="P1316" i="2"/>
  <c r="O1316" i="2"/>
  <c r="O1310" i="2" s="1"/>
  <c r="L1316" i="2"/>
  <c r="BA1316" i="2" s="1"/>
  <c r="K1316" i="2"/>
  <c r="J1316" i="2"/>
  <c r="E1316" i="2"/>
  <c r="D1316" i="2"/>
  <c r="J1315" i="2"/>
  <c r="I1315" i="2"/>
  <c r="AV1315" i="2" s="1"/>
  <c r="H1315" i="2"/>
  <c r="AZ1315" i="2" s="1"/>
  <c r="AT1314" i="2"/>
  <c r="AS1314" i="2"/>
  <c r="AR1314" i="2"/>
  <c r="AQ1314" i="2"/>
  <c r="AP1314" i="2"/>
  <c r="AO1314" i="2"/>
  <c r="AN1314" i="2"/>
  <c r="AM1314" i="2"/>
  <c r="AL1314" i="2"/>
  <c r="AK1314" i="2"/>
  <c r="AJ1314" i="2"/>
  <c r="AH1314" i="2"/>
  <c r="AG1314" i="2"/>
  <c r="AF1314" i="2"/>
  <c r="AE1314" i="2"/>
  <c r="AD1314" i="2"/>
  <c r="AB1314" i="2"/>
  <c r="AA1314" i="2"/>
  <c r="Z1314" i="2"/>
  <c r="Y1314" i="2"/>
  <c r="V1314" i="2"/>
  <c r="U1314" i="2"/>
  <c r="T1314" i="2"/>
  <c r="S1314" i="2"/>
  <c r="P1314" i="2"/>
  <c r="O1314" i="2"/>
  <c r="N1314" i="2"/>
  <c r="M1314" i="2"/>
  <c r="L1314" i="2"/>
  <c r="K1314" i="2"/>
  <c r="J1314" i="2"/>
  <c r="H1314" i="2"/>
  <c r="AZ1314" i="2" s="1"/>
  <c r="E1314" i="2"/>
  <c r="D1314" i="2"/>
  <c r="J1313" i="2"/>
  <c r="I1313" i="2"/>
  <c r="AV1313" i="2" s="1"/>
  <c r="H1313" i="2"/>
  <c r="AZ1313" i="2" s="1"/>
  <c r="AT1312" i="2"/>
  <c r="AS1312" i="2"/>
  <c r="AR1312" i="2"/>
  <c r="AQ1312" i="2"/>
  <c r="AP1312" i="2"/>
  <c r="AO1312" i="2"/>
  <c r="AN1312" i="2"/>
  <c r="AM1312" i="2"/>
  <c r="AL1312" i="2"/>
  <c r="AK1312" i="2"/>
  <c r="AJ1312" i="2"/>
  <c r="AH1312" i="2"/>
  <c r="AG1312" i="2"/>
  <c r="AF1312" i="2"/>
  <c r="AE1312" i="2"/>
  <c r="AD1312" i="2"/>
  <c r="AB1312" i="2"/>
  <c r="AA1312" i="2"/>
  <c r="Z1312" i="2"/>
  <c r="Y1312" i="2"/>
  <c r="V1312" i="2"/>
  <c r="U1312" i="2"/>
  <c r="T1312" i="2"/>
  <c r="S1312" i="2"/>
  <c r="P1312" i="2"/>
  <c r="O1312" i="2"/>
  <c r="N1312" i="2"/>
  <c r="M1312" i="2"/>
  <c r="L1312" i="2"/>
  <c r="K1312" i="2"/>
  <c r="J1312" i="2"/>
  <c r="H1312" i="2"/>
  <c r="AZ1312" i="2" s="1"/>
  <c r="E1312" i="2"/>
  <c r="D1312" i="2"/>
  <c r="AT1311" i="2"/>
  <c r="AS1311" i="2"/>
  <c r="AR1311" i="2"/>
  <c r="AQ1311" i="2"/>
  <c r="AP1311" i="2"/>
  <c r="AO1311" i="2"/>
  <c r="AN1311" i="2"/>
  <c r="AM1311" i="2"/>
  <c r="AL1311" i="2"/>
  <c r="AK1311" i="2"/>
  <c r="AJ1311" i="2"/>
  <c r="AH1311" i="2"/>
  <c r="AG1311" i="2"/>
  <c r="AF1311" i="2"/>
  <c r="AE1311" i="2"/>
  <c r="AD1311" i="2"/>
  <c r="AB1311" i="2"/>
  <c r="AA1311" i="2"/>
  <c r="Z1311" i="2"/>
  <c r="Y1311" i="2"/>
  <c r="V1311" i="2"/>
  <c r="U1311" i="2"/>
  <c r="T1311" i="2"/>
  <c r="S1311" i="2"/>
  <c r="P1311" i="2"/>
  <c r="O1311" i="2"/>
  <c r="N1311" i="2"/>
  <c r="M1311" i="2"/>
  <c r="L1311" i="2"/>
  <c r="K1311" i="2"/>
  <c r="J1311" i="2"/>
  <c r="H1311" i="2"/>
  <c r="AZ1311" i="2" s="1"/>
  <c r="E1311" i="2"/>
  <c r="D1311" i="2"/>
  <c r="AT1310" i="2"/>
  <c r="AR1310" i="2"/>
  <c r="AP1310" i="2"/>
  <c r="AN1310" i="2"/>
  <c r="AL1310" i="2"/>
  <c r="AJ1310" i="2"/>
  <c r="AH1310" i="2"/>
  <c r="AF1310" i="2"/>
  <c r="AD1310" i="2"/>
  <c r="AB1310" i="2"/>
  <c r="Z1310" i="2"/>
  <c r="V1310" i="2"/>
  <c r="T1310" i="2"/>
  <c r="P1310" i="2"/>
  <c r="M1310" i="2"/>
  <c r="L1310" i="2"/>
  <c r="K1310" i="2"/>
  <c r="J1310" i="2"/>
  <c r="E1310" i="2"/>
  <c r="D1310" i="2"/>
  <c r="BA1309" i="2"/>
  <c r="N1309" i="2"/>
  <c r="H1309" i="2" s="1"/>
  <c r="AZ1309" i="2" s="1"/>
  <c r="J1309" i="2"/>
  <c r="I1309" i="2"/>
  <c r="AV1309" i="2" s="1"/>
  <c r="BA1308" i="2"/>
  <c r="AV1308" i="2"/>
  <c r="AI1308" i="2"/>
  <c r="AK1308" i="2" s="1"/>
  <c r="N1308" i="2"/>
  <c r="J1308" i="2"/>
  <c r="I1308" i="2"/>
  <c r="H1308" i="2"/>
  <c r="AZ1308" i="2" s="1"/>
  <c r="BA1307" i="2"/>
  <c r="N1307" i="2"/>
  <c r="H1307" i="2" s="1"/>
  <c r="AZ1307" i="2" s="1"/>
  <c r="J1307" i="2"/>
  <c r="I1307" i="2"/>
  <c r="AV1307" i="2" s="1"/>
  <c r="BA1306" i="2"/>
  <c r="AV1306" i="2"/>
  <c r="AI1306" i="2"/>
  <c r="AK1306" i="2" s="1"/>
  <c r="N1306" i="2"/>
  <c r="J1306" i="2"/>
  <c r="I1306" i="2"/>
  <c r="H1306" i="2"/>
  <c r="AZ1306" i="2" s="1"/>
  <c r="BA1305" i="2"/>
  <c r="N1305" i="2"/>
  <c r="H1305" i="2" s="1"/>
  <c r="AZ1305" i="2" s="1"/>
  <c r="J1305" i="2"/>
  <c r="I1305" i="2"/>
  <c r="AV1305" i="2" s="1"/>
  <c r="BA1304" i="2"/>
  <c r="AV1304" i="2"/>
  <c r="AI1304" i="2"/>
  <c r="AK1304" i="2" s="1"/>
  <c r="N1304" i="2"/>
  <c r="J1304" i="2"/>
  <c r="I1304" i="2"/>
  <c r="H1304" i="2"/>
  <c r="AZ1304" i="2" s="1"/>
  <c r="BA1303" i="2"/>
  <c r="N1303" i="2"/>
  <c r="H1303" i="2" s="1"/>
  <c r="AZ1303" i="2" s="1"/>
  <c r="J1303" i="2"/>
  <c r="I1303" i="2"/>
  <c r="AV1303" i="2" s="1"/>
  <c r="BA1302" i="2"/>
  <c r="AV1302" i="2"/>
  <c r="AI1302" i="2"/>
  <c r="AK1302" i="2" s="1"/>
  <c r="N1302" i="2"/>
  <c r="J1302" i="2"/>
  <c r="I1302" i="2"/>
  <c r="H1302" i="2"/>
  <c r="AZ1302" i="2" s="1"/>
  <c r="BA1301" i="2"/>
  <c r="N1301" i="2"/>
  <c r="H1301" i="2" s="1"/>
  <c r="AZ1301" i="2" s="1"/>
  <c r="J1301" i="2"/>
  <c r="I1301" i="2"/>
  <c r="AV1301" i="2" s="1"/>
  <c r="BA1300" i="2"/>
  <c r="AV1300" i="2"/>
  <c r="AI1300" i="2"/>
  <c r="AK1300" i="2" s="1"/>
  <c r="N1300" i="2"/>
  <c r="J1300" i="2"/>
  <c r="I1300" i="2"/>
  <c r="H1300" i="2"/>
  <c r="AZ1300" i="2" s="1"/>
  <c r="BA1299" i="2"/>
  <c r="N1299" i="2"/>
  <c r="H1299" i="2" s="1"/>
  <c r="AZ1299" i="2" s="1"/>
  <c r="J1299" i="2"/>
  <c r="I1299" i="2"/>
  <c r="AV1299" i="2" s="1"/>
  <c r="BA1298" i="2"/>
  <c r="AV1298" i="2"/>
  <c r="AI1298" i="2"/>
  <c r="AK1298" i="2" s="1"/>
  <c r="N1298" i="2"/>
  <c r="J1298" i="2"/>
  <c r="I1298" i="2"/>
  <c r="H1298" i="2"/>
  <c r="AZ1298" i="2" s="1"/>
  <c r="BA1297" i="2"/>
  <c r="N1297" i="2"/>
  <c r="H1297" i="2" s="1"/>
  <c r="AZ1297" i="2" s="1"/>
  <c r="J1297" i="2"/>
  <c r="I1297" i="2"/>
  <c r="AV1297" i="2" s="1"/>
  <c r="BA1296" i="2"/>
  <c r="AV1296" i="2"/>
  <c r="AI1296" i="2"/>
  <c r="AK1296" i="2" s="1"/>
  <c r="N1296" i="2"/>
  <c r="J1296" i="2"/>
  <c r="I1296" i="2"/>
  <c r="H1296" i="2"/>
  <c r="AZ1296" i="2" s="1"/>
  <c r="BA1295" i="2"/>
  <c r="N1295" i="2"/>
  <c r="H1295" i="2" s="1"/>
  <c r="AZ1295" i="2" s="1"/>
  <c r="J1295" i="2"/>
  <c r="I1295" i="2"/>
  <c r="BA1294" i="2"/>
  <c r="AV1294" i="2"/>
  <c r="AI1294" i="2"/>
  <c r="AK1294" i="2" s="1"/>
  <c r="N1294" i="2"/>
  <c r="J1294" i="2"/>
  <c r="I1294" i="2"/>
  <c r="H1294" i="2"/>
  <c r="AZ1294" i="2" s="1"/>
  <c r="BA1293" i="2"/>
  <c r="N1293" i="2"/>
  <c r="J1293" i="2"/>
  <c r="I1293" i="2"/>
  <c r="BA1292" i="2"/>
  <c r="AT1292" i="2"/>
  <c r="AS1292" i="2"/>
  <c r="AR1292" i="2"/>
  <c r="AQ1292" i="2"/>
  <c r="AP1292" i="2"/>
  <c r="AO1292" i="2"/>
  <c r="AN1292" i="2"/>
  <c r="AM1292" i="2"/>
  <c r="AL1292" i="2"/>
  <c r="AJ1292" i="2"/>
  <c r="AH1292" i="2"/>
  <c r="AG1292" i="2"/>
  <c r="AF1292" i="2"/>
  <c r="AE1292" i="2"/>
  <c r="AD1292" i="2"/>
  <c r="AC1292" i="2"/>
  <c r="AB1292" i="2"/>
  <c r="AA1292" i="2"/>
  <c r="Z1292" i="2"/>
  <c r="Y1292" i="2"/>
  <c r="X1292" i="2"/>
  <c r="W1292" i="2"/>
  <c r="V1292" i="2"/>
  <c r="U1292" i="2"/>
  <c r="T1292" i="2"/>
  <c r="S1292" i="2"/>
  <c r="R1292" i="2"/>
  <c r="Q1292" i="2"/>
  <c r="P1292" i="2"/>
  <c r="O1292" i="2"/>
  <c r="K1292" i="2"/>
  <c r="J1292" i="2"/>
  <c r="I1292" i="2"/>
  <c r="AV1292" i="2" s="1"/>
  <c r="E1292" i="2"/>
  <c r="D1292" i="2"/>
  <c r="BA1291" i="2"/>
  <c r="AI1291" i="2"/>
  <c r="AC1291" i="2"/>
  <c r="Y1291" i="2"/>
  <c r="N1291" i="2"/>
  <c r="J1291" i="2"/>
  <c r="I1291" i="2"/>
  <c r="AV1291" i="2" s="1"/>
  <c r="BA1290" i="2"/>
  <c r="AT1290" i="2"/>
  <c r="AS1290" i="2"/>
  <c r="AS1289" i="2" s="1"/>
  <c r="AS1288" i="2" s="1"/>
  <c r="AS1246" i="2" s="1"/>
  <c r="AS1245" i="2" s="1"/>
  <c r="AR1290" i="2"/>
  <c r="AQ1290" i="2"/>
  <c r="AQ1289" i="2" s="1"/>
  <c r="AQ1288" i="2" s="1"/>
  <c r="AQ1246" i="2" s="1"/>
  <c r="AQ1245" i="2" s="1"/>
  <c r="AP1290" i="2"/>
  <c r="AO1290" i="2"/>
  <c r="AO1289" i="2" s="1"/>
  <c r="AO1288" i="2" s="1"/>
  <c r="AO1246" i="2" s="1"/>
  <c r="AO1245" i="2" s="1"/>
  <c r="AN1290" i="2"/>
  <c r="AM1290" i="2"/>
  <c r="AM1289" i="2" s="1"/>
  <c r="AM1288" i="2" s="1"/>
  <c r="AM1246" i="2" s="1"/>
  <c r="AM1245" i="2" s="1"/>
  <c r="AL1290" i="2"/>
  <c r="AK1290" i="2"/>
  <c r="AK1289" i="2" s="1"/>
  <c r="AJ1290" i="2"/>
  <c r="AI1290" i="2"/>
  <c r="AI1289" i="2" s="1"/>
  <c r="AH1290" i="2"/>
  <c r="AG1290" i="2"/>
  <c r="AG1289" i="2" s="1"/>
  <c r="AG1288" i="2" s="1"/>
  <c r="AG1246" i="2" s="1"/>
  <c r="AG1245" i="2" s="1"/>
  <c r="AF1290" i="2"/>
  <c r="AE1290" i="2"/>
  <c r="AE1289" i="2" s="1"/>
  <c r="AE1288" i="2" s="1"/>
  <c r="AD1290" i="2"/>
  <c r="AC1290" i="2"/>
  <c r="AC1289" i="2" s="1"/>
  <c r="AC1288" i="2" s="1"/>
  <c r="AB1290" i="2"/>
  <c r="AA1290" i="2"/>
  <c r="AA1289" i="2" s="1"/>
  <c r="AA1288" i="2" s="1"/>
  <c r="AA1246" i="2" s="1"/>
  <c r="AA1245" i="2" s="1"/>
  <c r="Z1290" i="2"/>
  <c r="Y1290" i="2"/>
  <c r="Y1289" i="2" s="1"/>
  <c r="Y1288" i="2" s="1"/>
  <c r="X1290" i="2"/>
  <c r="W1290" i="2"/>
  <c r="W1289" i="2" s="1"/>
  <c r="W1288" i="2" s="1"/>
  <c r="W1246" i="2" s="1"/>
  <c r="V1290" i="2"/>
  <c r="U1290" i="2"/>
  <c r="U1289" i="2" s="1"/>
  <c r="U1288" i="2" s="1"/>
  <c r="U1246" i="2" s="1"/>
  <c r="U1245" i="2" s="1"/>
  <c r="T1290" i="2"/>
  <c r="S1290" i="2"/>
  <c r="S1289" i="2" s="1"/>
  <c r="S1288" i="2" s="1"/>
  <c r="S1246" i="2" s="1"/>
  <c r="S1245" i="2" s="1"/>
  <c r="R1290" i="2"/>
  <c r="Q1290" i="2"/>
  <c r="Q1289" i="2" s="1"/>
  <c r="Q1288" i="2" s="1"/>
  <c r="Q1246" i="2" s="1"/>
  <c r="P1290" i="2"/>
  <c r="O1290" i="2"/>
  <c r="I1290" i="2" s="1"/>
  <c r="AV1290" i="2" s="1"/>
  <c r="K1290" i="2"/>
  <c r="J1290" i="2"/>
  <c r="E1290" i="2"/>
  <c r="E1289" i="2" s="1"/>
  <c r="D1290" i="2"/>
  <c r="AT1289" i="2"/>
  <c r="AR1289" i="2"/>
  <c r="AP1289" i="2"/>
  <c r="AN1289" i="2"/>
  <c r="AL1289" i="2"/>
  <c r="AJ1289" i="2"/>
  <c r="AH1289" i="2"/>
  <c r="AF1289" i="2"/>
  <c r="AD1289" i="2"/>
  <c r="AB1289" i="2"/>
  <c r="Z1289" i="2"/>
  <c r="X1289" i="2"/>
  <c r="V1289" i="2"/>
  <c r="T1289" i="2"/>
  <c r="R1289" i="2"/>
  <c r="P1289" i="2"/>
  <c r="L1289" i="2"/>
  <c r="J1289" i="2"/>
  <c r="D1289" i="2"/>
  <c r="D1288" i="2" s="1"/>
  <c r="AT1288" i="2"/>
  <c r="AR1288" i="2"/>
  <c r="AP1288" i="2"/>
  <c r="AN1288" i="2"/>
  <c r="AL1288" i="2"/>
  <c r="AJ1288" i="2"/>
  <c r="AH1288" i="2"/>
  <c r="AF1288" i="2"/>
  <c r="AD1288" i="2"/>
  <c r="AB1288" i="2"/>
  <c r="Z1288" i="2"/>
  <c r="X1288" i="2"/>
  <c r="V1288" i="2"/>
  <c r="T1288" i="2"/>
  <c r="R1288" i="2"/>
  <c r="P1288" i="2"/>
  <c r="J1288" i="2" s="1"/>
  <c r="E1288" i="2"/>
  <c r="AV1287" i="2"/>
  <c r="AI1287" i="2"/>
  <c r="AK1287" i="2" s="1"/>
  <c r="AE1287" i="2"/>
  <c r="X1287" i="2"/>
  <c r="BA1287" i="2" s="1"/>
  <c r="N1287" i="2"/>
  <c r="J1287" i="2"/>
  <c r="I1287" i="2"/>
  <c r="H1287" i="2"/>
  <c r="AZ1287" i="2" s="1"/>
  <c r="AE1286" i="2"/>
  <c r="X1286" i="2"/>
  <c r="BA1286" i="2" s="1"/>
  <c r="N1286" i="2"/>
  <c r="H1286" i="2" s="1"/>
  <c r="AZ1286" i="2" s="1"/>
  <c r="J1286" i="2"/>
  <c r="I1286" i="2"/>
  <c r="AV1285" i="2"/>
  <c r="AI1285" i="2"/>
  <c r="AK1285" i="2" s="1"/>
  <c r="AE1285" i="2"/>
  <c r="X1285" i="2"/>
  <c r="BA1285" i="2" s="1"/>
  <c r="N1285" i="2"/>
  <c r="J1285" i="2"/>
  <c r="I1285" i="2"/>
  <c r="H1285" i="2"/>
  <c r="AZ1285" i="2" s="1"/>
  <c r="AE1284" i="2"/>
  <c r="X1284" i="2"/>
  <c r="BA1284" i="2" s="1"/>
  <c r="N1284" i="2"/>
  <c r="H1284" i="2" s="1"/>
  <c r="AZ1284" i="2" s="1"/>
  <c r="J1284" i="2"/>
  <c r="I1284" i="2"/>
  <c r="AV1283" i="2"/>
  <c r="AI1283" i="2"/>
  <c r="AK1283" i="2" s="1"/>
  <c r="AE1283" i="2"/>
  <c r="X1283" i="2"/>
  <c r="X1276" i="2" s="1"/>
  <c r="N1283" i="2"/>
  <c r="J1283" i="2"/>
  <c r="I1283" i="2"/>
  <c r="H1283" i="2"/>
  <c r="AZ1283" i="2" s="1"/>
  <c r="AE1282" i="2"/>
  <c r="X1282" i="2"/>
  <c r="BA1282" i="2" s="1"/>
  <c r="N1282" i="2"/>
  <c r="H1282" i="2" s="1"/>
  <c r="AZ1282" i="2" s="1"/>
  <c r="J1282" i="2"/>
  <c r="I1282" i="2"/>
  <c r="BA1281" i="2"/>
  <c r="Y1281" i="2"/>
  <c r="N1281" i="2"/>
  <c r="H1281" i="2" s="1"/>
  <c r="AZ1281" i="2" s="1"/>
  <c r="J1281" i="2"/>
  <c r="I1281" i="2"/>
  <c r="AV1281" i="2" s="1"/>
  <c r="BA1280" i="2"/>
  <c r="X1280" i="2"/>
  <c r="N1280" i="2"/>
  <c r="H1280" i="2" s="1"/>
  <c r="AZ1280" i="2" s="1"/>
  <c r="J1280" i="2"/>
  <c r="I1280" i="2"/>
  <c r="AV1280" i="2" s="1"/>
  <c r="BA1279" i="2"/>
  <c r="X1279" i="2"/>
  <c r="N1279" i="2"/>
  <c r="H1279" i="2" s="1"/>
  <c r="AZ1279" i="2" s="1"/>
  <c r="J1279" i="2"/>
  <c r="I1279" i="2"/>
  <c r="AV1279" i="2" s="1"/>
  <c r="BA1278" i="2"/>
  <c r="X1278" i="2"/>
  <c r="N1278" i="2"/>
  <c r="H1278" i="2" s="1"/>
  <c r="AZ1278" i="2" s="1"/>
  <c r="J1278" i="2"/>
  <c r="I1278" i="2"/>
  <c r="AV1278" i="2" s="1"/>
  <c r="BA1277" i="2"/>
  <c r="X1277" i="2"/>
  <c r="N1277" i="2"/>
  <c r="J1277" i="2"/>
  <c r="I1277" i="2"/>
  <c r="AV1277" i="2" s="1"/>
  <c r="BA1276" i="2"/>
  <c r="AT1276" i="2"/>
  <c r="AS1276" i="2"/>
  <c r="AR1276" i="2"/>
  <c r="AQ1276" i="2"/>
  <c r="AP1276" i="2"/>
  <c r="AO1276" i="2"/>
  <c r="AN1276" i="2"/>
  <c r="AM1276" i="2"/>
  <c r="AL1276" i="2"/>
  <c r="AJ1276" i="2"/>
  <c r="AH1276" i="2"/>
  <c r="AG1276" i="2"/>
  <c r="AF1276" i="2"/>
  <c r="AD1276" i="2"/>
  <c r="AB1276" i="2"/>
  <c r="AA1276" i="2"/>
  <c r="Z1276" i="2"/>
  <c r="Y1276" i="2"/>
  <c r="W1276" i="2"/>
  <c r="V1276" i="2"/>
  <c r="U1276" i="2"/>
  <c r="T1276" i="2"/>
  <c r="S1276" i="2"/>
  <c r="R1276" i="2"/>
  <c r="Q1276" i="2"/>
  <c r="P1276" i="2"/>
  <c r="O1276" i="2"/>
  <c r="K1276" i="2"/>
  <c r="J1276" i="2"/>
  <c r="I1276" i="2"/>
  <c r="AV1276" i="2" s="1"/>
  <c r="E1276" i="2"/>
  <c r="D1276" i="2"/>
  <c r="BA1275" i="2"/>
  <c r="AV1275" i="2"/>
  <c r="AE1275" i="2"/>
  <c r="N1275" i="2"/>
  <c r="H1275" i="2" s="1"/>
  <c r="AZ1275" i="2" s="1"/>
  <c r="J1275" i="2"/>
  <c r="I1275" i="2"/>
  <c r="AI1275" i="2" s="1"/>
  <c r="AK1275" i="2" s="1"/>
  <c r="BA1274" i="2"/>
  <c r="AE1274" i="2"/>
  <c r="N1274" i="2"/>
  <c r="H1274" i="2" s="1"/>
  <c r="AZ1274" i="2" s="1"/>
  <c r="J1274" i="2"/>
  <c r="I1274" i="2"/>
  <c r="AI1274" i="2" s="1"/>
  <c r="AK1274" i="2" s="1"/>
  <c r="BA1273" i="2"/>
  <c r="AV1273" i="2"/>
  <c r="AE1273" i="2"/>
  <c r="N1273" i="2"/>
  <c r="H1273" i="2" s="1"/>
  <c r="AZ1273" i="2" s="1"/>
  <c r="J1273" i="2"/>
  <c r="I1273" i="2"/>
  <c r="AI1273" i="2" s="1"/>
  <c r="AK1273" i="2" s="1"/>
  <c r="BA1272" i="2"/>
  <c r="AE1272" i="2"/>
  <c r="N1272" i="2"/>
  <c r="J1272" i="2"/>
  <c r="I1272" i="2"/>
  <c r="AI1272" i="2" s="1"/>
  <c r="BA1271" i="2"/>
  <c r="AT1271" i="2"/>
  <c r="AS1271" i="2"/>
  <c r="AR1271" i="2"/>
  <c r="AQ1271" i="2"/>
  <c r="AP1271" i="2"/>
  <c r="AO1271" i="2"/>
  <c r="AN1271" i="2"/>
  <c r="AM1271" i="2"/>
  <c r="AL1271" i="2"/>
  <c r="AJ1271" i="2"/>
  <c r="AH1271" i="2"/>
  <c r="AG1271" i="2"/>
  <c r="AF1271" i="2"/>
  <c r="AE1271" i="2"/>
  <c r="AD1271" i="2"/>
  <c r="AC1271" i="2"/>
  <c r="AB1271" i="2"/>
  <c r="AA1271" i="2"/>
  <c r="Z1271" i="2"/>
  <c r="Y1271" i="2"/>
  <c r="X1271" i="2"/>
  <c r="W1271" i="2"/>
  <c r="V1271" i="2"/>
  <c r="U1271" i="2"/>
  <c r="T1271" i="2"/>
  <c r="S1271" i="2"/>
  <c r="R1271" i="2"/>
  <c r="Q1271" i="2"/>
  <c r="P1271" i="2"/>
  <c r="O1271" i="2"/>
  <c r="I1271" i="2" s="1"/>
  <c r="AV1271" i="2" s="1"/>
  <c r="J1271" i="2"/>
  <c r="E1271" i="2"/>
  <c r="D1271" i="2"/>
  <c r="BA1270" i="2"/>
  <c r="Y1270" i="2"/>
  <c r="N1270" i="2"/>
  <c r="H1270" i="2" s="1"/>
  <c r="AZ1270" i="2" s="1"/>
  <c r="J1270" i="2"/>
  <c r="I1270" i="2"/>
  <c r="AV1270" i="2" s="1"/>
  <c r="BA1269" i="2"/>
  <c r="AV1269" i="2"/>
  <c r="Y1269" i="2"/>
  <c r="Y1268" i="2" s="1"/>
  <c r="N1269" i="2"/>
  <c r="J1269" i="2"/>
  <c r="I1269" i="2"/>
  <c r="H1269" i="2"/>
  <c r="AZ1269" i="2" s="1"/>
  <c r="AN1268" i="2"/>
  <c r="AM1268" i="2"/>
  <c r="AL1268" i="2"/>
  <c r="AK1268" i="2"/>
  <c r="AJ1268" i="2"/>
  <c r="AH1268" i="2"/>
  <c r="AG1268" i="2"/>
  <c r="AF1268" i="2"/>
  <c r="AD1268" i="2"/>
  <c r="AB1268" i="2"/>
  <c r="AA1268" i="2"/>
  <c r="Z1268" i="2"/>
  <c r="X1268" i="2"/>
  <c r="W1268" i="2"/>
  <c r="V1268" i="2"/>
  <c r="U1268" i="2"/>
  <c r="T1268" i="2"/>
  <c r="S1268" i="2"/>
  <c r="R1268" i="2"/>
  <c r="Q1268" i="2"/>
  <c r="P1268" i="2"/>
  <c r="J1268" i="2" s="1"/>
  <c r="O1268" i="2"/>
  <c r="N1268" i="2"/>
  <c r="L1268" i="2"/>
  <c r="BA1268" i="2" s="1"/>
  <c r="K1268" i="2"/>
  <c r="H1268" i="2" s="1"/>
  <c r="AZ1268" i="2" s="1"/>
  <c r="I1268" i="2"/>
  <c r="AV1268" i="2" s="1"/>
  <c r="E1268" i="2"/>
  <c r="D1268" i="2"/>
  <c r="BA1267" i="2"/>
  <c r="AI1267" i="2"/>
  <c r="AK1267" i="2" s="1"/>
  <c r="AE1267" i="2"/>
  <c r="N1267" i="2"/>
  <c r="H1267" i="2" s="1"/>
  <c r="AZ1267" i="2" s="1"/>
  <c r="J1267" i="2"/>
  <c r="I1267" i="2"/>
  <c r="AV1267" i="2" s="1"/>
  <c r="BA1266" i="2"/>
  <c r="AV1266" i="2"/>
  <c r="AI1266" i="2"/>
  <c r="AK1266" i="2" s="1"/>
  <c r="N1266" i="2"/>
  <c r="J1266" i="2"/>
  <c r="I1266" i="2"/>
  <c r="H1266" i="2"/>
  <c r="AZ1266" i="2" s="1"/>
  <c r="BA1265" i="2"/>
  <c r="N1265" i="2"/>
  <c r="H1265" i="2" s="1"/>
  <c r="AZ1265" i="2" s="1"/>
  <c r="J1265" i="2"/>
  <c r="I1265" i="2"/>
  <c r="AV1265" i="2" s="1"/>
  <c r="BA1264" i="2"/>
  <c r="AT1264" i="2"/>
  <c r="AS1264" i="2"/>
  <c r="AR1264" i="2"/>
  <c r="AQ1264" i="2"/>
  <c r="AP1264" i="2"/>
  <c r="AO1264" i="2"/>
  <c r="AN1264" i="2"/>
  <c r="AM1264" i="2"/>
  <c r="AL1264" i="2"/>
  <c r="AJ1264" i="2"/>
  <c r="AH1264" i="2"/>
  <c r="AG1264" i="2"/>
  <c r="AF1264" i="2"/>
  <c r="AE1264" i="2"/>
  <c r="AD1264" i="2"/>
  <c r="AC1264" i="2"/>
  <c r="AB1264" i="2"/>
  <c r="AA1264" i="2"/>
  <c r="Z1264" i="2"/>
  <c r="Y1264" i="2"/>
  <c r="X1264" i="2"/>
  <c r="W1264" i="2"/>
  <c r="V1264" i="2"/>
  <c r="U1264" i="2"/>
  <c r="T1264" i="2"/>
  <c r="S1264" i="2"/>
  <c r="R1264" i="2"/>
  <c r="Q1264" i="2"/>
  <c r="P1264" i="2"/>
  <c r="O1264" i="2"/>
  <c r="M1264" i="2"/>
  <c r="J1264" i="2" s="1"/>
  <c r="L1264" i="2"/>
  <c r="K1264" i="2"/>
  <c r="I1264" i="2"/>
  <c r="AV1264" i="2" s="1"/>
  <c r="BA1263" i="2"/>
  <c r="AE1263" i="2"/>
  <c r="N1263" i="2"/>
  <c r="H1263" i="2" s="1"/>
  <c r="AZ1263" i="2" s="1"/>
  <c r="J1263" i="2"/>
  <c r="I1263" i="2"/>
  <c r="AV1263" i="2" s="1"/>
  <c r="BA1262" i="2"/>
  <c r="AE1262" i="2"/>
  <c r="N1262" i="2"/>
  <c r="H1262" i="2" s="1"/>
  <c r="AZ1262" i="2" s="1"/>
  <c r="J1262" i="2"/>
  <c r="I1262" i="2"/>
  <c r="AV1262" i="2" s="1"/>
  <c r="BA1261" i="2"/>
  <c r="AE1261" i="2"/>
  <c r="N1261" i="2"/>
  <c r="H1261" i="2" s="1"/>
  <c r="AZ1261" i="2" s="1"/>
  <c r="J1261" i="2"/>
  <c r="I1261" i="2"/>
  <c r="AV1261" i="2" s="1"/>
  <c r="BA1260" i="2"/>
  <c r="AE1260" i="2"/>
  <c r="N1260" i="2"/>
  <c r="H1260" i="2" s="1"/>
  <c r="AZ1260" i="2" s="1"/>
  <c r="J1260" i="2"/>
  <c r="I1260" i="2"/>
  <c r="AV1260" i="2" s="1"/>
  <c r="BA1259" i="2"/>
  <c r="AV1259" i="2"/>
  <c r="AC1259" i="2"/>
  <c r="AI1259" i="2" s="1"/>
  <c r="N1259" i="2"/>
  <c r="J1259" i="2"/>
  <c r="I1259" i="2"/>
  <c r="H1259" i="2"/>
  <c r="AZ1259" i="2" s="1"/>
  <c r="AN1258" i="2"/>
  <c r="AM1258" i="2"/>
  <c r="AL1258" i="2"/>
  <c r="AJ1258" i="2"/>
  <c r="AH1258" i="2"/>
  <c r="AG1258" i="2"/>
  <c r="AF1258" i="2"/>
  <c r="AD1258" i="2"/>
  <c r="AB1258" i="2"/>
  <c r="AA1258" i="2"/>
  <c r="Z1258" i="2"/>
  <c r="Y1258" i="2"/>
  <c r="X1258" i="2"/>
  <c r="W1258" i="2"/>
  <c r="V1258" i="2"/>
  <c r="U1258" i="2"/>
  <c r="T1258" i="2"/>
  <c r="S1258" i="2"/>
  <c r="R1258" i="2"/>
  <c r="Q1258" i="2"/>
  <c r="P1258" i="2"/>
  <c r="O1258" i="2"/>
  <c r="N1258" i="2"/>
  <c r="M1258" i="2"/>
  <c r="L1258" i="2"/>
  <c r="BA1258" i="2" s="1"/>
  <c r="K1258" i="2"/>
  <c r="J1258" i="2"/>
  <c r="H1258" i="2"/>
  <c r="AZ1258" i="2" s="1"/>
  <c r="E1258" i="2"/>
  <c r="D1258" i="2"/>
  <c r="BA1257" i="2"/>
  <c r="AE1257" i="2"/>
  <c r="Y1257" i="2"/>
  <c r="N1257" i="2"/>
  <c r="H1257" i="2" s="1"/>
  <c r="AZ1257" i="2" s="1"/>
  <c r="J1257" i="2"/>
  <c r="I1257" i="2"/>
  <c r="AV1257" i="2" s="1"/>
  <c r="BA1256" i="2"/>
  <c r="AV1256" i="2"/>
  <c r="AI1256" i="2"/>
  <c r="AK1256" i="2" s="1"/>
  <c r="AE1256" i="2"/>
  <c r="Y1256" i="2"/>
  <c r="N1256" i="2"/>
  <c r="J1256" i="2"/>
  <c r="I1256" i="2"/>
  <c r="H1256" i="2"/>
  <c r="AZ1256" i="2" s="1"/>
  <c r="AE1255" i="2"/>
  <c r="N1255" i="2"/>
  <c r="H1255" i="2" s="1"/>
  <c r="J1255" i="2"/>
  <c r="I1255" i="2"/>
  <c r="AI1255" i="2" s="1"/>
  <c r="AK1255" i="2" s="1"/>
  <c r="Y1254" i="2"/>
  <c r="N1254" i="2"/>
  <c r="J1254" i="2"/>
  <c r="I1254" i="2"/>
  <c r="AC1254" i="2" s="1"/>
  <c r="H1254" i="2"/>
  <c r="BA1253" i="2"/>
  <c r="Y1253" i="2"/>
  <c r="N1253" i="2"/>
  <c r="J1253" i="2"/>
  <c r="I1253" i="2"/>
  <c r="AV1253" i="2" s="1"/>
  <c r="H1253" i="2"/>
  <c r="AZ1253" i="2" s="1"/>
  <c r="BA1252" i="2"/>
  <c r="Y1252" i="2"/>
  <c r="N1252" i="2"/>
  <c r="J1252" i="2"/>
  <c r="I1252" i="2"/>
  <c r="AV1252" i="2" s="1"/>
  <c r="H1252" i="2"/>
  <c r="AZ1252" i="2" s="1"/>
  <c r="BA1251" i="2"/>
  <c r="Y1251" i="2"/>
  <c r="N1251" i="2"/>
  <c r="J1251" i="2"/>
  <c r="I1251" i="2"/>
  <c r="AV1251" i="2" s="1"/>
  <c r="H1251" i="2"/>
  <c r="AZ1251" i="2" s="1"/>
  <c r="BA1250" i="2"/>
  <c r="Y1250" i="2"/>
  <c r="Y1249" i="2" s="1"/>
  <c r="Y1248" i="2" s="1"/>
  <c r="Y1247" i="2" s="1"/>
  <c r="Y1246" i="2" s="1"/>
  <c r="N1250" i="2"/>
  <c r="J1250" i="2"/>
  <c r="I1250" i="2"/>
  <c r="AV1250" i="2" s="1"/>
  <c r="H1250" i="2"/>
  <c r="AZ1250" i="2" s="1"/>
  <c r="AT1249" i="2"/>
  <c r="AS1249" i="2"/>
  <c r="AR1249" i="2"/>
  <c r="AQ1249" i="2"/>
  <c r="AP1249" i="2"/>
  <c r="AO1249" i="2"/>
  <c r="AN1249" i="2"/>
  <c r="AM1249" i="2"/>
  <c r="AL1249" i="2"/>
  <c r="AJ1249" i="2"/>
  <c r="AH1249" i="2"/>
  <c r="AG1249" i="2"/>
  <c r="AF1249" i="2"/>
  <c r="AD1249" i="2"/>
  <c r="AB1249" i="2"/>
  <c r="AA1249" i="2"/>
  <c r="Z1249" i="2"/>
  <c r="X1249" i="2"/>
  <c r="W1249" i="2"/>
  <c r="V1249" i="2"/>
  <c r="U1249" i="2"/>
  <c r="T1249" i="2"/>
  <c r="S1249" i="2"/>
  <c r="R1249" i="2"/>
  <c r="Q1249" i="2"/>
  <c r="P1249" i="2"/>
  <c r="O1249" i="2"/>
  <c r="N1249" i="2"/>
  <c r="M1249" i="2"/>
  <c r="L1249" i="2"/>
  <c r="BA1249" i="2" s="1"/>
  <c r="K1249" i="2"/>
  <c r="J1249" i="2"/>
  <c r="H1249" i="2"/>
  <c r="AZ1249" i="2" s="1"/>
  <c r="E1249" i="2"/>
  <c r="D1249" i="2"/>
  <c r="AT1248" i="2"/>
  <c r="AT1247" i="2" s="1"/>
  <c r="AT1246" i="2" s="1"/>
  <c r="AT1245" i="2" s="1"/>
  <c r="AS1248" i="2"/>
  <c r="AR1248" i="2"/>
  <c r="AR1247" i="2" s="1"/>
  <c r="AR1246" i="2" s="1"/>
  <c r="AR1245" i="2" s="1"/>
  <c r="AQ1248" i="2"/>
  <c r="AP1248" i="2"/>
  <c r="AP1247" i="2" s="1"/>
  <c r="AP1246" i="2" s="1"/>
  <c r="AP1245" i="2" s="1"/>
  <c r="AO1248" i="2"/>
  <c r="AN1248" i="2"/>
  <c r="AN1247" i="2" s="1"/>
  <c r="AN1246" i="2" s="1"/>
  <c r="AN1245" i="2" s="1"/>
  <c r="AM1248" i="2"/>
  <c r="AL1248" i="2"/>
  <c r="AL1247" i="2" s="1"/>
  <c r="AL1246" i="2" s="1"/>
  <c r="AL1245" i="2" s="1"/>
  <c r="AJ1248" i="2"/>
  <c r="AJ1247" i="2" s="1"/>
  <c r="AJ1246" i="2" s="1"/>
  <c r="AJ1245" i="2" s="1"/>
  <c r="AH1248" i="2"/>
  <c r="AH1247" i="2" s="1"/>
  <c r="AH1246" i="2" s="1"/>
  <c r="AH1245" i="2" s="1"/>
  <c r="AG1248" i="2"/>
  <c r="AF1248" i="2"/>
  <c r="AF1247" i="2" s="1"/>
  <c r="AF1246" i="2" s="1"/>
  <c r="AF1245" i="2" s="1"/>
  <c r="AD1248" i="2"/>
  <c r="AD1247" i="2" s="1"/>
  <c r="AD1246" i="2" s="1"/>
  <c r="AD1245" i="2" s="1"/>
  <c r="AB1248" i="2"/>
  <c r="AB1247" i="2" s="1"/>
  <c r="AB1246" i="2" s="1"/>
  <c r="AB1245" i="2" s="1"/>
  <c r="AA1248" i="2"/>
  <c r="Z1248" i="2"/>
  <c r="Z1247" i="2" s="1"/>
  <c r="Z1246" i="2" s="1"/>
  <c r="Z1245" i="2" s="1"/>
  <c r="X1248" i="2"/>
  <c r="X1247" i="2" s="1"/>
  <c r="X1246" i="2" s="1"/>
  <c r="W1248" i="2"/>
  <c r="V1248" i="2"/>
  <c r="V1247" i="2" s="1"/>
  <c r="V1246" i="2" s="1"/>
  <c r="V1245" i="2" s="1"/>
  <c r="U1248" i="2"/>
  <c r="T1248" i="2"/>
  <c r="T1247" i="2" s="1"/>
  <c r="T1246" i="2" s="1"/>
  <c r="T1245" i="2" s="1"/>
  <c r="S1248" i="2"/>
  <c r="R1248" i="2"/>
  <c r="R1247" i="2" s="1"/>
  <c r="R1246" i="2" s="1"/>
  <c r="Q1248" i="2"/>
  <c r="P1248" i="2"/>
  <c r="P1247" i="2" s="1"/>
  <c r="P1246" i="2" s="1"/>
  <c r="P1245" i="2" s="1"/>
  <c r="O1248" i="2"/>
  <c r="M1248" i="2"/>
  <c r="L1248" i="2"/>
  <c r="BA1248" i="2" s="1"/>
  <c r="K1248" i="2"/>
  <c r="J1248" i="2"/>
  <c r="E1248" i="2"/>
  <c r="D1248" i="2"/>
  <c r="D1247" i="2" s="1"/>
  <c r="D1246" i="2" s="1"/>
  <c r="D1245" i="2" s="1"/>
  <c r="AU1247" i="2"/>
  <c r="AS1247" i="2"/>
  <c r="AQ1247" i="2"/>
  <c r="AO1247" i="2"/>
  <c r="AM1247" i="2"/>
  <c r="AG1247" i="2"/>
  <c r="AA1247" i="2"/>
  <c r="W1247" i="2"/>
  <c r="U1247" i="2"/>
  <c r="S1247" i="2"/>
  <c r="Q1247" i="2"/>
  <c r="O1247" i="2"/>
  <c r="M1247" i="2"/>
  <c r="J1247" i="2" s="1"/>
  <c r="K1247" i="2"/>
  <c r="E1247" i="2"/>
  <c r="M1246" i="2"/>
  <c r="J1246" i="2" s="1"/>
  <c r="E1246" i="2"/>
  <c r="M1245" i="2"/>
  <c r="J1245" i="2" s="1"/>
  <c r="E1245" i="2"/>
  <c r="J1244" i="2"/>
  <c r="I1244" i="2"/>
  <c r="AV1244" i="2" s="1"/>
  <c r="H1244" i="2"/>
  <c r="AZ1244" i="2" s="1"/>
  <c r="AD1243" i="2"/>
  <c r="AD1242" i="2" s="1"/>
  <c r="X1243" i="2"/>
  <c r="K1243" i="2"/>
  <c r="H1243" i="2" s="1"/>
  <c r="AZ1243" i="2" s="1"/>
  <c r="J1243" i="2"/>
  <c r="I1243" i="2"/>
  <c r="AV1243" i="2" s="1"/>
  <c r="AT1242" i="2"/>
  <c r="AS1242" i="2"/>
  <c r="AR1242" i="2"/>
  <c r="AQ1242" i="2"/>
  <c r="AP1242" i="2"/>
  <c r="AO1242" i="2"/>
  <c r="AN1242" i="2"/>
  <c r="AM1242" i="2"/>
  <c r="AL1242" i="2"/>
  <c r="AK1242" i="2"/>
  <c r="AH1242" i="2"/>
  <c r="AG1242" i="2"/>
  <c r="AF1242" i="2"/>
  <c r="AE1242" i="2"/>
  <c r="AC1242" i="2"/>
  <c r="AB1242" i="2"/>
  <c r="AA1242" i="2"/>
  <c r="Z1242" i="2"/>
  <c r="Y1242" i="2"/>
  <c r="X1242" i="2"/>
  <c r="W1242" i="2"/>
  <c r="V1242" i="2"/>
  <c r="U1242" i="2"/>
  <c r="T1242" i="2"/>
  <c r="S1242" i="2"/>
  <c r="R1242" i="2"/>
  <c r="Q1242" i="2"/>
  <c r="P1242" i="2"/>
  <c r="O1242" i="2"/>
  <c r="N1242" i="2"/>
  <c r="M1242" i="2"/>
  <c r="J1242" i="2" s="1"/>
  <c r="L1242" i="2"/>
  <c r="K1242" i="2"/>
  <c r="H1242" i="2" s="1"/>
  <c r="AZ1242" i="2" s="1"/>
  <c r="I1242" i="2"/>
  <c r="AV1242" i="2" s="1"/>
  <c r="E1242" i="2"/>
  <c r="D1242" i="2"/>
  <c r="AN1241" i="2"/>
  <c r="AM1241" i="2"/>
  <c r="AL1241" i="2"/>
  <c r="AK1241" i="2"/>
  <c r="AH1241" i="2"/>
  <c r="AG1241" i="2"/>
  <c r="AF1241" i="2"/>
  <c r="AE1241" i="2"/>
  <c r="AC1241" i="2"/>
  <c r="AB1241" i="2"/>
  <c r="AA1241" i="2"/>
  <c r="Z1241" i="2"/>
  <c r="Y1241" i="2"/>
  <c r="X1241" i="2"/>
  <c r="W1241" i="2"/>
  <c r="V1241" i="2"/>
  <c r="U1241" i="2"/>
  <c r="T1241" i="2"/>
  <c r="S1241" i="2"/>
  <c r="R1241" i="2"/>
  <c r="Q1241" i="2"/>
  <c r="P1241" i="2"/>
  <c r="O1241" i="2"/>
  <c r="N1241" i="2"/>
  <c r="M1241" i="2"/>
  <c r="J1241" i="2" s="1"/>
  <c r="L1241" i="2"/>
  <c r="K1241" i="2"/>
  <c r="H1241" i="2" s="1"/>
  <c r="AZ1241" i="2" s="1"/>
  <c r="I1241" i="2"/>
  <c r="AV1241" i="2" s="1"/>
  <c r="E1241" i="2"/>
  <c r="D1241" i="2"/>
  <c r="AT1240" i="2"/>
  <c r="AS1240" i="2"/>
  <c r="AR1240" i="2"/>
  <c r="AQ1240" i="2"/>
  <c r="AP1240" i="2"/>
  <c r="AO1240" i="2"/>
  <c r="AN1240" i="2"/>
  <c r="AM1240" i="2"/>
  <c r="AL1240" i="2"/>
  <c r="AK1240" i="2"/>
  <c r="AH1240" i="2"/>
  <c r="AG1240" i="2"/>
  <c r="AF1240" i="2"/>
  <c r="AE1240" i="2"/>
  <c r="AC1240" i="2"/>
  <c r="AB1240" i="2"/>
  <c r="AA1240" i="2"/>
  <c r="Z1240" i="2"/>
  <c r="Y1240" i="2"/>
  <c r="X1240" i="2"/>
  <c r="W1240" i="2"/>
  <c r="V1240" i="2"/>
  <c r="U1240" i="2"/>
  <c r="T1240" i="2"/>
  <c r="S1240" i="2"/>
  <c r="R1240" i="2"/>
  <c r="Q1240" i="2"/>
  <c r="P1240" i="2"/>
  <c r="O1240" i="2"/>
  <c r="N1240" i="2"/>
  <c r="M1240" i="2"/>
  <c r="J1240" i="2" s="1"/>
  <c r="L1240" i="2"/>
  <c r="K1240" i="2"/>
  <c r="H1240" i="2" s="1"/>
  <c r="AZ1240" i="2" s="1"/>
  <c r="I1240" i="2"/>
  <c r="AV1240" i="2" s="1"/>
  <c r="E1240" i="2"/>
  <c r="D1240" i="2"/>
  <c r="AT1239" i="2"/>
  <c r="AS1239" i="2"/>
  <c r="AR1239" i="2"/>
  <c r="AQ1239" i="2"/>
  <c r="AP1239" i="2"/>
  <c r="AO1239" i="2"/>
  <c r="AN1239" i="2"/>
  <c r="AM1239" i="2"/>
  <c r="AL1239" i="2"/>
  <c r="AK1239" i="2"/>
  <c r="AH1239" i="2"/>
  <c r="AG1239" i="2"/>
  <c r="AF1239" i="2"/>
  <c r="AE1239" i="2"/>
  <c r="AC1239" i="2"/>
  <c r="AB1239" i="2"/>
  <c r="AA1239" i="2"/>
  <c r="Z1239" i="2"/>
  <c r="Y1239" i="2"/>
  <c r="X1239" i="2"/>
  <c r="W1239" i="2"/>
  <c r="V1239" i="2"/>
  <c r="U1239" i="2"/>
  <c r="T1239" i="2"/>
  <c r="S1239" i="2"/>
  <c r="R1239" i="2"/>
  <c r="Q1239" i="2"/>
  <c r="P1239" i="2"/>
  <c r="O1239" i="2"/>
  <c r="N1239" i="2"/>
  <c r="M1239" i="2"/>
  <c r="J1239" i="2" s="1"/>
  <c r="L1239" i="2"/>
  <c r="K1239" i="2"/>
  <c r="H1239" i="2" s="1"/>
  <c r="AZ1239" i="2" s="1"/>
  <c r="I1239" i="2"/>
  <c r="AV1239" i="2" s="1"/>
  <c r="E1239" i="2"/>
  <c r="D1239" i="2"/>
  <c r="BA1238" i="2"/>
  <c r="AV1238" i="2"/>
  <c r="AI1238" i="2"/>
  <c r="AK1238" i="2" s="1"/>
  <c r="AE1238" i="2"/>
  <c r="Y1238" i="2"/>
  <c r="N1238" i="2"/>
  <c r="J1238" i="2"/>
  <c r="I1238" i="2"/>
  <c r="H1238" i="2"/>
  <c r="AZ1238" i="2" s="1"/>
  <c r="BA1237" i="2"/>
  <c r="Y1237" i="2"/>
  <c r="O1237" i="2"/>
  <c r="N1237" i="2"/>
  <c r="H1237" i="2" s="1"/>
  <c r="AZ1237" i="2" s="1"/>
  <c r="J1237" i="2"/>
  <c r="I1237" i="2"/>
  <c r="AV1237" i="2" s="1"/>
  <c r="BA1236" i="2"/>
  <c r="Y1236" i="2"/>
  <c r="N1236" i="2"/>
  <c r="H1236" i="2" s="1"/>
  <c r="AZ1236" i="2" s="1"/>
  <c r="J1236" i="2"/>
  <c r="I1236" i="2"/>
  <c r="AV1236" i="2" s="1"/>
  <c r="BA1235" i="2"/>
  <c r="AT1235" i="2"/>
  <c r="AS1235" i="2"/>
  <c r="AR1235" i="2"/>
  <c r="AQ1235" i="2"/>
  <c r="AP1235" i="2"/>
  <c r="AO1235" i="2"/>
  <c r="AN1235" i="2"/>
  <c r="AM1235" i="2"/>
  <c r="AL1235" i="2"/>
  <c r="AJ1235" i="2"/>
  <c r="AH1235" i="2"/>
  <c r="AG1235" i="2"/>
  <c r="AF1235" i="2"/>
  <c r="AD1235" i="2"/>
  <c r="AB1235" i="2"/>
  <c r="AA1235" i="2"/>
  <c r="Z1235" i="2"/>
  <c r="Y1235" i="2"/>
  <c r="X1235" i="2"/>
  <c r="W1235" i="2"/>
  <c r="V1235" i="2"/>
  <c r="U1235" i="2"/>
  <c r="T1235" i="2"/>
  <c r="S1235" i="2"/>
  <c r="R1235" i="2"/>
  <c r="Q1235" i="2"/>
  <c r="P1235" i="2"/>
  <c r="O1235" i="2"/>
  <c r="I1235" i="2" s="1"/>
  <c r="AV1235" i="2" s="1"/>
  <c r="J1235" i="2"/>
  <c r="E1235" i="2"/>
  <c r="D1235" i="2"/>
  <c r="BA1234" i="2"/>
  <c r="N1234" i="2"/>
  <c r="H1234" i="2" s="1"/>
  <c r="AZ1234" i="2" s="1"/>
  <c r="J1234" i="2"/>
  <c r="I1234" i="2"/>
  <c r="AV1234" i="2" s="1"/>
  <c r="BA1233" i="2"/>
  <c r="AN1233" i="2"/>
  <c r="AM1233" i="2"/>
  <c r="AL1233" i="2"/>
  <c r="AK1233" i="2"/>
  <c r="AJ1233" i="2"/>
  <c r="AI1233" i="2"/>
  <c r="AH1233" i="2"/>
  <c r="AG1233" i="2"/>
  <c r="AF1233" i="2"/>
  <c r="AD1233" i="2"/>
  <c r="AB1233" i="2"/>
  <c r="AA1233" i="2"/>
  <c r="Z1233" i="2"/>
  <c r="Y1233" i="2"/>
  <c r="X1233" i="2"/>
  <c r="W1233" i="2"/>
  <c r="V1233" i="2"/>
  <c r="U1233" i="2"/>
  <c r="T1233" i="2"/>
  <c r="S1233" i="2"/>
  <c r="R1233" i="2"/>
  <c r="Q1233" i="2"/>
  <c r="P1233" i="2"/>
  <c r="O1233" i="2"/>
  <c r="I1233" i="2" s="1"/>
  <c r="AV1233" i="2" s="1"/>
  <c r="J1233" i="2"/>
  <c r="E1233" i="2"/>
  <c r="D1233" i="2"/>
  <c r="BA1232" i="2"/>
  <c r="N1232" i="2"/>
  <c r="H1232" i="2" s="1"/>
  <c r="AZ1232" i="2" s="1"/>
  <c r="J1232" i="2"/>
  <c r="I1232" i="2"/>
  <c r="AV1232" i="2" s="1"/>
  <c r="AN1231" i="2"/>
  <c r="AN1230" i="2" s="1"/>
  <c r="AN1229" i="2" s="1"/>
  <c r="AN1228" i="2" s="1"/>
  <c r="AN1227" i="2" s="1"/>
  <c r="AM1231" i="2"/>
  <c r="AL1231" i="2"/>
  <c r="AL1230" i="2" s="1"/>
  <c r="AL1229" i="2" s="1"/>
  <c r="AL1228" i="2" s="1"/>
  <c r="AL1227" i="2" s="1"/>
  <c r="AJ1231" i="2"/>
  <c r="AJ1230" i="2" s="1"/>
  <c r="AJ1229" i="2" s="1"/>
  <c r="AJ1228" i="2" s="1"/>
  <c r="AH1231" i="2"/>
  <c r="AH1230" i="2" s="1"/>
  <c r="AH1229" i="2" s="1"/>
  <c r="AH1228" i="2" s="1"/>
  <c r="AH1227" i="2" s="1"/>
  <c r="AG1231" i="2"/>
  <c r="AF1231" i="2"/>
  <c r="AF1230" i="2" s="1"/>
  <c r="AF1229" i="2" s="1"/>
  <c r="AF1228" i="2" s="1"/>
  <c r="AF1227" i="2" s="1"/>
  <c r="AE1231" i="2"/>
  <c r="AD1231" i="2"/>
  <c r="AD1230" i="2" s="1"/>
  <c r="AD1229" i="2" s="1"/>
  <c r="AD1228" i="2" s="1"/>
  <c r="AC1231" i="2"/>
  <c r="AB1231" i="2"/>
  <c r="AB1230" i="2" s="1"/>
  <c r="AB1229" i="2" s="1"/>
  <c r="AB1228" i="2" s="1"/>
  <c r="AB1227" i="2" s="1"/>
  <c r="AA1231" i="2"/>
  <c r="Z1231" i="2"/>
  <c r="Z1230" i="2" s="1"/>
  <c r="Z1229" i="2" s="1"/>
  <c r="Z1228" i="2" s="1"/>
  <c r="Z1227" i="2" s="1"/>
  <c r="Y1231" i="2"/>
  <c r="X1231" i="2"/>
  <c r="X1230" i="2" s="1"/>
  <c r="X1229" i="2" s="1"/>
  <c r="X1228" i="2" s="1"/>
  <c r="W1231" i="2"/>
  <c r="V1231" i="2"/>
  <c r="V1230" i="2" s="1"/>
  <c r="V1229" i="2" s="1"/>
  <c r="V1228" i="2" s="1"/>
  <c r="V1227" i="2" s="1"/>
  <c r="U1231" i="2"/>
  <c r="T1231" i="2"/>
  <c r="T1230" i="2" s="1"/>
  <c r="T1229" i="2" s="1"/>
  <c r="T1228" i="2" s="1"/>
  <c r="T1227" i="2" s="1"/>
  <c r="S1231" i="2"/>
  <c r="R1231" i="2"/>
  <c r="BA1231" i="2" s="1"/>
  <c r="Q1231" i="2"/>
  <c r="P1231" i="2"/>
  <c r="J1231" i="2" s="1"/>
  <c r="O1231" i="2"/>
  <c r="N1231" i="2"/>
  <c r="H1231" i="2" s="1"/>
  <c r="AZ1231" i="2" s="1"/>
  <c r="I1231" i="2"/>
  <c r="AV1231" i="2" s="1"/>
  <c r="E1231" i="2"/>
  <c r="E1230" i="2" s="1"/>
  <c r="E1229" i="2" s="1"/>
  <c r="E1228" i="2" s="1"/>
  <c r="E1227" i="2" s="1"/>
  <c r="D1231" i="2"/>
  <c r="AT1230" i="2"/>
  <c r="AS1230" i="2"/>
  <c r="AR1230" i="2"/>
  <c r="AQ1230" i="2"/>
  <c r="AP1230" i="2"/>
  <c r="AO1230" i="2"/>
  <c r="AM1230" i="2"/>
  <c r="AG1230" i="2"/>
  <c r="AA1230" i="2"/>
  <c r="Y1230" i="2"/>
  <c r="W1230" i="2"/>
  <c r="U1230" i="2"/>
  <c r="S1230" i="2"/>
  <c r="Q1230" i="2"/>
  <c r="O1230" i="2"/>
  <c r="I1230" i="2" s="1"/>
  <c r="AV1230" i="2" s="1"/>
  <c r="D1230" i="2"/>
  <c r="AT1229" i="2"/>
  <c r="AS1229" i="2"/>
  <c r="AS1228" i="2" s="1"/>
  <c r="AS1227" i="2" s="1"/>
  <c r="AR1229" i="2"/>
  <c r="AQ1229" i="2"/>
  <c r="AQ1228" i="2" s="1"/>
  <c r="AQ1227" i="2" s="1"/>
  <c r="AP1229" i="2"/>
  <c r="AO1229" i="2"/>
  <c r="AO1228" i="2" s="1"/>
  <c r="AO1227" i="2" s="1"/>
  <c r="AM1229" i="2"/>
  <c r="AM1228" i="2" s="1"/>
  <c r="AM1227" i="2" s="1"/>
  <c r="AG1229" i="2"/>
  <c r="AG1228" i="2" s="1"/>
  <c r="AG1227" i="2" s="1"/>
  <c r="AA1229" i="2"/>
  <c r="AA1228" i="2" s="1"/>
  <c r="AA1227" i="2" s="1"/>
  <c r="Y1229" i="2"/>
  <c r="Y1228" i="2" s="1"/>
  <c r="W1229" i="2"/>
  <c r="W1228" i="2" s="1"/>
  <c r="U1229" i="2"/>
  <c r="U1228" i="2" s="1"/>
  <c r="U1227" i="2" s="1"/>
  <c r="S1229" i="2"/>
  <c r="S1228" i="2" s="1"/>
  <c r="S1227" i="2" s="1"/>
  <c r="Q1229" i="2"/>
  <c r="Q1228" i="2" s="1"/>
  <c r="O1229" i="2"/>
  <c r="AW1229" i="2" s="1"/>
  <c r="AW1231" i="2" s="1"/>
  <c r="D1229" i="2"/>
  <c r="AT1228" i="2"/>
  <c r="AT1227" i="2" s="1"/>
  <c r="AR1228" i="2"/>
  <c r="AP1228" i="2"/>
  <c r="AP1227" i="2" s="1"/>
  <c r="M1228" i="2"/>
  <c r="L1228" i="2"/>
  <c r="K1228" i="2"/>
  <c r="G1228" i="2"/>
  <c r="F1228" i="2"/>
  <c r="D1228" i="2"/>
  <c r="M1227" i="2"/>
  <c r="BA1226" i="2"/>
  <c r="BA1225" i="2"/>
  <c r="AZ1225" i="2"/>
  <c r="AC1225" i="2"/>
  <c r="AI1225" i="2" s="1"/>
  <c r="J1225" i="2"/>
  <c r="I1225" i="2"/>
  <c r="AV1225" i="2" s="1"/>
  <c r="H1225" i="2"/>
  <c r="BA1224" i="2"/>
  <c r="J1224" i="2"/>
  <c r="I1224" i="2"/>
  <c r="AV1224" i="2" s="1"/>
  <c r="H1224" i="2"/>
  <c r="AZ1224" i="2" s="1"/>
  <c r="BA1223" i="2"/>
  <c r="J1223" i="2"/>
  <c r="I1223" i="2"/>
  <c r="AV1223" i="2" s="1"/>
  <c r="H1223" i="2"/>
  <c r="AZ1223" i="2" s="1"/>
  <c r="BA1222" i="2"/>
  <c r="AV1222" i="2"/>
  <c r="W1222" i="2"/>
  <c r="AC1222" i="2" s="1"/>
  <c r="AC1221" i="2" s="1"/>
  <c r="AC1220" i="2" s="1"/>
  <c r="AC1219" i="2" s="1"/>
  <c r="N1222" i="2"/>
  <c r="J1222" i="2"/>
  <c r="I1222" i="2"/>
  <c r="H1222" i="2"/>
  <c r="AZ1222" i="2" s="1"/>
  <c r="AT1221" i="2"/>
  <c r="AT1220" i="2" s="1"/>
  <c r="AT1219" i="2" s="1"/>
  <c r="AS1221" i="2"/>
  <c r="AR1221" i="2"/>
  <c r="AR1220" i="2" s="1"/>
  <c r="AR1219" i="2" s="1"/>
  <c r="AQ1221" i="2"/>
  <c r="AP1221" i="2"/>
  <c r="AP1220" i="2" s="1"/>
  <c r="AP1219" i="2" s="1"/>
  <c r="AO1221" i="2"/>
  <c r="AN1221" i="2"/>
  <c r="AN1220" i="2" s="1"/>
  <c r="AN1219" i="2" s="1"/>
  <c r="AM1221" i="2"/>
  <c r="AL1221" i="2"/>
  <c r="AL1220" i="2" s="1"/>
  <c r="AL1219" i="2" s="1"/>
  <c r="AK1221" i="2"/>
  <c r="AJ1221" i="2"/>
  <c r="AJ1220" i="2" s="1"/>
  <c r="AJ1219" i="2" s="1"/>
  <c r="AH1221" i="2"/>
  <c r="AH1220" i="2" s="1"/>
  <c r="AH1219" i="2" s="1"/>
  <c r="AG1221" i="2"/>
  <c r="AF1221" i="2"/>
  <c r="AF1220" i="2" s="1"/>
  <c r="AF1219" i="2" s="1"/>
  <c r="AE1221" i="2"/>
  <c r="AD1221" i="2"/>
  <c r="AD1220" i="2" s="1"/>
  <c r="AD1219" i="2" s="1"/>
  <c r="AB1221" i="2"/>
  <c r="AB1220" i="2" s="1"/>
  <c r="AB1219" i="2" s="1"/>
  <c r="AA1221" i="2"/>
  <c r="Z1221" i="2"/>
  <c r="Z1220" i="2" s="1"/>
  <c r="Z1219" i="2" s="1"/>
  <c r="X1221" i="2"/>
  <c r="X1220" i="2" s="1"/>
  <c r="X1219" i="2" s="1"/>
  <c r="V1221" i="2"/>
  <c r="V1220" i="2" s="1"/>
  <c r="V1219" i="2" s="1"/>
  <c r="U1221" i="2"/>
  <c r="T1221" i="2"/>
  <c r="T1220" i="2" s="1"/>
  <c r="T1219" i="2" s="1"/>
  <c r="S1221" i="2"/>
  <c r="R1221" i="2"/>
  <c r="BA1221" i="2" s="1"/>
  <c r="Q1221" i="2"/>
  <c r="P1221" i="2"/>
  <c r="J1221" i="2" s="1"/>
  <c r="O1221" i="2"/>
  <c r="N1221" i="2"/>
  <c r="H1221" i="2" s="1"/>
  <c r="AZ1221" i="2" s="1"/>
  <c r="I1221" i="2"/>
  <c r="AV1221" i="2" s="1"/>
  <c r="E1221" i="2"/>
  <c r="D1221" i="2"/>
  <c r="AS1220" i="2"/>
  <c r="AS1219" i="2" s="1"/>
  <c r="AQ1220" i="2"/>
  <c r="AQ1219" i="2" s="1"/>
  <c r="AO1220" i="2"/>
  <c r="AO1219" i="2" s="1"/>
  <c r="AM1220" i="2"/>
  <c r="AM1219" i="2" s="1"/>
  <c r="AK1220" i="2"/>
  <c r="AK1219" i="2" s="1"/>
  <c r="AG1220" i="2"/>
  <c r="AG1219" i="2" s="1"/>
  <c r="AE1220" i="2"/>
  <c r="AE1219" i="2" s="1"/>
  <c r="AA1220" i="2"/>
  <c r="AA1219" i="2" s="1"/>
  <c r="U1220" i="2"/>
  <c r="U1219" i="2" s="1"/>
  <c r="S1220" i="2"/>
  <c r="S1219" i="2" s="1"/>
  <c r="Q1220" i="2"/>
  <c r="Q1219" i="2" s="1"/>
  <c r="O1220" i="2"/>
  <c r="I1220" i="2" s="1"/>
  <c r="AV1220" i="2" s="1"/>
  <c r="D1220" i="2"/>
  <c r="AU1219" i="2"/>
  <c r="E1219" i="2"/>
  <c r="D1219" i="2"/>
  <c r="N1218" i="2"/>
  <c r="L1218" i="2"/>
  <c r="J1218" i="2"/>
  <c r="N1217" i="2"/>
  <c r="K1217" i="2"/>
  <c r="J1217" i="2"/>
  <c r="I1217" i="2"/>
  <c r="AV1217" i="2" s="1"/>
  <c r="H1217" i="2"/>
  <c r="AZ1217" i="2" s="1"/>
  <c r="N1216" i="2"/>
  <c r="K1216" i="2"/>
  <c r="J1216" i="2"/>
  <c r="I1216" i="2"/>
  <c r="AV1216" i="2" s="1"/>
  <c r="H1216" i="2"/>
  <c r="AZ1216" i="2" s="1"/>
  <c r="AN1215" i="2"/>
  <c r="AM1215" i="2"/>
  <c r="AL1215" i="2"/>
  <c r="AK1215" i="2"/>
  <c r="AJ1215" i="2"/>
  <c r="AI1215" i="2"/>
  <c r="AH1215" i="2"/>
  <c r="AG1215" i="2"/>
  <c r="AF1215" i="2"/>
  <c r="AE1215" i="2"/>
  <c r="AD1215" i="2"/>
  <c r="AC1215" i="2"/>
  <c r="AB1215" i="2"/>
  <c r="AA1215" i="2"/>
  <c r="Z1215" i="2"/>
  <c r="Y1215" i="2"/>
  <c r="V1215" i="2"/>
  <c r="U1215" i="2"/>
  <c r="T1215" i="2"/>
  <c r="S1215" i="2"/>
  <c r="P1215" i="2"/>
  <c r="O1215" i="2"/>
  <c r="N1215" i="2"/>
  <c r="M1215" i="2"/>
  <c r="L1215" i="2"/>
  <c r="J1215" i="2"/>
  <c r="E1215" i="2"/>
  <c r="D1215" i="2"/>
  <c r="BA1214" i="2"/>
  <c r="J1214" i="2"/>
  <c r="I1214" i="2"/>
  <c r="AV1214" i="2" s="1"/>
  <c r="H1214" i="2"/>
  <c r="AZ1214" i="2" s="1"/>
  <c r="AT1213" i="2"/>
  <c r="AS1213" i="2"/>
  <c r="AR1213" i="2"/>
  <c r="AQ1213" i="2"/>
  <c r="AP1213" i="2"/>
  <c r="AO1213" i="2"/>
  <c r="AN1213" i="2"/>
  <c r="AM1213" i="2"/>
  <c r="AL1213" i="2"/>
  <c r="AK1213" i="2"/>
  <c r="AJ1213" i="2"/>
  <c r="AI1213" i="2"/>
  <c r="AH1213" i="2"/>
  <c r="AG1213" i="2"/>
  <c r="AF1213" i="2"/>
  <c r="AE1213" i="2"/>
  <c r="AD1213" i="2"/>
  <c r="AC1213" i="2"/>
  <c r="AB1213" i="2"/>
  <c r="AA1213" i="2"/>
  <c r="Z1213" i="2"/>
  <c r="Y1213" i="2"/>
  <c r="V1213" i="2"/>
  <c r="U1213" i="2"/>
  <c r="T1213" i="2"/>
  <c r="S1213" i="2"/>
  <c r="P1213" i="2"/>
  <c r="O1213" i="2"/>
  <c r="N1213" i="2"/>
  <c r="M1213" i="2"/>
  <c r="L1213" i="2"/>
  <c r="J1213" i="2"/>
  <c r="E1213" i="2"/>
  <c r="D1213" i="2"/>
  <c r="AT1212" i="2"/>
  <c r="AS1212" i="2"/>
  <c r="AR1212" i="2"/>
  <c r="AQ1212" i="2"/>
  <c r="AP1212" i="2"/>
  <c r="AO1212" i="2"/>
  <c r="AN1212" i="2"/>
  <c r="AM1212" i="2"/>
  <c r="AL1212" i="2"/>
  <c r="AK1212" i="2"/>
  <c r="AJ1212" i="2"/>
  <c r="AI1212" i="2"/>
  <c r="AH1212" i="2"/>
  <c r="AG1212" i="2"/>
  <c r="AF1212" i="2"/>
  <c r="AE1212" i="2"/>
  <c r="AD1212" i="2"/>
  <c r="AC1212" i="2"/>
  <c r="AB1212" i="2"/>
  <c r="AA1212" i="2"/>
  <c r="Z1212" i="2"/>
  <c r="Y1212" i="2"/>
  <c r="V1212" i="2"/>
  <c r="U1212" i="2"/>
  <c r="T1212" i="2"/>
  <c r="S1212" i="2"/>
  <c r="P1212" i="2"/>
  <c r="O1212" i="2"/>
  <c r="N1212" i="2"/>
  <c r="M1212" i="2"/>
  <c r="L1212" i="2"/>
  <c r="J1212" i="2"/>
  <c r="E1212" i="2"/>
  <c r="D1212" i="2"/>
  <c r="BA1211" i="2"/>
  <c r="AT1211" i="2"/>
  <c r="AS1211" i="2"/>
  <c r="AR1211" i="2"/>
  <c r="AQ1211" i="2"/>
  <c r="AP1211" i="2"/>
  <c r="AO1211" i="2"/>
  <c r="J1211" i="2"/>
  <c r="I1211" i="2"/>
  <c r="AV1211" i="2" s="1"/>
  <c r="H1211" i="2"/>
  <c r="AZ1211" i="2" s="1"/>
  <c r="BA1210" i="2"/>
  <c r="AI1210" i="2"/>
  <c r="AC1210" i="2"/>
  <c r="J1210" i="2"/>
  <c r="I1210" i="2"/>
  <c r="AV1210" i="2" s="1"/>
  <c r="H1210" i="2"/>
  <c r="AZ1210" i="2" s="1"/>
  <c r="K1209" i="2"/>
  <c r="H1209" i="2" s="1"/>
  <c r="AZ1209" i="2" s="1"/>
  <c r="J1209" i="2"/>
  <c r="I1209" i="2"/>
  <c r="AT1208" i="2"/>
  <c r="AS1208" i="2"/>
  <c r="AR1208" i="2"/>
  <c r="AQ1208" i="2"/>
  <c r="AP1208" i="2"/>
  <c r="AO1208" i="2"/>
  <c r="AN1208" i="2"/>
  <c r="AM1208" i="2"/>
  <c r="AL1208" i="2"/>
  <c r="AK1208" i="2"/>
  <c r="AJ1208" i="2"/>
  <c r="AH1208" i="2"/>
  <c r="AG1208" i="2"/>
  <c r="AF1208" i="2"/>
  <c r="AE1208" i="2"/>
  <c r="AD1208" i="2"/>
  <c r="AB1208" i="2"/>
  <c r="AA1208" i="2"/>
  <c r="Z1208" i="2"/>
  <c r="Y1208" i="2"/>
  <c r="V1208" i="2"/>
  <c r="U1208" i="2"/>
  <c r="T1208" i="2"/>
  <c r="S1208" i="2"/>
  <c r="P1208" i="2"/>
  <c r="O1208" i="2"/>
  <c r="N1208" i="2"/>
  <c r="M1208" i="2"/>
  <c r="J1208" i="2" s="1"/>
  <c r="L1208" i="2"/>
  <c r="K1208" i="2"/>
  <c r="H1208" i="2" s="1"/>
  <c r="AZ1208" i="2" s="1"/>
  <c r="I1208" i="2"/>
  <c r="E1208" i="2"/>
  <c r="D1208" i="2"/>
  <c r="BB1207" i="2"/>
  <c r="Q1207" i="2"/>
  <c r="K1207" i="2"/>
  <c r="J1207" i="2"/>
  <c r="I1207" i="2"/>
  <c r="H1207" i="2"/>
  <c r="AZ1207" i="2" s="1"/>
  <c r="AN1206" i="2"/>
  <c r="AM1206" i="2"/>
  <c r="AL1206" i="2"/>
  <c r="AK1206" i="2"/>
  <c r="AJ1206" i="2"/>
  <c r="AI1206" i="2"/>
  <c r="AH1206" i="2"/>
  <c r="AG1206" i="2"/>
  <c r="AF1206" i="2"/>
  <c r="AE1206" i="2"/>
  <c r="AD1206" i="2"/>
  <c r="AB1206" i="2"/>
  <c r="AA1206" i="2"/>
  <c r="Z1206" i="2"/>
  <c r="Y1206" i="2"/>
  <c r="V1206" i="2"/>
  <c r="U1206" i="2"/>
  <c r="T1206" i="2"/>
  <c r="S1206" i="2"/>
  <c r="P1206" i="2"/>
  <c r="O1206" i="2"/>
  <c r="N1206" i="2"/>
  <c r="M1206" i="2"/>
  <c r="L1206" i="2"/>
  <c r="K1206" i="2"/>
  <c r="J1206" i="2"/>
  <c r="H1206" i="2"/>
  <c r="AZ1206" i="2" s="1"/>
  <c r="E1206" i="2"/>
  <c r="D1206" i="2"/>
  <c r="AT1205" i="2"/>
  <c r="AT1204" i="2" s="1"/>
  <c r="AS1205" i="2"/>
  <c r="AR1205" i="2"/>
  <c r="AR1204" i="2" s="1"/>
  <c r="AQ1205" i="2"/>
  <c r="AP1205" i="2"/>
  <c r="AP1204" i="2" s="1"/>
  <c r="AO1205" i="2"/>
  <c r="AN1205" i="2"/>
  <c r="AN1204" i="2" s="1"/>
  <c r="AM1205" i="2"/>
  <c r="AL1205" i="2"/>
  <c r="AL1204" i="2" s="1"/>
  <c r="AK1205" i="2"/>
  <c r="AJ1205" i="2"/>
  <c r="AJ1204" i="2" s="1"/>
  <c r="AI1205" i="2"/>
  <c r="AH1205" i="2"/>
  <c r="AH1204" i="2" s="1"/>
  <c r="AG1205" i="2"/>
  <c r="AF1205" i="2"/>
  <c r="AF1204" i="2" s="1"/>
  <c r="AE1205" i="2"/>
  <c r="AD1205" i="2"/>
  <c r="AD1204" i="2" s="1"/>
  <c r="AB1205" i="2"/>
  <c r="AB1204" i="2" s="1"/>
  <c r="AA1205" i="2"/>
  <c r="Z1205" i="2"/>
  <c r="Z1204" i="2" s="1"/>
  <c r="Y1205" i="2"/>
  <c r="V1205" i="2"/>
  <c r="V1204" i="2" s="1"/>
  <c r="U1205" i="2"/>
  <c r="T1205" i="2"/>
  <c r="T1204" i="2" s="1"/>
  <c r="S1205" i="2"/>
  <c r="P1205" i="2"/>
  <c r="P1204" i="2" s="1"/>
  <c r="O1205" i="2"/>
  <c r="N1205" i="2"/>
  <c r="N1204" i="2" s="1"/>
  <c r="M1205" i="2"/>
  <c r="L1205" i="2"/>
  <c r="K1205" i="2"/>
  <c r="J1205" i="2"/>
  <c r="H1205" i="2"/>
  <c r="AZ1205" i="2" s="1"/>
  <c r="E1205" i="2"/>
  <c r="D1205" i="2"/>
  <c r="D1204" i="2" s="1"/>
  <c r="BB1204" i="2"/>
  <c r="AS1204" i="2"/>
  <c r="AQ1204" i="2"/>
  <c r="AO1204" i="2"/>
  <c r="AM1204" i="2"/>
  <c r="AK1204" i="2"/>
  <c r="AG1204" i="2"/>
  <c r="AE1204" i="2"/>
  <c r="AA1204" i="2"/>
  <c r="Y1204" i="2"/>
  <c r="U1204" i="2"/>
  <c r="S1204" i="2"/>
  <c r="O1204" i="2"/>
  <c r="M1204" i="2"/>
  <c r="J1204" i="2" s="1"/>
  <c r="K1204" i="2"/>
  <c r="H1204" i="2" s="1"/>
  <c r="AZ1204" i="2" s="1"/>
  <c r="E1204" i="2"/>
  <c r="BA1203" i="2"/>
  <c r="AI1203" i="2"/>
  <c r="AV1203" i="2" s="1"/>
  <c r="N1203" i="2"/>
  <c r="J1203" i="2"/>
  <c r="I1203" i="2"/>
  <c r="H1203" i="2"/>
  <c r="AZ1203" i="2" s="1"/>
  <c r="AT1202" i="2"/>
  <c r="AS1202" i="2"/>
  <c r="AR1202" i="2"/>
  <c r="AQ1202" i="2"/>
  <c r="AP1202" i="2"/>
  <c r="AO1202" i="2"/>
  <c r="AN1202" i="2"/>
  <c r="AM1202" i="2"/>
  <c r="AL1202" i="2"/>
  <c r="AJ1202" i="2"/>
  <c r="AH1202" i="2"/>
  <c r="AG1202" i="2"/>
  <c r="AF1202" i="2"/>
  <c r="AE1202" i="2"/>
  <c r="AD1202" i="2"/>
  <c r="AC1202" i="2"/>
  <c r="AB1202" i="2"/>
  <c r="AA1202" i="2"/>
  <c r="Z1202" i="2"/>
  <c r="Y1202" i="2"/>
  <c r="X1202" i="2"/>
  <c r="W1202" i="2"/>
  <c r="V1202" i="2"/>
  <c r="U1202" i="2"/>
  <c r="T1202" i="2"/>
  <c r="S1202" i="2"/>
  <c r="R1202" i="2"/>
  <c r="BA1202" i="2" s="1"/>
  <c r="Q1202" i="2"/>
  <c r="P1202" i="2"/>
  <c r="J1202" i="2" s="1"/>
  <c r="O1202" i="2"/>
  <c r="N1202" i="2"/>
  <c r="H1202" i="2" s="1"/>
  <c r="AZ1202" i="2" s="1"/>
  <c r="I1202" i="2"/>
  <c r="E1202" i="2"/>
  <c r="D1202" i="2"/>
  <c r="BA1201" i="2"/>
  <c r="AI1201" i="2"/>
  <c r="AV1201" i="2" s="1"/>
  <c r="N1201" i="2"/>
  <c r="J1201" i="2"/>
  <c r="I1201" i="2"/>
  <c r="H1201" i="2"/>
  <c r="AZ1201" i="2" s="1"/>
  <c r="AT1200" i="2"/>
  <c r="AT1199" i="2" s="1"/>
  <c r="AT1198" i="2" s="1"/>
  <c r="AS1200" i="2"/>
  <c r="AR1200" i="2"/>
  <c r="AR1199" i="2" s="1"/>
  <c r="AR1198" i="2" s="1"/>
  <c r="AQ1200" i="2"/>
  <c r="AP1200" i="2"/>
  <c r="AP1199" i="2" s="1"/>
  <c r="AP1198" i="2" s="1"/>
  <c r="AO1200" i="2"/>
  <c r="AN1200" i="2"/>
  <c r="AN1199" i="2" s="1"/>
  <c r="AN1198" i="2" s="1"/>
  <c r="AM1200" i="2"/>
  <c r="AL1200" i="2"/>
  <c r="AL1199" i="2" s="1"/>
  <c r="AL1198" i="2" s="1"/>
  <c r="AJ1200" i="2"/>
  <c r="AJ1199" i="2" s="1"/>
  <c r="AJ1198" i="2" s="1"/>
  <c r="AH1200" i="2"/>
  <c r="AH1199" i="2" s="1"/>
  <c r="AH1198" i="2" s="1"/>
  <c r="AG1200" i="2"/>
  <c r="AF1200" i="2"/>
  <c r="AF1199" i="2" s="1"/>
  <c r="AF1198" i="2" s="1"/>
  <c r="AE1200" i="2"/>
  <c r="AD1200" i="2"/>
  <c r="AD1199" i="2" s="1"/>
  <c r="AD1198" i="2" s="1"/>
  <c r="AC1200" i="2"/>
  <c r="AB1200" i="2"/>
  <c r="AB1199" i="2" s="1"/>
  <c r="AB1198" i="2" s="1"/>
  <c r="AA1200" i="2"/>
  <c r="Z1200" i="2"/>
  <c r="Z1199" i="2" s="1"/>
  <c r="Z1198" i="2" s="1"/>
  <c r="Y1200" i="2"/>
  <c r="X1200" i="2"/>
  <c r="X1199" i="2" s="1"/>
  <c r="X1198" i="2" s="1"/>
  <c r="W1200" i="2"/>
  <c r="V1200" i="2"/>
  <c r="V1199" i="2" s="1"/>
  <c r="V1198" i="2" s="1"/>
  <c r="U1200" i="2"/>
  <c r="T1200" i="2"/>
  <c r="T1199" i="2" s="1"/>
  <c r="T1198" i="2" s="1"/>
  <c r="S1200" i="2"/>
  <c r="R1200" i="2"/>
  <c r="BA1200" i="2" s="1"/>
  <c r="Q1200" i="2"/>
  <c r="P1200" i="2"/>
  <c r="J1200" i="2" s="1"/>
  <c r="J1199" i="2" s="1"/>
  <c r="O1200" i="2"/>
  <c r="N1200" i="2"/>
  <c r="H1200" i="2" s="1"/>
  <c r="I1200" i="2"/>
  <c r="E1200" i="2"/>
  <c r="D1200" i="2"/>
  <c r="AS1199" i="2"/>
  <c r="AQ1199" i="2"/>
  <c r="AO1199" i="2"/>
  <c r="AM1199" i="2"/>
  <c r="AG1199" i="2"/>
  <c r="AE1199" i="2"/>
  <c r="AC1199" i="2"/>
  <c r="AA1199" i="2"/>
  <c r="Y1199" i="2"/>
  <c r="W1199" i="2"/>
  <c r="U1199" i="2"/>
  <c r="S1199" i="2"/>
  <c r="Q1199" i="2"/>
  <c r="O1199" i="2"/>
  <c r="M1199" i="2"/>
  <c r="L1199" i="2"/>
  <c r="K1199" i="2"/>
  <c r="I1199" i="2"/>
  <c r="G1199" i="2"/>
  <c r="F1199" i="2"/>
  <c r="E1199" i="2"/>
  <c r="E1198" i="2" s="1"/>
  <c r="D1199" i="2"/>
  <c r="AS1198" i="2"/>
  <c r="AQ1198" i="2"/>
  <c r="AO1198" i="2"/>
  <c r="AM1198" i="2"/>
  <c r="AG1198" i="2"/>
  <c r="AE1198" i="2"/>
  <c r="AC1198" i="2"/>
  <c r="AA1198" i="2"/>
  <c r="Y1198" i="2"/>
  <c r="W1198" i="2"/>
  <c r="U1198" i="2"/>
  <c r="S1198" i="2"/>
  <c r="Q1198" i="2"/>
  <c r="O1198" i="2"/>
  <c r="D1198" i="2"/>
  <c r="AD1197" i="2"/>
  <c r="X1197" i="2"/>
  <c r="N1197" i="2"/>
  <c r="K1197" i="2"/>
  <c r="J1197" i="2"/>
  <c r="I1197" i="2"/>
  <c r="H1197" i="2"/>
  <c r="AZ1197" i="2" s="1"/>
  <c r="AE1196" i="2"/>
  <c r="N1196" i="2"/>
  <c r="J1196" i="2"/>
  <c r="I1196" i="2"/>
  <c r="H1196" i="2"/>
  <c r="AE1195" i="2"/>
  <c r="N1195" i="2"/>
  <c r="J1195" i="2"/>
  <c r="I1195" i="2"/>
  <c r="H1195" i="2"/>
  <c r="AE1194" i="2"/>
  <c r="N1194" i="2"/>
  <c r="J1194" i="2"/>
  <c r="I1194" i="2"/>
  <c r="H1194" i="2"/>
  <c r="AE1193" i="2"/>
  <c r="N1193" i="2"/>
  <c r="J1193" i="2"/>
  <c r="I1193" i="2"/>
  <c r="H1193" i="2"/>
  <c r="AE1192" i="2"/>
  <c r="N1192" i="2"/>
  <c r="J1192" i="2"/>
  <c r="I1192" i="2"/>
  <c r="H1192" i="2"/>
  <c r="AE1191" i="2"/>
  <c r="N1191" i="2"/>
  <c r="J1191" i="2"/>
  <c r="I1191" i="2"/>
  <c r="H1191" i="2"/>
  <c r="BA1190" i="2"/>
  <c r="AE1190" i="2"/>
  <c r="Y1190" i="2"/>
  <c r="N1190" i="2"/>
  <c r="H1190" i="2" s="1"/>
  <c r="AZ1190" i="2" s="1"/>
  <c r="J1190" i="2"/>
  <c r="I1190" i="2"/>
  <c r="BA1189" i="2"/>
  <c r="AI1189" i="2"/>
  <c r="AV1189" i="2" s="1"/>
  <c r="AE1189" i="2"/>
  <c r="Y1189" i="2"/>
  <c r="N1189" i="2"/>
  <c r="J1189" i="2"/>
  <c r="I1189" i="2"/>
  <c r="H1189" i="2"/>
  <c r="AZ1189" i="2" s="1"/>
  <c r="R1188" i="2"/>
  <c r="K1188" i="2"/>
  <c r="J1188" i="2"/>
  <c r="I1188" i="2"/>
  <c r="H1188" i="2"/>
  <c r="R1187" i="2"/>
  <c r="K1187" i="2"/>
  <c r="H1187" i="2" s="1"/>
  <c r="J1187" i="2"/>
  <c r="I1187" i="2"/>
  <c r="Y1186" i="2"/>
  <c r="N1186" i="2"/>
  <c r="H1186" i="2" s="1"/>
  <c r="J1186" i="2"/>
  <c r="I1186" i="2"/>
  <c r="AC1186" i="2" s="1"/>
  <c r="AE1186" i="2" s="1"/>
  <c r="Y1185" i="2"/>
  <c r="N1185" i="2"/>
  <c r="H1185" i="2" s="1"/>
  <c r="J1185" i="2"/>
  <c r="I1185" i="2"/>
  <c r="AC1185" i="2" s="1"/>
  <c r="AE1185" i="2" s="1"/>
  <c r="Y1184" i="2"/>
  <c r="N1184" i="2"/>
  <c r="J1184" i="2"/>
  <c r="I1184" i="2"/>
  <c r="AC1184" i="2" s="1"/>
  <c r="W1183" i="2"/>
  <c r="Y1183" i="2" s="1"/>
  <c r="N1183" i="2"/>
  <c r="J1183" i="2"/>
  <c r="I1183" i="2"/>
  <c r="H1183" i="2"/>
  <c r="K1182" i="2"/>
  <c r="H1182" i="2" s="1"/>
  <c r="J1182" i="2"/>
  <c r="I1182" i="2"/>
  <c r="AT1181" i="2"/>
  <c r="AS1181" i="2"/>
  <c r="AR1181" i="2"/>
  <c r="AQ1181" i="2"/>
  <c r="AP1181" i="2"/>
  <c r="AO1181" i="2"/>
  <c r="AN1181" i="2"/>
  <c r="AM1181" i="2"/>
  <c r="AL1181" i="2"/>
  <c r="AH1181" i="2"/>
  <c r="AG1181" i="2"/>
  <c r="AF1181" i="2"/>
  <c r="AD1181" i="2"/>
  <c r="AB1181" i="2"/>
  <c r="AA1181" i="2"/>
  <c r="Z1181" i="2"/>
  <c r="Y1181" i="2"/>
  <c r="V1181" i="2"/>
  <c r="U1181" i="2"/>
  <c r="T1181" i="2"/>
  <c r="S1181" i="2"/>
  <c r="P1181" i="2"/>
  <c r="O1181" i="2"/>
  <c r="M1181" i="2"/>
  <c r="J1181" i="2" s="1"/>
  <c r="L1181" i="2"/>
  <c r="I1181" i="2"/>
  <c r="E1181" i="2"/>
  <c r="D1181" i="2"/>
  <c r="BA1180" i="2"/>
  <c r="S1180" i="2"/>
  <c r="N1180" i="2"/>
  <c r="H1180" i="2" s="1"/>
  <c r="AZ1180" i="2" s="1"/>
  <c r="J1180" i="2"/>
  <c r="I1180" i="2"/>
  <c r="AV1180" i="2" s="1"/>
  <c r="BA1179" i="2"/>
  <c r="S1179" i="2"/>
  <c r="N1179" i="2"/>
  <c r="H1179" i="2" s="1"/>
  <c r="AZ1179" i="2" s="1"/>
  <c r="J1179" i="2"/>
  <c r="I1179" i="2"/>
  <c r="AV1179" i="2" s="1"/>
  <c r="AT1178" i="2"/>
  <c r="AS1178" i="2"/>
  <c r="AR1178" i="2"/>
  <c r="AQ1178" i="2"/>
  <c r="AP1178" i="2"/>
  <c r="AO1178" i="2"/>
  <c r="AN1178" i="2"/>
  <c r="AM1178" i="2"/>
  <c r="AL1178" i="2"/>
  <c r="AK1178" i="2"/>
  <c r="AJ1178" i="2"/>
  <c r="AI1178" i="2"/>
  <c r="AH1178" i="2"/>
  <c r="AG1178" i="2"/>
  <c r="AF1178" i="2"/>
  <c r="AE1178" i="2"/>
  <c r="AD1178" i="2"/>
  <c r="AC1178" i="2"/>
  <c r="AB1178" i="2"/>
  <c r="AA1178" i="2"/>
  <c r="Z1178" i="2"/>
  <c r="Y1178" i="2"/>
  <c r="X1178" i="2"/>
  <c r="W1178" i="2"/>
  <c r="V1178" i="2"/>
  <c r="U1178" i="2"/>
  <c r="T1178" i="2"/>
  <c r="S1178" i="2"/>
  <c r="R1178" i="2"/>
  <c r="BA1178" i="2" s="1"/>
  <c r="Q1178" i="2"/>
  <c r="P1178" i="2"/>
  <c r="O1178" i="2"/>
  <c r="I1178" i="2" s="1"/>
  <c r="AV1178" i="2" s="1"/>
  <c r="J1178" i="2"/>
  <c r="E1178" i="2"/>
  <c r="D1178" i="2"/>
  <c r="D1177" i="2" s="1"/>
  <c r="AU1177" i="2"/>
  <c r="AT1177" i="2"/>
  <c r="AS1177" i="2"/>
  <c r="AR1177" i="2"/>
  <c r="AQ1177" i="2"/>
  <c r="AP1177" i="2"/>
  <c r="AO1177" i="2"/>
  <c r="AN1177" i="2"/>
  <c r="AM1177" i="2"/>
  <c r="AL1177" i="2"/>
  <c r="AH1177" i="2"/>
  <c r="AG1177" i="2"/>
  <c r="AF1177" i="2"/>
  <c r="AD1177" i="2"/>
  <c r="AB1177" i="2"/>
  <c r="AA1177" i="2"/>
  <c r="Z1177" i="2"/>
  <c r="Y1177" i="2"/>
  <c r="V1177" i="2"/>
  <c r="U1177" i="2"/>
  <c r="T1177" i="2"/>
  <c r="S1177" i="2"/>
  <c r="P1177" i="2"/>
  <c r="O1177" i="2"/>
  <c r="M1177" i="2"/>
  <c r="J1177" i="2" s="1"/>
  <c r="L1177" i="2"/>
  <c r="I1177" i="2"/>
  <c r="E1177" i="2"/>
  <c r="BA1176" i="2"/>
  <c r="Y1176" i="2"/>
  <c r="Y1175" i="2" s="1"/>
  <c r="N1176" i="2"/>
  <c r="J1176" i="2"/>
  <c r="I1176" i="2"/>
  <c r="AC1176" i="2" s="1"/>
  <c r="H1176" i="2"/>
  <c r="AZ1176" i="2" s="1"/>
  <c r="AN1175" i="2"/>
  <c r="AM1175" i="2"/>
  <c r="AL1175" i="2"/>
  <c r="AK1175" i="2"/>
  <c r="AJ1175" i="2"/>
  <c r="AH1175" i="2"/>
  <c r="AG1175" i="2"/>
  <c r="AF1175" i="2"/>
  <c r="AD1175" i="2"/>
  <c r="AB1175" i="2"/>
  <c r="AA1175" i="2"/>
  <c r="Z1175" i="2"/>
  <c r="X1175" i="2"/>
  <c r="W1175" i="2"/>
  <c r="V1175" i="2"/>
  <c r="U1175" i="2"/>
  <c r="T1175" i="2"/>
  <c r="S1175" i="2"/>
  <c r="R1175" i="2"/>
  <c r="BA1175" i="2" s="1"/>
  <c r="Q1175" i="2"/>
  <c r="P1175" i="2"/>
  <c r="J1175" i="2" s="1"/>
  <c r="O1175" i="2"/>
  <c r="N1175" i="2"/>
  <c r="H1175" i="2" s="1"/>
  <c r="AZ1175" i="2" s="1"/>
  <c r="I1175" i="2"/>
  <c r="G1175" i="2"/>
  <c r="F1175" i="2"/>
  <c r="E1175" i="2"/>
  <c r="D1175" i="2"/>
  <c r="BA1174" i="2"/>
  <c r="AE1174" i="2"/>
  <c r="N1174" i="2"/>
  <c r="H1174" i="2" s="1"/>
  <c r="AZ1174" i="2" s="1"/>
  <c r="J1174" i="2"/>
  <c r="I1174" i="2"/>
  <c r="BA1173" i="2"/>
  <c r="AE1173" i="2"/>
  <c r="N1173" i="2"/>
  <c r="H1173" i="2" s="1"/>
  <c r="AZ1173" i="2" s="1"/>
  <c r="J1173" i="2"/>
  <c r="I1173" i="2"/>
  <c r="BA1172" i="2"/>
  <c r="AT1172" i="2"/>
  <c r="AS1172" i="2"/>
  <c r="AR1172" i="2"/>
  <c r="AQ1172" i="2"/>
  <c r="AP1172" i="2"/>
  <c r="AO1172" i="2"/>
  <c r="AN1172" i="2"/>
  <c r="AM1172" i="2"/>
  <c r="AL1172" i="2"/>
  <c r="AJ1172" i="2"/>
  <c r="AH1172" i="2"/>
  <c r="AG1172" i="2"/>
  <c r="AF1172" i="2"/>
  <c r="AE1172" i="2"/>
  <c r="AD1172" i="2"/>
  <c r="AC1172" i="2"/>
  <c r="AB1172" i="2"/>
  <c r="AA1172" i="2"/>
  <c r="Z1172" i="2"/>
  <c r="Y1172" i="2"/>
  <c r="X1172" i="2"/>
  <c r="W1172" i="2"/>
  <c r="V1172" i="2"/>
  <c r="U1172" i="2"/>
  <c r="T1172" i="2"/>
  <c r="S1172" i="2"/>
  <c r="R1172" i="2"/>
  <c r="Q1172" i="2"/>
  <c r="P1172" i="2"/>
  <c r="O1172" i="2"/>
  <c r="I1172" i="2" s="1"/>
  <c r="J1172" i="2"/>
  <c r="E1172" i="2"/>
  <c r="D1172" i="2"/>
  <c r="AK1171" i="2"/>
  <c r="AI1171" i="2"/>
  <c r="AE1171" i="2"/>
  <c r="N1171" i="2"/>
  <c r="I1171" i="2"/>
  <c r="AV1171" i="2" s="1"/>
  <c r="H1171" i="2"/>
  <c r="BA1170" i="2"/>
  <c r="AI1170" i="2"/>
  <c r="AK1170" i="2" s="1"/>
  <c r="AK1169" i="2" s="1"/>
  <c r="AE1170" i="2"/>
  <c r="N1170" i="2"/>
  <c r="H1170" i="2" s="1"/>
  <c r="AZ1170" i="2" s="1"/>
  <c r="J1170" i="2"/>
  <c r="I1170" i="2"/>
  <c r="AV1170" i="2" s="1"/>
  <c r="BA1169" i="2"/>
  <c r="AT1169" i="2"/>
  <c r="AS1169" i="2"/>
  <c r="AR1169" i="2"/>
  <c r="AQ1169" i="2"/>
  <c r="AP1169" i="2"/>
  <c r="AO1169" i="2"/>
  <c r="AN1169" i="2"/>
  <c r="AM1169" i="2"/>
  <c r="AL1169" i="2"/>
  <c r="AJ1169" i="2"/>
  <c r="AI1169" i="2"/>
  <c r="AH1169" i="2"/>
  <c r="AG1169" i="2"/>
  <c r="AF1169" i="2"/>
  <c r="AE1169" i="2"/>
  <c r="AD1169" i="2"/>
  <c r="AC1169" i="2"/>
  <c r="AB1169" i="2"/>
  <c r="AA1169" i="2"/>
  <c r="Z1169" i="2"/>
  <c r="Y1169" i="2"/>
  <c r="X1169" i="2"/>
  <c r="W1169" i="2"/>
  <c r="V1169" i="2"/>
  <c r="U1169" i="2"/>
  <c r="T1169" i="2"/>
  <c r="S1169" i="2"/>
  <c r="R1169" i="2"/>
  <c r="Q1169" i="2"/>
  <c r="P1169" i="2"/>
  <c r="O1169" i="2"/>
  <c r="I1169" i="2" s="1"/>
  <c r="AV1169" i="2" s="1"/>
  <c r="J1169" i="2"/>
  <c r="E1169" i="2"/>
  <c r="D1169" i="2"/>
  <c r="D1165" i="2" s="1"/>
  <c r="D1159" i="2" s="1"/>
  <c r="D1158" i="2" s="1"/>
  <c r="D1157" i="2" s="1"/>
  <c r="D1156" i="2" s="1"/>
  <c r="BA1168" i="2"/>
  <c r="AC1168" i="2"/>
  <c r="AI1168" i="2" s="1"/>
  <c r="Y1168" i="2"/>
  <c r="N1168" i="2"/>
  <c r="H1168" i="2" s="1"/>
  <c r="AZ1168" i="2" s="1"/>
  <c r="J1168" i="2"/>
  <c r="I1168" i="2"/>
  <c r="AV1168" i="2" s="1"/>
  <c r="BA1167" i="2"/>
  <c r="AE1167" i="2"/>
  <c r="AC1167" i="2"/>
  <c r="AI1167" i="2" s="1"/>
  <c r="Y1167" i="2"/>
  <c r="Y1166" i="2" s="1"/>
  <c r="Y1165" i="2" s="1"/>
  <c r="Y1159" i="2" s="1"/>
  <c r="Y1158" i="2" s="1"/>
  <c r="Y1157" i="2" s="1"/>
  <c r="Y1156" i="2" s="1"/>
  <c r="N1167" i="2"/>
  <c r="J1167" i="2"/>
  <c r="I1167" i="2"/>
  <c r="H1167" i="2"/>
  <c r="AZ1167" i="2" s="1"/>
  <c r="AT1166" i="2"/>
  <c r="AT1165" i="2" s="1"/>
  <c r="AS1166" i="2"/>
  <c r="AR1166" i="2"/>
  <c r="AR1165" i="2" s="1"/>
  <c r="AQ1166" i="2"/>
  <c r="AP1166" i="2"/>
  <c r="AP1165" i="2" s="1"/>
  <c r="AO1166" i="2"/>
  <c r="AN1166" i="2"/>
  <c r="AN1165" i="2" s="1"/>
  <c r="AN1159" i="2" s="1"/>
  <c r="AN1158" i="2" s="1"/>
  <c r="AN1157" i="2" s="1"/>
  <c r="AN1156" i="2" s="1"/>
  <c r="AM1166" i="2"/>
  <c r="AL1166" i="2"/>
  <c r="AL1165" i="2" s="1"/>
  <c r="AL1159" i="2" s="1"/>
  <c r="AL1158" i="2" s="1"/>
  <c r="AL1157" i="2" s="1"/>
  <c r="AL1156" i="2" s="1"/>
  <c r="AK1166" i="2"/>
  <c r="AJ1166" i="2"/>
  <c r="AJ1165" i="2" s="1"/>
  <c r="AJ1159" i="2" s="1"/>
  <c r="AH1166" i="2"/>
  <c r="AH1165" i="2" s="1"/>
  <c r="AH1159" i="2" s="1"/>
  <c r="AH1158" i="2" s="1"/>
  <c r="AH1157" i="2" s="1"/>
  <c r="AH1156" i="2" s="1"/>
  <c r="AG1166" i="2"/>
  <c r="AF1166" i="2"/>
  <c r="AF1165" i="2" s="1"/>
  <c r="AF1159" i="2" s="1"/>
  <c r="AF1158" i="2" s="1"/>
  <c r="AF1157" i="2" s="1"/>
  <c r="AF1156" i="2" s="1"/>
  <c r="AD1166" i="2"/>
  <c r="AD1165" i="2" s="1"/>
  <c r="AD1159" i="2" s="1"/>
  <c r="AD1158" i="2" s="1"/>
  <c r="AD1157" i="2" s="1"/>
  <c r="AD1156" i="2" s="1"/>
  <c r="AB1166" i="2"/>
  <c r="AB1165" i="2" s="1"/>
  <c r="AB1159" i="2" s="1"/>
  <c r="AB1158" i="2" s="1"/>
  <c r="AB1157" i="2" s="1"/>
  <c r="AB1156" i="2" s="1"/>
  <c r="AA1166" i="2"/>
  <c r="Z1166" i="2"/>
  <c r="Z1165" i="2" s="1"/>
  <c r="Z1159" i="2" s="1"/>
  <c r="Z1158" i="2" s="1"/>
  <c r="Z1157" i="2" s="1"/>
  <c r="Z1156" i="2" s="1"/>
  <c r="X1166" i="2"/>
  <c r="X1165" i="2" s="1"/>
  <c r="X1159" i="2" s="1"/>
  <c r="W1166" i="2"/>
  <c r="V1166" i="2"/>
  <c r="V1165" i="2" s="1"/>
  <c r="V1159" i="2" s="1"/>
  <c r="V1158" i="2" s="1"/>
  <c r="V1157" i="2" s="1"/>
  <c r="V1156" i="2" s="1"/>
  <c r="U1166" i="2"/>
  <c r="T1166" i="2"/>
  <c r="T1165" i="2" s="1"/>
  <c r="T1159" i="2" s="1"/>
  <c r="T1158" i="2" s="1"/>
  <c r="T1157" i="2" s="1"/>
  <c r="T1156" i="2" s="1"/>
  <c r="S1166" i="2"/>
  <c r="R1166" i="2"/>
  <c r="BA1166" i="2" s="1"/>
  <c r="Q1166" i="2"/>
  <c r="P1166" i="2"/>
  <c r="J1166" i="2" s="1"/>
  <c r="O1166" i="2"/>
  <c r="N1166" i="2"/>
  <c r="H1166" i="2" s="1"/>
  <c r="AZ1166" i="2" s="1"/>
  <c r="I1166" i="2"/>
  <c r="E1166" i="2"/>
  <c r="D1166" i="2"/>
  <c r="AS1165" i="2"/>
  <c r="AQ1165" i="2"/>
  <c r="AO1165" i="2"/>
  <c r="AM1165" i="2"/>
  <c r="AG1165" i="2"/>
  <c r="AA1165" i="2"/>
  <c r="W1165" i="2"/>
  <c r="U1165" i="2"/>
  <c r="S1165" i="2"/>
  <c r="Q1165" i="2"/>
  <c r="O1165" i="2"/>
  <c r="M1165" i="2"/>
  <c r="L1165" i="2"/>
  <c r="K1165" i="2"/>
  <c r="I1165" i="2"/>
  <c r="E1165" i="2"/>
  <c r="BA1164" i="2"/>
  <c r="AC1164" i="2"/>
  <c r="AI1164" i="2" s="1"/>
  <c r="S1164" i="2"/>
  <c r="N1164" i="2"/>
  <c r="H1164" i="2" s="1"/>
  <c r="AZ1164" i="2" s="1"/>
  <c r="J1164" i="2"/>
  <c r="I1164" i="2"/>
  <c r="AV1164" i="2" s="1"/>
  <c r="BA1163" i="2"/>
  <c r="AC1163" i="2"/>
  <c r="AI1163" i="2" s="1"/>
  <c r="S1163" i="2"/>
  <c r="N1163" i="2"/>
  <c r="H1163" i="2" s="1"/>
  <c r="AZ1163" i="2" s="1"/>
  <c r="J1163" i="2"/>
  <c r="I1163" i="2"/>
  <c r="AV1163" i="2" s="1"/>
  <c r="BA1162" i="2"/>
  <c r="AC1162" i="2"/>
  <c r="AI1162" i="2" s="1"/>
  <c r="AI1161" i="2" s="1"/>
  <c r="AI1160" i="2" s="1"/>
  <c r="S1162" i="2"/>
  <c r="N1162" i="2"/>
  <c r="H1162" i="2" s="1"/>
  <c r="AZ1162" i="2" s="1"/>
  <c r="J1162" i="2"/>
  <c r="I1162" i="2"/>
  <c r="AV1162" i="2" s="1"/>
  <c r="BA1161" i="2"/>
  <c r="AT1161" i="2"/>
  <c r="AS1161" i="2"/>
  <c r="AR1161" i="2"/>
  <c r="AQ1161" i="2"/>
  <c r="AP1161" i="2"/>
  <c r="AO1161" i="2"/>
  <c r="AN1161" i="2"/>
  <c r="AM1161" i="2"/>
  <c r="AL1161" i="2"/>
  <c r="AK1161" i="2"/>
  <c r="AJ1161" i="2"/>
  <c r="AH1161" i="2"/>
  <c r="AG1161" i="2"/>
  <c r="AF1161" i="2"/>
  <c r="AE1161" i="2"/>
  <c r="AD1161" i="2"/>
  <c r="AC1161" i="2"/>
  <c r="AB1161" i="2"/>
  <c r="AA1161" i="2"/>
  <c r="Z1161" i="2"/>
  <c r="Y1161" i="2"/>
  <c r="X1161" i="2"/>
  <c r="W1161" i="2"/>
  <c r="V1161" i="2"/>
  <c r="U1161" i="2"/>
  <c r="T1161" i="2"/>
  <c r="S1161" i="2"/>
  <c r="R1161" i="2"/>
  <c r="Q1161" i="2"/>
  <c r="P1161" i="2"/>
  <c r="O1161" i="2"/>
  <c r="M1161" i="2"/>
  <c r="J1161" i="2" s="1"/>
  <c r="L1161" i="2"/>
  <c r="K1161" i="2"/>
  <c r="I1161" i="2"/>
  <c r="AV1161" i="2" s="1"/>
  <c r="E1161" i="2"/>
  <c r="D1161" i="2"/>
  <c r="BA1160" i="2"/>
  <c r="AT1160" i="2"/>
  <c r="AS1160" i="2"/>
  <c r="AR1160" i="2"/>
  <c r="AQ1160" i="2"/>
  <c r="AP1160" i="2"/>
  <c r="AO1160" i="2"/>
  <c r="AN1160" i="2"/>
  <c r="AM1160" i="2"/>
  <c r="AL1160" i="2"/>
  <c r="AK1160" i="2"/>
  <c r="AJ1160" i="2"/>
  <c r="AH1160" i="2"/>
  <c r="AG1160" i="2"/>
  <c r="AF1160" i="2"/>
  <c r="AE1160" i="2"/>
  <c r="AD1160" i="2"/>
  <c r="AC1160" i="2"/>
  <c r="AB1160" i="2"/>
  <c r="AA1160" i="2"/>
  <c r="Z1160" i="2"/>
  <c r="Y1160" i="2"/>
  <c r="X1160" i="2"/>
  <c r="W1160" i="2"/>
  <c r="V1160" i="2"/>
  <c r="U1160" i="2"/>
  <c r="T1160" i="2"/>
  <c r="S1160" i="2"/>
  <c r="R1160" i="2"/>
  <c r="Q1160" i="2"/>
  <c r="P1160" i="2"/>
  <c r="O1160" i="2"/>
  <c r="M1160" i="2"/>
  <c r="J1160" i="2" s="1"/>
  <c r="L1160" i="2"/>
  <c r="K1160" i="2"/>
  <c r="I1160" i="2"/>
  <c r="AV1160" i="2" s="1"/>
  <c r="G1160" i="2"/>
  <c r="F1160" i="2"/>
  <c r="E1160" i="2"/>
  <c r="D1160" i="2"/>
  <c r="AM1159" i="2"/>
  <c r="AG1159" i="2"/>
  <c r="AA1159" i="2"/>
  <c r="W1159" i="2"/>
  <c r="U1159" i="2"/>
  <c r="S1159" i="2"/>
  <c r="Q1159" i="2"/>
  <c r="O1159" i="2"/>
  <c r="M1159" i="2"/>
  <c r="L1159" i="2"/>
  <c r="K1159" i="2"/>
  <c r="I1159" i="2"/>
  <c r="E1159" i="2"/>
  <c r="E1158" i="2" s="1"/>
  <c r="E1157" i="2" s="1"/>
  <c r="E1156" i="2" s="1"/>
  <c r="AT1158" i="2"/>
  <c r="AS1158" i="2"/>
  <c r="AS1157" i="2" s="1"/>
  <c r="AS1156" i="2" s="1"/>
  <c r="AR1158" i="2"/>
  <c r="AQ1158" i="2"/>
  <c r="AQ1157" i="2" s="1"/>
  <c r="AQ1156" i="2" s="1"/>
  <c r="AP1158" i="2"/>
  <c r="AO1158" i="2"/>
  <c r="AO1157" i="2" s="1"/>
  <c r="AO1156" i="2" s="1"/>
  <c r="AM1158" i="2"/>
  <c r="AM1157" i="2" s="1"/>
  <c r="AM1156" i="2" s="1"/>
  <c r="AG1158" i="2"/>
  <c r="AG1157" i="2" s="1"/>
  <c r="AG1156" i="2" s="1"/>
  <c r="AA1158" i="2"/>
  <c r="AA1157" i="2" s="1"/>
  <c r="AA1156" i="2" s="1"/>
  <c r="U1158" i="2"/>
  <c r="U1157" i="2" s="1"/>
  <c r="U1156" i="2" s="1"/>
  <c r="S1158" i="2"/>
  <c r="S1157" i="2" s="1"/>
  <c r="S1156" i="2" s="1"/>
  <c r="O1158" i="2"/>
  <c r="O1157" i="2" s="1"/>
  <c r="O1156" i="2" s="1"/>
  <c r="L1158" i="2"/>
  <c r="AT1157" i="2"/>
  <c r="AT1156" i="2" s="1"/>
  <c r="AR1157" i="2"/>
  <c r="AR1156" i="2" s="1"/>
  <c r="AP1157" i="2"/>
  <c r="AP1156" i="2" s="1"/>
  <c r="M1157" i="2"/>
  <c r="L1157" i="2"/>
  <c r="M1156" i="2"/>
  <c r="G1156" i="2"/>
  <c r="F1156" i="2"/>
  <c r="Q1155" i="2"/>
  <c r="K1155" i="2"/>
  <c r="J1155" i="2"/>
  <c r="I1155" i="2"/>
  <c r="H1155" i="2"/>
  <c r="AZ1155" i="2" s="1"/>
  <c r="AT1154" i="2"/>
  <c r="AS1154" i="2"/>
  <c r="AR1154" i="2"/>
  <c r="AQ1154" i="2"/>
  <c r="AP1154" i="2"/>
  <c r="AO1154" i="2"/>
  <c r="AN1154" i="2"/>
  <c r="AM1154" i="2"/>
  <c r="AL1154" i="2"/>
  <c r="AK1154" i="2"/>
  <c r="AJ1154" i="2"/>
  <c r="AH1154" i="2"/>
  <c r="AG1154" i="2"/>
  <c r="AF1154" i="2"/>
  <c r="AE1154" i="2"/>
  <c r="AD1154" i="2"/>
  <c r="AB1154" i="2"/>
  <c r="AA1154" i="2"/>
  <c r="Z1154" i="2"/>
  <c r="Y1154" i="2"/>
  <c r="V1154" i="2"/>
  <c r="U1154" i="2"/>
  <c r="T1154" i="2"/>
  <c r="S1154" i="2"/>
  <c r="P1154" i="2"/>
  <c r="O1154" i="2"/>
  <c r="N1154" i="2"/>
  <c r="M1154" i="2"/>
  <c r="L1154" i="2"/>
  <c r="K1154" i="2"/>
  <c r="J1154" i="2"/>
  <c r="H1154" i="2"/>
  <c r="AZ1154" i="2" s="1"/>
  <c r="E1154" i="2"/>
  <c r="D1154" i="2"/>
  <c r="AX1153" i="2"/>
  <c r="AV1153" i="2"/>
  <c r="Q1153" i="2"/>
  <c r="K1153" i="2"/>
  <c r="J1153" i="2"/>
  <c r="I1153" i="2"/>
  <c r="H1153" i="2"/>
  <c r="AZ1153" i="2" s="1"/>
  <c r="AT1152" i="2"/>
  <c r="AS1152" i="2"/>
  <c r="AR1152" i="2"/>
  <c r="AQ1152" i="2"/>
  <c r="AP1152" i="2"/>
  <c r="AO1152" i="2"/>
  <c r="AN1152" i="2"/>
  <c r="AM1152" i="2"/>
  <c r="AL1152" i="2"/>
  <c r="AK1152" i="2"/>
  <c r="AJ1152" i="2"/>
  <c r="AH1152" i="2"/>
  <c r="AG1152" i="2"/>
  <c r="AF1152" i="2"/>
  <c r="AE1152" i="2"/>
  <c r="AD1152" i="2"/>
  <c r="AB1152" i="2"/>
  <c r="AA1152" i="2"/>
  <c r="Z1152" i="2"/>
  <c r="Y1152" i="2"/>
  <c r="V1152" i="2"/>
  <c r="U1152" i="2"/>
  <c r="T1152" i="2"/>
  <c r="S1152" i="2"/>
  <c r="P1152" i="2"/>
  <c r="O1152" i="2"/>
  <c r="N1152" i="2"/>
  <c r="M1152" i="2"/>
  <c r="L1152" i="2"/>
  <c r="K1152" i="2"/>
  <c r="J1152" i="2"/>
  <c r="H1152" i="2"/>
  <c r="AZ1152" i="2" s="1"/>
  <c r="E1152" i="2"/>
  <c r="D1152" i="2"/>
  <c r="AT1151" i="2"/>
  <c r="AT1150" i="2" s="1"/>
  <c r="AT1148" i="2" s="1"/>
  <c r="AS1151" i="2"/>
  <c r="AR1151" i="2"/>
  <c r="AR1150" i="2" s="1"/>
  <c r="AR1148" i="2" s="1"/>
  <c r="AQ1151" i="2"/>
  <c r="AP1151" i="2"/>
  <c r="AP1150" i="2" s="1"/>
  <c r="AP1148" i="2" s="1"/>
  <c r="AO1151" i="2"/>
  <c r="AN1151" i="2"/>
  <c r="AN1150" i="2" s="1"/>
  <c r="AN1148" i="2" s="1"/>
  <c r="AM1151" i="2"/>
  <c r="AL1151" i="2"/>
  <c r="AL1150" i="2" s="1"/>
  <c r="AL1148" i="2" s="1"/>
  <c r="AK1151" i="2"/>
  <c r="AJ1151" i="2"/>
  <c r="AJ1150" i="2" s="1"/>
  <c r="AJ1148" i="2" s="1"/>
  <c r="AH1151" i="2"/>
  <c r="AH1150" i="2" s="1"/>
  <c r="AH1148" i="2" s="1"/>
  <c r="AG1151" i="2"/>
  <c r="AF1151" i="2"/>
  <c r="AF1150" i="2" s="1"/>
  <c r="AF1148" i="2" s="1"/>
  <c r="AE1151" i="2"/>
  <c r="AD1151" i="2"/>
  <c r="AD1150" i="2" s="1"/>
  <c r="AD1148" i="2" s="1"/>
  <c r="AB1151" i="2"/>
  <c r="AB1150" i="2" s="1"/>
  <c r="AB1148" i="2" s="1"/>
  <c r="AA1151" i="2"/>
  <c r="Z1151" i="2"/>
  <c r="Z1150" i="2" s="1"/>
  <c r="Z1148" i="2" s="1"/>
  <c r="Y1151" i="2"/>
  <c r="V1151" i="2"/>
  <c r="V1150" i="2" s="1"/>
  <c r="V1148" i="2" s="1"/>
  <c r="U1151" i="2"/>
  <c r="T1151" i="2"/>
  <c r="T1150" i="2" s="1"/>
  <c r="T1148" i="2" s="1"/>
  <c r="S1151" i="2"/>
  <c r="P1151" i="2"/>
  <c r="P1150" i="2" s="1"/>
  <c r="P1148" i="2" s="1"/>
  <c r="O1151" i="2"/>
  <c r="N1151" i="2"/>
  <c r="N1150" i="2" s="1"/>
  <c r="N1148" i="2" s="1"/>
  <c r="M1151" i="2"/>
  <c r="L1151" i="2"/>
  <c r="K1151" i="2"/>
  <c r="J1151" i="2"/>
  <c r="H1151" i="2"/>
  <c r="AZ1151" i="2" s="1"/>
  <c r="E1151" i="2"/>
  <c r="D1151" i="2"/>
  <c r="D1150" i="2" s="1"/>
  <c r="D1148" i="2" s="1"/>
  <c r="AW1150" i="2"/>
  <c r="AU1150" i="2"/>
  <c r="AS1150" i="2"/>
  <c r="AQ1150" i="2"/>
  <c r="AO1150" i="2"/>
  <c r="AM1150" i="2"/>
  <c r="AK1150" i="2"/>
  <c r="AG1150" i="2"/>
  <c r="AE1150" i="2"/>
  <c r="AA1150" i="2"/>
  <c r="Y1150" i="2"/>
  <c r="U1150" i="2"/>
  <c r="S1150" i="2"/>
  <c r="O1150" i="2"/>
  <c r="M1150" i="2"/>
  <c r="J1150" i="2" s="1"/>
  <c r="K1150" i="2"/>
  <c r="H1150" i="2" s="1"/>
  <c r="AZ1150" i="2" s="1"/>
  <c r="E1150" i="2"/>
  <c r="BA1149" i="2"/>
  <c r="AC1149" i="2"/>
  <c r="AI1149" i="2" s="1"/>
  <c r="J1149" i="2"/>
  <c r="I1149" i="2"/>
  <c r="AV1149" i="2" s="1"/>
  <c r="H1149" i="2"/>
  <c r="AZ1149" i="2" s="1"/>
  <c r="AS1148" i="2"/>
  <c r="AQ1148" i="2"/>
  <c r="AO1148" i="2"/>
  <c r="AM1148" i="2"/>
  <c r="AK1148" i="2"/>
  <c r="AG1148" i="2"/>
  <c r="AE1148" i="2"/>
  <c r="AA1148" i="2"/>
  <c r="Y1148" i="2"/>
  <c r="U1148" i="2"/>
  <c r="S1148" i="2"/>
  <c r="O1148" i="2"/>
  <c r="M1148" i="2"/>
  <c r="J1148" i="2" s="1"/>
  <c r="K1148" i="2"/>
  <c r="H1148" i="2" s="1"/>
  <c r="AZ1148" i="2" s="1"/>
  <c r="E1148" i="2"/>
  <c r="BA1147" i="2"/>
  <c r="AV1147" i="2"/>
  <c r="AE1147" i="2"/>
  <c r="AC1147" i="2"/>
  <c r="AI1147" i="2" s="1"/>
  <c r="Y1147" i="2"/>
  <c r="N1147" i="2"/>
  <c r="J1147" i="2"/>
  <c r="I1147" i="2"/>
  <c r="H1147" i="2"/>
  <c r="AZ1147" i="2" s="1"/>
  <c r="BA1146" i="2"/>
  <c r="AE1146" i="2"/>
  <c r="O1146" i="2"/>
  <c r="N1146" i="2"/>
  <c r="H1146" i="2" s="1"/>
  <c r="AZ1146" i="2" s="1"/>
  <c r="J1146" i="2"/>
  <c r="I1146" i="2"/>
  <c r="AV1146" i="2" s="1"/>
  <c r="BA1145" i="2"/>
  <c r="AE1145" i="2"/>
  <c r="N1145" i="2"/>
  <c r="H1145" i="2" s="1"/>
  <c r="AZ1145" i="2" s="1"/>
  <c r="J1145" i="2"/>
  <c r="I1145" i="2"/>
  <c r="AV1145" i="2" s="1"/>
  <c r="BA1144" i="2"/>
  <c r="AE1144" i="2"/>
  <c r="N1144" i="2"/>
  <c r="H1144" i="2" s="1"/>
  <c r="AZ1144" i="2" s="1"/>
  <c r="J1144" i="2"/>
  <c r="I1144" i="2"/>
  <c r="AV1144" i="2" s="1"/>
  <c r="BA1143" i="2"/>
  <c r="AT1143" i="2"/>
  <c r="AS1143" i="2"/>
  <c r="AR1143" i="2"/>
  <c r="AQ1143" i="2"/>
  <c r="AP1143" i="2"/>
  <c r="AO1143" i="2"/>
  <c r="AN1143" i="2"/>
  <c r="AM1143" i="2"/>
  <c r="AL1143" i="2"/>
  <c r="AJ1143" i="2"/>
  <c r="AH1143" i="2"/>
  <c r="AG1143" i="2"/>
  <c r="AF1143" i="2"/>
  <c r="AE1143" i="2"/>
  <c r="AD1143" i="2"/>
  <c r="AC1143" i="2"/>
  <c r="AB1143" i="2"/>
  <c r="AA1143" i="2"/>
  <c r="Z1143" i="2"/>
  <c r="Y1143" i="2"/>
  <c r="X1143" i="2"/>
  <c r="W1143" i="2"/>
  <c r="V1143" i="2"/>
  <c r="U1143" i="2"/>
  <c r="T1143" i="2"/>
  <c r="S1143" i="2"/>
  <c r="R1143" i="2"/>
  <c r="Q1143" i="2"/>
  <c r="P1143" i="2"/>
  <c r="O1143" i="2"/>
  <c r="I1143" i="2" s="1"/>
  <c r="AV1143" i="2" s="1"/>
  <c r="J1143" i="2"/>
  <c r="E1143" i="2"/>
  <c r="D1143" i="2"/>
  <c r="BA1142" i="2"/>
  <c r="AE1142" i="2"/>
  <c r="AE1141" i="2" s="1"/>
  <c r="AE1138" i="2" s="1"/>
  <c r="AE1137" i="2" s="1"/>
  <c r="AE1136" i="2" s="1"/>
  <c r="N1142" i="2"/>
  <c r="J1142" i="2"/>
  <c r="I1142" i="2"/>
  <c r="AV1142" i="2" s="1"/>
  <c r="H1142" i="2"/>
  <c r="AZ1142" i="2" s="1"/>
  <c r="AT1141" i="2"/>
  <c r="AT1138" i="2" s="1"/>
  <c r="AT1137" i="2" s="1"/>
  <c r="AT1136" i="2" s="1"/>
  <c r="AT1135" i="2" s="1"/>
  <c r="AS1141" i="2"/>
  <c r="AR1141" i="2"/>
  <c r="AR1138" i="2" s="1"/>
  <c r="AR1137" i="2" s="1"/>
  <c r="AR1136" i="2" s="1"/>
  <c r="AR1135" i="2" s="1"/>
  <c r="AQ1141" i="2"/>
  <c r="AP1141" i="2"/>
  <c r="AP1138" i="2" s="1"/>
  <c r="AP1137" i="2" s="1"/>
  <c r="AP1136" i="2" s="1"/>
  <c r="AP1135" i="2" s="1"/>
  <c r="AO1141" i="2"/>
  <c r="AN1141" i="2"/>
  <c r="AN1138" i="2" s="1"/>
  <c r="AN1137" i="2" s="1"/>
  <c r="AN1136" i="2" s="1"/>
  <c r="AN1135" i="2" s="1"/>
  <c r="AM1141" i="2"/>
  <c r="AL1141" i="2"/>
  <c r="AL1138" i="2" s="1"/>
  <c r="AL1137" i="2" s="1"/>
  <c r="AL1136" i="2" s="1"/>
  <c r="AL1135" i="2" s="1"/>
  <c r="AJ1141" i="2"/>
  <c r="AJ1138" i="2" s="1"/>
  <c r="AJ1137" i="2" s="1"/>
  <c r="AJ1136" i="2" s="1"/>
  <c r="AH1141" i="2"/>
  <c r="AH1138" i="2" s="1"/>
  <c r="AH1137" i="2" s="1"/>
  <c r="AH1136" i="2" s="1"/>
  <c r="AH1135" i="2" s="1"/>
  <c r="AG1141" i="2"/>
  <c r="AF1141" i="2"/>
  <c r="AF1138" i="2" s="1"/>
  <c r="AF1137" i="2" s="1"/>
  <c r="AF1136" i="2" s="1"/>
  <c r="AF1135" i="2" s="1"/>
  <c r="AD1141" i="2"/>
  <c r="AD1138" i="2" s="1"/>
  <c r="AD1137" i="2" s="1"/>
  <c r="AD1136" i="2" s="1"/>
  <c r="AD1135" i="2" s="1"/>
  <c r="AC1141" i="2"/>
  <c r="AB1141" i="2"/>
  <c r="AB1138" i="2" s="1"/>
  <c r="AB1137" i="2" s="1"/>
  <c r="AB1136" i="2" s="1"/>
  <c r="AB1135" i="2" s="1"/>
  <c r="AA1141" i="2"/>
  <c r="Z1141" i="2"/>
  <c r="Z1138" i="2" s="1"/>
  <c r="Z1137" i="2" s="1"/>
  <c r="Z1136" i="2" s="1"/>
  <c r="Z1135" i="2" s="1"/>
  <c r="Y1141" i="2"/>
  <c r="X1141" i="2"/>
  <c r="X1138" i="2" s="1"/>
  <c r="X1137" i="2" s="1"/>
  <c r="X1136" i="2" s="1"/>
  <c r="W1141" i="2"/>
  <c r="V1141" i="2"/>
  <c r="V1138" i="2" s="1"/>
  <c r="V1137" i="2" s="1"/>
  <c r="V1136" i="2" s="1"/>
  <c r="V1135" i="2" s="1"/>
  <c r="U1141" i="2"/>
  <c r="T1141" i="2"/>
  <c r="T1138" i="2" s="1"/>
  <c r="T1137" i="2" s="1"/>
  <c r="T1136" i="2" s="1"/>
  <c r="T1135" i="2" s="1"/>
  <c r="S1141" i="2"/>
  <c r="R1141" i="2"/>
  <c r="BA1141" i="2" s="1"/>
  <c r="Q1141" i="2"/>
  <c r="P1141" i="2"/>
  <c r="J1141" i="2" s="1"/>
  <c r="O1141" i="2"/>
  <c r="N1141" i="2"/>
  <c r="H1141" i="2" s="1"/>
  <c r="AZ1141" i="2" s="1"/>
  <c r="I1141" i="2"/>
  <c r="AV1141" i="2" s="1"/>
  <c r="E1141" i="2"/>
  <c r="E1138" i="2" s="1"/>
  <c r="E1137" i="2" s="1"/>
  <c r="E1136" i="2" s="1"/>
  <c r="E1135" i="2" s="1"/>
  <c r="D1141" i="2"/>
  <c r="BA1140" i="2"/>
  <c r="AE1140" i="2"/>
  <c r="N1140" i="2"/>
  <c r="H1140" i="2" s="1"/>
  <c r="AZ1140" i="2" s="1"/>
  <c r="J1140" i="2"/>
  <c r="I1140" i="2"/>
  <c r="AV1140" i="2" s="1"/>
  <c r="BA1139" i="2"/>
  <c r="AT1139" i="2"/>
  <c r="AS1139" i="2"/>
  <c r="AR1139" i="2"/>
  <c r="AQ1139" i="2"/>
  <c r="AP1139" i="2"/>
  <c r="AO1139" i="2"/>
  <c r="AN1139" i="2"/>
  <c r="AM1139" i="2"/>
  <c r="AL1139" i="2"/>
  <c r="AJ1139" i="2"/>
  <c r="AH1139" i="2"/>
  <c r="AG1139" i="2"/>
  <c r="AF1139" i="2"/>
  <c r="AE1139" i="2"/>
  <c r="AD1139" i="2"/>
  <c r="AC1139" i="2"/>
  <c r="AB1139" i="2"/>
  <c r="AA1139" i="2"/>
  <c r="Z1139" i="2"/>
  <c r="Y1139" i="2"/>
  <c r="X1139" i="2"/>
  <c r="W1139" i="2"/>
  <c r="V1139" i="2"/>
  <c r="U1139" i="2"/>
  <c r="T1139" i="2"/>
  <c r="S1139" i="2"/>
  <c r="R1139" i="2"/>
  <c r="Q1139" i="2"/>
  <c r="P1139" i="2"/>
  <c r="O1139" i="2"/>
  <c r="I1139" i="2" s="1"/>
  <c r="AV1139" i="2" s="1"/>
  <c r="J1139" i="2"/>
  <c r="E1139" i="2"/>
  <c r="D1139" i="2"/>
  <c r="AS1138" i="2"/>
  <c r="AS1137" i="2" s="1"/>
  <c r="AS1136" i="2" s="1"/>
  <c r="AS1135" i="2" s="1"/>
  <c r="AQ1138" i="2"/>
  <c r="AQ1137" i="2" s="1"/>
  <c r="AQ1136" i="2" s="1"/>
  <c r="AQ1135" i="2" s="1"/>
  <c r="AO1138" i="2"/>
  <c r="AO1137" i="2" s="1"/>
  <c r="AO1136" i="2" s="1"/>
  <c r="AO1135" i="2" s="1"/>
  <c r="AM1138" i="2"/>
  <c r="AM1137" i="2" s="1"/>
  <c r="AM1136" i="2" s="1"/>
  <c r="AM1135" i="2" s="1"/>
  <c r="AG1138" i="2"/>
  <c r="AG1137" i="2" s="1"/>
  <c r="AG1136" i="2" s="1"/>
  <c r="AG1135" i="2" s="1"/>
  <c r="AC1138" i="2"/>
  <c r="AC1137" i="2" s="1"/>
  <c r="AC1136" i="2" s="1"/>
  <c r="AA1138" i="2"/>
  <c r="AA1137" i="2" s="1"/>
  <c r="AA1136" i="2" s="1"/>
  <c r="AA1135" i="2" s="1"/>
  <c r="Y1138" i="2"/>
  <c r="Y1137" i="2" s="1"/>
  <c r="Y1136" i="2" s="1"/>
  <c r="W1138" i="2"/>
  <c r="W1137" i="2" s="1"/>
  <c r="W1136" i="2" s="1"/>
  <c r="U1138" i="2"/>
  <c r="U1137" i="2" s="1"/>
  <c r="U1136" i="2" s="1"/>
  <c r="U1135" i="2" s="1"/>
  <c r="S1138" i="2"/>
  <c r="S1137" i="2" s="1"/>
  <c r="S1136" i="2" s="1"/>
  <c r="S1135" i="2" s="1"/>
  <c r="Q1138" i="2"/>
  <c r="Q1137" i="2" s="1"/>
  <c r="Q1136" i="2" s="1"/>
  <c r="O1138" i="2"/>
  <c r="I1138" i="2" s="1"/>
  <c r="AV1138" i="2" s="1"/>
  <c r="D1138" i="2"/>
  <c r="D1137" i="2" s="1"/>
  <c r="D1136" i="2" s="1"/>
  <c r="D1135" i="2" s="1"/>
  <c r="AU1136" i="2"/>
  <c r="M1136" i="2"/>
  <c r="L1136" i="2"/>
  <c r="K1136" i="2"/>
  <c r="BA1134" i="2"/>
  <c r="BA1133" i="2"/>
  <c r="AC1133" i="2"/>
  <c r="AI1133" i="2" s="1"/>
  <c r="J1133" i="2"/>
  <c r="I1133" i="2"/>
  <c r="H1133" i="2"/>
  <c r="AZ1133" i="2" s="1"/>
  <c r="BA1132" i="2"/>
  <c r="AV1132" i="2"/>
  <c r="AI1132" i="2"/>
  <c r="J1132" i="2"/>
  <c r="I1132" i="2"/>
  <c r="H1132" i="2"/>
  <c r="AZ1132" i="2" s="1"/>
  <c r="BA1131" i="2"/>
  <c r="J1131" i="2"/>
  <c r="I1131" i="2"/>
  <c r="AV1131" i="2" s="1"/>
  <c r="H1131" i="2"/>
  <c r="AZ1131" i="2" s="1"/>
  <c r="E1131" i="2"/>
  <c r="D1131" i="2"/>
  <c r="D1127" i="2" s="1"/>
  <c r="L1130" i="2"/>
  <c r="K1130" i="2"/>
  <c r="H1130" i="2" s="1"/>
  <c r="AZ1130" i="2" s="1"/>
  <c r="J1130" i="2"/>
  <c r="I1130" i="2"/>
  <c r="AV1130" i="2" s="1"/>
  <c r="AU1129" i="2"/>
  <c r="AT1129" i="2"/>
  <c r="AT1128" i="2" s="1"/>
  <c r="AT1127" i="2" s="1"/>
  <c r="AS1129" i="2"/>
  <c r="AR1129" i="2"/>
  <c r="AR1128" i="2" s="1"/>
  <c r="AR1127" i="2" s="1"/>
  <c r="AQ1129" i="2"/>
  <c r="AP1129" i="2"/>
  <c r="AP1128" i="2" s="1"/>
  <c r="AP1127" i="2" s="1"/>
  <c r="AO1129" i="2"/>
  <c r="AN1129" i="2"/>
  <c r="AN1128" i="2" s="1"/>
  <c r="AN1127" i="2" s="1"/>
  <c r="AM1129" i="2"/>
  <c r="AL1129" i="2"/>
  <c r="AL1128" i="2" s="1"/>
  <c r="AL1127" i="2" s="1"/>
  <c r="AK1129" i="2"/>
  <c r="AJ1129" i="2"/>
  <c r="AJ1128" i="2" s="1"/>
  <c r="AJ1127" i="2" s="1"/>
  <c r="AH1129" i="2"/>
  <c r="AH1128" i="2" s="1"/>
  <c r="AH1127" i="2" s="1"/>
  <c r="AG1129" i="2"/>
  <c r="AF1129" i="2"/>
  <c r="AF1128" i="2" s="1"/>
  <c r="AF1127" i="2" s="1"/>
  <c r="AE1129" i="2"/>
  <c r="AD1129" i="2"/>
  <c r="AD1128" i="2" s="1"/>
  <c r="AD1127" i="2" s="1"/>
  <c r="AB1129" i="2"/>
  <c r="AB1128" i="2" s="1"/>
  <c r="AB1127" i="2" s="1"/>
  <c r="AA1129" i="2"/>
  <c r="Z1129" i="2"/>
  <c r="Z1128" i="2" s="1"/>
  <c r="Z1127" i="2" s="1"/>
  <c r="Y1129" i="2"/>
  <c r="V1129" i="2"/>
  <c r="V1128" i="2" s="1"/>
  <c r="V1127" i="2" s="1"/>
  <c r="U1129" i="2"/>
  <c r="T1129" i="2"/>
  <c r="T1128" i="2" s="1"/>
  <c r="T1127" i="2" s="1"/>
  <c r="S1129" i="2"/>
  <c r="P1129" i="2"/>
  <c r="J1129" i="2" s="1"/>
  <c r="O1129" i="2"/>
  <c r="N1129" i="2"/>
  <c r="N1128" i="2" s="1"/>
  <c r="N1127" i="2" s="1"/>
  <c r="L1129" i="2"/>
  <c r="K1129" i="2"/>
  <c r="H1129" i="2" s="1"/>
  <c r="AZ1129" i="2" s="1"/>
  <c r="I1129" i="2"/>
  <c r="AV1129" i="2" s="1"/>
  <c r="E1129" i="2"/>
  <c r="D1129" i="2"/>
  <c r="AS1128" i="2"/>
  <c r="AQ1128" i="2"/>
  <c r="AO1128" i="2"/>
  <c r="AM1128" i="2"/>
  <c r="AK1128" i="2"/>
  <c r="AG1128" i="2"/>
  <c r="AE1128" i="2"/>
  <c r="AA1128" i="2"/>
  <c r="Y1128" i="2"/>
  <c r="U1128" i="2"/>
  <c r="S1128" i="2"/>
  <c r="O1128" i="2"/>
  <c r="M1128" i="2"/>
  <c r="L1128" i="2"/>
  <c r="K1128" i="2"/>
  <c r="H1128" i="2" s="1"/>
  <c r="AZ1128" i="2" s="1"/>
  <c r="I1128" i="2"/>
  <c r="AV1128" i="2" s="1"/>
  <c r="E1128" i="2"/>
  <c r="D1128" i="2"/>
  <c r="AW1127" i="2"/>
  <c r="AU1127" i="2"/>
  <c r="AS1127" i="2"/>
  <c r="AQ1127" i="2"/>
  <c r="AO1127" i="2"/>
  <c r="AM1127" i="2"/>
  <c r="AK1127" i="2"/>
  <c r="AG1127" i="2"/>
  <c r="AE1127" i="2"/>
  <c r="AA1127" i="2"/>
  <c r="Y1127" i="2"/>
  <c r="U1127" i="2"/>
  <c r="S1127" i="2"/>
  <c r="O1127" i="2"/>
  <c r="M1127" i="2"/>
  <c r="L1127" i="2"/>
  <c r="K1127" i="2"/>
  <c r="H1127" i="2" s="1"/>
  <c r="AZ1127" i="2" s="1"/>
  <c r="I1127" i="2"/>
  <c r="AV1127" i="2" s="1"/>
  <c r="E1127" i="2"/>
  <c r="BA1126" i="2"/>
  <c r="AV1126" i="2"/>
  <c r="W1126" i="2"/>
  <c r="AC1126" i="2" s="1"/>
  <c r="AC1125" i="2" s="1"/>
  <c r="N1126" i="2"/>
  <c r="J1126" i="2"/>
  <c r="I1126" i="2"/>
  <c r="H1126" i="2"/>
  <c r="AZ1126" i="2" s="1"/>
  <c r="AU1125" i="2"/>
  <c r="AT1125" i="2"/>
  <c r="AS1125" i="2"/>
  <c r="AR1125" i="2"/>
  <c r="AQ1125" i="2"/>
  <c r="AP1125" i="2"/>
  <c r="AO1125" i="2"/>
  <c r="AN1125" i="2"/>
  <c r="AM1125" i="2"/>
  <c r="AL1125" i="2"/>
  <c r="AK1125" i="2"/>
  <c r="AJ1125" i="2"/>
  <c r="AH1125" i="2"/>
  <c r="AG1125" i="2"/>
  <c r="AF1125" i="2"/>
  <c r="AE1125" i="2"/>
  <c r="AD1125" i="2"/>
  <c r="AB1125" i="2"/>
  <c r="AA1125" i="2"/>
  <c r="Z1125" i="2"/>
  <c r="X1125" i="2"/>
  <c r="W1125" i="2"/>
  <c r="V1125" i="2"/>
  <c r="U1125" i="2"/>
  <c r="T1125" i="2"/>
  <c r="S1125" i="2"/>
  <c r="R1125" i="2"/>
  <c r="BA1125" i="2" s="1"/>
  <c r="Q1125" i="2"/>
  <c r="P1125" i="2"/>
  <c r="O1125" i="2"/>
  <c r="I1125" i="2" s="1"/>
  <c r="AV1125" i="2" s="1"/>
  <c r="N1125" i="2"/>
  <c r="J1125" i="2"/>
  <c r="H1125" i="2"/>
  <c r="AZ1125" i="2" s="1"/>
  <c r="G1125" i="2"/>
  <c r="F1125" i="2"/>
  <c r="E1125" i="2"/>
  <c r="D1125" i="2"/>
  <c r="X1124" i="2"/>
  <c r="R1124" i="2"/>
  <c r="J1124" i="2"/>
  <c r="I1124" i="2"/>
  <c r="AV1124" i="2" s="1"/>
  <c r="H1124" i="2"/>
  <c r="AZ1124" i="2" s="1"/>
  <c r="J1123" i="2"/>
  <c r="I1123" i="2"/>
  <c r="AV1123" i="2" s="1"/>
  <c r="H1123" i="2"/>
  <c r="AZ1123" i="2" s="1"/>
  <c r="AU1122" i="2"/>
  <c r="AT1122" i="2"/>
  <c r="AS1122" i="2"/>
  <c r="AR1122" i="2"/>
  <c r="AQ1122" i="2"/>
  <c r="AP1122" i="2"/>
  <c r="AO1122" i="2"/>
  <c r="AN1122" i="2"/>
  <c r="AM1122" i="2"/>
  <c r="AL1122" i="2"/>
  <c r="AK1122" i="2"/>
  <c r="AJ1122" i="2"/>
  <c r="AI1122" i="2"/>
  <c r="AH1122" i="2"/>
  <c r="AG1122" i="2"/>
  <c r="AF1122" i="2"/>
  <c r="AE1122" i="2"/>
  <c r="AB1122" i="2"/>
  <c r="AA1122" i="2"/>
  <c r="Z1122" i="2"/>
  <c r="Y1122" i="2"/>
  <c r="V1122" i="2"/>
  <c r="U1122" i="2"/>
  <c r="T1122" i="2"/>
  <c r="S1122" i="2"/>
  <c r="P1122" i="2"/>
  <c r="O1122" i="2"/>
  <c r="N1122" i="2"/>
  <c r="M1122" i="2"/>
  <c r="J1122" i="2" s="1"/>
  <c r="L1122" i="2"/>
  <c r="K1122" i="2"/>
  <c r="H1122" i="2" s="1"/>
  <c r="AZ1122" i="2" s="1"/>
  <c r="I1122" i="2"/>
  <c r="E1122" i="2"/>
  <c r="D1122" i="2"/>
  <c r="BA1121" i="2"/>
  <c r="AE1121" i="2"/>
  <c r="N1121" i="2"/>
  <c r="H1121" i="2" s="1"/>
  <c r="AZ1121" i="2" s="1"/>
  <c r="J1121" i="2"/>
  <c r="I1121" i="2"/>
  <c r="AV1121" i="2" s="1"/>
  <c r="BA1120" i="2"/>
  <c r="AT1120" i="2"/>
  <c r="AS1120" i="2"/>
  <c r="AR1120" i="2"/>
  <c r="AQ1120" i="2"/>
  <c r="AP1120" i="2"/>
  <c r="AO1120" i="2"/>
  <c r="AN1120" i="2"/>
  <c r="AM1120" i="2"/>
  <c r="AL1120" i="2"/>
  <c r="AJ1120" i="2"/>
  <c r="AH1120" i="2"/>
  <c r="AG1120" i="2"/>
  <c r="AF1120" i="2"/>
  <c r="AE1120" i="2"/>
  <c r="AD1120" i="2"/>
  <c r="AC1120" i="2"/>
  <c r="AB1120" i="2"/>
  <c r="AA1120" i="2"/>
  <c r="Z1120" i="2"/>
  <c r="Y1120" i="2"/>
  <c r="X1120" i="2"/>
  <c r="W1120" i="2"/>
  <c r="V1120" i="2"/>
  <c r="U1120" i="2"/>
  <c r="T1120" i="2"/>
  <c r="S1120" i="2"/>
  <c r="R1120" i="2"/>
  <c r="Q1120" i="2"/>
  <c r="P1120" i="2"/>
  <c r="O1120" i="2"/>
  <c r="I1120" i="2" s="1"/>
  <c r="AV1120" i="2" s="1"/>
  <c r="J1120" i="2"/>
  <c r="E1120" i="2"/>
  <c r="D1120" i="2"/>
  <c r="N1119" i="2"/>
  <c r="N1118" i="2" s="1"/>
  <c r="K1119" i="2"/>
  <c r="J1119" i="2"/>
  <c r="I1119" i="2"/>
  <c r="AV1119" i="2" s="1"/>
  <c r="H1119" i="2"/>
  <c r="AZ1119" i="2" s="1"/>
  <c r="AU1118" i="2"/>
  <c r="AT1118" i="2"/>
  <c r="AS1118" i="2"/>
  <c r="AR1118" i="2"/>
  <c r="AQ1118" i="2"/>
  <c r="AP1118" i="2"/>
  <c r="AO1118" i="2"/>
  <c r="AN1118" i="2"/>
  <c r="AM1118" i="2"/>
  <c r="AL1118" i="2"/>
  <c r="AK1118" i="2"/>
  <c r="AJ1118" i="2"/>
  <c r="AI1118" i="2"/>
  <c r="AH1118" i="2"/>
  <c r="AG1118" i="2"/>
  <c r="AF1118" i="2"/>
  <c r="AE1118" i="2"/>
  <c r="AD1118" i="2"/>
  <c r="AC1118" i="2"/>
  <c r="AB1118" i="2"/>
  <c r="AA1118" i="2"/>
  <c r="Z1118" i="2"/>
  <c r="Y1118" i="2"/>
  <c r="V1118" i="2"/>
  <c r="U1118" i="2"/>
  <c r="T1118" i="2"/>
  <c r="S1118" i="2"/>
  <c r="P1118" i="2"/>
  <c r="O1118" i="2"/>
  <c r="L1118" i="2"/>
  <c r="K1118" i="2"/>
  <c r="J1118" i="2"/>
  <c r="E1118" i="2"/>
  <c r="D1118" i="2"/>
  <c r="D1117" i="2" s="1"/>
  <c r="AU1117" i="2"/>
  <c r="AU1116" i="2" s="1"/>
  <c r="AT1117" i="2"/>
  <c r="AS1117" i="2"/>
  <c r="AS1116" i="2" s="1"/>
  <c r="AR1117" i="2"/>
  <c r="AQ1117" i="2"/>
  <c r="AQ1116" i="2" s="1"/>
  <c r="AP1117" i="2"/>
  <c r="AO1117" i="2"/>
  <c r="AO1116" i="2" s="1"/>
  <c r="AN1117" i="2"/>
  <c r="AM1117" i="2"/>
  <c r="AM1116" i="2" s="1"/>
  <c r="AL1117" i="2"/>
  <c r="AJ1117" i="2"/>
  <c r="AH1117" i="2"/>
  <c r="AG1117" i="2"/>
  <c r="AG1116" i="2" s="1"/>
  <c r="AF1117" i="2"/>
  <c r="AE1117" i="2"/>
  <c r="AE1116" i="2" s="1"/>
  <c r="AD1117" i="2"/>
  <c r="AC1117" i="2"/>
  <c r="AB1117" i="2"/>
  <c r="AA1117" i="2"/>
  <c r="AA1116" i="2" s="1"/>
  <c r="Z1117" i="2"/>
  <c r="Y1117" i="2"/>
  <c r="Y1116" i="2" s="1"/>
  <c r="V1117" i="2"/>
  <c r="U1117" i="2"/>
  <c r="U1116" i="2" s="1"/>
  <c r="T1117" i="2"/>
  <c r="S1117" i="2"/>
  <c r="S1116" i="2" s="1"/>
  <c r="P1117" i="2"/>
  <c r="O1117" i="2"/>
  <c r="O1116" i="2" s="1"/>
  <c r="M1117" i="2"/>
  <c r="J1117" i="2" s="1"/>
  <c r="K1117" i="2"/>
  <c r="E1117" i="2"/>
  <c r="E1116" i="2" s="1"/>
  <c r="AT1116" i="2"/>
  <c r="AT1115" i="2" s="1"/>
  <c r="AR1116" i="2"/>
  <c r="AR1115" i="2" s="1"/>
  <c r="AP1116" i="2"/>
  <c r="AP1115" i="2" s="1"/>
  <c r="AN1116" i="2"/>
  <c r="AN1115" i="2" s="1"/>
  <c r="AL1116" i="2"/>
  <c r="AL1115" i="2" s="1"/>
  <c r="AJ1116" i="2"/>
  <c r="AJ1115" i="2" s="1"/>
  <c r="AH1116" i="2"/>
  <c r="AH1115" i="2" s="1"/>
  <c r="AF1116" i="2"/>
  <c r="AF1115" i="2" s="1"/>
  <c r="AB1116" i="2"/>
  <c r="AB1115" i="2" s="1"/>
  <c r="Z1116" i="2"/>
  <c r="Z1115" i="2" s="1"/>
  <c r="V1116" i="2"/>
  <c r="V1115" i="2" s="1"/>
  <c r="T1116" i="2"/>
  <c r="T1115" i="2" s="1"/>
  <c r="P1116" i="2"/>
  <c r="P1115" i="2" s="1"/>
  <c r="D1116" i="2"/>
  <c r="D1115" i="2" s="1"/>
  <c r="AU1115" i="2"/>
  <c r="AS1115" i="2"/>
  <c r="AQ1115" i="2"/>
  <c r="AO1115" i="2"/>
  <c r="AM1115" i="2"/>
  <c r="AG1115" i="2"/>
  <c r="AE1115" i="2"/>
  <c r="AA1115" i="2"/>
  <c r="Y1115" i="2"/>
  <c r="U1115" i="2"/>
  <c r="S1115" i="2"/>
  <c r="O1115" i="2"/>
  <c r="E1115" i="2"/>
  <c r="BA1114" i="2"/>
  <c r="AV1114" i="2"/>
  <c r="AI1114" i="2"/>
  <c r="AK1114" i="2" s="1"/>
  <c r="N1114" i="2"/>
  <c r="J1114" i="2"/>
  <c r="I1114" i="2"/>
  <c r="H1114" i="2"/>
  <c r="AZ1114" i="2" s="1"/>
  <c r="BA1113" i="2"/>
  <c r="N1113" i="2"/>
  <c r="H1113" i="2" s="1"/>
  <c r="AZ1113" i="2" s="1"/>
  <c r="J1113" i="2"/>
  <c r="I1113" i="2"/>
  <c r="BA1112" i="2"/>
  <c r="AV1112" i="2"/>
  <c r="AI1112" i="2"/>
  <c r="N1112" i="2"/>
  <c r="J1112" i="2"/>
  <c r="I1112" i="2"/>
  <c r="H1112" i="2"/>
  <c r="AZ1112" i="2" s="1"/>
  <c r="AN1111" i="2"/>
  <c r="AM1111" i="2"/>
  <c r="AL1111" i="2"/>
  <c r="AJ1111" i="2"/>
  <c r="AH1111" i="2"/>
  <c r="AG1111" i="2"/>
  <c r="AF1111" i="2"/>
  <c r="AE1111" i="2"/>
  <c r="AD1111" i="2"/>
  <c r="AC1111" i="2"/>
  <c r="AB1111" i="2"/>
  <c r="AA1111" i="2"/>
  <c r="Z1111" i="2"/>
  <c r="Y1111" i="2"/>
  <c r="X1111" i="2"/>
  <c r="W1111" i="2"/>
  <c r="V1111" i="2"/>
  <c r="U1111" i="2"/>
  <c r="T1111" i="2"/>
  <c r="S1111" i="2"/>
  <c r="R1111" i="2"/>
  <c r="BA1111" i="2" s="1"/>
  <c r="Q1111" i="2"/>
  <c r="P1111" i="2"/>
  <c r="J1111" i="2" s="1"/>
  <c r="O1111" i="2"/>
  <c r="N1111" i="2"/>
  <c r="H1111" i="2" s="1"/>
  <c r="AZ1111" i="2" s="1"/>
  <c r="I1111" i="2"/>
  <c r="AV1111" i="2" s="1"/>
  <c r="E1111" i="2"/>
  <c r="D1111" i="2"/>
  <c r="BA1110" i="2"/>
  <c r="AV1110" i="2"/>
  <c r="AI1110" i="2"/>
  <c r="N1110" i="2"/>
  <c r="J1110" i="2"/>
  <c r="I1110" i="2"/>
  <c r="H1110" i="2"/>
  <c r="AZ1110" i="2" s="1"/>
  <c r="AN1109" i="2"/>
  <c r="AM1109" i="2"/>
  <c r="AL1109" i="2"/>
  <c r="AJ1109" i="2"/>
  <c r="AH1109" i="2"/>
  <c r="AG1109" i="2"/>
  <c r="AF1109" i="2"/>
  <c r="AE1109" i="2"/>
  <c r="AD1109" i="2"/>
  <c r="AC1109" i="2"/>
  <c r="AB1109" i="2"/>
  <c r="AA1109" i="2"/>
  <c r="Z1109" i="2"/>
  <c r="Y1109" i="2"/>
  <c r="X1109" i="2"/>
  <c r="W1109" i="2"/>
  <c r="V1109" i="2"/>
  <c r="U1109" i="2"/>
  <c r="T1109" i="2"/>
  <c r="S1109" i="2"/>
  <c r="R1109" i="2"/>
  <c r="BA1109" i="2" s="1"/>
  <c r="Q1109" i="2"/>
  <c r="P1109" i="2"/>
  <c r="J1109" i="2" s="1"/>
  <c r="O1109" i="2"/>
  <c r="N1109" i="2"/>
  <c r="H1109" i="2" s="1"/>
  <c r="AZ1109" i="2" s="1"/>
  <c r="I1109" i="2"/>
  <c r="AV1109" i="2" s="1"/>
  <c r="E1109" i="2"/>
  <c r="D1109" i="2"/>
  <c r="BA1108" i="2"/>
  <c r="AV1108" i="2"/>
  <c r="AI1108" i="2"/>
  <c r="N1108" i="2"/>
  <c r="J1108" i="2"/>
  <c r="I1108" i="2"/>
  <c r="H1108" i="2"/>
  <c r="AZ1108" i="2" s="1"/>
  <c r="AT1107" i="2"/>
  <c r="AT1100" i="2" s="1"/>
  <c r="AT1099" i="2" s="1"/>
  <c r="AS1107" i="2"/>
  <c r="AR1107" i="2"/>
  <c r="AQ1107" i="2"/>
  <c r="AP1107" i="2"/>
  <c r="AP1100" i="2" s="1"/>
  <c r="AP1099" i="2" s="1"/>
  <c r="AO1107" i="2"/>
  <c r="AN1107" i="2"/>
  <c r="AM1107" i="2"/>
  <c r="AL1107" i="2"/>
  <c r="AL1100" i="2" s="1"/>
  <c r="AL1099" i="2" s="1"/>
  <c r="AJ1107" i="2"/>
  <c r="AH1107" i="2"/>
  <c r="AH1100" i="2" s="1"/>
  <c r="AH1099" i="2" s="1"/>
  <c r="AG1107" i="2"/>
  <c r="AF1107" i="2"/>
  <c r="AE1107" i="2"/>
  <c r="AD1107" i="2"/>
  <c r="AD1100" i="2" s="1"/>
  <c r="AD1099" i="2" s="1"/>
  <c r="AC1107" i="2"/>
  <c r="AB1107" i="2"/>
  <c r="AA1107" i="2"/>
  <c r="Z1107" i="2"/>
  <c r="Z1100" i="2" s="1"/>
  <c r="Z1099" i="2" s="1"/>
  <c r="Y1107" i="2"/>
  <c r="X1107" i="2"/>
  <c r="W1107" i="2"/>
  <c r="V1107" i="2"/>
  <c r="V1100" i="2" s="1"/>
  <c r="V1099" i="2" s="1"/>
  <c r="U1107" i="2"/>
  <c r="T1107" i="2"/>
  <c r="S1107" i="2"/>
  <c r="R1107" i="2"/>
  <c r="BA1107" i="2" s="1"/>
  <c r="Q1107" i="2"/>
  <c r="P1107" i="2"/>
  <c r="J1107" i="2" s="1"/>
  <c r="O1107" i="2"/>
  <c r="N1107" i="2"/>
  <c r="H1107" i="2" s="1"/>
  <c r="AZ1107" i="2" s="1"/>
  <c r="I1107" i="2"/>
  <c r="AV1107" i="2" s="1"/>
  <c r="E1107" i="2"/>
  <c r="E1100" i="2" s="1"/>
  <c r="E1099" i="2" s="1"/>
  <c r="D1107" i="2"/>
  <c r="BA1106" i="2"/>
  <c r="AV1106" i="2"/>
  <c r="AI1106" i="2"/>
  <c r="AK1106" i="2" s="1"/>
  <c r="N1106" i="2"/>
  <c r="J1106" i="2"/>
  <c r="I1106" i="2"/>
  <c r="H1106" i="2"/>
  <c r="AZ1106" i="2" s="1"/>
  <c r="AU1105" i="2"/>
  <c r="AT1105" i="2"/>
  <c r="AS1105" i="2"/>
  <c r="AR1105" i="2"/>
  <c r="AQ1105" i="2"/>
  <c r="AP1105" i="2"/>
  <c r="AO1105" i="2"/>
  <c r="AN1105" i="2"/>
  <c r="AM1105" i="2"/>
  <c r="AL1105" i="2"/>
  <c r="AK1105" i="2"/>
  <c r="AJ1105" i="2"/>
  <c r="AI1105" i="2"/>
  <c r="AH1105" i="2"/>
  <c r="AG1105" i="2"/>
  <c r="AF1105" i="2"/>
  <c r="AE1105" i="2"/>
  <c r="AD1105" i="2"/>
  <c r="AC1105" i="2"/>
  <c r="AB1105" i="2"/>
  <c r="AA1105" i="2"/>
  <c r="Z1105" i="2"/>
  <c r="Y1105" i="2"/>
  <c r="X1105" i="2"/>
  <c r="W1105" i="2"/>
  <c r="V1105" i="2"/>
  <c r="U1105" i="2"/>
  <c r="T1105" i="2"/>
  <c r="S1105" i="2"/>
  <c r="R1105" i="2"/>
  <c r="BA1105" i="2" s="1"/>
  <c r="Q1105" i="2"/>
  <c r="P1105" i="2"/>
  <c r="O1105" i="2"/>
  <c r="I1105" i="2" s="1"/>
  <c r="AV1105" i="2" s="1"/>
  <c r="N1105" i="2"/>
  <c r="J1105" i="2"/>
  <c r="H1105" i="2"/>
  <c r="AZ1105" i="2" s="1"/>
  <c r="E1105" i="2"/>
  <c r="D1105" i="2"/>
  <c r="BA1104" i="2"/>
  <c r="N1104" i="2"/>
  <c r="J1104" i="2"/>
  <c r="I1104" i="2"/>
  <c r="BA1103" i="2"/>
  <c r="AT1103" i="2"/>
  <c r="AS1103" i="2"/>
  <c r="AR1103" i="2"/>
  <c r="AQ1103" i="2"/>
  <c r="AP1103" i="2"/>
  <c r="AO1103" i="2"/>
  <c r="AN1103" i="2"/>
  <c r="AM1103" i="2"/>
  <c r="AL1103" i="2"/>
  <c r="AJ1103" i="2"/>
  <c r="AH1103" i="2"/>
  <c r="AG1103" i="2"/>
  <c r="AF1103" i="2"/>
  <c r="AE1103" i="2"/>
  <c r="AD1103" i="2"/>
  <c r="AC1103" i="2"/>
  <c r="AB1103" i="2"/>
  <c r="AA1103" i="2"/>
  <c r="Z1103" i="2"/>
  <c r="Y1103" i="2"/>
  <c r="X1103" i="2"/>
  <c r="W1103" i="2"/>
  <c r="V1103" i="2"/>
  <c r="U1103" i="2"/>
  <c r="T1103" i="2"/>
  <c r="S1103" i="2"/>
  <c r="R1103" i="2"/>
  <c r="Q1103" i="2"/>
  <c r="P1103" i="2"/>
  <c r="O1103" i="2"/>
  <c r="I1103" i="2" s="1"/>
  <c r="AV1103" i="2" s="1"/>
  <c r="J1103" i="2"/>
  <c r="E1103" i="2"/>
  <c r="D1103" i="2"/>
  <c r="BA1102" i="2"/>
  <c r="N1102" i="2"/>
  <c r="J1102" i="2"/>
  <c r="I1102" i="2"/>
  <c r="BA1101" i="2"/>
  <c r="AN1101" i="2"/>
  <c r="AM1101" i="2"/>
  <c r="AL1101" i="2"/>
  <c r="AJ1101" i="2"/>
  <c r="AH1101" i="2"/>
  <c r="AG1101" i="2"/>
  <c r="AF1101" i="2"/>
  <c r="AE1101" i="2"/>
  <c r="AD1101" i="2"/>
  <c r="AC1101" i="2"/>
  <c r="AB1101" i="2"/>
  <c r="AA1101" i="2"/>
  <c r="Z1101" i="2"/>
  <c r="Y1101" i="2"/>
  <c r="X1101" i="2"/>
  <c r="W1101" i="2"/>
  <c r="V1101" i="2"/>
  <c r="U1101" i="2"/>
  <c r="T1101" i="2"/>
  <c r="S1101" i="2"/>
  <c r="R1101" i="2"/>
  <c r="Q1101" i="2"/>
  <c r="P1101" i="2"/>
  <c r="O1101" i="2"/>
  <c r="J1101" i="2"/>
  <c r="E1101" i="2"/>
  <c r="D1101" i="2"/>
  <c r="D1100" i="2" s="1"/>
  <c r="AR1100" i="2"/>
  <c r="AR1099" i="2" s="1"/>
  <c r="AN1100" i="2"/>
  <c r="AN1099" i="2" s="1"/>
  <c r="AJ1100" i="2"/>
  <c r="AJ1099" i="2" s="1"/>
  <c r="AF1100" i="2"/>
  <c r="AF1099" i="2" s="1"/>
  <c r="AB1100" i="2"/>
  <c r="AB1099" i="2" s="1"/>
  <c r="X1100" i="2"/>
  <c r="X1099" i="2" s="1"/>
  <c r="T1100" i="2"/>
  <c r="T1099" i="2" s="1"/>
  <c r="P1100" i="2"/>
  <c r="D1099" i="2"/>
  <c r="BA1098" i="2"/>
  <c r="AZ1098" i="2"/>
  <c r="AI1098" i="2"/>
  <c r="AC1098" i="2"/>
  <c r="J1098" i="2"/>
  <c r="I1098" i="2"/>
  <c r="AV1098" i="2" s="1"/>
  <c r="H1098" i="2"/>
  <c r="BA1097" i="2"/>
  <c r="AI1097" i="2"/>
  <c r="AC1097" i="2"/>
  <c r="J1097" i="2"/>
  <c r="I1097" i="2"/>
  <c r="AV1097" i="2" s="1"/>
  <c r="H1097" i="2"/>
  <c r="AZ1097" i="2" s="1"/>
  <c r="BA1096" i="2"/>
  <c r="AZ1096" i="2"/>
  <c r="J1096" i="2"/>
  <c r="I1096" i="2"/>
  <c r="AV1096" i="2" s="1"/>
  <c r="H1096" i="2"/>
  <c r="BA1095" i="2"/>
  <c r="J1095" i="2"/>
  <c r="I1095" i="2"/>
  <c r="AV1095" i="2" s="1"/>
  <c r="H1095" i="2"/>
  <c r="AZ1095" i="2" s="1"/>
  <c r="BA1094" i="2"/>
  <c r="AZ1094" i="2"/>
  <c r="J1094" i="2"/>
  <c r="I1094" i="2"/>
  <c r="AV1094" i="2" s="1"/>
  <c r="H1094" i="2"/>
  <c r="BA1093" i="2"/>
  <c r="AE1093" i="2"/>
  <c r="Y1093" i="2"/>
  <c r="N1093" i="2"/>
  <c r="H1093" i="2" s="1"/>
  <c r="AZ1093" i="2" s="1"/>
  <c r="J1093" i="2"/>
  <c r="I1093" i="2"/>
  <c r="BA1092" i="2"/>
  <c r="AV1092" i="2"/>
  <c r="AI1092" i="2"/>
  <c r="AK1092" i="2" s="1"/>
  <c r="AE1092" i="2"/>
  <c r="Y1092" i="2"/>
  <c r="N1092" i="2"/>
  <c r="J1092" i="2"/>
  <c r="I1092" i="2"/>
  <c r="H1092" i="2"/>
  <c r="AZ1092" i="2" s="1"/>
  <c r="BA1091" i="2"/>
  <c r="AE1091" i="2"/>
  <c r="Y1091" i="2"/>
  <c r="N1091" i="2"/>
  <c r="H1091" i="2" s="1"/>
  <c r="AZ1091" i="2" s="1"/>
  <c r="J1091" i="2"/>
  <c r="I1091" i="2"/>
  <c r="BA1090" i="2"/>
  <c r="AV1090" i="2"/>
  <c r="AK1090" i="2"/>
  <c r="AE1090" i="2"/>
  <c r="N1090" i="2"/>
  <c r="I1090" i="2"/>
  <c r="W1090" i="2" s="1"/>
  <c r="Y1090" i="2" s="1"/>
  <c r="H1090" i="2"/>
  <c r="AZ1090" i="2" s="1"/>
  <c r="BA1089" i="2"/>
  <c r="Y1089" i="2"/>
  <c r="N1089" i="2"/>
  <c r="H1089" i="2" s="1"/>
  <c r="AZ1089" i="2" s="1"/>
  <c r="J1089" i="2"/>
  <c r="I1089" i="2"/>
  <c r="BA1088" i="2"/>
  <c r="Y1088" i="2"/>
  <c r="N1088" i="2"/>
  <c r="H1088" i="2" s="1"/>
  <c r="AZ1088" i="2" s="1"/>
  <c r="J1088" i="2"/>
  <c r="I1088" i="2"/>
  <c r="BA1087" i="2"/>
  <c r="AV1087" i="2"/>
  <c r="AC1087" i="2"/>
  <c r="AE1087" i="2" s="1"/>
  <c r="W1087" i="2"/>
  <c r="Y1087" i="2" s="1"/>
  <c r="N1087" i="2"/>
  <c r="J1087" i="2"/>
  <c r="I1087" i="2"/>
  <c r="H1087" i="2"/>
  <c r="AZ1087" i="2" s="1"/>
  <c r="BA1086" i="2"/>
  <c r="Y1086" i="2"/>
  <c r="N1086" i="2"/>
  <c r="J1086" i="2"/>
  <c r="I1086" i="2"/>
  <c r="AV1086" i="2" s="1"/>
  <c r="H1086" i="2"/>
  <c r="AZ1086" i="2" s="1"/>
  <c r="BA1085" i="2"/>
  <c r="AE1085" i="2"/>
  <c r="Y1085" i="2"/>
  <c r="N1085" i="2"/>
  <c r="H1085" i="2" s="1"/>
  <c r="AZ1085" i="2" s="1"/>
  <c r="J1085" i="2"/>
  <c r="I1085" i="2"/>
  <c r="BA1084" i="2"/>
  <c r="AV1084" i="2"/>
  <c r="AI1084" i="2"/>
  <c r="AK1084" i="2" s="1"/>
  <c r="AE1084" i="2"/>
  <c r="Y1084" i="2"/>
  <c r="N1084" i="2"/>
  <c r="J1084" i="2"/>
  <c r="I1084" i="2"/>
  <c r="H1084" i="2"/>
  <c r="AZ1084" i="2" s="1"/>
  <c r="BA1083" i="2"/>
  <c r="AE1083" i="2"/>
  <c r="Y1083" i="2"/>
  <c r="N1083" i="2"/>
  <c r="H1083" i="2" s="1"/>
  <c r="AZ1083" i="2" s="1"/>
  <c r="J1083" i="2"/>
  <c r="I1083" i="2"/>
  <c r="BA1082" i="2"/>
  <c r="AV1082" i="2"/>
  <c r="AI1082" i="2"/>
  <c r="AK1082" i="2" s="1"/>
  <c r="AE1082" i="2"/>
  <c r="Y1082" i="2"/>
  <c r="N1082" i="2"/>
  <c r="J1082" i="2"/>
  <c r="I1082" i="2"/>
  <c r="H1082" i="2"/>
  <c r="AZ1082" i="2" s="1"/>
  <c r="BA1081" i="2"/>
  <c r="AE1081" i="2"/>
  <c r="Y1081" i="2"/>
  <c r="N1081" i="2"/>
  <c r="H1081" i="2" s="1"/>
  <c r="AZ1081" i="2" s="1"/>
  <c r="J1081" i="2"/>
  <c r="I1081" i="2"/>
  <c r="BA1080" i="2"/>
  <c r="AV1080" i="2"/>
  <c r="AI1080" i="2"/>
  <c r="AK1080" i="2" s="1"/>
  <c r="AE1080" i="2"/>
  <c r="Y1080" i="2"/>
  <c r="N1080" i="2"/>
  <c r="J1080" i="2"/>
  <c r="I1080" i="2"/>
  <c r="H1080" i="2"/>
  <c r="AZ1080" i="2" s="1"/>
  <c r="BA1079" i="2"/>
  <c r="AE1079" i="2"/>
  <c r="AC1079" i="2"/>
  <c r="Y1079" i="2"/>
  <c r="N1079" i="2"/>
  <c r="J1079" i="2"/>
  <c r="I1079" i="2"/>
  <c r="AV1079" i="2" s="1"/>
  <c r="H1079" i="2"/>
  <c r="AZ1079" i="2" s="1"/>
  <c r="BA1078" i="2"/>
  <c r="AE1078" i="2"/>
  <c r="Y1078" i="2"/>
  <c r="N1078" i="2"/>
  <c r="H1078" i="2" s="1"/>
  <c r="AZ1078" i="2" s="1"/>
  <c r="J1078" i="2"/>
  <c r="I1078" i="2"/>
  <c r="BA1077" i="2"/>
  <c r="AV1077" i="2"/>
  <c r="AI1077" i="2"/>
  <c r="AK1077" i="2" s="1"/>
  <c r="AE1077" i="2"/>
  <c r="Y1077" i="2"/>
  <c r="N1077" i="2"/>
  <c r="J1077" i="2"/>
  <c r="I1077" i="2"/>
  <c r="H1077" i="2"/>
  <c r="AZ1077" i="2" s="1"/>
  <c r="BA1076" i="2"/>
  <c r="Y1076" i="2"/>
  <c r="N1076" i="2"/>
  <c r="J1076" i="2"/>
  <c r="I1076" i="2"/>
  <c r="H1076" i="2"/>
  <c r="AZ1076" i="2" s="1"/>
  <c r="BA1075" i="2"/>
  <c r="Y1075" i="2"/>
  <c r="Y1072" i="2" s="1"/>
  <c r="N1075" i="2"/>
  <c r="J1075" i="2"/>
  <c r="I1075" i="2"/>
  <c r="AV1075" i="2" s="1"/>
  <c r="H1075" i="2"/>
  <c r="AZ1075" i="2" s="1"/>
  <c r="BA1074" i="2"/>
  <c r="AE1074" i="2"/>
  <c r="Y1074" i="2"/>
  <c r="N1074" i="2"/>
  <c r="H1074" i="2" s="1"/>
  <c r="AZ1074" i="2" s="1"/>
  <c r="J1074" i="2"/>
  <c r="I1074" i="2"/>
  <c r="AV1074" i="2" s="1"/>
  <c r="N1073" i="2"/>
  <c r="K1073" i="2"/>
  <c r="H1073" i="2" s="1"/>
  <c r="AZ1073" i="2" s="1"/>
  <c r="J1073" i="2"/>
  <c r="I1073" i="2"/>
  <c r="AU1072" i="2"/>
  <c r="AT1072" i="2"/>
  <c r="AS1072" i="2"/>
  <c r="AR1072" i="2"/>
  <c r="AQ1072" i="2"/>
  <c r="AP1072" i="2"/>
  <c r="AO1072" i="2"/>
  <c r="AN1072" i="2"/>
  <c r="AM1072" i="2"/>
  <c r="AL1072" i="2"/>
  <c r="AJ1072" i="2"/>
  <c r="AH1072" i="2"/>
  <c r="AG1072" i="2"/>
  <c r="AF1072" i="2"/>
  <c r="AD1072" i="2"/>
  <c r="AB1072" i="2"/>
  <c r="AA1072" i="2"/>
  <c r="Z1072" i="2"/>
  <c r="V1072" i="2"/>
  <c r="U1072" i="2"/>
  <c r="T1072" i="2"/>
  <c r="S1072" i="2"/>
  <c r="P1072" i="2"/>
  <c r="O1072" i="2"/>
  <c r="N1072" i="2"/>
  <c r="M1072" i="2"/>
  <c r="L1072" i="2"/>
  <c r="I1072" i="2" s="1"/>
  <c r="AV1072" i="2" s="1"/>
  <c r="J1072" i="2"/>
  <c r="E1072" i="2"/>
  <c r="D1072" i="2"/>
  <c r="BA1071" i="2"/>
  <c r="AE1071" i="2"/>
  <c r="N1071" i="2"/>
  <c r="J1071" i="2"/>
  <c r="I1071" i="2"/>
  <c r="AV1071" i="2" s="1"/>
  <c r="H1071" i="2"/>
  <c r="AZ1071" i="2" s="1"/>
  <c r="BA1070" i="2"/>
  <c r="AE1070" i="2"/>
  <c r="N1070" i="2"/>
  <c r="J1070" i="2"/>
  <c r="I1070" i="2"/>
  <c r="AV1070" i="2" s="1"/>
  <c r="H1070" i="2"/>
  <c r="AZ1070" i="2" s="1"/>
  <c r="BA1069" i="2"/>
  <c r="AE1069" i="2"/>
  <c r="N1069" i="2"/>
  <c r="J1069" i="2"/>
  <c r="I1069" i="2"/>
  <c r="AV1069" i="2" s="1"/>
  <c r="H1069" i="2"/>
  <c r="AZ1069" i="2" s="1"/>
  <c r="BA1068" i="2"/>
  <c r="AE1068" i="2"/>
  <c r="N1068" i="2"/>
  <c r="J1068" i="2"/>
  <c r="I1068" i="2"/>
  <c r="AV1068" i="2" s="1"/>
  <c r="H1068" i="2"/>
  <c r="AZ1068" i="2" s="1"/>
  <c r="BA1067" i="2"/>
  <c r="AE1067" i="2"/>
  <c r="N1067" i="2"/>
  <c r="J1067" i="2"/>
  <c r="I1067" i="2"/>
  <c r="AV1067" i="2" s="1"/>
  <c r="H1067" i="2"/>
  <c r="AZ1067" i="2" s="1"/>
  <c r="BA1066" i="2"/>
  <c r="AE1066" i="2"/>
  <c r="AE1065" i="2" s="1"/>
  <c r="N1066" i="2"/>
  <c r="J1066" i="2"/>
  <c r="I1066" i="2"/>
  <c r="AV1066" i="2" s="1"/>
  <c r="H1066" i="2"/>
  <c r="AZ1066" i="2" s="1"/>
  <c r="AT1065" i="2"/>
  <c r="AS1065" i="2"/>
  <c r="AR1065" i="2"/>
  <c r="AQ1065" i="2"/>
  <c r="AP1065" i="2"/>
  <c r="AO1065" i="2"/>
  <c r="AN1065" i="2"/>
  <c r="AM1065" i="2"/>
  <c r="AL1065" i="2"/>
  <c r="AJ1065" i="2"/>
  <c r="AH1065" i="2"/>
  <c r="AG1065" i="2"/>
  <c r="AF1065" i="2"/>
  <c r="AD1065" i="2"/>
  <c r="AC1065" i="2"/>
  <c r="AB1065" i="2"/>
  <c r="AA1065" i="2"/>
  <c r="Z1065" i="2"/>
  <c r="Y1065" i="2"/>
  <c r="X1065" i="2"/>
  <c r="W1065" i="2"/>
  <c r="V1065" i="2"/>
  <c r="U1065" i="2"/>
  <c r="T1065" i="2"/>
  <c r="S1065" i="2"/>
  <c r="R1065" i="2"/>
  <c r="Q1065" i="2"/>
  <c r="P1065" i="2"/>
  <c r="J1065" i="2" s="1"/>
  <c r="O1065" i="2"/>
  <c r="N1065" i="2"/>
  <c r="L1065" i="2"/>
  <c r="BA1065" i="2" s="1"/>
  <c r="K1065" i="2"/>
  <c r="H1065" i="2" s="1"/>
  <c r="AZ1065" i="2" s="1"/>
  <c r="I1065" i="2"/>
  <c r="AV1065" i="2" s="1"/>
  <c r="G1065" i="2"/>
  <c r="F1065" i="2"/>
  <c r="E1065" i="2"/>
  <c r="D1065" i="2"/>
  <c r="BA1064" i="2"/>
  <c r="AK1064" i="2"/>
  <c r="N1064" i="2"/>
  <c r="I1064" i="2"/>
  <c r="AC1064" i="2" s="1"/>
  <c r="H1064" i="2"/>
  <c r="AZ1064" i="2" s="1"/>
  <c r="BA1063" i="2"/>
  <c r="AV1063" i="2"/>
  <c r="AI1063" i="2"/>
  <c r="AK1063" i="2" s="1"/>
  <c r="AK1062" i="2" s="1"/>
  <c r="N1063" i="2"/>
  <c r="J1063" i="2"/>
  <c r="I1063" i="2"/>
  <c r="H1063" i="2"/>
  <c r="AZ1063" i="2" s="1"/>
  <c r="AT1062" i="2"/>
  <c r="AS1062" i="2"/>
  <c r="AR1062" i="2"/>
  <c r="AQ1062" i="2"/>
  <c r="AP1062" i="2"/>
  <c r="AO1062" i="2"/>
  <c r="AN1062" i="2"/>
  <c r="AM1062" i="2"/>
  <c r="AL1062" i="2"/>
  <c r="AJ1062" i="2"/>
  <c r="AH1062" i="2"/>
  <c r="AG1062" i="2"/>
  <c r="AF1062" i="2"/>
  <c r="AD1062" i="2"/>
  <c r="AB1062" i="2"/>
  <c r="AA1062" i="2"/>
  <c r="Z1062" i="2"/>
  <c r="Y1062" i="2"/>
  <c r="X1062" i="2"/>
  <c r="W1062" i="2"/>
  <c r="V1062" i="2"/>
  <c r="U1062" i="2"/>
  <c r="T1062" i="2"/>
  <c r="S1062" i="2"/>
  <c r="R1062" i="2"/>
  <c r="Q1062" i="2"/>
  <c r="P1062" i="2"/>
  <c r="J1062" i="2" s="1"/>
  <c r="O1062" i="2"/>
  <c r="N1062" i="2"/>
  <c r="L1062" i="2"/>
  <c r="BA1062" i="2" s="1"/>
  <c r="K1062" i="2"/>
  <c r="H1062" i="2" s="1"/>
  <c r="AZ1062" i="2" s="1"/>
  <c r="I1062" i="2"/>
  <c r="AV1062" i="2" s="1"/>
  <c r="E1062" i="2"/>
  <c r="D1062" i="2"/>
  <c r="BA1061" i="2"/>
  <c r="AV1061" i="2"/>
  <c r="W1061" i="2"/>
  <c r="Y1061" i="2" s="1"/>
  <c r="N1061" i="2"/>
  <c r="J1061" i="2"/>
  <c r="I1061" i="2"/>
  <c r="H1061" i="2"/>
  <c r="AZ1061" i="2" s="1"/>
  <c r="BA1060" i="2"/>
  <c r="N1060" i="2"/>
  <c r="H1060" i="2" s="1"/>
  <c r="AZ1060" i="2" s="1"/>
  <c r="J1060" i="2"/>
  <c r="I1060" i="2"/>
  <c r="AV1060" i="2" s="1"/>
  <c r="BA1059" i="2"/>
  <c r="Y1059" i="2"/>
  <c r="N1059" i="2"/>
  <c r="H1059" i="2" s="1"/>
  <c r="AZ1059" i="2" s="1"/>
  <c r="J1059" i="2"/>
  <c r="I1059" i="2"/>
  <c r="AV1059" i="2" s="1"/>
  <c r="D1059" i="2"/>
  <c r="BA1058" i="2"/>
  <c r="Y1058" i="2"/>
  <c r="N1058" i="2"/>
  <c r="J1058" i="2"/>
  <c r="I1058" i="2"/>
  <c r="AV1058" i="2" s="1"/>
  <c r="H1058" i="2"/>
  <c r="AZ1058" i="2" s="1"/>
  <c r="D1058" i="2"/>
  <c r="BA1057" i="2"/>
  <c r="AV1057" i="2"/>
  <c r="AI1057" i="2"/>
  <c r="AK1057" i="2" s="1"/>
  <c r="AE1057" i="2"/>
  <c r="Y1057" i="2"/>
  <c r="N1057" i="2"/>
  <c r="J1057" i="2"/>
  <c r="I1057" i="2"/>
  <c r="H1057" i="2"/>
  <c r="AZ1057" i="2" s="1"/>
  <c r="D1057" i="2"/>
  <c r="BA1056" i="2"/>
  <c r="AV1056" i="2"/>
  <c r="W1056" i="2"/>
  <c r="Y1056" i="2" s="1"/>
  <c r="N1056" i="2"/>
  <c r="J1056" i="2"/>
  <c r="I1056" i="2"/>
  <c r="H1056" i="2"/>
  <c r="AZ1056" i="2" s="1"/>
  <c r="D1056" i="2"/>
  <c r="BA1055" i="2"/>
  <c r="AV1055" i="2"/>
  <c r="W1055" i="2"/>
  <c r="Y1055" i="2" s="1"/>
  <c r="N1055" i="2"/>
  <c r="J1055" i="2"/>
  <c r="I1055" i="2"/>
  <c r="H1055" i="2"/>
  <c r="AZ1055" i="2" s="1"/>
  <c r="D1055" i="2"/>
  <c r="BA1054" i="2"/>
  <c r="AV1054" i="2"/>
  <c r="W1054" i="2"/>
  <c r="Y1054" i="2" s="1"/>
  <c r="N1054" i="2"/>
  <c r="J1054" i="2"/>
  <c r="I1054" i="2"/>
  <c r="H1054" i="2"/>
  <c r="AZ1054" i="2" s="1"/>
  <c r="D1054" i="2"/>
  <c r="BA1053" i="2"/>
  <c r="AV1053" i="2"/>
  <c r="W1053" i="2"/>
  <c r="Y1053" i="2" s="1"/>
  <c r="N1053" i="2"/>
  <c r="J1053" i="2"/>
  <c r="I1053" i="2"/>
  <c r="H1053" i="2"/>
  <c r="AZ1053" i="2" s="1"/>
  <c r="D1053" i="2"/>
  <c r="BA1052" i="2"/>
  <c r="AV1052" i="2"/>
  <c r="W1052" i="2"/>
  <c r="Y1052" i="2" s="1"/>
  <c r="N1052" i="2"/>
  <c r="J1052" i="2"/>
  <c r="I1052" i="2"/>
  <c r="H1052" i="2"/>
  <c r="AZ1052" i="2" s="1"/>
  <c r="D1052" i="2"/>
  <c r="BA1051" i="2"/>
  <c r="Y1051" i="2"/>
  <c r="N1051" i="2"/>
  <c r="H1051" i="2" s="1"/>
  <c r="AZ1051" i="2" s="1"/>
  <c r="J1051" i="2"/>
  <c r="I1051" i="2"/>
  <c r="AV1051" i="2" s="1"/>
  <c r="D1051" i="2"/>
  <c r="D1050" i="2" s="1"/>
  <c r="D1036" i="2" s="1"/>
  <c r="D1035" i="2" s="1"/>
  <c r="D1034" i="2" s="1"/>
  <c r="D1033" i="2" s="1"/>
  <c r="AT1050" i="2"/>
  <c r="AS1050" i="2"/>
  <c r="AR1050" i="2"/>
  <c r="AQ1050" i="2"/>
  <c r="AP1050" i="2"/>
  <c r="AO1050" i="2"/>
  <c r="AN1050" i="2"/>
  <c r="AM1050" i="2"/>
  <c r="AL1050" i="2"/>
  <c r="AJ1050" i="2"/>
  <c r="AH1050" i="2"/>
  <c r="AG1050" i="2"/>
  <c r="AF1050" i="2"/>
  <c r="AD1050" i="2"/>
  <c r="AB1050" i="2"/>
  <c r="AA1050" i="2"/>
  <c r="Z1050" i="2"/>
  <c r="X1050" i="2"/>
  <c r="V1050" i="2"/>
  <c r="U1050" i="2"/>
  <c r="T1050" i="2"/>
  <c r="S1050" i="2"/>
  <c r="R1050" i="2"/>
  <c r="BA1050" i="2" s="1"/>
  <c r="Q1050" i="2"/>
  <c r="P1050" i="2"/>
  <c r="J1050" i="2" s="1"/>
  <c r="O1050" i="2"/>
  <c r="N1050" i="2"/>
  <c r="H1050" i="2" s="1"/>
  <c r="AZ1050" i="2" s="1"/>
  <c r="I1050" i="2"/>
  <c r="AV1050" i="2" s="1"/>
  <c r="E1050" i="2"/>
  <c r="BA1049" i="2"/>
  <c r="AV1049" i="2"/>
  <c r="AI1049" i="2"/>
  <c r="AK1049" i="2" s="1"/>
  <c r="AE1049" i="2"/>
  <c r="Y1049" i="2"/>
  <c r="N1049" i="2"/>
  <c r="J1049" i="2"/>
  <c r="I1049" i="2"/>
  <c r="H1049" i="2"/>
  <c r="AZ1049" i="2" s="1"/>
  <c r="BA1048" i="2"/>
  <c r="Y1048" i="2"/>
  <c r="N1048" i="2"/>
  <c r="J1048" i="2"/>
  <c r="I1048" i="2"/>
  <c r="AV1048" i="2" s="1"/>
  <c r="H1048" i="2"/>
  <c r="AZ1048" i="2" s="1"/>
  <c r="BA1047" i="2"/>
  <c r="Y1047" i="2"/>
  <c r="Y1046" i="2" s="1"/>
  <c r="N1047" i="2"/>
  <c r="J1047" i="2"/>
  <c r="I1047" i="2"/>
  <c r="AV1047" i="2" s="1"/>
  <c r="H1047" i="2"/>
  <c r="AZ1047" i="2" s="1"/>
  <c r="AT1046" i="2"/>
  <c r="AT1036" i="2" s="1"/>
  <c r="AT1035" i="2" s="1"/>
  <c r="AT1034" i="2" s="1"/>
  <c r="AT1033" i="2" s="1"/>
  <c r="AS1046" i="2"/>
  <c r="AR1046" i="2"/>
  <c r="AR1036" i="2" s="1"/>
  <c r="AR1035" i="2" s="1"/>
  <c r="AR1034" i="2" s="1"/>
  <c r="AR1033" i="2" s="1"/>
  <c r="AQ1046" i="2"/>
  <c r="AP1046" i="2"/>
  <c r="AP1036" i="2" s="1"/>
  <c r="AP1035" i="2" s="1"/>
  <c r="AP1034" i="2" s="1"/>
  <c r="AP1033" i="2" s="1"/>
  <c r="AO1046" i="2"/>
  <c r="AN1046" i="2"/>
  <c r="AN1036" i="2" s="1"/>
  <c r="AN1035" i="2" s="1"/>
  <c r="AN1034" i="2" s="1"/>
  <c r="AN1033" i="2" s="1"/>
  <c r="AM1046" i="2"/>
  <c r="AL1046" i="2"/>
  <c r="AL1036" i="2" s="1"/>
  <c r="AL1035" i="2" s="1"/>
  <c r="AL1034" i="2" s="1"/>
  <c r="AL1033" i="2" s="1"/>
  <c r="AJ1046" i="2"/>
  <c r="AJ1036" i="2" s="1"/>
  <c r="AJ1035" i="2" s="1"/>
  <c r="AJ1034" i="2" s="1"/>
  <c r="AJ1033" i="2" s="1"/>
  <c r="AH1046" i="2"/>
  <c r="AH1036" i="2" s="1"/>
  <c r="AH1035" i="2" s="1"/>
  <c r="AH1034" i="2" s="1"/>
  <c r="AH1033" i="2" s="1"/>
  <c r="AG1046" i="2"/>
  <c r="AF1046" i="2"/>
  <c r="AF1036" i="2" s="1"/>
  <c r="AF1035" i="2" s="1"/>
  <c r="AF1034" i="2" s="1"/>
  <c r="AF1033" i="2" s="1"/>
  <c r="AD1046" i="2"/>
  <c r="AD1036" i="2" s="1"/>
  <c r="AD1035" i="2" s="1"/>
  <c r="AD1034" i="2" s="1"/>
  <c r="AD1033" i="2" s="1"/>
  <c r="AB1046" i="2"/>
  <c r="AB1036" i="2" s="1"/>
  <c r="AB1035" i="2" s="1"/>
  <c r="AB1034" i="2" s="1"/>
  <c r="AB1033" i="2" s="1"/>
  <c r="AA1046" i="2"/>
  <c r="Z1046" i="2"/>
  <c r="Z1036" i="2" s="1"/>
  <c r="Z1035" i="2" s="1"/>
  <c r="Z1034" i="2" s="1"/>
  <c r="Z1033" i="2" s="1"/>
  <c r="X1046" i="2"/>
  <c r="X1036" i="2" s="1"/>
  <c r="W1046" i="2"/>
  <c r="V1046" i="2"/>
  <c r="V1036" i="2" s="1"/>
  <c r="V1035" i="2" s="1"/>
  <c r="V1034" i="2" s="1"/>
  <c r="V1033" i="2" s="1"/>
  <c r="U1046" i="2"/>
  <c r="T1046" i="2"/>
  <c r="T1036" i="2" s="1"/>
  <c r="T1035" i="2" s="1"/>
  <c r="T1034" i="2" s="1"/>
  <c r="T1033" i="2" s="1"/>
  <c r="S1046" i="2"/>
  <c r="R1046" i="2"/>
  <c r="BA1046" i="2" s="1"/>
  <c r="Q1046" i="2"/>
  <c r="P1046" i="2"/>
  <c r="J1046" i="2" s="1"/>
  <c r="O1046" i="2"/>
  <c r="N1046" i="2"/>
  <c r="H1046" i="2" s="1"/>
  <c r="AZ1046" i="2" s="1"/>
  <c r="I1046" i="2"/>
  <c r="AV1046" i="2" s="1"/>
  <c r="E1046" i="2"/>
  <c r="D1046" i="2"/>
  <c r="BA1045" i="2"/>
  <c r="AE1045" i="2"/>
  <c r="Y1045" i="2"/>
  <c r="N1045" i="2"/>
  <c r="I1045" i="2"/>
  <c r="AI1045" i="2" s="1"/>
  <c r="AK1045" i="2" s="1"/>
  <c r="H1045" i="2"/>
  <c r="AZ1045" i="2" s="1"/>
  <c r="BA1044" i="2"/>
  <c r="AC1044" i="2"/>
  <c r="AE1044" i="2" s="1"/>
  <c r="Y1044" i="2"/>
  <c r="N1044" i="2"/>
  <c r="I1044" i="2"/>
  <c r="H1044" i="2"/>
  <c r="AZ1044" i="2" s="1"/>
  <c r="BA1043" i="2"/>
  <c r="AZ1043" i="2"/>
  <c r="AE1043" i="2"/>
  <c r="Y1043" i="2"/>
  <c r="N1043" i="2"/>
  <c r="I1043" i="2"/>
  <c r="AI1043" i="2" s="1"/>
  <c r="AK1043" i="2" s="1"/>
  <c r="H1043" i="2"/>
  <c r="BA1042" i="2"/>
  <c r="AC1042" i="2"/>
  <c r="AE1042" i="2" s="1"/>
  <c r="Y1042" i="2"/>
  <c r="N1042" i="2"/>
  <c r="H1042" i="2" s="1"/>
  <c r="AZ1042" i="2" s="1"/>
  <c r="J1042" i="2"/>
  <c r="I1042" i="2"/>
  <c r="AV1042" i="2" s="1"/>
  <c r="BA1041" i="2"/>
  <c r="AV1041" i="2"/>
  <c r="AI1041" i="2"/>
  <c r="AK1041" i="2" s="1"/>
  <c r="AE1041" i="2"/>
  <c r="Y1041" i="2"/>
  <c r="N1041" i="2"/>
  <c r="J1041" i="2"/>
  <c r="I1041" i="2"/>
  <c r="H1041" i="2"/>
  <c r="AZ1041" i="2" s="1"/>
  <c r="BA1040" i="2"/>
  <c r="AE1040" i="2"/>
  <c r="Y1040" i="2"/>
  <c r="N1040" i="2"/>
  <c r="H1040" i="2" s="1"/>
  <c r="AZ1040" i="2" s="1"/>
  <c r="J1040" i="2"/>
  <c r="I1040" i="2"/>
  <c r="AV1040" i="2" s="1"/>
  <c r="BA1039" i="2"/>
  <c r="AV1039" i="2"/>
  <c r="AK1039" i="2"/>
  <c r="Y1039" i="2"/>
  <c r="N1039" i="2"/>
  <c r="J1039" i="2"/>
  <c r="I1039" i="2"/>
  <c r="AC1039" i="2" s="1"/>
  <c r="AE1039" i="2" s="1"/>
  <c r="H1039" i="2"/>
  <c r="AZ1039" i="2" s="1"/>
  <c r="BA1038" i="2"/>
  <c r="AK1038" i="2"/>
  <c r="Y1038" i="2"/>
  <c r="O1038" i="2"/>
  <c r="N1038" i="2" s="1"/>
  <c r="J1038" i="2"/>
  <c r="AU1037" i="2"/>
  <c r="AT1037" i="2"/>
  <c r="AS1037" i="2"/>
  <c r="AR1037" i="2"/>
  <c r="AQ1037" i="2"/>
  <c r="AP1037" i="2"/>
  <c r="AO1037" i="2"/>
  <c r="AN1037" i="2"/>
  <c r="AM1037" i="2"/>
  <c r="AL1037" i="2"/>
  <c r="AJ1037" i="2"/>
  <c r="AH1037" i="2"/>
  <c r="AG1037" i="2"/>
  <c r="AF1037" i="2"/>
  <c r="AD1037" i="2"/>
  <c r="AB1037" i="2"/>
  <c r="AA1037" i="2"/>
  <c r="Z1037" i="2"/>
  <c r="Y1037" i="2"/>
  <c r="X1037" i="2"/>
  <c r="W1037" i="2"/>
  <c r="V1037" i="2"/>
  <c r="U1037" i="2"/>
  <c r="T1037" i="2"/>
  <c r="S1037" i="2"/>
  <c r="R1037" i="2"/>
  <c r="Q1037" i="2"/>
  <c r="P1037" i="2"/>
  <c r="O1037" i="2"/>
  <c r="M1037" i="2"/>
  <c r="J1037" i="2" s="1"/>
  <c r="L1037" i="2"/>
  <c r="BA1037" i="2" s="1"/>
  <c r="K1037" i="2"/>
  <c r="I1037" i="2"/>
  <c r="AV1037" i="2" s="1"/>
  <c r="E1037" i="2"/>
  <c r="D1037" i="2"/>
  <c r="AS1036" i="2"/>
  <c r="AQ1036" i="2"/>
  <c r="AO1036" i="2"/>
  <c r="AM1036" i="2"/>
  <c r="AG1036" i="2"/>
  <c r="AA1036" i="2"/>
  <c r="U1036" i="2"/>
  <c r="S1036" i="2"/>
  <c r="Q1036" i="2"/>
  <c r="O1036" i="2"/>
  <c r="M1036" i="2"/>
  <c r="L1036" i="2"/>
  <c r="K1036" i="2"/>
  <c r="I1036" i="2"/>
  <c r="AV1036" i="2" s="1"/>
  <c r="E1036" i="2"/>
  <c r="BA1035" i="2"/>
  <c r="AS1035" i="2"/>
  <c r="AS1034" i="2" s="1"/>
  <c r="AQ1035" i="2"/>
  <c r="AQ1034" i="2" s="1"/>
  <c r="AO1035" i="2"/>
  <c r="AO1034" i="2" s="1"/>
  <c r="AM1035" i="2"/>
  <c r="AM1034" i="2" s="1"/>
  <c r="AG1035" i="2"/>
  <c r="AG1034" i="2" s="1"/>
  <c r="AA1035" i="2"/>
  <c r="AA1034" i="2" s="1"/>
  <c r="U1035" i="2"/>
  <c r="U1034" i="2" s="1"/>
  <c r="S1035" i="2"/>
  <c r="S1034" i="2" s="1"/>
  <c r="O1035" i="2"/>
  <c r="O1034" i="2" s="1"/>
  <c r="M1035" i="2"/>
  <c r="L1035" i="2"/>
  <c r="I1035" i="2"/>
  <c r="AV1035" i="2" s="1"/>
  <c r="E1035" i="2"/>
  <c r="E1034" i="2" s="1"/>
  <c r="E1033" i="2" s="1"/>
  <c r="BB1034" i="2"/>
  <c r="L1034" i="2"/>
  <c r="I1034" i="2" s="1"/>
  <c r="AV1034" i="2" s="1"/>
  <c r="G1034" i="2"/>
  <c r="F1034" i="2"/>
  <c r="BA1032" i="2"/>
  <c r="AC1032" i="2"/>
  <c r="AI1032" i="2" s="1"/>
  <c r="J1032" i="2"/>
  <c r="I1032" i="2"/>
  <c r="AV1032" i="2" s="1"/>
  <c r="H1032" i="2"/>
  <c r="AZ1032" i="2" s="1"/>
  <c r="BA1031" i="2"/>
  <c r="AC1031" i="2"/>
  <c r="AI1031" i="2" s="1"/>
  <c r="J1031" i="2"/>
  <c r="I1031" i="2"/>
  <c r="AV1031" i="2" s="1"/>
  <c r="H1031" i="2"/>
  <c r="AZ1031" i="2" s="1"/>
  <c r="BA1030" i="2"/>
  <c r="AC1030" i="2"/>
  <c r="AI1030" i="2" s="1"/>
  <c r="J1030" i="2"/>
  <c r="I1030" i="2"/>
  <c r="AV1030" i="2" s="1"/>
  <c r="H1030" i="2"/>
  <c r="AZ1030" i="2" s="1"/>
  <c r="BA1029" i="2"/>
  <c r="Y1029" i="2"/>
  <c r="J1029" i="2"/>
  <c r="I1029" i="2"/>
  <c r="AC1029" i="2" s="1"/>
  <c r="H1029" i="2"/>
  <c r="AZ1029" i="2" s="1"/>
  <c r="BA1028" i="2"/>
  <c r="J1028" i="2"/>
  <c r="I1028" i="2"/>
  <c r="AV1028" i="2" s="1"/>
  <c r="H1028" i="2"/>
  <c r="AZ1028" i="2" s="1"/>
  <c r="BA1027" i="2"/>
  <c r="N1027" i="2"/>
  <c r="H1027" i="2" s="1"/>
  <c r="AZ1027" i="2" s="1"/>
  <c r="J1027" i="2"/>
  <c r="I1027" i="2"/>
  <c r="AI1027" i="2" s="1"/>
  <c r="BA1026" i="2"/>
  <c r="AV1026" i="2"/>
  <c r="AI1026" i="2"/>
  <c r="AK1026" i="2" s="1"/>
  <c r="N1026" i="2"/>
  <c r="J1026" i="2"/>
  <c r="I1026" i="2"/>
  <c r="H1026" i="2"/>
  <c r="AZ1026" i="2" s="1"/>
  <c r="AU1025" i="2"/>
  <c r="AT1025" i="2"/>
  <c r="AS1025" i="2"/>
  <c r="AR1025" i="2"/>
  <c r="AQ1025" i="2"/>
  <c r="AP1025" i="2"/>
  <c r="AO1025" i="2"/>
  <c r="AN1025" i="2"/>
  <c r="AM1025" i="2"/>
  <c r="AL1025" i="2"/>
  <c r="AJ1025" i="2"/>
  <c r="AH1025" i="2"/>
  <c r="AG1025" i="2"/>
  <c r="AF1025" i="2"/>
  <c r="AE1025" i="2"/>
  <c r="AD1025" i="2"/>
  <c r="AC1025" i="2"/>
  <c r="AB1025" i="2"/>
  <c r="AA1025" i="2"/>
  <c r="Z1025" i="2"/>
  <c r="Y1025" i="2"/>
  <c r="X1025" i="2"/>
  <c r="W1025" i="2"/>
  <c r="V1025" i="2"/>
  <c r="U1025" i="2"/>
  <c r="T1025" i="2"/>
  <c r="S1025" i="2"/>
  <c r="R1025" i="2"/>
  <c r="Q1025" i="2"/>
  <c r="P1025" i="2"/>
  <c r="O1025" i="2"/>
  <c r="M1025" i="2"/>
  <c r="J1025" i="2" s="1"/>
  <c r="L1025" i="2"/>
  <c r="BA1025" i="2" s="1"/>
  <c r="K1025" i="2"/>
  <c r="I1025" i="2"/>
  <c r="AV1025" i="2" s="1"/>
  <c r="E1025" i="2"/>
  <c r="D1025" i="2"/>
  <c r="BA1024" i="2"/>
  <c r="AV1024" i="2"/>
  <c r="AI1024" i="2"/>
  <c r="AK1024" i="2" s="1"/>
  <c r="AE1024" i="2"/>
  <c r="Y1024" i="2"/>
  <c r="N1024" i="2"/>
  <c r="J1024" i="2"/>
  <c r="I1024" i="2"/>
  <c r="H1024" i="2"/>
  <c r="AZ1024" i="2" s="1"/>
  <c r="BA1023" i="2"/>
  <c r="Y1023" i="2"/>
  <c r="N1023" i="2"/>
  <c r="J1023" i="2"/>
  <c r="I1023" i="2"/>
  <c r="AV1023" i="2" s="1"/>
  <c r="H1023" i="2"/>
  <c r="AZ1023" i="2" s="1"/>
  <c r="BA1022" i="2"/>
  <c r="AK1022" i="2"/>
  <c r="AE1022" i="2"/>
  <c r="Y1022" i="2"/>
  <c r="Y1021" i="2" s="1"/>
  <c r="Y1006" i="2" s="1"/>
  <c r="Y1005" i="2" s="1"/>
  <c r="Y1004" i="2" s="1"/>
  <c r="N1022" i="2"/>
  <c r="J1022" i="2"/>
  <c r="I1022" i="2"/>
  <c r="AV1022" i="2" s="1"/>
  <c r="H1022" i="2"/>
  <c r="AZ1022" i="2" s="1"/>
  <c r="AT1021" i="2"/>
  <c r="AT1006" i="2" s="1"/>
  <c r="AT1005" i="2" s="1"/>
  <c r="AT1004" i="2" s="1"/>
  <c r="AT1003" i="2" s="1"/>
  <c r="AS1021" i="2"/>
  <c r="AR1021" i="2"/>
  <c r="AR1006" i="2" s="1"/>
  <c r="AR1005" i="2" s="1"/>
  <c r="AR1004" i="2" s="1"/>
  <c r="AR1003" i="2" s="1"/>
  <c r="AQ1021" i="2"/>
  <c r="AP1021" i="2"/>
  <c r="AP1006" i="2" s="1"/>
  <c r="AP1005" i="2" s="1"/>
  <c r="AP1004" i="2" s="1"/>
  <c r="AP1003" i="2" s="1"/>
  <c r="AO1021" i="2"/>
  <c r="AN1021" i="2"/>
  <c r="AN1006" i="2" s="1"/>
  <c r="AN1005" i="2" s="1"/>
  <c r="AN1004" i="2" s="1"/>
  <c r="AN1003" i="2" s="1"/>
  <c r="AM1021" i="2"/>
  <c r="AL1021" i="2"/>
  <c r="AL1006" i="2" s="1"/>
  <c r="AL1005" i="2" s="1"/>
  <c r="AL1004" i="2" s="1"/>
  <c r="AL1003" i="2" s="1"/>
  <c r="AJ1021" i="2"/>
  <c r="AJ1006" i="2" s="1"/>
  <c r="AJ1005" i="2" s="1"/>
  <c r="AJ1004" i="2" s="1"/>
  <c r="AJ1003" i="2" s="1"/>
  <c r="AH1021" i="2"/>
  <c r="AH1006" i="2" s="1"/>
  <c r="AH1005" i="2" s="1"/>
  <c r="AH1004" i="2" s="1"/>
  <c r="AH1003" i="2" s="1"/>
  <c r="AG1021" i="2"/>
  <c r="AF1021" i="2"/>
  <c r="AF1006" i="2" s="1"/>
  <c r="AF1005" i="2" s="1"/>
  <c r="AF1004" i="2" s="1"/>
  <c r="AF1003" i="2" s="1"/>
  <c r="AD1021" i="2"/>
  <c r="AD1006" i="2" s="1"/>
  <c r="AD1005" i="2" s="1"/>
  <c r="AD1004" i="2" s="1"/>
  <c r="AB1021" i="2"/>
  <c r="AB1006" i="2" s="1"/>
  <c r="AB1005" i="2" s="1"/>
  <c r="AB1004" i="2" s="1"/>
  <c r="AB1003" i="2" s="1"/>
  <c r="AA1021" i="2"/>
  <c r="Z1021" i="2"/>
  <c r="Z1006" i="2" s="1"/>
  <c r="Z1005" i="2" s="1"/>
  <c r="Z1004" i="2" s="1"/>
  <c r="Z1003" i="2" s="1"/>
  <c r="X1021" i="2"/>
  <c r="X1006" i="2" s="1"/>
  <c r="X1005" i="2" s="1"/>
  <c r="X1004" i="2" s="1"/>
  <c r="W1021" i="2"/>
  <c r="V1021" i="2"/>
  <c r="V1006" i="2" s="1"/>
  <c r="V1005" i="2" s="1"/>
  <c r="V1004" i="2" s="1"/>
  <c r="V1003" i="2" s="1"/>
  <c r="U1021" i="2"/>
  <c r="T1021" i="2"/>
  <c r="T1006" i="2" s="1"/>
  <c r="T1005" i="2" s="1"/>
  <c r="T1004" i="2" s="1"/>
  <c r="T1003" i="2" s="1"/>
  <c r="S1021" i="2"/>
  <c r="R1021" i="2"/>
  <c r="R1006" i="2" s="1"/>
  <c r="R1005" i="2" s="1"/>
  <c r="R1004" i="2" s="1"/>
  <c r="Q1021" i="2"/>
  <c r="P1021" i="2"/>
  <c r="P1006" i="2" s="1"/>
  <c r="P1005" i="2" s="1"/>
  <c r="P1004" i="2" s="1"/>
  <c r="O1021" i="2"/>
  <c r="N1021" i="2"/>
  <c r="M1021" i="2"/>
  <c r="L1021" i="2"/>
  <c r="BA1021" i="2" s="1"/>
  <c r="K1021" i="2"/>
  <c r="J1021" i="2"/>
  <c r="H1021" i="2"/>
  <c r="AZ1021" i="2" s="1"/>
  <c r="E1021" i="2"/>
  <c r="D1021" i="2"/>
  <c r="BA1020" i="2"/>
  <c r="AE1020" i="2"/>
  <c r="N1020" i="2"/>
  <c r="J1020" i="2"/>
  <c r="I1020" i="2"/>
  <c r="AV1020" i="2" s="1"/>
  <c r="H1020" i="2"/>
  <c r="AZ1020" i="2" s="1"/>
  <c r="BA1019" i="2"/>
  <c r="AE1019" i="2"/>
  <c r="N1019" i="2"/>
  <c r="J1019" i="2"/>
  <c r="I1019" i="2"/>
  <c r="AV1019" i="2" s="1"/>
  <c r="H1019" i="2"/>
  <c r="AZ1019" i="2" s="1"/>
  <c r="BA1018" i="2"/>
  <c r="AE1018" i="2"/>
  <c r="N1018" i="2"/>
  <c r="J1018" i="2"/>
  <c r="I1018" i="2"/>
  <c r="AV1018" i="2" s="1"/>
  <c r="H1018" i="2"/>
  <c r="AZ1018" i="2" s="1"/>
  <c r="AU1017" i="2"/>
  <c r="AT1017" i="2"/>
  <c r="AS1017" i="2"/>
  <c r="AR1017" i="2"/>
  <c r="AQ1017" i="2"/>
  <c r="AP1017" i="2"/>
  <c r="AO1017" i="2"/>
  <c r="AN1017" i="2"/>
  <c r="AM1017" i="2"/>
  <c r="AL1017" i="2"/>
  <c r="AJ1017" i="2"/>
  <c r="AH1017" i="2"/>
  <c r="AG1017" i="2"/>
  <c r="AF1017" i="2"/>
  <c r="AE1017" i="2"/>
  <c r="AD1017" i="2"/>
  <c r="AC1017" i="2"/>
  <c r="AB1017" i="2"/>
  <c r="AA1017" i="2"/>
  <c r="Z1017" i="2"/>
  <c r="Y1017" i="2"/>
  <c r="X1017" i="2"/>
  <c r="W1017" i="2"/>
  <c r="V1017" i="2"/>
  <c r="U1017" i="2"/>
  <c r="T1017" i="2"/>
  <c r="S1017" i="2"/>
  <c r="R1017" i="2"/>
  <c r="Q1017" i="2"/>
  <c r="P1017" i="2"/>
  <c r="O1017" i="2"/>
  <c r="N1017" i="2"/>
  <c r="M1017" i="2"/>
  <c r="J1017" i="2" s="1"/>
  <c r="L1017" i="2"/>
  <c r="BA1017" i="2" s="1"/>
  <c r="K1017" i="2"/>
  <c r="H1017" i="2" s="1"/>
  <c r="AZ1017" i="2" s="1"/>
  <c r="I1017" i="2"/>
  <c r="AV1017" i="2" s="1"/>
  <c r="E1017" i="2"/>
  <c r="D1017" i="2"/>
  <c r="BA1016" i="2"/>
  <c r="AE1016" i="2"/>
  <c r="N1016" i="2"/>
  <c r="H1016" i="2" s="1"/>
  <c r="AZ1016" i="2" s="1"/>
  <c r="J1016" i="2"/>
  <c r="I1016" i="2"/>
  <c r="AV1016" i="2" s="1"/>
  <c r="D1016" i="2"/>
  <c r="BA1015" i="2"/>
  <c r="AE1015" i="2"/>
  <c r="AC1015" i="2"/>
  <c r="N1015" i="2"/>
  <c r="H1015" i="2" s="1"/>
  <c r="AZ1015" i="2" s="1"/>
  <c r="J1015" i="2"/>
  <c r="I1015" i="2"/>
  <c r="AV1015" i="2" s="1"/>
  <c r="D1015" i="2"/>
  <c r="D1013" i="2" s="1"/>
  <c r="D1006" i="2" s="1"/>
  <c r="D1005" i="2" s="1"/>
  <c r="D1004" i="2" s="1"/>
  <c r="BA1014" i="2"/>
  <c r="AE1014" i="2"/>
  <c r="N1014" i="2"/>
  <c r="J1014" i="2"/>
  <c r="I1014" i="2"/>
  <c r="AV1014" i="2" s="1"/>
  <c r="H1014" i="2"/>
  <c r="AZ1014" i="2" s="1"/>
  <c r="D1014" i="2"/>
  <c r="BA1013" i="2"/>
  <c r="AT1013" i="2"/>
  <c r="AS1013" i="2"/>
  <c r="AR1013" i="2"/>
  <c r="AQ1013" i="2"/>
  <c r="AP1013" i="2"/>
  <c r="AO1013" i="2"/>
  <c r="AN1013" i="2"/>
  <c r="AM1013" i="2"/>
  <c r="AL1013" i="2"/>
  <c r="AJ1013" i="2"/>
  <c r="AH1013" i="2"/>
  <c r="AG1013" i="2"/>
  <c r="AF1013" i="2"/>
  <c r="AE1013" i="2"/>
  <c r="AD1013" i="2"/>
  <c r="AC1013" i="2"/>
  <c r="AB1013" i="2"/>
  <c r="AA1013" i="2"/>
  <c r="Z1013" i="2"/>
  <c r="Y1013" i="2"/>
  <c r="X1013" i="2"/>
  <c r="W1013" i="2"/>
  <c r="V1013" i="2"/>
  <c r="U1013" i="2"/>
  <c r="T1013" i="2"/>
  <c r="S1013" i="2"/>
  <c r="R1013" i="2"/>
  <c r="Q1013" i="2"/>
  <c r="P1013" i="2"/>
  <c r="O1013" i="2"/>
  <c r="M1013" i="2"/>
  <c r="J1013" i="2" s="1"/>
  <c r="L1013" i="2"/>
  <c r="K1013" i="2"/>
  <c r="I1013" i="2"/>
  <c r="AV1013" i="2" s="1"/>
  <c r="E1013" i="2"/>
  <c r="BA1012" i="2"/>
  <c r="Y1012" i="2"/>
  <c r="O1012" i="2"/>
  <c r="N1012" i="2"/>
  <c r="H1012" i="2" s="1"/>
  <c r="AZ1012" i="2" s="1"/>
  <c r="J1012" i="2"/>
  <c r="I1012" i="2"/>
  <c r="BA1011" i="2"/>
  <c r="AK1011" i="2"/>
  <c r="AE1011" i="2"/>
  <c r="Y1011" i="2"/>
  <c r="N1011" i="2"/>
  <c r="I1011" i="2"/>
  <c r="H1011" i="2"/>
  <c r="AZ1011" i="2" s="1"/>
  <c r="BA1010" i="2"/>
  <c r="Y1010" i="2"/>
  <c r="O1010" i="2"/>
  <c r="N1010" i="2" s="1"/>
  <c r="H1010" i="2" s="1"/>
  <c r="AZ1010" i="2" s="1"/>
  <c r="J1010" i="2"/>
  <c r="BA1009" i="2"/>
  <c r="AZ1009" i="2"/>
  <c r="AE1009" i="2"/>
  <c r="Y1009" i="2"/>
  <c r="N1009" i="2"/>
  <c r="I1009" i="2"/>
  <c r="AI1009" i="2" s="1"/>
  <c r="AK1009" i="2" s="1"/>
  <c r="H1009" i="2"/>
  <c r="BA1008" i="2"/>
  <c r="Y1008" i="2"/>
  <c r="O1008" i="2"/>
  <c r="N1008" i="2"/>
  <c r="H1008" i="2" s="1"/>
  <c r="AZ1008" i="2" s="1"/>
  <c r="J1008" i="2"/>
  <c r="I1008" i="2"/>
  <c r="AV1008" i="2" s="1"/>
  <c r="BA1007" i="2"/>
  <c r="AT1007" i="2"/>
  <c r="AS1007" i="2"/>
  <c r="AR1007" i="2"/>
  <c r="AQ1007" i="2"/>
  <c r="AP1007" i="2"/>
  <c r="AO1007" i="2"/>
  <c r="AN1007" i="2"/>
  <c r="AM1007" i="2"/>
  <c r="AL1007" i="2"/>
  <c r="AJ1007" i="2"/>
  <c r="AH1007" i="2"/>
  <c r="AG1007" i="2"/>
  <c r="AF1007" i="2"/>
  <c r="AD1007" i="2"/>
  <c r="AB1007" i="2"/>
  <c r="AA1007" i="2"/>
  <c r="Z1007" i="2"/>
  <c r="Y1007" i="2"/>
  <c r="X1007" i="2"/>
  <c r="W1007" i="2"/>
  <c r="V1007" i="2"/>
  <c r="U1007" i="2"/>
  <c r="T1007" i="2"/>
  <c r="S1007" i="2"/>
  <c r="R1007" i="2"/>
  <c r="Q1007" i="2"/>
  <c r="P1007" i="2"/>
  <c r="O1007" i="2"/>
  <c r="M1007" i="2"/>
  <c r="J1007" i="2" s="1"/>
  <c r="L1007" i="2"/>
  <c r="K1007" i="2"/>
  <c r="I1007" i="2"/>
  <c r="AV1007" i="2" s="1"/>
  <c r="E1007" i="2"/>
  <c r="D1007" i="2"/>
  <c r="AS1006" i="2"/>
  <c r="AS1005" i="2" s="1"/>
  <c r="AS1004" i="2" s="1"/>
  <c r="AQ1006" i="2"/>
  <c r="AQ1005" i="2" s="1"/>
  <c r="AQ1004" i="2" s="1"/>
  <c r="AO1006" i="2"/>
  <c r="AO1005" i="2" s="1"/>
  <c r="AO1004" i="2" s="1"/>
  <c r="AM1006" i="2"/>
  <c r="AM1005" i="2" s="1"/>
  <c r="AM1004" i="2" s="1"/>
  <c r="AG1006" i="2"/>
  <c r="AG1005" i="2" s="1"/>
  <c r="AG1004" i="2" s="1"/>
  <c r="AA1006" i="2"/>
  <c r="AA1005" i="2" s="1"/>
  <c r="AA1004" i="2" s="1"/>
  <c r="W1006" i="2"/>
  <c r="W1005" i="2" s="1"/>
  <c r="W1004" i="2" s="1"/>
  <c r="U1006" i="2"/>
  <c r="U1005" i="2" s="1"/>
  <c r="U1004" i="2" s="1"/>
  <c r="S1006" i="2"/>
  <c r="S1005" i="2" s="1"/>
  <c r="S1004" i="2" s="1"/>
  <c r="Q1006" i="2"/>
  <c r="Q1005" i="2" s="1"/>
  <c r="Q1004" i="2" s="1"/>
  <c r="O1006" i="2"/>
  <c r="O1005" i="2" s="1"/>
  <c r="O1004" i="2" s="1"/>
  <c r="M1006" i="2"/>
  <c r="J1006" i="2" s="1"/>
  <c r="K1006" i="2"/>
  <c r="E1006" i="2"/>
  <c r="E1005" i="2" s="1"/>
  <c r="E1004" i="2" s="1"/>
  <c r="E1003" i="2" s="1"/>
  <c r="AU1005" i="2"/>
  <c r="BA1002" i="2"/>
  <c r="I1002" i="2"/>
  <c r="BA1001" i="2"/>
  <c r="AI1001" i="2"/>
  <c r="AC1001" i="2"/>
  <c r="J1001" i="2"/>
  <c r="I1001" i="2"/>
  <c r="AV1001" i="2" s="1"/>
  <c r="H1001" i="2"/>
  <c r="AZ1001" i="2" s="1"/>
  <c r="BA1000" i="2"/>
  <c r="AI1000" i="2"/>
  <c r="AC1000" i="2"/>
  <c r="J1000" i="2"/>
  <c r="I1000" i="2"/>
  <c r="AV1000" i="2" s="1"/>
  <c r="H1000" i="2"/>
  <c r="AZ1000" i="2" s="1"/>
  <c r="BA999" i="2"/>
  <c r="N999" i="2"/>
  <c r="H999" i="2" s="1"/>
  <c r="AZ999" i="2" s="1"/>
  <c r="J999" i="2"/>
  <c r="I999" i="2"/>
  <c r="AV999" i="2" s="1"/>
  <c r="BA998" i="2"/>
  <c r="AY998" i="2"/>
  <c r="AX998" i="2"/>
  <c r="AW998" i="2"/>
  <c r="AU998" i="2"/>
  <c r="AT998" i="2"/>
  <c r="AS998" i="2"/>
  <c r="AR998" i="2"/>
  <c r="AQ998" i="2"/>
  <c r="AP998" i="2"/>
  <c r="AO998" i="2"/>
  <c r="AN998" i="2"/>
  <c r="AM998" i="2"/>
  <c r="AL998" i="2"/>
  <c r="AK998" i="2"/>
  <c r="AJ998" i="2"/>
  <c r="AH998" i="2"/>
  <c r="AG998" i="2"/>
  <c r="AF998" i="2"/>
  <c r="AE998" i="2"/>
  <c r="AD998" i="2"/>
  <c r="AB998" i="2"/>
  <c r="AA998" i="2"/>
  <c r="Z998" i="2"/>
  <c r="X998" i="2"/>
  <c r="V998" i="2"/>
  <c r="U998" i="2"/>
  <c r="T998" i="2"/>
  <c r="S998" i="2"/>
  <c r="R998" i="2"/>
  <c r="Q998" i="2"/>
  <c r="P998" i="2"/>
  <c r="O998" i="2"/>
  <c r="I998" i="2" s="1"/>
  <c r="AV998" i="2" s="1"/>
  <c r="J998" i="2"/>
  <c r="BA997" i="2"/>
  <c r="J997" i="2"/>
  <c r="I997" i="2"/>
  <c r="AV997" i="2" s="1"/>
  <c r="H997" i="2"/>
  <c r="AZ997" i="2" s="1"/>
  <c r="BA996" i="2"/>
  <c r="AE996" i="2"/>
  <c r="N996" i="2"/>
  <c r="J996" i="2"/>
  <c r="I996" i="2"/>
  <c r="AV996" i="2" s="1"/>
  <c r="H996" i="2"/>
  <c r="AZ996" i="2" s="1"/>
  <c r="BA995" i="2"/>
  <c r="N995" i="2"/>
  <c r="H995" i="2" s="1"/>
  <c r="AZ995" i="2" s="1"/>
  <c r="J995" i="2"/>
  <c r="I995" i="2"/>
  <c r="AV995" i="2" s="1"/>
  <c r="BA994" i="2"/>
  <c r="AV994" i="2"/>
  <c r="AC994" i="2"/>
  <c r="AE994" i="2" s="1"/>
  <c r="N994" i="2"/>
  <c r="J994" i="2"/>
  <c r="I994" i="2"/>
  <c r="H994" i="2"/>
  <c r="AZ994" i="2" s="1"/>
  <c r="AU993" i="2"/>
  <c r="AT993" i="2"/>
  <c r="AS993" i="2"/>
  <c r="AR993" i="2"/>
  <c r="AQ993" i="2"/>
  <c r="AP993" i="2"/>
  <c r="AO993" i="2"/>
  <c r="AN993" i="2"/>
  <c r="AM993" i="2"/>
  <c r="AL993" i="2"/>
  <c r="AJ993" i="2"/>
  <c r="AH993" i="2"/>
  <c r="AG993" i="2"/>
  <c r="AF993" i="2"/>
  <c r="AD993" i="2"/>
  <c r="AB993" i="2"/>
  <c r="AA993" i="2"/>
  <c r="Z993" i="2"/>
  <c r="Y993" i="2"/>
  <c r="X993" i="2"/>
  <c r="W993" i="2"/>
  <c r="V993" i="2"/>
  <c r="U993" i="2"/>
  <c r="T993" i="2"/>
  <c r="S993" i="2"/>
  <c r="R993" i="2"/>
  <c r="Q993" i="2"/>
  <c r="P993" i="2"/>
  <c r="O993" i="2"/>
  <c r="M993" i="2"/>
  <c r="J993" i="2" s="1"/>
  <c r="L993" i="2"/>
  <c r="BA993" i="2" s="1"/>
  <c r="K993" i="2"/>
  <c r="I993" i="2"/>
  <c r="AV993" i="2" s="1"/>
  <c r="E993" i="2"/>
  <c r="D993" i="2"/>
  <c r="BA992" i="2"/>
  <c r="J992" i="2"/>
  <c r="I992" i="2"/>
  <c r="AV992" i="2" s="1"/>
  <c r="H992" i="2"/>
  <c r="AZ992" i="2" s="1"/>
  <c r="BA991" i="2"/>
  <c r="J991" i="2"/>
  <c r="I991" i="2"/>
  <c r="AV991" i="2" s="1"/>
  <c r="H991" i="2"/>
  <c r="AZ991" i="2" s="1"/>
  <c r="BA990" i="2"/>
  <c r="J990" i="2"/>
  <c r="I990" i="2"/>
  <c r="AV990" i="2" s="1"/>
  <c r="H990" i="2"/>
  <c r="AZ990" i="2" s="1"/>
  <c r="BA989" i="2"/>
  <c r="AV989" i="2"/>
  <c r="AC989" i="2"/>
  <c r="AE989" i="2" s="1"/>
  <c r="O989" i="2"/>
  <c r="J989" i="2"/>
  <c r="I989" i="2"/>
  <c r="H989" i="2"/>
  <c r="AZ989" i="2" s="1"/>
  <c r="BA988" i="2"/>
  <c r="N988" i="2"/>
  <c r="H988" i="2" s="1"/>
  <c r="AZ988" i="2" s="1"/>
  <c r="J988" i="2"/>
  <c r="I988" i="2"/>
  <c r="AV988" i="2" s="1"/>
  <c r="BA987" i="2"/>
  <c r="AI987" i="2"/>
  <c r="AK987" i="2" s="1"/>
  <c r="AE987" i="2"/>
  <c r="N987" i="2"/>
  <c r="H987" i="2" s="1"/>
  <c r="AZ987" i="2" s="1"/>
  <c r="J987" i="2"/>
  <c r="I987" i="2"/>
  <c r="AV987" i="2" s="1"/>
  <c r="BA986" i="2"/>
  <c r="O986" i="2"/>
  <c r="J986" i="2"/>
  <c r="AU985" i="2"/>
  <c r="AU980" i="2" s="1"/>
  <c r="AT985" i="2"/>
  <c r="AS985" i="2"/>
  <c r="AS979" i="2" s="1"/>
  <c r="AS978" i="2" s="1"/>
  <c r="AR985" i="2"/>
  <c r="AQ985" i="2"/>
  <c r="AQ979" i="2" s="1"/>
  <c r="AQ978" i="2" s="1"/>
  <c r="AP985" i="2"/>
  <c r="AO985" i="2"/>
  <c r="AO979" i="2" s="1"/>
  <c r="AO978" i="2" s="1"/>
  <c r="AN985" i="2"/>
  <c r="AM985" i="2"/>
  <c r="AM980" i="2" s="1"/>
  <c r="AM979" i="2" s="1"/>
  <c r="AM978" i="2" s="1"/>
  <c r="AL985" i="2"/>
  <c r="AK985" i="2"/>
  <c r="AJ985" i="2"/>
  <c r="AH985" i="2"/>
  <c r="AG985" i="2"/>
  <c r="AF985" i="2"/>
  <c r="AD985" i="2"/>
  <c r="AB985" i="2"/>
  <c r="AA985" i="2"/>
  <c r="AA980" i="2" s="1"/>
  <c r="AA979" i="2" s="1"/>
  <c r="AA978" i="2" s="1"/>
  <c r="Z985" i="2"/>
  <c r="Y985" i="2"/>
  <c r="X985" i="2"/>
  <c r="W985" i="2"/>
  <c r="W980" i="2" s="1"/>
  <c r="W979" i="2" s="1"/>
  <c r="W978" i="2" s="1"/>
  <c r="V985" i="2"/>
  <c r="U985" i="2"/>
  <c r="T985" i="2"/>
  <c r="S985" i="2"/>
  <c r="S980" i="2" s="1"/>
  <c r="S979" i="2" s="1"/>
  <c r="S978" i="2" s="1"/>
  <c r="R985" i="2"/>
  <c r="BA985" i="2" s="1"/>
  <c r="Q985" i="2"/>
  <c r="P985" i="2"/>
  <c r="O985" i="2"/>
  <c r="I985" i="2" s="1"/>
  <c r="AV985" i="2" s="1"/>
  <c r="J985" i="2"/>
  <c r="E985" i="2"/>
  <c r="D985" i="2"/>
  <c r="BA984" i="2"/>
  <c r="O984" i="2"/>
  <c r="J984" i="2"/>
  <c r="BA983" i="2"/>
  <c r="AZ983" i="2"/>
  <c r="AY983" i="2"/>
  <c r="AV983" i="2"/>
  <c r="AI983" i="2"/>
  <c r="AK983" i="2" s="1"/>
  <c r="N983" i="2"/>
  <c r="J983" i="2"/>
  <c r="I983" i="2"/>
  <c r="H983" i="2"/>
  <c r="BA982" i="2"/>
  <c r="Y982" i="2"/>
  <c r="O982" i="2"/>
  <c r="J982" i="2"/>
  <c r="AT981" i="2"/>
  <c r="AT980" i="2" s="1"/>
  <c r="AS981" i="2"/>
  <c r="AR981" i="2"/>
  <c r="AR980" i="2" s="1"/>
  <c r="AQ981" i="2"/>
  <c r="AP981" i="2"/>
  <c r="AP980" i="2" s="1"/>
  <c r="AO981" i="2"/>
  <c r="AN981" i="2"/>
  <c r="AN980" i="2" s="1"/>
  <c r="AM981" i="2"/>
  <c r="AL981" i="2"/>
  <c r="AL980" i="2" s="1"/>
  <c r="AJ981" i="2"/>
  <c r="AJ980" i="2" s="1"/>
  <c r="AJ979" i="2" s="1"/>
  <c r="AJ978" i="2" s="1"/>
  <c r="AH981" i="2"/>
  <c r="AH980" i="2" s="1"/>
  <c r="AG981" i="2"/>
  <c r="AF981" i="2"/>
  <c r="AF980" i="2" s="1"/>
  <c r="AD981" i="2"/>
  <c r="AD980" i="2" s="1"/>
  <c r="AB981" i="2"/>
  <c r="AB980" i="2" s="1"/>
  <c r="AA981" i="2"/>
  <c r="Z981" i="2"/>
  <c r="Z980" i="2" s="1"/>
  <c r="Y981" i="2"/>
  <c r="X981" i="2"/>
  <c r="X980" i="2" s="1"/>
  <c r="W981" i="2"/>
  <c r="V981" i="2"/>
  <c r="V980" i="2" s="1"/>
  <c r="U981" i="2"/>
  <c r="T981" i="2"/>
  <c r="T980" i="2" s="1"/>
  <c r="S981" i="2"/>
  <c r="R981" i="2"/>
  <c r="R980" i="2" s="1"/>
  <c r="Q981" i="2"/>
  <c r="P981" i="2"/>
  <c r="P980" i="2" s="1"/>
  <c r="M981" i="2"/>
  <c r="L981" i="2"/>
  <c r="K981" i="2"/>
  <c r="J981" i="2"/>
  <c r="E981" i="2"/>
  <c r="D981" i="2"/>
  <c r="AS980" i="2"/>
  <c r="AO980" i="2"/>
  <c r="AG980" i="2"/>
  <c r="AG979" i="2" s="1"/>
  <c r="AG978" i="2" s="1"/>
  <c r="Y980" i="2"/>
  <c r="Y979" i="2" s="1"/>
  <c r="Y978" i="2" s="1"/>
  <c r="U980" i="2"/>
  <c r="U979" i="2" s="1"/>
  <c r="U978" i="2" s="1"/>
  <c r="Q980" i="2"/>
  <c r="Q979" i="2" s="1"/>
  <c r="Q978" i="2" s="1"/>
  <c r="M980" i="2"/>
  <c r="K980" i="2"/>
  <c r="E980" i="2"/>
  <c r="E979" i="2" s="1"/>
  <c r="E978" i="2" s="1"/>
  <c r="AT979" i="2"/>
  <c r="AR979" i="2"/>
  <c r="AP979" i="2"/>
  <c r="AN979" i="2"/>
  <c r="AL979" i="2"/>
  <c r="AH979" i="2"/>
  <c r="AF979" i="2"/>
  <c r="AD979" i="2"/>
  <c r="AB979" i="2"/>
  <c r="Z979" i="2"/>
  <c r="X979" i="2"/>
  <c r="V979" i="2"/>
  <c r="T979" i="2"/>
  <c r="R979" i="2"/>
  <c r="P979" i="2"/>
  <c r="AT978" i="2"/>
  <c r="AR978" i="2"/>
  <c r="AP978" i="2"/>
  <c r="AN978" i="2"/>
  <c r="AL978" i="2"/>
  <c r="AH978" i="2"/>
  <c r="AF978" i="2"/>
  <c r="AD978" i="2"/>
  <c r="AB978" i="2"/>
  <c r="Z978" i="2"/>
  <c r="X978" i="2"/>
  <c r="V978" i="2"/>
  <c r="T978" i="2"/>
  <c r="R978" i="2"/>
  <c r="P978" i="2"/>
  <c r="BA977" i="2"/>
  <c r="AZ977" i="2"/>
  <c r="AI977" i="2"/>
  <c r="AC977" i="2"/>
  <c r="J977" i="2"/>
  <c r="I977" i="2"/>
  <c r="AV977" i="2" s="1"/>
  <c r="H977" i="2"/>
  <c r="BA976" i="2"/>
  <c r="AI976" i="2"/>
  <c r="AC976" i="2"/>
  <c r="J976" i="2"/>
  <c r="I976" i="2"/>
  <c r="AV976" i="2" s="1"/>
  <c r="H976" i="2"/>
  <c r="AZ976" i="2" s="1"/>
  <c r="BA975" i="2"/>
  <c r="Y975" i="2"/>
  <c r="N975" i="2"/>
  <c r="H975" i="2" s="1"/>
  <c r="AZ975" i="2" s="1"/>
  <c r="J975" i="2"/>
  <c r="I975" i="2"/>
  <c r="AV975" i="2" s="1"/>
  <c r="BA974" i="2"/>
  <c r="Y974" i="2"/>
  <c r="Y971" i="2" s="1"/>
  <c r="O974" i="2"/>
  <c r="N974" i="2"/>
  <c r="H974" i="2" s="1"/>
  <c r="AZ974" i="2" s="1"/>
  <c r="J974" i="2"/>
  <c r="I974" i="2"/>
  <c r="AC974" i="2" s="1"/>
  <c r="AE974" i="2" s="1"/>
  <c r="BA973" i="2"/>
  <c r="AX973" i="2"/>
  <c r="Y973" i="2"/>
  <c r="N973" i="2"/>
  <c r="H973" i="2" s="1"/>
  <c r="AZ973" i="2" s="1"/>
  <c r="J973" i="2"/>
  <c r="I973" i="2"/>
  <c r="AV973" i="2" s="1"/>
  <c r="L972" i="2"/>
  <c r="J972" i="2"/>
  <c r="AT971" i="2"/>
  <c r="AS971" i="2"/>
  <c r="AR971" i="2"/>
  <c r="AQ971" i="2"/>
  <c r="AP971" i="2"/>
  <c r="AO971" i="2"/>
  <c r="AN971" i="2"/>
  <c r="AM971" i="2"/>
  <c r="AL971" i="2"/>
  <c r="AK971" i="2"/>
  <c r="AJ971" i="2"/>
  <c r="AH971" i="2"/>
  <c r="AG971" i="2"/>
  <c r="AF971" i="2"/>
  <c r="AB971" i="2"/>
  <c r="AA971" i="2"/>
  <c r="Z971" i="2"/>
  <c r="V971" i="2"/>
  <c r="U971" i="2"/>
  <c r="T971" i="2"/>
  <c r="S971" i="2"/>
  <c r="P971" i="2"/>
  <c r="J971" i="2" s="1"/>
  <c r="O971" i="2"/>
  <c r="N971" i="2"/>
  <c r="M971" i="2"/>
  <c r="L971" i="2"/>
  <c r="E971" i="2"/>
  <c r="D971" i="2"/>
  <c r="BA970" i="2"/>
  <c r="Y970" i="2"/>
  <c r="O970" i="2"/>
  <c r="J970" i="2"/>
  <c r="AT969" i="2"/>
  <c r="AS969" i="2"/>
  <c r="AR969" i="2"/>
  <c r="AQ969" i="2"/>
  <c r="AP969" i="2"/>
  <c r="AO969" i="2"/>
  <c r="AN969" i="2"/>
  <c r="AM969" i="2"/>
  <c r="AL969" i="2"/>
  <c r="AK969" i="2"/>
  <c r="AJ969" i="2"/>
  <c r="AH969" i="2"/>
  <c r="AG969" i="2"/>
  <c r="AF969" i="2"/>
  <c r="AD969" i="2"/>
  <c r="AB969" i="2"/>
  <c r="AA969" i="2"/>
  <c r="Z969" i="2"/>
  <c r="Y969" i="2"/>
  <c r="X969" i="2"/>
  <c r="W969" i="2"/>
  <c r="V969" i="2"/>
  <c r="U969" i="2"/>
  <c r="T969" i="2"/>
  <c r="S969" i="2"/>
  <c r="R969" i="2"/>
  <c r="Q969" i="2"/>
  <c r="P969" i="2"/>
  <c r="M969" i="2"/>
  <c r="L969" i="2"/>
  <c r="K969" i="2"/>
  <c r="J969" i="2"/>
  <c r="E969" i="2"/>
  <c r="D969" i="2"/>
  <c r="BA968" i="2"/>
  <c r="K968" i="2"/>
  <c r="H968" i="2" s="1"/>
  <c r="AZ968" i="2" s="1"/>
  <c r="J968" i="2"/>
  <c r="I968" i="2"/>
  <c r="AT967" i="2"/>
  <c r="AS967" i="2"/>
  <c r="AR967" i="2"/>
  <c r="AQ967" i="2"/>
  <c r="AP967" i="2"/>
  <c r="AO967" i="2"/>
  <c r="AN967" i="2"/>
  <c r="AM967" i="2"/>
  <c r="AL967" i="2"/>
  <c r="AK967" i="2"/>
  <c r="AJ967" i="2"/>
  <c r="AH967" i="2"/>
  <c r="AG967" i="2"/>
  <c r="AF967" i="2"/>
  <c r="AE967" i="2"/>
  <c r="AD967" i="2"/>
  <c r="AB967" i="2"/>
  <c r="AA967" i="2"/>
  <c r="Z967" i="2"/>
  <c r="Y967" i="2"/>
  <c r="V967" i="2"/>
  <c r="U967" i="2"/>
  <c r="U966" i="2" s="1"/>
  <c r="U965" i="2" s="1"/>
  <c r="T967" i="2"/>
  <c r="S967" i="2"/>
  <c r="S966" i="2" s="1"/>
  <c r="S965" i="2" s="1"/>
  <c r="P967" i="2"/>
  <c r="O967" i="2"/>
  <c r="N967" i="2"/>
  <c r="M967" i="2"/>
  <c r="L967" i="2"/>
  <c r="I967" i="2" s="1"/>
  <c r="AV967" i="2" s="1"/>
  <c r="K967" i="2"/>
  <c r="J967" i="2"/>
  <c r="H967" i="2"/>
  <c r="AZ967" i="2" s="1"/>
  <c r="E967" i="2"/>
  <c r="D967" i="2"/>
  <c r="AT966" i="2"/>
  <c r="AT965" i="2" s="1"/>
  <c r="AT901" i="2" s="1"/>
  <c r="AS966" i="2"/>
  <c r="AR966" i="2"/>
  <c r="AR965" i="2" s="1"/>
  <c r="AR901" i="2" s="1"/>
  <c r="AQ966" i="2"/>
  <c r="AP966" i="2"/>
  <c r="AP965" i="2" s="1"/>
  <c r="AP901" i="2" s="1"/>
  <c r="AO966" i="2"/>
  <c r="AN966" i="2"/>
  <c r="AN965" i="2" s="1"/>
  <c r="AM966" i="2"/>
  <c r="AL966" i="2"/>
  <c r="AL965" i="2" s="1"/>
  <c r="AK966" i="2"/>
  <c r="AJ966" i="2"/>
  <c r="AJ965" i="2" s="1"/>
  <c r="AH966" i="2"/>
  <c r="AH965" i="2" s="1"/>
  <c r="AG966" i="2"/>
  <c r="AF966" i="2"/>
  <c r="AF965" i="2" s="1"/>
  <c r="AD966" i="2"/>
  <c r="AB966" i="2"/>
  <c r="AB965" i="2" s="1"/>
  <c r="AA966" i="2"/>
  <c r="Z966" i="2"/>
  <c r="Z965" i="2" s="1"/>
  <c r="Y966" i="2"/>
  <c r="V966" i="2"/>
  <c r="V965" i="2" s="1"/>
  <c r="T966" i="2"/>
  <c r="T965" i="2" s="1"/>
  <c r="P966" i="2"/>
  <c r="P965" i="2" s="1"/>
  <c r="M966" i="2"/>
  <c r="L966" i="2"/>
  <c r="K966" i="2"/>
  <c r="J966" i="2"/>
  <c r="E966" i="2"/>
  <c r="D966" i="2"/>
  <c r="D965" i="2" s="1"/>
  <c r="AU965" i="2"/>
  <c r="AS965" i="2"/>
  <c r="AQ965" i="2"/>
  <c r="AO965" i="2"/>
  <c r="AM965" i="2"/>
  <c r="AK965" i="2"/>
  <c r="AG965" i="2"/>
  <c r="AA965" i="2"/>
  <c r="Y965" i="2"/>
  <c r="M965" i="2"/>
  <c r="J965" i="2" s="1"/>
  <c r="E965" i="2"/>
  <c r="BA964" i="2"/>
  <c r="AV964" i="2"/>
  <c r="AC964" i="2"/>
  <c r="J964" i="2"/>
  <c r="I964" i="2"/>
  <c r="H964" i="2"/>
  <c r="AZ964" i="2" s="1"/>
  <c r="BA963" i="2"/>
  <c r="AZ963" i="2"/>
  <c r="AC963" i="2"/>
  <c r="J963" i="2"/>
  <c r="I963" i="2"/>
  <c r="AV963" i="2" s="1"/>
  <c r="H963" i="2"/>
  <c r="BA962" i="2"/>
  <c r="AV962" i="2"/>
  <c r="AC962" i="2"/>
  <c r="J962" i="2"/>
  <c r="I962" i="2"/>
  <c r="H962" i="2"/>
  <c r="AZ962" i="2" s="1"/>
  <c r="BA961" i="2"/>
  <c r="AZ961" i="2"/>
  <c r="AC961" i="2"/>
  <c r="J961" i="2"/>
  <c r="I961" i="2"/>
  <c r="AV961" i="2" s="1"/>
  <c r="H961" i="2"/>
  <c r="BA960" i="2"/>
  <c r="AL960" i="2"/>
  <c r="AI960" i="2"/>
  <c r="AF960" i="2"/>
  <c r="AC960" i="2"/>
  <c r="Z960" i="2"/>
  <c r="W960" i="2"/>
  <c r="T960" i="2"/>
  <c r="Q960" i="2"/>
  <c r="P960" i="2"/>
  <c r="O960" i="2"/>
  <c r="N960" i="2"/>
  <c r="M960" i="2"/>
  <c r="J960" i="2" s="1"/>
  <c r="L960" i="2"/>
  <c r="K960" i="2"/>
  <c r="H960" i="2" s="1"/>
  <c r="AZ960" i="2" s="1"/>
  <c r="I960" i="2"/>
  <c r="AV960" i="2" s="1"/>
  <c r="BA959" i="2"/>
  <c r="J959" i="2"/>
  <c r="I959" i="2"/>
  <c r="AV959" i="2" s="1"/>
  <c r="H959" i="2"/>
  <c r="AZ959" i="2" s="1"/>
  <c r="BA958" i="2"/>
  <c r="J958" i="2"/>
  <c r="I958" i="2"/>
  <c r="AV958" i="2" s="1"/>
  <c r="H958" i="2"/>
  <c r="AZ958" i="2" s="1"/>
  <c r="BA957" i="2"/>
  <c r="J957" i="2"/>
  <c r="I957" i="2"/>
  <c r="AV957" i="2" s="1"/>
  <c r="H957" i="2"/>
  <c r="AZ957" i="2" s="1"/>
  <c r="BA956" i="2"/>
  <c r="AN956" i="2"/>
  <c r="AM956" i="2"/>
  <c r="AL956" i="2"/>
  <c r="AJ956" i="2"/>
  <c r="AH956" i="2"/>
  <c r="AG956" i="2"/>
  <c r="AF956" i="2"/>
  <c r="AE956" i="2"/>
  <c r="AD956" i="2"/>
  <c r="AC956" i="2"/>
  <c r="AB956" i="2"/>
  <c r="AA956" i="2"/>
  <c r="Z956" i="2"/>
  <c r="Y956" i="2"/>
  <c r="X956" i="2"/>
  <c r="W956" i="2"/>
  <c r="V956" i="2"/>
  <c r="U956" i="2"/>
  <c r="T956" i="2"/>
  <c r="S956" i="2"/>
  <c r="R956" i="2"/>
  <c r="Q956" i="2"/>
  <c r="P956" i="2"/>
  <c r="O956" i="2"/>
  <c r="N956" i="2"/>
  <c r="M956" i="2"/>
  <c r="J956" i="2" s="1"/>
  <c r="L956" i="2"/>
  <c r="K956" i="2"/>
  <c r="H956" i="2" s="1"/>
  <c r="AZ956" i="2" s="1"/>
  <c r="I956" i="2"/>
  <c r="AV956" i="2" s="1"/>
  <c r="E956" i="2"/>
  <c r="D956" i="2"/>
  <c r="BA955" i="2"/>
  <c r="AT955" i="2"/>
  <c r="AS955" i="2"/>
  <c r="AR955" i="2"/>
  <c r="AQ955" i="2"/>
  <c r="AP955" i="2"/>
  <c r="AO955" i="2"/>
  <c r="AN955" i="2"/>
  <c r="AM955" i="2"/>
  <c r="AL955" i="2"/>
  <c r="AJ955" i="2"/>
  <c r="AH955" i="2"/>
  <c r="AG955" i="2"/>
  <c r="AF955" i="2"/>
  <c r="AE955" i="2"/>
  <c r="AD955" i="2"/>
  <c r="AC955" i="2"/>
  <c r="AB955" i="2"/>
  <c r="AA955" i="2"/>
  <c r="Z955" i="2"/>
  <c r="Y955" i="2"/>
  <c r="X955" i="2"/>
  <c r="W955" i="2"/>
  <c r="V955" i="2"/>
  <c r="U955" i="2"/>
  <c r="T955" i="2"/>
  <c r="S955" i="2"/>
  <c r="R955" i="2"/>
  <c r="Q955" i="2"/>
  <c r="P955" i="2"/>
  <c r="O955" i="2"/>
  <c r="N955" i="2"/>
  <c r="M955" i="2"/>
  <c r="J955" i="2" s="1"/>
  <c r="L955" i="2"/>
  <c r="K955" i="2"/>
  <c r="H955" i="2" s="1"/>
  <c r="AZ955" i="2" s="1"/>
  <c r="I955" i="2"/>
  <c r="AV955" i="2" s="1"/>
  <c r="E955" i="2"/>
  <c r="D955" i="2"/>
  <c r="BA954" i="2"/>
  <c r="AT954" i="2"/>
  <c r="AS954" i="2"/>
  <c r="AR954" i="2"/>
  <c r="AQ954" i="2"/>
  <c r="AP954" i="2"/>
  <c r="AO954" i="2"/>
  <c r="AN954" i="2"/>
  <c r="AM954" i="2"/>
  <c r="AL954" i="2"/>
  <c r="AJ954" i="2"/>
  <c r="AH954" i="2"/>
  <c r="AG954" i="2"/>
  <c r="AF954" i="2"/>
  <c r="AE954" i="2"/>
  <c r="AD954" i="2"/>
  <c r="AC954" i="2"/>
  <c r="AB954" i="2"/>
  <c r="AA954" i="2"/>
  <c r="Z954" i="2"/>
  <c r="Y954" i="2"/>
  <c r="X954" i="2"/>
  <c r="W954" i="2"/>
  <c r="V954" i="2"/>
  <c r="U954" i="2"/>
  <c r="T954" i="2"/>
  <c r="S954" i="2"/>
  <c r="R954" i="2"/>
  <c r="Q954" i="2"/>
  <c r="P954" i="2"/>
  <c r="O954" i="2"/>
  <c r="N954" i="2"/>
  <c r="M954" i="2"/>
  <c r="J954" i="2" s="1"/>
  <c r="L954" i="2"/>
  <c r="K954" i="2"/>
  <c r="H954" i="2" s="1"/>
  <c r="AZ954" i="2" s="1"/>
  <c r="I954" i="2"/>
  <c r="AV954" i="2" s="1"/>
  <c r="E954" i="2"/>
  <c r="D954" i="2"/>
  <c r="BA953" i="2"/>
  <c r="J953" i="2"/>
  <c r="I953" i="2"/>
  <c r="AV953" i="2" s="1"/>
  <c r="H953" i="2"/>
  <c r="AZ953" i="2" s="1"/>
  <c r="BA952" i="2"/>
  <c r="AE952" i="2"/>
  <c r="Y952" i="2"/>
  <c r="J952" i="2"/>
  <c r="I952" i="2"/>
  <c r="AV952" i="2" s="1"/>
  <c r="H952" i="2"/>
  <c r="AZ952" i="2" s="1"/>
  <c r="BA951" i="2"/>
  <c r="AE951" i="2"/>
  <c r="Y951" i="2"/>
  <c r="J951" i="2"/>
  <c r="I951" i="2"/>
  <c r="AV951" i="2" s="1"/>
  <c r="H951" i="2"/>
  <c r="AZ951" i="2" s="1"/>
  <c r="BA950" i="2"/>
  <c r="AE950" i="2"/>
  <c r="Y950" i="2"/>
  <c r="J950" i="2"/>
  <c r="I950" i="2"/>
  <c r="AV950" i="2" s="1"/>
  <c r="H950" i="2"/>
  <c r="AZ950" i="2" s="1"/>
  <c r="BA949" i="2"/>
  <c r="AE949" i="2"/>
  <c r="Y949" i="2"/>
  <c r="J949" i="2"/>
  <c r="I949" i="2"/>
  <c r="AV949" i="2" s="1"/>
  <c r="H949" i="2"/>
  <c r="AZ949" i="2" s="1"/>
  <c r="BA948" i="2"/>
  <c r="AV948" i="2"/>
  <c r="AC948" i="2"/>
  <c r="AE948" i="2" s="1"/>
  <c r="Y948" i="2"/>
  <c r="J948" i="2"/>
  <c r="I948" i="2"/>
  <c r="H948" i="2"/>
  <c r="AZ948" i="2" s="1"/>
  <c r="BA947" i="2"/>
  <c r="AZ947" i="2"/>
  <c r="AE947" i="2"/>
  <c r="AC947" i="2"/>
  <c r="Y947" i="2"/>
  <c r="J947" i="2"/>
  <c r="I947" i="2"/>
  <c r="AV947" i="2" s="1"/>
  <c r="H947" i="2"/>
  <c r="BA946" i="2"/>
  <c r="AC946" i="2"/>
  <c r="AE946" i="2" s="1"/>
  <c r="Y946" i="2"/>
  <c r="N946" i="2"/>
  <c r="H946" i="2" s="1"/>
  <c r="AZ946" i="2" s="1"/>
  <c r="J946" i="2"/>
  <c r="I946" i="2"/>
  <c r="AV946" i="2" s="1"/>
  <c r="BA945" i="2"/>
  <c r="AC945" i="2"/>
  <c r="AE945" i="2" s="1"/>
  <c r="AE944" i="2" s="1"/>
  <c r="Y945" i="2"/>
  <c r="N945" i="2"/>
  <c r="H945" i="2" s="1"/>
  <c r="AZ945" i="2" s="1"/>
  <c r="J945" i="2"/>
  <c r="I945" i="2"/>
  <c r="AV945" i="2" s="1"/>
  <c r="BA944" i="2"/>
  <c r="AN944" i="2"/>
  <c r="AM944" i="2"/>
  <c r="AL944" i="2"/>
  <c r="AJ944" i="2"/>
  <c r="AH944" i="2"/>
  <c r="AG944" i="2"/>
  <c r="AF944" i="2"/>
  <c r="AD944" i="2"/>
  <c r="AC944" i="2"/>
  <c r="AB944" i="2"/>
  <c r="AA944" i="2"/>
  <c r="Z944" i="2"/>
  <c r="Y944" i="2"/>
  <c r="X944" i="2"/>
  <c r="W944" i="2"/>
  <c r="V944" i="2"/>
  <c r="U944" i="2"/>
  <c r="T944" i="2"/>
  <c r="S944" i="2"/>
  <c r="R944" i="2"/>
  <c r="Q944" i="2"/>
  <c r="P944" i="2"/>
  <c r="O944" i="2"/>
  <c r="M944" i="2"/>
  <c r="J944" i="2" s="1"/>
  <c r="L944" i="2"/>
  <c r="K944" i="2"/>
  <c r="I944" i="2"/>
  <c r="AV944" i="2" s="1"/>
  <c r="E944" i="2"/>
  <c r="D944" i="2"/>
  <c r="BA943" i="2"/>
  <c r="AE943" i="2"/>
  <c r="Y943" i="2"/>
  <c r="J943" i="2"/>
  <c r="I943" i="2"/>
  <c r="AV943" i="2" s="1"/>
  <c r="H943" i="2"/>
  <c r="AZ943" i="2" s="1"/>
  <c r="BA942" i="2"/>
  <c r="AE942" i="2"/>
  <c r="Y942" i="2"/>
  <c r="J942" i="2"/>
  <c r="I942" i="2"/>
  <c r="AV942" i="2" s="1"/>
  <c r="H942" i="2"/>
  <c r="AZ942" i="2" s="1"/>
  <c r="BA941" i="2"/>
  <c r="AE941" i="2"/>
  <c r="Y941" i="2"/>
  <c r="J941" i="2"/>
  <c r="I941" i="2"/>
  <c r="AV941" i="2" s="1"/>
  <c r="H941" i="2"/>
  <c r="AZ941" i="2" s="1"/>
  <c r="BA940" i="2"/>
  <c r="AV940" i="2"/>
  <c r="AI940" i="2"/>
  <c r="AK940" i="2" s="1"/>
  <c r="AE940" i="2"/>
  <c r="Y940" i="2"/>
  <c r="N940" i="2"/>
  <c r="J940" i="2"/>
  <c r="I940" i="2"/>
  <c r="H940" i="2"/>
  <c r="AZ940" i="2" s="1"/>
  <c r="BA939" i="2"/>
  <c r="AE939" i="2"/>
  <c r="Y939" i="2"/>
  <c r="N939" i="2"/>
  <c r="H939" i="2" s="1"/>
  <c r="AZ939" i="2" s="1"/>
  <c r="J939" i="2"/>
  <c r="I939" i="2"/>
  <c r="AV939" i="2" s="1"/>
  <c r="BA938" i="2"/>
  <c r="AE938" i="2"/>
  <c r="Y938" i="2"/>
  <c r="J938" i="2"/>
  <c r="I938" i="2"/>
  <c r="AV938" i="2" s="1"/>
  <c r="H938" i="2"/>
  <c r="AZ938" i="2" s="1"/>
  <c r="BA937" i="2"/>
  <c r="AE937" i="2"/>
  <c r="Y937" i="2"/>
  <c r="J937" i="2"/>
  <c r="I937" i="2"/>
  <c r="AV937" i="2" s="1"/>
  <c r="H937" i="2"/>
  <c r="AZ937" i="2" s="1"/>
  <c r="BA936" i="2"/>
  <c r="AV936" i="2"/>
  <c r="AI936" i="2"/>
  <c r="AK936" i="2" s="1"/>
  <c r="AE936" i="2"/>
  <c r="Y936" i="2"/>
  <c r="N936" i="2"/>
  <c r="J936" i="2"/>
  <c r="I936" i="2"/>
  <c r="H936" i="2"/>
  <c r="AZ936" i="2" s="1"/>
  <c r="BA935" i="2"/>
  <c r="AE935" i="2"/>
  <c r="Y935" i="2"/>
  <c r="N935" i="2"/>
  <c r="H935" i="2" s="1"/>
  <c r="AZ935" i="2" s="1"/>
  <c r="J935" i="2"/>
  <c r="I935" i="2"/>
  <c r="AV935" i="2" s="1"/>
  <c r="BA934" i="2"/>
  <c r="AE934" i="2"/>
  <c r="Y934" i="2"/>
  <c r="J934" i="2"/>
  <c r="I934" i="2"/>
  <c r="AV934" i="2" s="1"/>
  <c r="H934" i="2"/>
  <c r="AZ934" i="2" s="1"/>
  <c r="BA933" i="2"/>
  <c r="Y933" i="2"/>
  <c r="O933" i="2"/>
  <c r="I933" i="2" s="1"/>
  <c r="N933" i="2"/>
  <c r="J933" i="2"/>
  <c r="H933" i="2"/>
  <c r="AZ933" i="2" s="1"/>
  <c r="BA932" i="2"/>
  <c r="Y932" i="2"/>
  <c r="N932" i="2"/>
  <c r="J932" i="2"/>
  <c r="I932" i="2"/>
  <c r="AV932" i="2" s="1"/>
  <c r="H932" i="2"/>
  <c r="AZ932" i="2" s="1"/>
  <c r="BA931" i="2"/>
  <c r="AE931" i="2"/>
  <c r="AC931" i="2"/>
  <c r="AI931" i="2" s="1"/>
  <c r="Y931" i="2"/>
  <c r="Y930" i="2" s="1"/>
  <c r="N931" i="2"/>
  <c r="J931" i="2"/>
  <c r="I931" i="2"/>
  <c r="AV931" i="2" s="1"/>
  <c r="H931" i="2"/>
  <c r="AZ931" i="2" s="1"/>
  <c r="AT930" i="2"/>
  <c r="AS930" i="2"/>
  <c r="AR930" i="2"/>
  <c r="AQ930" i="2"/>
  <c r="AP930" i="2"/>
  <c r="AO930" i="2"/>
  <c r="AN930" i="2"/>
  <c r="AM930" i="2"/>
  <c r="AL930" i="2"/>
  <c r="AJ930" i="2"/>
  <c r="AH930" i="2"/>
  <c r="AG930" i="2"/>
  <c r="AF930" i="2"/>
  <c r="AD930" i="2"/>
  <c r="AB930" i="2"/>
  <c r="AA930" i="2"/>
  <c r="Z930" i="2"/>
  <c r="X930" i="2"/>
  <c r="W930" i="2"/>
  <c r="V930" i="2"/>
  <c r="U930" i="2"/>
  <c r="T930" i="2"/>
  <c r="S930" i="2"/>
  <c r="R930" i="2"/>
  <c r="Q930" i="2"/>
  <c r="P930" i="2"/>
  <c r="N930" i="2"/>
  <c r="M930" i="2"/>
  <c r="L930" i="2"/>
  <c r="BA930" i="2" s="1"/>
  <c r="K930" i="2"/>
  <c r="J930" i="2"/>
  <c r="H930" i="2"/>
  <c r="AZ930" i="2" s="1"/>
  <c r="E930" i="2"/>
  <c r="D930" i="2"/>
  <c r="BA929" i="2"/>
  <c r="N929" i="2"/>
  <c r="H929" i="2" s="1"/>
  <c r="AZ929" i="2" s="1"/>
  <c r="J929" i="2"/>
  <c r="I929" i="2"/>
  <c r="AV929" i="2" s="1"/>
  <c r="BA928" i="2"/>
  <c r="Y928" i="2"/>
  <c r="N928" i="2"/>
  <c r="H928" i="2" s="1"/>
  <c r="AZ928" i="2" s="1"/>
  <c r="J928" i="2"/>
  <c r="I928" i="2"/>
  <c r="AV928" i="2" s="1"/>
  <c r="BA927" i="2"/>
  <c r="Y927" i="2"/>
  <c r="N927" i="2"/>
  <c r="H927" i="2" s="1"/>
  <c r="AZ927" i="2" s="1"/>
  <c r="J927" i="2"/>
  <c r="I927" i="2"/>
  <c r="AV927" i="2" s="1"/>
  <c r="BA926" i="2"/>
  <c r="Y926" i="2"/>
  <c r="N926" i="2"/>
  <c r="H926" i="2" s="1"/>
  <c r="AZ926" i="2" s="1"/>
  <c r="J926" i="2"/>
  <c r="I926" i="2"/>
  <c r="AV926" i="2" s="1"/>
  <c r="BA925" i="2"/>
  <c r="Y925" i="2"/>
  <c r="N925" i="2"/>
  <c r="H925" i="2" s="1"/>
  <c r="AZ925" i="2" s="1"/>
  <c r="J925" i="2"/>
  <c r="I925" i="2"/>
  <c r="AV925" i="2" s="1"/>
  <c r="BA924" i="2"/>
  <c r="Y924" i="2"/>
  <c r="N924" i="2"/>
  <c r="H924" i="2" s="1"/>
  <c r="AZ924" i="2" s="1"/>
  <c r="J924" i="2"/>
  <c r="I924" i="2"/>
  <c r="AV924" i="2" s="1"/>
  <c r="BA923" i="2"/>
  <c r="Y923" i="2"/>
  <c r="N923" i="2"/>
  <c r="H923" i="2" s="1"/>
  <c r="AZ923" i="2" s="1"/>
  <c r="J923" i="2"/>
  <c r="I923" i="2"/>
  <c r="AV923" i="2" s="1"/>
  <c r="BA922" i="2"/>
  <c r="Y922" i="2"/>
  <c r="N922" i="2"/>
  <c r="H922" i="2" s="1"/>
  <c r="AZ922" i="2" s="1"/>
  <c r="J922" i="2"/>
  <c r="I922" i="2"/>
  <c r="AV922" i="2" s="1"/>
  <c r="BA921" i="2"/>
  <c r="Y921" i="2"/>
  <c r="N921" i="2"/>
  <c r="H921" i="2" s="1"/>
  <c r="AZ921" i="2" s="1"/>
  <c r="J921" i="2"/>
  <c r="I921" i="2"/>
  <c r="AV921" i="2" s="1"/>
  <c r="BA920" i="2"/>
  <c r="AV920" i="2"/>
  <c r="W920" i="2"/>
  <c r="Y920" i="2" s="1"/>
  <c r="N920" i="2"/>
  <c r="J920" i="2"/>
  <c r="I920" i="2"/>
  <c r="H920" i="2"/>
  <c r="AZ920" i="2" s="1"/>
  <c r="BA919" i="2"/>
  <c r="N919" i="2"/>
  <c r="H919" i="2" s="1"/>
  <c r="AZ919" i="2" s="1"/>
  <c r="J919" i="2"/>
  <c r="I919" i="2"/>
  <c r="AV919" i="2" s="1"/>
  <c r="BA918" i="2"/>
  <c r="AV918" i="2"/>
  <c r="W918" i="2"/>
  <c r="Y918" i="2" s="1"/>
  <c r="N918" i="2"/>
  <c r="J918" i="2"/>
  <c r="I918" i="2"/>
  <c r="H918" i="2"/>
  <c r="AZ918" i="2" s="1"/>
  <c r="BA917" i="2"/>
  <c r="Y917" i="2"/>
  <c r="W917" i="2"/>
  <c r="N917" i="2"/>
  <c r="H917" i="2" s="1"/>
  <c r="AZ917" i="2" s="1"/>
  <c r="J917" i="2"/>
  <c r="I917" i="2"/>
  <c r="AV917" i="2" s="1"/>
  <c r="BA916" i="2"/>
  <c r="Y916" i="2"/>
  <c r="N916" i="2"/>
  <c r="H916" i="2" s="1"/>
  <c r="AZ916" i="2" s="1"/>
  <c r="J916" i="2"/>
  <c r="I916" i="2"/>
  <c r="AV916" i="2" s="1"/>
  <c r="BA915" i="2"/>
  <c r="Y915" i="2"/>
  <c r="N915" i="2"/>
  <c r="H915" i="2" s="1"/>
  <c r="AZ915" i="2" s="1"/>
  <c r="J915" i="2"/>
  <c r="I915" i="2"/>
  <c r="AV915" i="2" s="1"/>
  <c r="BA914" i="2"/>
  <c r="AN914" i="2"/>
  <c r="AM914" i="2"/>
  <c r="AL914" i="2"/>
  <c r="AJ914" i="2"/>
  <c r="AH914" i="2"/>
  <c r="AG914" i="2"/>
  <c r="AF914" i="2"/>
  <c r="AE914" i="2"/>
  <c r="AD914" i="2"/>
  <c r="AC914" i="2"/>
  <c r="AB914" i="2"/>
  <c r="AA914" i="2"/>
  <c r="Z914" i="2"/>
  <c r="X914" i="2"/>
  <c r="V914" i="2"/>
  <c r="U914" i="2"/>
  <c r="T914" i="2"/>
  <c r="S914" i="2"/>
  <c r="R914" i="2"/>
  <c r="Q914" i="2"/>
  <c r="P914" i="2"/>
  <c r="O914" i="2"/>
  <c r="M914" i="2"/>
  <c r="J914" i="2" s="1"/>
  <c r="L914" i="2"/>
  <c r="K914" i="2"/>
  <c r="I914" i="2"/>
  <c r="AV914" i="2" s="1"/>
  <c r="E914" i="2"/>
  <c r="E904" i="2" s="1"/>
  <c r="E903" i="2" s="1"/>
  <c r="E902" i="2" s="1"/>
  <c r="E901" i="2" s="1"/>
  <c r="D914" i="2"/>
  <c r="BA913" i="2"/>
  <c r="AE913" i="2"/>
  <c r="Y913" i="2"/>
  <c r="J913" i="2"/>
  <c r="I913" i="2"/>
  <c r="AV913" i="2" s="1"/>
  <c r="H913" i="2"/>
  <c r="AZ913" i="2" s="1"/>
  <c r="BA912" i="2"/>
  <c r="AE912" i="2"/>
  <c r="Y912" i="2"/>
  <c r="J912" i="2"/>
  <c r="I912" i="2"/>
  <c r="AV912" i="2" s="1"/>
  <c r="H912" i="2"/>
  <c r="AZ912" i="2" s="1"/>
  <c r="BA911" i="2"/>
  <c r="AE911" i="2"/>
  <c r="Y911" i="2"/>
  <c r="J911" i="2"/>
  <c r="I911" i="2"/>
  <c r="AV911" i="2" s="1"/>
  <c r="H911" i="2"/>
  <c r="AZ911" i="2" s="1"/>
  <c r="BA910" i="2"/>
  <c r="AV910" i="2"/>
  <c r="AC910" i="2"/>
  <c r="AE910" i="2" s="1"/>
  <c r="Y910" i="2"/>
  <c r="J910" i="2"/>
  <c r="I910" i="2"/>
  <c r="H910" i="2"/>
  <c r="AZ910" i="2" s="1"/>
  <c r="BA909" i="2"/>
  <c r="AE909" i="2"/>
  <c r="Y909" i="2"/>
  <c r="J909" i="2"/>
  <c r="I909" i="2"/>
  <c r="AV909" i="2" s="1"/>
  <c r="H909" i="2"/>
  <c r="AZ909" i="2" s="1"/>
  <c r="BA908" i="2"/>
  <c r="AE908" i="2"/>
  <c r="Y908" i="2"/>
  <c r="J908" i="2"/>
  <c r="I908" i="2"/>
  <c r="AV908" i="2" s="1"/>
  <c r="H908" i="2"/>
  <c r="AZ908" i="2" s="1"/>
  <c r="BA907" i="2"/>
  <c r="AE907" i="2"/>
  <c r="Y907" i="2"/>
  <c r="J907" i="2"/>
  <c r="I907" i="2"/>
  <c r="AV907" i="2" s="1"/>
  <c r="H907" i="2"/>
  <c r="AZ907" i="2" s="1"/>
  <c r="BA906" i="2"/>
  <c r="AZ906" i="2"/>
  <c r="Y906" i="2"/>
  <c r="J906" i="2"/>
  <c r="I906" i="2"/>
  <c r="AV906" i="2" s="1"/>
  <c r="H906" i="2"/>
  <c r="BA905" i="2"/>
  <c r="AT905" i="2"/>
  <c r="AS905" i="2"/>
  <c r="AR905" i="2"/>
  <c r="AQ905" i="2"/>
  <c r="AP905" i="2"/>
  <c r="AO905" i="2"/>
  <c r="AN905" i="2"/>
  <c r="AM905" i="2"/>
  <c r="AM904" i="2" s="1"/>
  <c r="AM903" i="2" s="1"/>
  <c r="AM902" i="2" s="1"/>
  <c r="AM901" i="2" s="1"/>
  <c r="AL905" i="2"/>
  <c r="AJ905" i="2"/>
  <c r="AH905" i="2"/>
  <c r="AG905" i="2"/>
  <c r="AG904" i="2" s="1"/>
  <c r="AG903" i="2" s="1"/>
  <c r="AG902" i="2" s="1"/>
  <c r="AG901" i="2" s="1"/>
  <c r="AF905" i="2"/>
  <c r="AD905" i="2"/>
  <c r="AB905" i="2"/>
  <c r="AA905" i="2"/>
  <c r="AA904" i="2" s="1"/>
  <c r="AA903" i="2" s="1"/>
  <c r="AA902" i="2" s="1"/>
  <c r="AA901" i="2" s="1"/>
  <c r="Z905" i="2"/>
  <c r="Y905" i="2"/>
  <c r="X905" i="2"/>
  <c r="W905" i="2"/>
  <c r="V905" i="2"/>
  <c r="U905" i="2"/>
  <c r="U904" i="2" s="1"/>
  <c r="U903" i="2" s="1"/>
  <c r="U902" i="2" s="1"/>
  <c r="U901" i="2" s="1"/>
  <c r="T905" i="2"/>
  <c r="S905" i="2"/>
  <c r="S904" i="2" s="1"/>
  <c r="S903" i="2" s="1"/>
  <c r="S902" i="2" s="1"/>
  <c r="S901" i="2" s="1"/>
  <c r="R905" i="2"/>
  <c r="Q905" i="2"/>
  <c r="Q904" i="2" s="1"/>
  <c r="Q903" i="2" s="1"/>
  <c r="Q902" i="2" s="1"/>
  <c r="P905" i="2"/>
  <c r="O905" i="2"/>
  <c r="I905" i="2" s="1"/>
  <c r="AV905" i="2" s="1"/>
  <c r="N905" i="2"/>
  <c r="J905" i="2"/>
  <c r="H905" i="2"/>
  <c r="AZ905" i="2" s="1"/>
  <c r="E905" i="2"/>
  <c r="D905" i="2"/>
  <c r="AN904" i="2"/>
  <c r="AN903" i="2" s="1"/>
  <c r="AN902" i="2" s="1"/>
  <c r="AN901" i="2" s="1"/>
  <c r="AL904" i="2"/>
  <c r="AL903" i="2" s="1"/>
  <c r="AL902" i="2" s="1"/>
  <c r="AL901" i="2" s="1"/>
  <c r="AJ904" i="2"/>
  <c r="AJ903" i="2" s="1"/>
  <c r="AJ902" i="2" s="1"/>
  <c r="AJ901" i="2" s="1"/>
  <c r="AH904" i="2"/>
  <c r="AH903" i="2" s="1"/>
  <c r="AH902" i="2" s="1"/>
  <c r="AH901" i="2" s="1"/>
  <c r="AF904" i="2"/>
  <c r="AF903" i="2" s="1"/>
  <c r="AF902" i="2" s="1"/>
  <c r="AF901" i="2" s="1"/>
  <c r="AD904" i="2"/>
  <c r="AD903" i="2" s="1"/>
  <c r="AD902" i="2" s="1"/>
  <c r="AB904" i="2"/>
  <c r="AB903" i="2" s="1"/>
  <c r="AB902" i="2" s="1"/>
  <c r="AB901" i="2" s="1"/>
  <c r="Z904" i="2"/>
  <c r="Z903" i="2" s="1"/>
  <c r="Z902" i="2" s="1"/>
  <c r="Z901" i="2" s="1"/>
  <c r="X904" i="2"/>
  <c r="X903" i="2" s="1"/>
  <c r="X902" i="2" s="1"/>
  <c r="V904" i="2"/>
  <c r="V903" i="2" s="1"/>
  <c r="V902" i="2" s="1"/>
  <c r="V901" i="2" s="1"/>
  <c r="T904" i="2"/>
  <c r="T903" i="2" s="1"/>
  <c r="T902" i="2" s="1"/>
  <c r="T901" i="2" s="1"/>
  <c r="R904" i="2"/>
  <c r="R903" i="2" s="1"/>
  <c r="R902" i="2" s="1"/>
  <c r="P904" i="2"/>
  <c r="P903" i="2" s="1"/>
  <c r="P902" i="2" s="1"/>
  <c r="P901" i="2" s="1"/>
  <c r="L904" i="2"/>
  <c r="BA904" i="2" s="1"/>
  <c r="D904" i="2"/>
  <c r="D903" i="2" s="1"/>
  <c r="D902" i="2" s="1"/>
  <c r="D901" i="2" s="1"/>
  <c r="AX903" i="2"/>
  <c r="AT903" i="2"/>
  <c r="AS903" i="2"/>
  <c r="AR903" i="2"/>
  <c r="AQ903" i="2"/>
  <c r="AP903" i="2"/>
  <c r="AO903" i="2"/>
  <c r="AT902" i="2"/>
  <c r="AS902" i="2"/>
  <c r="AS901" i="2" s="1"/>
  <c r="AR902" i="2"/>
  <c r="AQ902" i="2"/>
  <c r="AQ901" i="2" s="1"/>
  <c r="AP902" i="2"/>
  <c r="AO902" i="2"/>
  <c r="AO901" i="2" s="1"/>
  <c r="BA900" i="2"/>
  <c r="J900" i="2"/>
  <c r="I900" i="2"/>
  <c r="AV900" i="2" s="1"/>
  <c r="H900" i="2"/>
  <c r="AZ900" i="2" s="1"/>
  <c r="BA899" i="2"/>
  <c r="AI899" i="2"/>
  <c r="AC899" i="2"/>
  <c r="J899" i="2"/>
  <c r="I899" i="2"/>
  <c r="AV899" i="2" s="1"/>
  <c r="H899" i="2"/>
  <c r="AZ899" i="2" s="1"/>
  <c r="BA898" i="2"/>
  <c r="O898" i="2"/>
  <c r="AC898" i="2" s="1"/>
  <c r="N898" i="2"/>
  <c r="J898" i="2"/>
  <c r="H898" i="2"/>
  <c r="AZ898" i="2" s="1"/>
  <c r="BA897" i="2"/>
  <c r="AE897" i="2"/>
  <c r="Y897" i="2"/>
  <c r="J897" i="2"/>
  <c r="I897" i="2"/>
  <c r="AV897" i="2" s="1"/>
  <c r="H897" i="2"/>
  <c r="AZ897" i="2" s="1"/>
  <c r="BA896" i="2"/>
  <c r="N896" i="2"/>
  <c r="H896" i="2" s="1"/>
  <c r="AZ896" i="2" s="1"/>
  <c r="J896" i="2"/>
  <c r="I896" i="2"/>
  <c r="AV896" i="2" s="1"/>
  <c r="BA895" i="2"/>
  <c r="Y895" i="2"/>
  <c r="O895" i="2"/>
  <c r="N895" i="2" s="1"/>
  <c r="J895" i="2"/>
  <c r="BA894" i="2"/>
  <c r="Y894" i="2"/>
  <c r="S894" i="2"/>
  <c r="N894" i="2"/>
  <c r="H894" i="2" s="1"/>
  <c r="AZ894" i="2" s="1"/>
  <c r="J894" i="2"/>
  <c r="I894" i="2"/>
  <c r="AV894" i="2" s="1"/>
  <c r="BA893" i="2"/>
  <c r="AY893" i="2"/>
  <c r="Y893" i="2"/>
  <c r="Y892" i="2" s="1"/>
  <c r="W893" i="2"/>
  <c r="S893" i="2"/>
  <c r="S892" i="2" s="1"/>
  <c r="J893" i="2"/>
  <c r="I893" i="2"/>
  <c r="AV893" i="2" s="1"/>
  <c r="H893" i="2"/>
  <c r="AZ893" i="2" s="1"/>
  <c r="AT892" i="2"/>
  <c r="AS892" i="2"/>
  <c r="AR892" i="2"/>
  <c r="AQ892" i="2"/>
  <c r="AP892" i="2"/>
  <c r="AO892" i="2"/>
  <c r="AN892" i="2"/>
  <c r="AM892" i="2"/>
  <c r="AL892" i="2"/>
  <c r="AJ892" i="2"/>
  <c r="AH892" i="2"/>
  <c r="AG892" i="2"/>
  <c r="AF892" i="2"/>
  <c r="AD892" i="2"/>
  <c r="AB892" i="2"/>
  <c r="AA892" i="2"/>
  <c r="Z892" i="2"/>
  <c r="X892" i="2"/>
  <c r="W892" i="2"/>
  <c r="V892" i="2"/>
  <c r="U892" i="2"/>
  <c r="T892" i="2"/>
  <c r="R892" i="2"/>
  <c r="BA892" i="2" s="1"/>
  <c r="Q892" i="2"/>
  <c r="P892" i="2"/>
  <c r="J892" i="2" s="1"/>
  <c r="E892" i="2"/>
  <c r="D892" i="2"/>
  <c r="BA891" i="2"/>
  <c r="J891" i="2"/>
  <c r="I891" i="2"/>
  <c r="AV891" i="2" s="1"/>
  <c r="H891" i="2"/>
  <c r="AZ891" i="2" s="1"/>
  <c r="BA890" i="2"/>
  <c r="AV890" i="2"/>
  <c r="Y890" i="2"/>
  <c r="Y889" i="2" s="1"/>
  <c r="Y886" i="2" s="1"/>
  <c r="Y885" i="2" s="1"/>
  <c r="Y884" i="2" s="1"/>
  <c r="N890" i="2"/>
  <c r="J890" i="2"/>
  <c r="I890" i="2"/>
  <c r="H890" i="2"/>
  <c r="AZ890" i="2" s="1"/>
  <c r="AT889" i="2"/>
  <c r="AT886" i="2" s="1"/>
  <c r="AT885" i="2" s="1"/>
  <c r="AT884" i="2" s="1"/>
  <c r="AT883" i="2" s="1"/>
  <c r="AS889" i="2"/>
  <c r="AR889" i="2"/>
  <c r="AR886" i="2" s="1"/>
  <c r="AR885" i="2" s="1"/>
  <c r="AR884" i="2" s="1"/>
  <c r="AR883" i="2" s="1"/>
  <c r="AQ889" i="2"/>
  <c r="AP889" i="2"/>
  <c r="AP886" i="2" s="1"/>
  <c r="AP885" i="2" s="1"/>
  <c r="AP884" i="2" s="1"/>
  <c r="AP883" i="2" s="1"/>
  <c r="AO889" i="2"/>
  <c r="AN889" i="2"/>
  <c r="AN886" i="2" s="1"/>
  <c r="AN885" i="2" s="1"/>
  <c r="AN884" i="2" s="1"/>
  <c r="AN883" i="2" s="1"/>
  <c r="AM889" i="2"/>
  <c r="AL889" i="2"/>
  <c r="AL886" i="2" s="1"/>
  <c r="AL885" i="2" s="1"/>
  <c r="AL884" i="2" s="1"/>
  <c r="AL883" i="2" s="1"/>
  <c r="AJ889" i="2"/>
  <c r="AJ886" i="2" s="1"/>
  <c r="AJ885" i="2" s="1"/>
  <c r="AJ884" i="2" s="1"/>
  <c r="AJ883" i="2" s="1"/>
  <c r="AH889" i="2"/>
  <c r="AH886" i="2" s="1"/>
  <c r="AH885" i="2" s="1"/>
  <c r="AH884" i="2" s="1"/>
  <c r="AH883" i="2" s="1"/>
  <c r="AG889" i="2"/>
  <c r="AF889" i="2"/>
  <c r="AF886" i="2" s="1"/>
  <c r="AF885" i="2" s="1"/>
  <c r="AF884" i="2" s="1"/>
  <c r="AF883" i="2" s="1"/>
  <c r="AD889" i="2"/>
  <c r="AD886" i="2" s="1"/>
  <c r="AD885" i="2" s="1"/>
  <c r="AD884" i="2" s="1"/>
  <c r="AB889" i="2"/>
  <c r="AB886" i="2" s="1"/>
  <c r="AB885" i="2" s="1"/>
  <c r="AB884" i="2" s="1"/>
  <c r="AB883" i="2" s="1"/>
  <c r="AA889" i="2"/>
  <c r="Z889" i="2"/>
  <c r="Z886" i="2" s="1"/>
  <c r="Z885" i="2" s="1"/>
  <c r="Z884" i="2" s="1"/>
  <c r="Z883" i="2" s="1"/>
  <c r="X889" i="2"/>
  <c r="X886" i="2" s="1"/>
  <c r="X885" i="2" s="1"/>
  <c r="X884" i="2" s="1"/>
  <c r="W889" i="2"/>
  <c r="V889" i="2"/>
  <c r="V886" i="2" s="1"/>
  <c r="V885" i="2" s="1"/>
  <c r="V884" i="2" s="1"/>
  <c r="V883" i="2" s="1"/>
  <c r="U889" i="2"/>
  <c r="T889" i="2"/>
  <c r="T886" i="2" s="1"/>
  <c r="T885" i="2" s="1"/>
  <c r="T884" i="2" s="1"/>
  <c r="T883" i="2" s="1"/>
  <c r="S889" i="2"/>
  <c r="R889" i="2"/>
  <c r="BA889" i="2" s="1"/>
  <c r="Q889" i="2"/>
  <c r="P889" i="2"/>
  <c r="J889" i="2" s="1"/>
  <c r="O889" i="2"/>
  <c r="N889" i="2"/>
  <c r="H889" i="2" s="1"/>
  <c r="AZ889" i="2" s="1"/>
  <c r="I889" i="2"/>
  <c r="AV889" i="2" s="1"/>
  <c r="E889" i="2"/>
  <c r="E886" i="2" s="1"/>
  <c r="E885" i="2" s="1"/>
  <c r="E884" i="2" s="1"/>
  <c r="E883" i="2" s="1"/>
  <c r="D889" i="2"/>
  <c r="BA888" i="2"/>
  <c r="Y888" i="2"/>
  <c r="N888" i="2"/>
  <c r="H888" i="2" s="1"/>
  <c r="AZ888" i="2" s="1"/>
  <c r="J888" i="2"/>
  <c r="I888" i="2"/>
  <c r="AV888" i="2" s="1"/>
  <c r="BA887" i="2"/>
  <c r="AT887" i="2"/>
  <c r="AS887" i="2"/>
  <c r="AR887" i="2"/>
  <c r="AQ887" i="2"/>
  <c r="AP887" i="2"/>
  <c r="AO887" i="2"/>
  <c r="AN887" i="2"/>
  <c r="AM887" i="2"/>
  <c r="AL887" i="2"/>
  <c r="AK887" i="2"/>
  <c r="AJ887" i="2"/>
  <c r="AI887" i="2"/>
  <c r="AH887" i="2"/>
  <c r="AG887" i="2"/>
  <c r="AF887" i="2"/>
  <c r="AE887" i="2"/>
  <c r="AD887" i="2"/>
  <c r="AC887" i="2"/>
  <c r="AB887" i="2"/>
  <c r="AA887" i="2"/>
  <c r="Z887" i="2"/>
  <c r="Y887" i="2"/>
  <c r="X887" i="2"/>
  <c r="W887" i="2"/>
  <c r="V887" i="2"/>
  <c r="U887" i="2"/>
  <c r="T887" i="2"/>
  <c r="S887" i="2"/>
  <c r="R887" i="2"/>
  <c r="Q887" i="2"/>
  <c r="P887" i="2"/>
  <c r="O887" i="2"/>
  <c r="I887" i="2" s="1"/>
  <c r="AV887" i="2" s="1"/>
  <c r="J887" i="2"/>
  <c r="E887" i="2"/>
  <c r="D887" i="2"/>
  <c r="AW886" i="2"/>
  <c r="AS886" i="2"/>
  <c r="AS885" i="2" s="1"/>
  <c r="AS884" i="2" s="1"/>
  <c r="AS883" i="2" s="1"/>
  <c r="AQ886" i="2"/>
  <c r="AQ885" i="2" s="1"/>
  <c r="AQ884" i="2" s="1"/>
  <c r="AQ883" i="2" s="1"/>
  <c r="AO886" i="2"/>
  <c r="AO885" i="2" s="1"/>
  <c r="AO884" i="2" s="1"/>
  <c r="AO883" i="2" s="1"/>
  <c r="AM886" i="2"/>
  <c r="AM885" i="2" s="1"/>
  <c r="AM884" i="2" s="1"/>
  <c r="AM883" i="2" s="1"/>
  <c r="AG886" i="2"/>
  <c r="AG885" i="2" s="1"/>
  <c r="AG884" i="2" s="1"/>
  <c r="AG883" i="2" s="1"/>
  <c r="AA886" i="2"/>
  <c r="AA885" i="2" s="1"/>
  <c r="AA884" i="2" s="1"/>
  <c r="AA883" i="2" s="1"/>
  <c r="W886" i="2"/>
  <c r="W885" i="2" s="1"/>
  <c r="W884" i="2" s="1"/>
  <c r="U886" i="2"/>
  <c r="U885" i="2" s="1"/>
  <c r="U884" i="2" s="1"/>
  <c r="U883" i="2" s="1"/>
  <c r="S886" i="2"/>
  <c r="S885" i="2" s="1"/>
  <c r="S884" i="2" s="1"/>
  <c r="S883" i="2" s="1"/>
  <c r="Q886" i="2"/>
  <c r="Q885" i="2" s="1"/>
  <c r="Q884" i="2" s="1"/>
  <c r="O886" i="2"/>
  <c r="I886" i="2" s="1"/>
  <c r="AV886" i="2" s="1"/>
  <c r="D886" i="2"/>
  <c r="M885" i="2"/>
  <c r="L885" i="2"/>
  <c r="K885" i="2"/>
  <c r="D885" i="2"/>
  <c r="M884" i="2"/>
  <c r="L884" i="2"/>
  <c r="K884" i="2"/>
  <c r="D884" i="2"/>
  <c r="BA882" i="2"/>
  <c r="BA881" i="2"/>
  <c r="AI881" i="2"/>
  <c r="AC881" i="2"/>
  <c r="J881" i="2"/>
  <c r="I881" i="2"/>
  <c r="AV881" i="2" s="1"/>
  <c r="H881" i="2"/>
  <c r="AZ881" i="2" s="1"/>
  <c r="BA880" i="2"/>
  <c r="AI880" i="2"/>
  <c r="AC880" i="2"/>
  <c r="J880" i="2"/>
  <c r="I880" i="2"/>
  <c r="AV880" i="2" s="1"/>
  <c r="H880" i="2"/>
  <c r="AZ880" i="2" s="1"/>
  <c r="BA879" i="2"/>
  <c r="AE879" i="2"/>
  <c r="AE878" i="2" s="1"/>
  <c r="Y879" i="2"/>
  <c r="J879" i="2"/>
  <c r="I879" i="2"/>
  <c r="AV879" i="2" s="1"/>
  <c r="H879" i="2"/>
  <c r="AZ879" i="2" s="1"/>
  <c r="AT878" i="2"/>
  <c r="AS878" i="2"/>
  <c r="AR878" i="2"/>
  <c r="AQ878" i="2"/>
  <c r="AP878" i="2"/>
  <c r="AO878" i="2"/>
  <c r="AN878" i="2"/>
  <c r="AM878" i="2"/>
  <c r="AL878" i="2"/>
  <c r="AJ878" i="2"/>
  <c r="AH878" i="2"/>
  <c r="AG878" i="2"/>
  <c r="AF878" i="2"/>
  <c r="AD878" i="2"/>
  <c r="AC878" i="2"/>
  <c r="AB878" i="2"/>
  <c r="AA878" i="2"/>
  <c r="Z878" i="2"/>
  <c r="Y878" i="2"/>
  <c r="X878" i="2"/>
  <c r="W878" i="2"/>
  <c r="V878" i="2"/>
  <c r="U878" i="2"/>
  <c r="T878" i="2"/>
  <c r="S878" i="2"/>
  <c r="R878" i="2"/>
  <c r="BA878" i="2" s="1"/>
  <c r="Q878" i="2"/>
  <c r="P878" i="2"/>
  <c r="J878" i="2" s="1"/>
  <c r="O878" i="2"/>
  <c r="N878" i="2"/>
  <c r="H878" i="2" s="1"/>
  <c r="AZ878" i="2" s="1"/>
  <c r="I878" i="2"/>
  <c r="AV878" i="2" s="1"/>
  <c r="E878" i="2"/>
  <c r="D878" i="2"/>
  <c r="BA877" i="2"/>
  <c r="AE877" i="2"/>
  <c r="Y877" i="2"/>
  <c r="J877" i="2"/>
  <c r="I877" i="2"/>
  <c r="AV877" i="2" s="1"/>
  <c r="H877" i="2"/>
  <c r="AZ877" i="2" s="1"/>
  <c r="BA876" i="2"/>
  <c r="AE876" i="2"/>
  <c r="Y876" i="2"/>
  <c r="J876" i="2"/>
  <c r="I876" i="2"/>
  <c r="AV876" i="2" s="1"/>
  <c r="H876" i="2"/>
  <c r="AZ876" i="2" s="1"/>
  <c r="BA875" i="2"/>
  <c r="AE875" i="2"/>
  <c r="Y875" i="2"/>
  <c r="J875" i="2"/>
  <c r="I875" i="2"/>
  <c r="AV875" i="2" s="1"/>
  <c r="H875" i="2"/>
  <c r="AZ875" i="2" s="1"/>
  <c r="BA874" i="2"/>
  <c r="AE874" i="2"/>
  <c r="Y874" i="2"/>
  <c r="J874" i="2"/>
  <c r="I874" i="2"/>
  <c r="AV874" i="2" s="1"/>
  <c r="H874" i="2"/>
  <c r="AZ874" i="2" s="1"/>
  <c r="BA873" i="2"/>
  <c r="AE873" i="2"/>
  <c r="Y873" i="2"/>
  <c r="Y871" i="2" s="1"/>
  <c r="J873" i="2"/>
  <c r="I873" i="2"/>
  <c r="AV873" i="2" s="1"/>
  <c r="H873" i="2"/>
  <c r="AZ873" i="2" s="1"/>
  <c r="AV872" i="2"/>
  <c r="AE872" i="2"/>
  <c r="J872" i="2"/>
  <c r="I872" i="2"/>
  <c r="H872" i="2"/>
  <c r="AZ872" i="2" s="1"/>
  <c r="AT871" i="2"/>
  <c r="AS871" i="2"/>
  <c r="AR871" i="2"/>
  <c r="AQ871" i="2"/>
  <c r="AP871" i="2"/>
  <c r="AO871" i="2"/>
  <c r="AN871" i="2"/>
  <c r="AM871" i="2"/>
  <c r="AL871" i="2"/>
  <c r="AJ871" i="2"/>
  <c r="AH871" i="2"/>
  <c r="AG871" i="2"/>
  <c r="AF871" i="2"/>
  <c r="AE871" i="2"/>
  <c r="AD871" i="2"/>
  <c r="AC871" i="2"/>
  <c r="AB871" i="2"/>
  <c r="AA871" i="2"/>
  <c r="Z871" i="2"/>
  <c r="V871" i="2"/>
  <c r="U871" i="2"/>
  <c r="T871" i="2"/>
  <c r="S871" i="2"/>
  <c r="P871" i="2"/>
  <c r="O871" i="2"/>
  <c r="N871" i="2"/>
  <c r="M871" i="2"/>
  <c r="L871" i="2"/>
  <c r="K871" i="2"/>
  <c r="J871" i="2"/>
  <c r="H871" i="2"/>
  <c r="AZ871" i="2" s="1"/>
  <c r="E871" i="2"/>
  <c r="D871" i="2"/>
  <c r="BA870" i="2"/>
  <c r="AZ870" i="2"/>
  <c r="AE870" i="2"/>
  <c r="J870" i="2"/>
  <c r="I870" i="2"/>
  <c r="AV870" i="2" s="1"/>
  <c r="H870" i="2"/>
  <c r="BA869" i="2"/>
  <c r="AT869" i="2"/>
  <c r="AS869" i="2"/>
  <c r="AR869" i="2"/>
  <c r="AQ869" i="2"/>
  <c r="AP869" i="2"/>
  <c r="AO869" i="2"/>
  <c r="AN869" i="2"/>
  <c r="AM869" i="2"/>
  <c r="AL869" i="2"/>
  <c r="AJ869" i="2"/>
  <c r="AH869" i="2"/>
  <c r="AG869" i="2"/>
  <c r="AF869" i="2"/>
  <c r="AE869" i="2"/>
  <c r="AD869" i="2"/>
  <c r="AC869" i="2"/>
  <c r="AB869" i="2"/>
  <c r="AA869" i="2"/>
  <c r="Z869" i="2"/>
  <c r="Y869" i="2"/>
  <c r="X869" i="2"/>
  <c r="W869" i="2"/>
  <c r="V869" i="2"/>
  <c r="U869" i="2"/>
  <c r="T869" i="2"/>
  <c r="S869" i="2"/>
  <c r="R869" i="2"/>
  <c r="Q869" i="2"/>
  <c r="P869" i="2"/>
  <c r="O869" i="2"/>
  <c r="I869" i="2" s="1"/>
  <c r="AV869" i="2" s="1"/>
  <c r="N869" i="2"/>
  <c r="J869" i="2"/>
  <c r="H869" i="2"/>
  <c r="AZ869" i="2" s="1"/>
  <c r="E869" i="2"/>
  <c r="D869" i="2"/>
  <c r="BA868" i="2"/>
  <c r="AZ868" i="2"/>
  <c r="AE868" i="2"/>
  <c r="J868" i="2"/>
  <c r="I868" i="2"/>
  <c r="AV868" i="2" s="1"/>
  <c r="H868" i="2"/>
  <c r="BA867" i="2"/>
  <c r="AT867" i="2"/>
  <c r="AS867" i="2"/>
  <c r="AR867" i="2"/>
  <c r="AQ867" i="2"/>
  <c r="AP867" i="2"/>
  <c r="AO867" i="2"/>
  <c r="AN867" i="2"/>
  <c r="AM867" i="2"/>
  <c r="AL867" i="2"/>
  <c r="AJ867" i="2"/>
  <c r="AH867" i="2"/>
  <c r="AG867" i="2"/>
  <c r="AF867" i="2"/>
  <c r="AE867" i="2"/>
  <c r="AD867" i="2"/>
  <c r="AC867" i="2"/>
  <c r="AB867" i="2"/>
  <c r="AA867" i="2"/>
  <c r="Z867" i="2"/>
  <c r="Y867" i="2"/>
  <c r="X867" i="2"/>
  <c r="W867" i="2"/>
  <c r="V867" i="2"/>
  <c r="U867" i="2"/>
  <c r="T867" i="2"/>
  <c r="S867" i="2"/>
  <c r="R867" i="2"/>
  <c r="Q867" i="2"/>
  <c r="P867" i="2"/>
  <c r="O867" i="2"/>
  <c r="I867" i="2" s="1"/>
  <c r="AV867" i="2" s="1"/>
  <c r="N867" i="2"/>
  <c r="J867" i="2"/>
  <c r="H867" i="2"/>
  <c r="AZ867" i="2" s="1"/>
  <c r="E867" i="2"/>
  <c r="D867" i="2"/>
  <c r="BA866" i="2"/>
  <c r="AZ866" i="2"/>
  <c r="AE866" i="2"/>
  <c r="AE865" i="2" s="1"/>
  <c r="J866" i="2"/>
  <c r="I866" i="2"/>
  <c r="AV866" i="2" s="1"/>
  <c r="H866" i="2"/>
  <c r="AU865" i="2"/>
  <c r="AT865" i="2"/>
  <c r="AS865" i="2"/>
  <c r="AR865" i="2"/>
  <c r="AQ865" i="2"/>
  <c r="AP865" i="2"/>
  <c r="AO865" i="2"/>
  <c r="AN865" i="2"/>
  <c r="AM865" i="2"/>
  <c r="AL865" i="2"/>
  <c r="AJ865" i="2"/>
  <c r="AH865" i="2"/>
  <c r="AG865" i="2"/>
  <c r="AF865" i="2"/>
  <c r="AD865" i="2"/>
  <c r="AC865" i="2"/>
  <c r="AB865" i="2"/>
  <c r="AA865" i="2"/>
  <c r="Z865" i="2"/>
  <c r="Y865" i="2"/>
  <c r="X865" i="2"/>
  <c r="W865" i="2"/>
  <c r="V865" i="2"/>
  <c r="U865" i="2"/>
  <c r="T865" i="2"/>
  <c r="S865" i="2"/>
  <c r="R865" i="2"/>
  <c r="BA865" i="2" s="1"/>
  <c r="Q865" i="2"/>
  <c r="P865" i="2"/>
  <c r="J865" i="2" s="1"/>
  <c r="O865" i="2"/>
  <c r="N865" i="2"/>
  <c r="H865" i="2" s="1"/>
  <c r="AZ865" i="2" s="1"/>
  <c r="I865" i="2"/>
  <c r="AV865" i="2" s="1"/>
  <c r="E865" i="2"/>
  <c r="D865" i="2"/>
  <c r="BA864" i="2"/>
  <c r="AV864" i="2"/>
  <c r="AI864" i="2"/>
  <c r="AK864" i="2" s="1"/>
  <c r="AK863" i="2" s="1"/>
  <c r="AE864" i="2"/>
  <c r="J864" i="2"/>
  <c r="I864" i="2"/>
  <c r="H864" i="2"/>
  <c r="AZ864" i="2" s="1"/>
  <c r="AT863" i="2"/>
  <c r="AS863" i="2"/>
  <c r="AR863" i="2"/>
  <c r="AQ863" i="2"/>
  <c r="AP863" i="2"/>
  <c r="AO863" i="2"/>
  <c r="AN863" i="2"/>
  <c r="AM863" i="2"/>
  <c r="AL863" i="2"/>
  <c r="AJ863" i="2"/>
  <c r="AH863" i="2"/>
  <c r="AG863" i="2"/>
  <c r="AF863" i="2"/>
  <c r="AE863" i="2"/>
  <c r="AD863" i="2"/>
  <c r="AC863" i="2"/>
  <c r="AB863" i="2"/>
  <c r="AA863" i="2"/>
  <c r="Z863" i="2"/>
  <c r="Y863" i="2"/>
  <c r="X863" i="2"/>
  <c r="W863" i="2"/>
  <c r="V863" i="2"/>
  <c r="U863" i="2"/>
  <c r="T863" i="2"/>
  <c r="S863" i="2"/>
  <c r="R863" i="2"/>
  <c r="BA863" i="2" s="1"/>
  <c r="Q863" i="2"/>
  <c r="P863" i="2"/>
  <c r="J863" i="2" s="1"/>
  <c r="O863" i="2"/>
  <c r="N863" i="2"/>
  <c r="H863" i="2" s="1"/>
  <c r="AZ863" i="2" s="1"/>
  <c r="I863" i="2"/>
  <c r="AV863" i="2" s="1"/>
  <c r="E863" i="2"/>
  <c r="E859" i="2" s="1"/>
  <c r="E858" i="2" s="1"/>
  <c r="E857" i="2" s="1"/>
  <c r="D863" i="2"/>
  <c r="BA862" i="2"/>
  <c r="AV862" i="2"/>
  <c r="AI862" i="2"/>
  <c r="AK862" i="2" s="1"/>
  <c r="AE862" i="2"/>
  <c r="J862" i="2"/>
  <c r="I862" i="2"/>
  <c r="H862" i="2"/>
  <c r="AZ862" i="2" s="1"/>
  <c r="BA861" i="2"/>
  <c r="AZ861" i="2"/>
  <c r="AE861" i="2"/>
  <c r="J861" i="2"/>
  <c r="I861" i="2"/>
  <c r="AV861" i="2" s="1"/>
  <c r="H861" i="2"/>
  <c r="BA860" i="2"/>
  <c r="AT860" i="2"/>
  <c r="AS860" i="2"/>
  <c r="AS859" i="2" s="1"/>
  <c r="AS858" i="2" s="1"/>
  <c r="AS857" i="2" s="1"/>
  <c r="AR860" i="2"/>
  <c r="AQ860" i="2"/>
  <c r="AQ859" i="2" s="1"/>
  <c r="AQ858" i="2" s="1"/>
  <c r="AQ857" i="2" s="1"/>
  <c r="AP860" i="2"/>
  <c r="AO860" i="2"/>
  <c r="AO859" i="2" s="1"/>
  <c r="AO858" i="2" s="1"/>
  <c r="AO857" i="2" s="1"/>
  <c r="AN860" i="2"/>
  <c r="AM860" i="2"/>
  <c r="AM859" i="2" s="1"/>
  <c r="AM858" i="2" s="1"/>
  <c r="AM857" i="2" s="1"/>
  <c r="AL860" i="2"/>
  <c r="AJ860" i="2"/>
  <c r="AH860" i="2"/>
  <c r="AG860" i="2"/>
  <c r="AG859" i="2" s="1"/>
  <c r="AG858" i="2" s="1"/>
  <c r="AG857" i="2" s="1"/>
  <c r="AF860" i="2"/>
  <c r="AE860" i="2"/>
  <c r="AE859" i="2" s="1"/>
  <c r="AE858" i="2" s="1"/>
  <c r="AE857" i="2" s="1"/>
  <c r="AD860" i="2"/>
  <c r="AC860" i="2"/>
  <c r="AC859" i="2" s="1"/>
  <c r="AC858" i="2" s="1"/>
  <c r="AC857" i="2" s="1"/>
  <c r="AB860" i="2"/>
  <c r="AA860" i="2"/>
  <c r="AA859" i="2" s="1"/>
  <c r="AA858" i="2" s="1"/>
  <c r="AA857" i="2" s="1"/>
  <c r="Z860" i="2"/>
  <c r="Y860" i="2"/>
  <c r="Y859" i="2" s="1"/>
  <c r="Y858" i="2" s="1"/>
  <c r="Y857" i="2" s="1"/>
  <c r="X860" i="2"/>
  <c r="W860" i="2"/>
  <c r="W859" i="2" s="1"/>
  <c r="V860" i="2"/>
  <c r="U860" i="2"/>
  <c r="U859" i="2" s="1"/>
  <c r="U858" i="2" s="1"/>
  <c r="U857" i="2" s="1"/>
  <c r="T860" i="2"/>
  <c r="S860" i="2"/>
  <c r="S859" i="2" s="1"/>
  <c r="S858" i="2" s="1"/>
  <c r="S857" i="2" s="1"/>
  <c r="R860" i="2"/>
  <c r="Q860" i="2"/>
  <c r="Q859" i="2" s="1"/>
  <c r="P860" i="2"/>
  <c r="O860" i="2"/>
  <c r="I860" i="2" s="1"/>
  <c r="AV860" i="2" s="1"/>
  <c r="N860" i="2"/>
  <c r="J860" i="2"/>
  <c r="H860" i="2"/>
  <c r="AZ860" i="2" s="1"/>
  <c r="E860" i="2"/>
  <c r="D860" i="2"/>
  <c r="AT859" i="2"/>
  <c r="AR859" i="2"/>
  <c r="AP859" i="2"/>
  <c r="AN859" i="2"/>
  <c r="AL859" i="2"/>
  <c r="AJ859" i="2"/>
  <c r="AH859" i="2"/>
  <c r="AF859" i="2"/>
  <c r="AD859" i="2"/>
  <c r="AB859" i="2"/>
  <c r="Z859" i="2"/>
  <c r="X859" i="2"/>
  <c r="V859" i="2"/>
  <c r="T859" i="2"/>
  <c r="R859" i="2"/>
  <c r="P859" i="2"/>
  <c r="N859" i="2"/>
  <c r="M859" i="2"/>
  <c r="L859" i="2"/>
  <c r="BA859" i="2" s="1"/>
  <c r="K859" i="2"/>
  <c r="J859" i="2"/>
  <c r="H859" i="2"/>
  <c r="AZ859" i="2" s="1"/>
  <c r="D859" i="2"/>
  <c r="AT858" i="2"/>
  <c r="AT857" i="2" s="1"/>
  <c r="AR858" i="2"/>
  <c r="AR857" i="2" s="1"/>
  <c r="AP858" i="2"/>
  <c r="AP857" i="2" s="1"/>
  <c r="AN858" i="2"/>
  <c r="AN857" i="2" s="1"/>
  <c r="AL858" i="2"/>
  <c r="AL857" i="2" s="1"/>
  <c r="AJ858" i="2"/>
  <c r="AJ857" i="2" s="1"/>
  <c r="AH858" i="2"/>
  <c r="AH857" i="2" s="1"/>
  <c r="AF858" i="2"/>
  <c r="AF857" i="2" s="1"/>
  <c r="AD858" i="2"/>
  <c r="AD857" i="2" s="1"/>
  <c r="AB858" i="2"/>
  <c r="AB857" i="2" s="1"/>
  <c r="Z858" i="2"/>
  <c r="Z857" i="2" s="1"/>
  <c r="V858" i="2"/>
  <c r="V857" i="2" s="1"/>
  <c r="T858" i="2"/>
  <c r="T857" i="2" s="1"/>
  <c r="P858" i="2"/>
  <c r="P857" i="2" s="1"/>
  <c r="N858" i="2"/>
  <c r="N857" i="2" s="1"/>
  <c r="M858" i="2"/>
  <c r="L858" i="2"/>
  <c r="K858" i="2"/>
  <c r="J858" i="2"/>
  <c r="H858" i="2"/>
  <c r="AZ858" i="2" s="1"/>
  <c r="D858" i="2"/>
  <c r="D857" i="2" s="1"/>
  <c r="AU857" i="2"/>
  <c r="M857" i="2"/>
  <c r="K857" i="2"/>
  <c r="H857" i="2" s="1"/>
  <c r="AZ857" i="2" s="1"/>
  <c r="BA856" i="2"/>
  <c r="Y856" i="2"/>
  <c r="N856" i="2"/>
  <c r="H856" i="2" s="1"/>
  <c r="AZ856" i="2" s="1"/>
  <c r="J856" i="2"/>
  <c r="I856" i="2"/>
  <c r="AC856" i="2" s="1"/>
  <c r="AI856" i="2" s="1"/>
  <c r="AV856" i="2" s="1"/>
  <c r="BA855" i="2"/>
  <c r="Y855" i="2"/>
  <c r="N855" i="2"/>
  <c r="J855" i="2"/>
  <c r="I855" i="2"/>
  <c r="AC855" i="2" s="1"/>
  <c r="H855" i="2"/>
  <c r="AZ855" i="2" s="1"/>
  <c r="BA854" i="2"/>
  <c r="Y854" i="2"/>
  <c r="N854" i="2"/>
  <c r="H854" i="2" s="1"/>
  <c r="AZ854" i="2" s="1"/>
  <c r="J854" i="2"/>
  <c r="I854" i="2"/>
  <c r="AC854" i="2" s="1"/>
  <c r="BA853" i="2"/>
  <c r="Y853" i="2"/>
  <c r="Y852" i="2" s="1"/>
  <c r="N853" i="2"/>
  <c r="J853" i="2"/>
  <c r="I853" i="2"/>
  <c r="AC853" i="2" s="1"/>
  <c r="H853" i="2"/>
  <c r="AZ853" i="2" s="1"/>
  <c r="AT852" i="2"/>
  <c r="AS852" i="2"/>
  <c r="AR852" i="2"/>
  <c r="AQ852" i="2"/>
  <c r="AP852" i="2"/>
  <c r="AO852" i="2"/>
  <c r="AN852" i="2"/>
  <c r="AM852" i="2"/>
  <c r="AL852" i="2"/>
  <c r="AK852" i="2"/>
  <c r="AJ852" i="2"/>
  <c r="AH852" i="2"/>
  <c r="AG852" i="2"/>
  <c r="AF852" i="2"/>
  <c r="AD852" i="2"/>
  <c r="AB852" i="2"/>
  <c r="AA852" i="2"/>
  <c r="Z852" i="2"/>
  <c r="X852" i="2"/>
  <c r="W852" i="2"/>
  <c r="V852" i="2"/>
  <c r="U852" i="2"/>
  <c r="T852" i="2"/>
  <c r="S852" i="2"/>
  <c r="R852" i="2"/>
  <c r="BA852" i="2" s="1"/>
  <c r="Q852" i="2"/>
  <c r="P852" i="2"/>
  <c r="J852" i="2" s="1"/>
  <c r="O852" i="2"/>
  <c r="N852" i="2"/>
  <c r="H852" i="2" s="1"/>
  <c r="AZ852" i="2" s="1"/>
  <c r="I852" i="2"/>
  <c r="E852" i="2"/>
  <c r="D852" i="2"/>
  <c r="BA851" i="2"/>
  <c r="AC851" i="2"/>
  <c r="AI851" i="2" s="1"/>
  <c r="Y851" i="2"/>
  <c r="N851" i="2"/>
  <c r="H851" i="2" s="1"/>
  <c r="AZ851" i="2" s="1"/>
  <c r="J851" i="2"/>
  <c r="I851" i="2"/>
  <c r="BA850" i="2"/>
  <c r="AT850" i="2"/>
  <c r="AS850" i="2"/>
  <c r="AR850" i="2"/>
  <c r="AQ850" i="2"/>
  <c r="AP850" i="2"/>
  <c r="AO850" i="2"/>
  <c r="AN850" i="2"/>
  <c r="AM850" i="2"/>
  <c r="AL850" i="2"/>
  <c r="AK850" i="2"/>
  <c r="AJ850" i="2"/>
  <c r="AH850" i="2"/>
  <c r="AG850" i="2"/>
  <c r="AF850" i="2"/>
  <c r="AE850" i="2"/>
  <c r="AD850" i="2"/>
  <c r="AC850" i="2"/>
  <c r="AB850" i="2"/>
  <c r="AA850" i="2"/>
  <c r="Z850" i="2"/>
  <c r="Y850" i="2"/>
  <c r="X850" i="2"/>
  <c r="W850" i="2"/>
  <c r="V850" i="2"/>
  <c r="U850" i="2"/>
  <c r="T850" i="2"/>
  <c r="S850" i="2"/>
  <c r="R850" i="2"/>
  <c r="Q850" i="2"/>
  <c r="P850" i="2"/>
  <c r="O850" i="2"/>
  <c r="I850" i="2" s="1"/>
  <c r="J850" i="2"/>
  <c r="E850" i="2"/>
  <c r="D850" i="2"/>
  <c r="BA849" i="2"/>
  <c r="AK849" i="2"/>
  <c r="AI849" i="2"/>
  <c r="AV849" i="2" s="1"/>
  <c r="N849" i="2"/>
  <c r="H849" i="2" s="1"/>
  <c r="AZ849" i="2" s="1"/>
  <c r="J849" i="2"/>
  <c r="I849" i="2"/>
  <c r="BA848" i="2"/>
  <c r="AT848" i="2"/>
  <c r="AS848" i="2"/>
  <c r="AS847" i="2" s="1"/>
  <c r="AS846" i="2" s="1"/>
  <c r="AR848" i="2"/>
  <c r="AQ848" i="2"/>
  <c r="AQ847" i="2" s="1"/>
  <c r="AQ846" i="2" s="1"/>
  <c r="AP848" i="2"/>
  <c r="AO848" i="2"/>
  <c r="AO847" i="2" s="1"/>
  <c r="AO846" i="2" s="1"/>
  <c r="AN848" i="2"/>
  <c r="AM848" i="2"/>
  <c r="AM847" i="2" s="1"/>
  <c r="AM846" i="2" s="1"/>
  <c r="AL848" i="2"/>
  <c r="AK848" i="2"/>
  <c r="AK847" i="2" s="1"/>
  <c r="AK846" i="2" s="1"/>
  <c r="AJ848" i="2"/>
  <c r="AI848" i="2"/>
  <c r="AH848" i="2"/>
  <c r="AG848" i="2"/>
  <c r="AG847" i="2" s="1"/>
  <c r="AG846" i="2" s="1"/>
  <c r="AF848" i="2"/>
  <c r="AE848" i="2"/>
  <c r="AE847" i="2" s="1"/>
  <c r="AD848" i="2"/>
  <c r="AC848" i="2"/>
  <c r="AC847" i="2" s="1"/>
  <c r="AB848" i="2"/>
  <c r="AA848" i="2"/>
  <c r="AA847" i="2" s="1"/>
  <c r="AA846" i="2" s="1"/>
  <c r="Z848" i="2"/>
  <c r="Y848" i="2"/>
  <c r="Y847" i="2" s="1"/>
  <c r="Y846" i="2" s="1"/>
  <c r="X848" i="2"/>
  <c r="W848" i="2"/>
  <c r="W847" i="2" s="1"/>
  <c r="W846" i="2" s="1"/>
  <c r="V848" i="2"/>
  <c r="U848" i="2"/>
  <c r="U847" i="2" s="1"/>
  <c r="U846" i="2" s="1"/>
  <c r="T848" i="2"/>
  <c r="S848" i="2"/>
  <c r="S847" i="2" s="1"/>
  <c r="S846" i="2" s="1"/>
  <c r="R848" i="2"/>
  <c r="Q848" i="2"/>
  <c r="Q847" i="2" s="1"/>
  <c r="Q846" i="2" s="1"/>
  <c r="P848" i="2"/>
  <c r="O848" i="2"/>
  <c r="I848" i="2" s="1"/>
  <c r="J848" i="2"/>
  <c r="E848" i="2"/>
  <c r="D848" i="2"/>
  <c r="D847" i="2" s="1"/>
  <c r="D846" i="2" s="1"/>
  <c r="AT847" i="2"/>
  <c r="AR847" i="2"/>
  <c r="AP847" i="2"/>
  <c r="AN847" i="2"/>
  <c r="AL847" i="2"/>
  <c r="AJ847" i="2"/>
  <c r="AH847" i="2"/>
  <c r="AF847" i="2"/>
  <c r="AD847" i="2"/>
  <c r="AB847" i="2"/>
  <c r="Z847" i="2"/>
  <c r="X847" i="2"/>
  <c r="V847" i="2"/>
  <c r="T847" i="2"/>
  <c r="R847" i="2"/>
  <c r="P847" i="2"/>
  <c r="J847" i="2" s="1"/>
  <c r="L847" i="2"/>
  <c r="BA847" i="2" s="1"/>
  <c r="K847" i="2"/>
  <c r="E847" i="2"/>
  <c r="E846" i="2" s="1"/>
  <c r="AU846" i="2"/>
  <c r="AT846" i="2"/>
  <c r="AR846" i="2"/>
  <c r="AP846" i="2"/>
  <c r="AN846" i="2"/>
  <c r="AL846" i="2"/>
  <c r="AJ846" i="2"/>
  <c r="AH846" i="2"/>
  <c r="AF846" i="2"/>
  <c r="AD846" i="2"/>
  <c r="AB846" i="2"/>
  <c r="Z846" i="2"/>
  <c r="X846" i="2"/>
  <c r="V846" i="2"/>
  <c r="T846" i="2"/>
  <c r="R846" i="2"/>
  <c r="P846" i="2"/>
  <c r="M846" i="2"/>
  <c r="L846" i="2"/>
  <c r="J846" i="2"/>
  <c r="BA845" i="2"/>
  <c r="AI845" i="2"/>
  <c r="AV845" i="2" s="1"/>
  <c r="AC845" i="2"/>
  <c r="J845" i="2"/>
  <c r="I845" i="2"/>
  <c r="H845" i="2"/>
  <c r="AZ845" i="2" s="1"/>
  <c r="AC844" i="2"/>
  <c r="AD844" i="2" s="1"/>
  <c r="AD841" i="2" s="1"/>
  <c r="AD834" i="2" s="1"/>
  <c r="X844" i="2"/>
  <c r="R844" i="2"/>
  <c r="BA844" i="2" s="1"/>
  <c r="K844" i="2"/>
  <c r="J844" i="2"/>
  <c r="I844" i="2"/>
  <c r="H844" i="2"/>
  <c r="AZ844" i="2" s="1"/>
  <c r="BA843" i="2"/>
  <c r="AE843" i="2"/>
  <c r="Y843" i="2"/>
  <c r="J843" i="2"/>
  <c r="I843" i="2"/>
  <c r="AI843" i="2" s="1"/>
  <c r="H843" i="2"/>
  <c r="AZ843" i="2" s="1"/>
  <c r="K842" i="2"/>
  <c r="H842" i="2" s="1"/>
  <c r="AZ842" i="2" s="1"/>
  <c r="J842" i="2"/>
  <c r="I842" i="2"/>
  <c r="AT841" i="2"/>
  <c r="AS841" i="2"/>
  <c r="AS834" i="2" s="1"/>
  <c r="AR841" i="2"/>
  <c r="AQ841" i="2"/>
  <c r="AQ834" i="2" s="1"/>
  <c r="AP841" i="2"/>
  <c r="AO841" i="2"/>
  <c r="AO834" i="2" s="1"/>
  <c r="AN841" i="2"/>
  <c r="AM841" i="2"/>
  <c r="AL841" i="2"/>
  <c r="AJ841" i="2"/>
  <c r="AH841" i="2"/>
  <c r="AG841" i="2"/>
  <c r="AF841" i="2"/>
  <c r="AE841" i="2"/>
  <c r="AB841" i="2"/>
  <c r="AA841" i="2"/>
  <c r="Z841" i="2"/>
  <c r="Y841" i="2"/>
  <c r="V841" i="2"/>
  <c r="U841" i="2"/>
  <c r="T841" i="2"/>
  <c r="S841" i="2"/>
  <c r="P841" i="2"/>
  <c r="O841" i="2"/>
  <c r="N841" i="2"/>
  <c r="M841" i="2"/>
  <c r="J841" i="2" s="1"/>
  <c r="L841" i="2"/>
  <c r="K841" i="2"/>
  <c r="H841" i="2" s="1"/>
  <c r="AZ841" i="2" s="1"/>
  <c r="I841" i="2"/>
  <c r="E841" i="2"/>
  <c r="D841" i="2"/>
  <c r="K840" i="2"/>
  <c r="H840" i="2" s="1"/>
  <c r="AZ840" i="2" s="1"/>
  <c r="J840" i="2"/>
  <c r="I840" i="2"/>
  <c r="AT839" i="2"/>
  <c r="AS839" i="2"/>
  <c r="AS836" i="2" s="1"/>
  <c r="AR839" i="2"/>
  <c r="AQ839" i="2"/>
  <c r="AQ836" i="2" s="1"/>
  <c r="AP839" i="2"/>
  <c r="AO839" i="2"/>
  <c r="AO836" i="2" s="1"/>
  <c r="AN839" i="2"/>
  <c r="AM839" i="2"/>
  <c r="AM835" i="2" s="1"/>
  <c r="AM834" i="2" s="1"/>
  <c r="AL839" i="2"/>
  <c r="AK839" i="2"/>
  <c r="AK835" i="2" s="1"/>
  <c r="AJ839" i="2"/>
  <c r="AH839" i="2"/>
  <c r="AG839" i="2"/>
  <c r="AG835" i="2" s="1"/>
  <c r="AG834" i="2" s="1"/>
  <c r="AF839" i="2"/>
  <c r="AE839" i="2"/>
  <c r="AE835" i="2" s="1"/>
  <c r="AE834" i="2" s="1"/>
  <c r="AD839" i="2"/>
  <c r="AC839" i="2"/>
  <c r="AC835" i="2" s="1"/>
  <c r="AB839" i="2"/>
  <c r="AA839" i="2"/>
  <c r="AA835" i="2" s="1"/>
  <c r="AA834" i="2" s="1"/>
  <c r="Z839" i="2"/>
  <c r="Y839" i="2"/>
  <c r="Y835" i="2" s="1"/>
  <c r="Y834" i="2" s="1"/>
  <c r="V839" i="2"/>
  <c r="U839" i="2"/>
  <c r="U835" i="2" s="1"/>
  <c r="U834" i="2" s="1"/>
  <c r="T839" i="2"/>
  <c r="S839" i="2"/>
  <c r="S835" i="2" s="1"/>
  <c r="S834" i="2" s="1"/>
  <c r="P839" i="2"/>
  <c r="O839" i="2"/>
  <c r="O835" i="2" s="1"/>
  <c r="O834" i="2" s="1"/>
  <c r="N839" i="2"/>
  <c r="M839" i="2"/>
  <c r="J839" i="2" s="1"/>
  <c r="L839" i="2"/>
  <c r="K839" i="2"/>
  <c r="H839" i="2" s="1"/>
  <c r="AZ839" i="2" s="1"/>
  <c r="I839" i="2"/>
  <c r="E839" i="2"/>
  <c r="E835" i="2" s="1"/>
  <c r="E834" i="2" s="1"/>
  <c r="D839" i="2"/>
  <c r="N838" i="2"/>
  <c r="K838" i="2"/>
  <c r="J838" i="2"/>
  <c r="I838" i="2"/>
  <c r="H838" i="2"/>
  <c r="AZ838" i="2" s="1"/>
  <c r="Q837" i="2"/>
  <c r="R837" i="2" s="1"/>
  <c r="K837" i="2"/>
  <c r="J837" i="2"/>
  <c r="I837" i="2"/>
  <c r="H837" i="2"/>
  <c r="AZ837" i="2" s="1"/>
  <c r="AT836" i="2"/>
  <c r="AR836" i="2"/>
  <c r="AP836" i="2"/>
  <c r="AN836" i="2"/>
  <c r="AM836" i="2"/>
  <c r="AL836" i="2"/>
  <c r="AK836" i="2"/>
  <c r="AJ836" i="2"/>
  <c r="AH836" i="2"/>
  <c r="AG836" i="2"/>
  <c r="AF836" i="2"/>
  <c r="AE836" i="2"/>
  <c r="AD836" i="2"/>
  <c r="AC836" i="2"/>
  <c r="AB836" i="2"/>
  <c r="AA836" i="2"/>
  <c r="Z836" i="2"/>
  <c r="Y836" i="2"/>
  <c r="V836" i="2"/>
  <c r="U836" i="2"/>
  <c r="T836" i="2"/>
  <c r="S836" i="2"/>
  <c r="P836" i="2"/>
  <c r="O836" i="2"/>
  <c r="N836" i="2"/>
  <c r="M836" i="2"/>
  <c r="L836" i="2"/>
  <c r="K836" i="2"/>
  <c r="J836" i="2"/>
  <c r="H836" i="2"/>
  <c r="AZ836" i="2" s="1"/>
  <c r="E836" i="2"/>
  <c r="D836" i="2"/>
  <c r="AN835" i="2"/>
  <c r="AL835" i="2"/>
  <c r="AJ835" i="2"/>
  <c r="AH835" i="2"/>
  <c r="AF835" i="2"/>
  <c r="AD835" i="2"/>
  <c r="AB835" i="2"/>
  <c r="Z835" i="2"/>
  <c r="V835" i="2"/>
  <c r="T835" i="2"/>
  <c r="P835" i="2"/>
  <c r="N835" i="2"/>
  <c r="L835" i="2"/>
  <c r="D835" i="2"/>
  <c r="AY834" i="2"/>
  <c r="AU834" i="2"/>
  <c r="AT834" i="2"/>
  <c r="AR834" i="2"/>
  <c r="AP834" i="2"/>
  <c r="AN834" i="2"/>
  <c r="AL834" i="2"/>
  <c r="AJ834" i="2"/>
  <c r="AH834" i="2"/>
  <c r="AF834" i="2"/>
  <c r="AB834" i="2"/>
  <c r="Z834" i="2"/>
  <c r="V834" i="2"/>
  <c r="T834" i="2"/>
  <c r="P834" i="2"/>
  <c r="N834" i="2"/>
  <c r="L834" i="2"/>
  <c r="D834" i="2"/>
  <c r="BA833" i="2"/>
  <c r="AZ833" i="2"/>
  <c r="AI833" i="2"/>
  <c r="AV833" i="2" s="1"/>
  <c r="N833" i="2"/>
  <c r="J833" i="2"/>
  <c r="I833" i="2"/>
  <c r="BA832" i="2"/>
  <c r="AI832" i="2"/>
  <c r="AK832" i="2" s="1"/>
  <c r="N832" i="2"/>
  <c r="J832" i="2"/>
  <c r="I832" i="2"/>
  <c r="H832" i="2"/>
  <c r="AZ832" i="2" s="1"/>
  <c r="BA831" i="2"/>
  <c r="N831" i="2"/>
  <c r="H831" i="2" s="1"/>
  <c r="AZ831" i="2" s="1"/>
  <c r="J831" i="2"/>
  <c r="I831" i="2"/>
  <c r="AI831" i="2" s="1"/>
  <c r="BA830" i="2"/>
  <c r="AE830" i="2"/>
  <c r="AE829" i="2" s="1"/>
  <c r="AE827" i="2" s="1"/>
  <c r="N830" i="2"/>
  <c r="J830" i="2"/>
  <c r="I830" i="2"/>
  <c r="AI830" i="2" s="1"/>
  <c r="H830" i="2"/>
  <c r="AZ830" i="2" s="1"/>
  <c r="AT829" i="2"/>
  <c r="AS829" i="2"/>
  <c r="AR829" i="2"/>
  <c r="AQ829" i="2"/>
  <c r="AP829" i="2"/>
  <c r="AO829" i="2"/>
  <c r="AN829" i="2"/>
  <c r="AM829" i="2"/>
  <c r="AL829" i="2"/>
  <c r="AJ829" i="2"/>
  <c r="AH829" i="2"/>
  <c r="AG829" i="2"/>
  <c r="AF829" i="2"/>
  <c r="AD829" i="2"/>
  <c r="AC829" i="2"/>
  <c r="AB829" i="2"/>
  <c r="AA829" i="2"/>
  <c r="Z829" i="2"/>
  <c r="Y829" i="2"/>
  <c r="X829" i="2"/>
  <c r="W829" i="2"/>
  <c r="V829" i="2"/>
  <c r="U829" i="2"/>
  <c r="T829" i="2"/>
  <c r="S829" i="2"/>
  <c r="R829" i="2"/>
  <c r="Q829" i="2"/>
  <c r="P829" i="2"/>
  <c r="O829" i="2"/>
  <c r="N829" i="2"/>
  <c r="M829" i="2"/>
  <c r="L829" i="2"/>
  <c r="BA829" i="2" s="1"/>
  <c r="K829" i="2"/>
  <c r="J829" i="2"/>
  <c r="H829" i="2"/>
  <c r="AZ829" i="2" s="1"/>
  <c r="E829" i="2"/>
  <c r="D829" i="2"/>
  <c r="BA828" i="2"/>
  <c r="AV828" i="2"/>
  <c r="J828" i="2"/>
  <c r="I828" i="2"/>
  <c r="H828" i="2"/>
  <c r="AZ828" i="2" s="1"/>
  <c r="AT827" i="2"/>
  <c r="AS827" i="2"/>
  <c r="AR827" i="2"/>
  <c r="AQ827" i="2"/>
  <c r="AP827" i="2"/>
  <c r="AO827" i="2"/>
  <c r="AN827" i="2"/>
  <c r="AM827" i="2"/>
  <c r="AL827" i="2"/>
  <c r="AJ827" i="2"/>
  <c r="AH827" i="2"/>
  <c r="AG827" i="2"/>
  <c r="AF827" i="2"/>
  <c r="AD827" i="2"/>
  <c r="AC827" i="2"/>
  <c r="AB827" i="2"/>
  <c r="AA827" i="2"/>
  <c r="Z827" i="2"/>
  <c r="Y827" i="2"/>
  <c r="X827" i="2"/>
  <c r="W827" i="2"/>
  <c r="V827" i="2"/>
  <c r="U827" i="2"/>
  <c r="T827" i="2"/>
  <c r="S827" i="2"/>
  <c r="R827" i="2"/>
  <c r="Q827" i="2"/>
  <c r="P827" i="2"/>
  <c r="O827" i="2"/>
  <c r="N827" i="2"/>
  <c r="M827" i="2"/>
  <c r="L827" i="2"/>
  <c r="BA827" i="2" s="1"/>
  <c r="K827" i="2"/>
  <c r="J827" i="2"/>
  <c r="H827" i="2"/>
  <c r="AZ827" i="2" s="1"/>
  <c r="E827" i="2"/>
  <c r="D827" i="2"/>
  <c r="N826" i="2"/>
  <c r="I826" i="2"/>
  <c r="AI826" i="2" s="1"/>
  <c r="H826" i="2"/>
  <c r="BA825" i="2"/>
  <c r="AE825" i="2"/>
  <c r="Y825" i="2"/>
  <c r="N825" i="2"/>
  <c r="H825" i="2" s="1"/>
  <c r="AZ825" i="2" s="1"/>
  <c r="J825" i="2"/>
  <c r="I825" i="2"/>
  <c r="AI825" i="2" s="1"/>
  <c r="BA824" i="2"/>
  <c r="AI824" i="2"/>
  <c r="AK824" i="2" s="1"/>
  <c r="AE824" i="2"/>
  <c r="Y824" i="2"/>
  <c r="N824" i="2"/>
  <c r="J824" i="2"/>
  <c r="I824" i="2"/>
  <c r="H824" i="2"/>
  <c r="AZ824" i="2" s="1"/>
  <c r="BA823" i="2"/>
  <c r="AE823" i="2"/>
  <c r="Y823" i="2"/>
  <c r="N823" i="2"/>
  <c r="H823" i="2" s="1"/>
  <c r="AZ823" i="2" s="1"/>
  <c r="J823" i="2"/>
  <c r="I823" i="2"/>
  <c r="AI823" i="2" s="1"/>
  <c r="BA822" i="2"/>
  <c r="AE822" i="2"/>
  <c r="Y822" i="2"/>
  <c r="N822" i="2"/>
  <c r="I822" i="2"/>
  <c r="AI822" i="2" s="1"/>
  <c r="H822" i="2"/>
  <c r="AZ822" i="2" s="1"/>
  <c r="D822" i="2"/>
  <c r="BA821" i="2"/>
  <c r="AE821" i="2"/>
  <c r="Y821" i="2"/>
  <c r="N821" i="2"/>
  <c r="H821" i="2" s="1"/>
  <c r="AZ821" i="2" s="1"/>
  <c r="J821" i="2"/>
  <c r="I821" i="2"/>
  <c r="AI821" i="2" s="1"/>
  <c r="BA820" i="2"/>
  <c r="AI820" i="2"/>
  <c r="AK820" i="2" s="1"/>
  <c r="AE820" i="2"/>
  <c r="Y820" i="2"/>
  <c r="N820" i="2"/>
  <c r="J820" i="2"/>
  <c r="I820" i="2"/>
  <c r="H820" i="2"/>
  <c r="AZ820" i="2" s="1"/>
  <c r="BA819" i="2"/>
  <c r="AE819" i="2"/>
  <c r="Y819" i="2"/>
  <c r="N819" i="2"/>
  <c r="H819" i="2" s="1"/>
  <c r="AZ819" i="2" s="1"/>
  <c r="J819" i="2"/>
  <c r="I819" i="2"/>
  <c r="AI819" i="2" s="1"/>
  <c r="BA818" i="2"/>
  <c r="AI818" i="2"/>
  <c r="AK818" i="2" s="1"/>
  <c r="AE818" i="2"/>
  <c r="Y818" i="2"/>
  <c r="Y814" i="2" s="1"/>
  <c r="N818" i="2"/>
  <c r="J818" i="2"/>
  <c r="I818" i="2"/>
  <c r="H818" i="2"/>
  <c r="AZ818" i="2" s="1"/>
  <c r="BA817" i="2"/>
  <c r="AE817" i="2"/>
  <c r="Y817" i="2"/>
  <c r="N817" i="2"/>
  <c r="H817" i="2" s="1"/>
  <c r="AZ817" i="2" s="1"/>
  <c r="J817" i="2"/>
  <c r="I817" i="2"/>
  <c r="AI817" i="2" s="1"/>
  <c r="BA816" i="2"/>
  <c r="Y816" i="2"/>
  <c r="N816" i="2"/>
  <c r="H816" i="2" s="1"/>
  <c r="AZ816" i="2" s="1"/>
  <c r="J816" i="2"/>
  <c r="I816" i="2"/>
  <c r="BA815" i="2"/>
  <c r="Y815" i="2"/>
  <c r="N815" i="2"/>
  <c r="H815" i="2" s="1"/>
  <c r="AZ815" i="2" s="1"/>
  <c r="J815" i="2"/>
  <c r="I815" i="2"/>
  <c r="AU814" i="2"/>
  <c r="AT814" i="2"/>
  <c r="AS814" i="2"/>
  <c r="AR814" i="2"/>
  <c r="AQ814" i="2"/>
  <c r="AP814" i="2"/>
  <c r="AO814" i="2"/>
  <c r="AN814" i="2"/>
  <c r="AM814" i="2"/>
  <c r="AL814" i="2"/>
  <c r="AJ814" i="2"/>
  <c r="AH814" i="2"/>
  <c r="AG814" i="2"/>
  <c r="AF814" i="2"/>
  <c r="AD814" i="2"/>
  <c r="AB814" i="2"/>
  <c r="AA814" i="2"/>
  <c r="Z814" i="2"/>
  <c r="X814" i="2"/>
  <c r="W814" i="2"/>
  <c r="V814" i="2"/>
  <c r="U814" i="2"/>
  <c r="T814" i="2"/>
  <c r="S814" i="2"/>
  <c r="R814" i="2"/>
  <c r="Q814" i="2"/>
  <c r="P814" i="2"/>
  <c r="O814" i="2"/>
  <c r="N814" i="2"/>
  <c r="M814" i="2"/>
  <c r="L814" i="2"/>
  <c r="I814" i="2" s="1"/>
  <c r="K814" i="2"/>
  <c r="J814" i="2"/>
  <c r="H814" i="2"/>
  <c r="AZ814" i="2" s="1"/>
  <c r="E814" i="2"/>
  <c r="D814" i="2"/>
  <c r="AV813" i="2"/>
  <c r="Y813" i="2"/>
  <c r="Y812" i="2" s="1"/>
  <c r="N813" i="2"/>
  <c r="I813" i="2"/>
  <c r="AC813" i="2" s="1"/>
  <c r="H813" i="2"/>
  <c r="AT812" i="2"/>
  <c r="AS812" i="2"/>
  <c r="AR812" i="2"/>
  <c r="AQ812" i="2"/>
  <c r="AP812" i="2"/>
  <c r="AO812" i="2"/>
  <c r="AN812" i="2"/>
  <c r="AM812" i="2"/>
  <c r="AL812" i="2"/>
  <c r="AK812" i="2"/>
  <c r="AJ812" i="2"/>
  <c r="AI812" i="2"/>
  <c r="AV812" i="2" s="1"/>
  <c r="AH812" i="2"/>
  <c r="AG812" i="2"/>
  <c r="AF812" i="2"/>
  <c r="AD812" i="2"/>
  <c r="AB812" i="2"/>
  <c r="AA812" i="2"/>
  <c r="Z812" i="2"/>
  <c r="X812" i="2"/>
  <c r="W812" i="2"/>
  <c r="V812" i="2"/>
  <c r="U812" i="2"/>
  <c r="T812" i="2"/>
  <c r="S812" i="2"/>
  <c r="R812" i="2"/>
  <c r="Q812" i="2"/>
  <c r="P812" i="2"/>
  <c r="O812" i="2"/>
  <c r="N812" i="2"/>
  <c r="I812" i="2"/>
  <c r="H812" i="2"/>
  <c r="AZ812" i="2" s="1"/>
  <c r="E812" i="2"/>
  <c r="D812" i="2"/>
  <c r="BA811" i="2"/>
  <c r="AE811" i="2"/>
  <c r="Y811" i="2"/>
  <c r="N811" i="2"/>
  <c r="I811" i="2"/>
  <c r="AI811" i="2" s="1"/>
  <c r="H811" i="2"/>
  <c r="AZ811" i="2" s="1"/>
  <c r="BA810" i="2"/>
  <c r="AE810" i="2"/>
  <c r="O810" i="2"/>
  <c r="N810" i="2"/>
  <c r="H810" i="2" s="1"/>
  <c r="AZ810" i="2" s="1"/>
  <c r="J810" i="2"/>
  <c r="I810" i="2"/>
  <c r="AI810" i="2" s="1"/>
  <c r="BA809" i="2"/>
  <c r="AE809" i="2"/>
  <c r="N809" i="2"/>
  <c r="H809" i="2" s="1"/>
  <c r="AZ809" i="2" s="1"/>
  <c r="J809" i="2"/>
  <c r="I809" i="2"/>
  <c r="AI809" i="2" s="1"/>
  <c r="BA808" i="2"/>
  <c r="AT808" i="2"/>
  <c r="AS808" i="2"/>
  <c r="AS803" i="2" s="1"/>
  <c r="AS802" i="2" s="1"/>
  <c r="AS801" i="2" s="1"/>
  <c r="AS800" i="2" s="1"/>
  <c r="AR808" i="2"/>
  <c r="AQ808" i="2"/>
  <c r="AQ803" i="2" s="1"/>
  <c r="AQ802" i="2" s="1"/>
  <c r="AQ801" i="2" s="1"/>
  <c r="AQ800" i="2" s="1"/>
  <c r="AP808" i="2"/>
  <c r="AO808" i="2"/>
  <c r="AO803" i="2" s="1"/>
  <c r="AO802" i="2" s="1"/>
  <c r="AO801" i="2" s="1"/>
  <c r="AO800" i="2" s="1"/>
  <c r="AN808" i="2"/>
  <c r="AM808" i="2"/>
  <c r="AM803" i="2" s="1"/>
  <c r="AM802" i="2" s="1"/>
  <c r="AM801" i="2" s="1"/>
  <c r="AM800" i="2" s="1"/>
  <c r="AL808" i="2"/>
  <c r="AJ808" i="2"/>
  <c r="AH808" i="2"/>
  <c r="AG808" i="2"/>
  <c r="AG803" i="2" s="1"/>
  <c r="AG802" i="2" s="1"/>
  <c r="AG801" i="2" s="1"/>
  <c r="AG800" i="2" s="1"/>
  <c r="AF808" i="2"/>
  <c r="AE808" i="2"/>
  <c r="AD808" i="2"/>
  <c r="AC808" i="2"/>
  <c r="AB808" i="2"/>
  <c r="AA808" i="2"/>
  <c r="AA803" i="2" s="1"/>
  <c r="AA802" i="2" s="1"/>
  <c r="AA801" i="2" s="1"/>
  <c r="AA800" i="2" s="1"/>
  <c r="Z808" i="2"/>
  <c r="Y808" i="2"/>
  <c r="Y803" i="2" s="1"/>
  <c r="Y802" i="2" s="1"/>
  <c r="Y801" i="2" s="1"/>
  <c r="Y800" i="2" s="1"/>
  <c r="X808" i="2"/>
  <c r="W808" i="2"/>
  <c r="W803" i="2" s="1"/>
  <c r="W802" i="2" s="1"/>
  <c r="W801" i="2" s="1"/>
  <c r="V808" i="2"/>
  <c r="U808" i="2"/>
  <c r="U803" i="2" s="1"/>
  <c r="U802" i="2" s="1"/>
  <c r="U801" i="2" s="1"/>
  <c r="U800" i="2" s="1"/>
  <c r="T808" i="2"/>
  <c r="S808" i="2"/>
  <c r="S803" i="2" s="1"/>
  <c r="S802" i="2" s="1"/>
  <c r="S801" i="2" s="1"/>
  <c r="S800" i="2" s="1"/>
  <c r="R808" i="2"/>
  <c r="Q808" i="2"/>
  <c r="Q803" i="2" s="1"/>
  <c r="Q802" i="2" s="1"/>
  <c r="Q801" i="2" s="1"/>
  <c r="P808" i="2"/>
  <c r="O808" i="2"/>
  <c r="M808" i="2"/>
  <c r="J808" i="2" s="1"/>
  <c r="L808" i="2"/>
  <c r="K808" i="2"/>
  <c r="I808" i="2"/>
  <c r="E808" i="2"/>
  <c r="E803" i="2" s="1"/>
  <c r="E802" i="2" s="1"/>
  <c r="E801" i="2" s="1"/>
  <c r="E800" i="2" s="1"/>
  <c r="D808" i="2"/>
  <c r="BA807" i="2"/>
  <c r="AE807" i="2"/>
  <c r="N807" i="2"/>
  <c r="H807" i="2" s="1"/>
  <c r="AZ807" i="2" s="1"/>
  <c r="J807" i="2"/>
  <c r="I807" i="2"/>
  <c r="AI807" i="2" s="1"/>
  <c r="BA806" i="2"/>
  <c r="AE806" i="2"/>
  <c r="N806" i="2"/>
  <c r="H806" i="2" s="1"/>
  <c r="AZ806" i="2" s="1"/>
  <c r="J806" i="2"/>
  <c r="I806" i="2"/>
  <c r="AI806" i="2" s="1"/>
  <c r="BA805" i="2"/>
  <c r="AE805" i="2"/>
  <c r="O805" i="2"/>
  <c r="N805" i="2" s="1"/>
  <c r="J805" i="2"/>
  <c r="AT804" i="2"/>
  <c r="AS804" i="2"/>
  <c r="AR804" i="2"/>
  <c r="AQ804" i="2"/>
  <c r="AP804" i="2"/>
  <c r="AO804" i="2"/>
  <c r="AN804" i="2"/>
  <c r="AM804" i="2"/>
  <c r="AL804" i="2"/>
  <c r="AJ804" i="2"/>
  <c r="AH804" i="2"/>
  <c r="AG804" i="2"/>
  <c r="AF804" i="2"/>
  <c r="AE804" i="2"/>
  <c r="AD804" i="2"/>
  <c r="AC804" i="2"/>
  <c r="AB804" i="2"/>
  <c r="AA804" i="2"/>
  <c r="Z804" i="2"/>
  <c r="Y804" i="2"/>
  <c r="X804" i="2"/>
  <c r="W804" i="2"/>
  <c r="V804" i="2"/>
  <c r="U804" i="2"/>
  <c r="T804" i="2"/>
  <c r="S804" i="2"/>
  <c r="R804" i="2"/>
  <c r="Q804" i="2"/>
  <c r="P804" i="2"/>
  <c r="M804" i="2"/>
  <c r="L804" i="2"/>
  <c r="BA804" i="2" s="1"/>
  <c r="K804" i="2"/>
  <c r="J804" i="2"/>
  <c r="E804" i="2"/>
  <c r="D804" i="2"/>
  <c r="AT803" i="2"/>
  <c r="AT802" i="2" s="1"/>
  <c r="AT801" i="2" s="1"/>
  <c r="AT800" i="2" s="1"/>
  <c r="AR803" i="2"/>
  <c r="AR802" i="2" s="1"/>
  <c r="AR801" i="2" s="1"/>
  <c r="AR800" i="2" s="1"/>
  <c r="AP803" i="2"/>
  <c r="AP802" i="2" s="1"/>
  <c r="AP801" i="2" s="1"/>
  <c r="AP800" i="2" s="1"/>
  <c r="AN803" i="2"/>
  <c r="AN802" i="2" s="1"/>
  <c r="AN801" i="2" s="1"/>
  <c r="AN800" i="2" s="1"/>
  <c r="AL803" i="2"/>
  <c r="AL802" i="2" s="1"/>
  <c r="AL801" i="2" s="1"/>
  <c r="AL800" i="2" s="1"/>
  <c r="AJ803" i="2"/>
  <c r="AJ802" i="2" s="1"/>
  <c r="AJ801" i="2" s="1"/>
  <c r="AJ800" i="2" s="1"/>
  <c r="AH803" i="2"/>
  <c r="AH802" i="2" s="1"/>
  <c r="AH801" i="2" s="1"/>
  <c r="AH800" i="2" s="1"/>
  <c r="AF803" i="2"/>
  <c r="AF802" i="2" s="1"/>
  <c r="AF801" i="2" s="1"/>
  <c r="AF800" i="2" s="1"/>
  <c r="AD803" i="2"/>
  <c r="AD802" i="2" s="1"/>
  <c r="AD801" i="2" s="1"/>
  <c r="AD800" i="2" s="1"/>
  <c r="AB803" i="2"/>
  <c r="AB802" i="2" s="1"/>
  <c r="AB801" i="2" s="1"/>
  <c r="AB800" i="2" s="1"/>
  <c r="Z803" i="2"/>
  <c r="Z802" i="2" s="1"/>
  <c r="Z801" i="2" s="1"/>
  <c r="Z800" i="2" s="1"/>
  <c r="X803" i="2"/>
  <c r="X802" i="2" s="1"/>
  <c r="X801" i="2" s="1"/>
  <c r="V803" i="2"/>
  <c r="V802" i="2" s="1"/>
  <c r="V801" i="2" s="1"/>
  <c r="V800" i="2" s="1"/>
  <c r="T803" i="2"/>
  <c r="T802" i="2" s="1"/>
  <c r="T801" i="2" s="1"/>
  <c r="T800" i="2" s="1"/>
  <c r="R803" i="2"/>
  <c r="R802" i="2" s="1"/>
  <c r="R801" i="2" s="1"/>
  <c r="P803" i="2"/>
  <c r="P802" i="2" s="1"/>
  <c r="P801" i="2" s="1"/>
  <c r="P800" i="2" s="1"/>
  <c r="L803" i="2"/>
  <c r="BA803" i="2" s="1"/>
  <c r="D803" i="2"/>
  <c r="D802" i="2" s="1"/>
  <c r="D801" i="2" s="1"/>
  <c r="D800" i="2" s="1"/>
  <c r="AU801" i="2"/>
  <c r="J799" i="2"/>
  <c r="I799" i="2"/>
  <c r="H799" i="2"/>
  <c r="AZ799" i="2" s="1"/>
  <c r="K798" i="2"/>
  <c r="H798" i="2" s="1"/>
  <c r="AZ798" i="2" s="1"/>
  <c r="J798" i="2"/>
  <c r="I798" i="2"/>
  <c r="L797" i="2"/>
  <c r="K797" i="2"/>
  <c r="H797" i="2" s="1"/>
  <c r="AZ797" i="2" s="1"/>
  <c r="J797" i="2"/>
  <c r="I797" i="2"/>
  <c r="AT796" i="2"/>
  <c r="AS796" i="2"/>
  <c r="AR796" i="2"/>
  <c r="AQ796" i="2"/>
  <c r="AP796" i="2"/>
  <c r="AO796" i="2"/>
  <c r="AN796" i="2"/>
  <c r="AM796" i="2"/>
  <c r="AL796" i="2"/>
  <c r="AK796" i="2"/>
  <c r="AJ796" i="2"/>
  <c r="AH796" i="2"/>
  <c r="AG796" i="2"/>
  <c r="AF796" i="2"/>
  <c r="AE796" i="2"/>
  <c r="AD796" i="2"/>
  <c r="AB796" i="2"/>
  <c r="AA796" i="2"/>
  <c r="Z796" i="2"/>
  <c r="Y796" i="2"/>
  <c r="V796" i="2"/>
  <c r="U796" i="2"/>
  <c r="T796" i="2"/>
  <c r="S796" i="2"/>
  <c r="P796" i="2"/>
  <c r="O796" i="2"/>
  <c r="N796" i="2"/>
  <c r="M796" i="2"/>
  <c r="J796" i="2" s="1"/>
  <c r="L796" i="2"/>
  <c r="K796" i="2"/>
  <c r="H796" i="2" s="1"/>
  <c r="AZ796" i="2" s="1"/>
  <c r="I796" i="2"/>
  <c r="E796" i="2"/>
  <c r="D796" i="2"/>
  <c r="BA795" i="2"/>
  <c r="AV795" i="2"/>
  <c r="J795" i="2"/>
  <c r="I795" i="2"/>
  <c r="H795" i="2"/>
  <c r="AZ795" i="2" s="1"/>
  <c r="AT794" i="2"/>
  <c r="AS794" i="2"/>
  <c r="AS792" i="2" s="1"/>
  <c r="AR794" i="2"/>
  <c r="AQ794" i="2"/>
  <c r="AQ792" i="2" s="1"/>
  <c r="AP794" i="2"/>
  <c r="AO794" i="2"/>
  <c r="AO792" i="2" s="1"/>
  <c r="AN794" i="2"/>
  <c r="AM794" i="2"/>
  <c r="AM792" i="2" s="1"/>
  <c r="AL794" i="2"/>
  <c r="AK794" i="2"/>
  <c r="AK792" i="2" s="1"/>
  <c r="AJ794" i="2"/>
  <c r="AH794" i="2"/>
  <c r="AG794" i="2"/>
  <c r="AG792" i="2" s="1"/>
  <c r="AF794" i="2"/>
  <c r="AE794" i="2"/>
  <c r="AE792" i="2" s="1"/>
  <c r="AD794" i="2"/>
  <c r="AB794" i="2"/>
  <c r="AA794" i="2"/>
  <c r="AA792" i="2" s="1"/>
  <c r="Z794" i="2"/>
  <c r="Y794" i="2"/>
  <c r="Y792" i="2" s="1"/>
  <c r="V794" i="2"/>
  <c r="U794" i="2"/>
  <c r="U792" i="2" s="1"/>
  <c r="T794" i="2"/>
  <c r="S794" i="2"/>
  <c r="S792" i="2" s="1"/>
  <c r="P794" i="2"/>
  <c r="O794" i="2"/>
  <c r="O792" i="2" s="1"/>
  <c r="N794" i="2"/>
  <c r="M794" i="2"/>
  <c r="J794" i="2" s="1"/>
  <c r="L794" i="2"/>
  <c r="K794" i="2"/>
  <c r="H794" i="2" s="1"/>
  <c r="AZ794" i="2" s="1"/>
  <c r="I794" i="2"/>
  <c r="E794" i="2"/>
  <c r="E792" i="2" s="1"/>
  <c r="D794" i="2"/>
  <c r="BA793" i="2"/>
  <c r="AC793" i="2"/>
  <c r="AI793" i="2" s="1"/>
  <c r="J793" i="2"/>
  <c r="I793" i="2"/>
  <c r="H793" i="2"/>
  <c r="AZ793" i="2" s="1"/>
  <c r="AU792" i="2"/>
  <c r="AT792" i="2"/>
  <c r="AR792" i="2"/>
  <c r="AP792" i="2"/>
  <c r="AN792" i="2"/>
  <c r="AL792" i="2"/>
  <c r="AJ792" i="2"/>
  <c r="AH792" i="2"/>
  <c r="AF792" i="2"/>
  <c r="AD792" i="2"/>
  <c r="AB792" i="2"/>
  <c r="Z792" i="2"/>
  <c r="V792" i="2"/>
  <c r="T792" i="2"/>
  <c r="P792" i="2"/>
  <c r="N792" i="2"/>
  <c r="L792" i="2"/>
  <c r="D792" i="2"/>
  <c r="BA791" i="2"/>
  <c r="AC791" i="2"/>
  <c r="AE791" i="2" s="1"/>
  <c r="Y791" i="2"/>
  <c r="J791" i="2"/>
  <c r="I791" i="2"/>
  <c r="H791" i="2"/>
  <c r="AZ791" i="2" s="1"/>
  <c r="BA790" i="2"/>
  <c r="AV790" i="2"/>
  <c r="J790" i="2"/>
  <c r="I790" i="2"/>
  <c r="H790" i="2"/>
  <c r="AZ790" i="2" s="1"/>
  <c r="BA789" i="2"/>
  <c r="N789" i="2"/>
  <c r="H789" i="2" s="1"/>
  <c r="AZ789" i="2" s="1"/>
  <c r="J789" i="2"/>
  <c r="I789" i="2"/>
  <c r="AI789" i="2" s="1"/>
  <c r="BA788" i="2"/>
  <c r="AT788" i="2"/>
  <c r="AS788" i="2"/>
  <c r="AR788" i="2"/>
  <c r="AQ788" i="2"/>
  <c r="AP788" i="2"/>
  <c r="AO788" i="2"/>
  <c r="AN788" i="2"/>
  <c r="AM788" i="2"/>
  <c r="AL788" i="2"/>
  <c r="AJ788" i="2"/>
  <c r="AH788" i="2"/>
  <c r="AG788" i="2"/>
  <c r="AF788" i="2"/>
  <c r="AE788" i="2"/>
  <c r="AD788" i="2"/>
  <c r="AC788" i="2"/>
  <c r="AB788" i="2"/>
  <c r="AA788" i="2"/>
  <c r="Z788" i="2"/>
  <c r="Y788" i="2"/>
  <c r="X788" i="2"/>
  <c r="W788" i="2"/>
  <c r="V788" i="2"/>
  <c r="U788" i="2"/>
  <c r="T788" i="2"/>
  <c r="S788" i="2"/>
  <c r="R788" i="2"/>
  <c r="Q788" i="2"/>
  <c r="P788" i="2"/>
  <c r="O788" i="2"/>
  <c r="I788" i="2" s="1"/>
  <c r="J788" i="2"/>
  <c r="E788" i="2"/>
  <c r="D788" i="2"/>
  <c r="BA787" i="2"/>
  <c r="AC787" i="2"/>
  <c r="AE787" i="2" s="1"/>
  <c r="AE786" i="2" s="1"/>
  <c r="N787" i="2"/>
  <c r="J787" i="2"/>
  <c r="I787" i="2"/>
  <c r="H787" i="2"/>
  <c r="AZ787" i="2" s="1"/>
  <c r="AT786" i="2"/>
  <c r="AS786" i="2"/>
  <c r="AR786" i="2"/>
  <c r="AQ786" i="2"/>
  <c r="AP786" i="2"/>
  <c r="AO786" i="2"/>
  <c r="AN786" i="2"/>
  <c r="AM786" i="2"/>
  <c r="AL786" i="2"/>
  <c r="AK786" i="2"/>
  <c r="AJ786" i="2"/>
  <c r="AH786" i="2"/>
  <c r="AG786" i="2"/>
  <c r="AF786" i="2"/>
  <c r="AD786" i="2"/>
  <c r="AB786" i="2"/>
  <c r="AA786" i="2"/>
  <c r="Z786" i="2"/>
  <c r="Y786" i="2"/>
  <c r="X786" i="2"/>
  <c r="W786" i="2"/>
  <c r="V786" i="2"/>
  <c r="U786" i="2"/>
  <c r="T786" i="2"/>
  <c r="S786" i="2"/>
  <c r="R786" i="2"/>
  <c r="BA786" i="2" s="1"/>
  <c r="Q786" i="2"/>
  <c r="P786" i="2"/>
  <c r="J786" i="2" s="1"/>
  <c r="O786" i="2"/>
  <c r="N786" i="2"/>
  <c r="H786" i="2" s="1"/>
  <c r="AZ786" i="2" s="1"/>
  <c r="I786" i="2"/>
  <c r="E786" i="2"/>
  <c r="D786" i="2"/>
  <c r="BA785" i="2"/>
  <c r="O785" i="2"/>
  <c r="N785" i="2" s="1"/>
  <c r="J785" i="2"/>
  <c r="AU784" i="2"/>
  <c r="AT784" i="2"/>
  <c r="AS784" i="2"/>
  <c r="AR784" i="2"/>
  <c r="AQ784" i="2"/>
  <c r="AP784" i="2"/>
  <c r="AO784" i="2"/>
  <c r="AN784" i="2"/>
  <c r="AM784" i="2"/>
  <c r="AL784" i="2"/>
  <c r="AK784" i="2"/>
  <c r="AJ784" i="2"/>
  <c r="AH784" i="2"/>
  <c r="AG784" i="2"/>
  <c r="AF784" i="2"/>
  <c r="AD784" i="2"/>
  <c r="AB784" i="2"/>
  <c r="AA784" i="2"/>
  <c r="Z784" i="2"/>
  <c r="Y784" i="2"/>
  <c r="X784" i="2"/>
  <c r="W784" i="2"/>
  <c r="V784" i="2"/>
  <c r="U784" i="2"/>
  <c r="T784" i="2"/>
  <c r="S784" i="2"/>
  <c r="R784" i="2"/>
  <c r="BA784" i="2" s="1"/>
  <c r="Q784" i="2"/>
  <c r="P784" i="2"/>
  <c r="O784" i="2"/>
  <c r="I784" i="2" s="1"/>
  <c r="J784" i="2"/>
  <c r="E784" i="2"/>
  <c r="D784" i="2"/>
  <c r="BA783" i="2"/>
  <c r="Y783" i="2"/>
  <c r="W783" i="2"/>
  <c r="S783" i="2"/>
  <c r="N783" i="2"/>
  <c r="J783" i="2"/>
  <c r="I783" i="2"/>
  <c r="AC783" i="2" s="1"/>
  <c r="H783" i="2"/>
  <c r="AZ783" i="2" s="1"/>
  <c r="AT782" i="2"/>
  <c r="AS782" i="2"/>
  <c r="AS781" i="2" s="1"/>
  <c r="AS780" i="2" s="1"/>
  <c r="AS779" i="2" s="1"/>
  <c r="AS778" i="2" s="1"/>
  <c r="AR782" i="2"/>
  <c r="AQ782" i="2"/>
  <c r="AQ781" i="2" s="1"/>
  <c r="AQ780" i="2" s="1"/>
  <c r="AQ779" i="2" s="1"/>
  <c r="AQ778" i="2" s="1"/>
  <c r="AP782" i="2"/>
  <c r="AO782" i="2"/>
  <c r="AO781" i="2" s="1"/>
  <c r="AO780" i="2" s="1"/>
  <c r="AO779" i="2" s="1"/>
  <c r="AO778" i="2" s="1"/>
  <c r="AN782" i="2"/>
  <c r="AM782" i="2"/>
  <c r="AM781" i="2" s="1"/>
  <c r="AM780" i="2" s="1"/>
  <c r="AM779" i="2" s="1"/>
  <c r="AM778" i="2" s="1"/>
  <c r="AL782" i="2"/>
  <c r="AK782" i="2"/>
  <c r="AJ782" i="2"/>
  <c r="AH782" i="2"/>
  <c r="AG782" i="2"/>
  <c r="AG781" i="2" s="1"/>
  <c r="AG780" i="2" s="1"/>
  <c r="AG779" i="2" s="1"/>
  <c r="AG778" i="2" s="1"/>
  <c r="AF782" i="2"/>
  <c r="AE782" i="2"/>
  <c r="AD782" i="2"/>
  <c r="AB782" i="2"/>
  <c r="AA782" i="2"/>
  <c r="AA781" i="2" s="1"/>
  <c r="AA780" i="2" s="1"/>
  <c r="AA779" i="2" s="1"/>
  <c r="AA778" i="2" s="1"/>
  <c r="Z782" i="2"/>
  <c r="Y782" i="2"/>
  <c r="Y781" i="2" s="1"/>
  <c r="Y780" i="2" s="1"/>
  <c r="Y779" i="2" s="1"/>
  <c r="Y778" i="2" s="1"/>
  <c r="X782" i="2"/>
  <c r="W782" i="2"/>
  <c r="W781" i="2" s="1"/>
  <c r="W780" i="2" s="1"/>
  <c r="W779" i="2" s="1"/>
  <c r="V782" i="2"/>
  <c r="U782" i="2"/>
  <c r="U781" i="2" s="1"/>
  <c r="U780" i="2" s="1"/>
  <c r="U779" i="2" s="1"/>
  <c r="U778" i="2" s="1"/>
  <c r="T782" i="2"/>
  <c r="S782" i="2"/>
  <c r="S781" i="2" s="1"/>
  <c r="S780" i="2" s="1"/>
  <c r="S779" i="2" s="1"/>
  <c r="S778" i="2" s="1"/>
  <c r="R782" i="2"/>
  <c r="BA782" i="2" s="1"/>
  <c r="Q782" i="2"/>
  <c r="Q781" i="2" s="1"/>
  <c r="Q780" i="2" s="1"/>
  <c r="Q779" i="2" s="1"/>
  <c r="P782" i="2"/>
  <c r="O782" i="2"/>
  <c r="I782" i="2" s="1"/>
  <c r="N782" i="2"/>
  <c r="J782" i="2"/>
  <c r="H782" i="2"/>
  <c r="AZ782" i="2" s="1"/>
  <c r="E782" i="2"/>
  <c r="D782" i="2"/>
  <c r="D781" i="2" s="1"/>
  <c r="D780" i="2" s="1"/>
  <c r="D779" i="2" s="1"/>
  <c r="AT781" i="2"/>
  <c r="AT780" i="2" s="1"/>
  <c r="AT779" i="2" s="1"/>
  <c r="AT778" i="2" s="1"/>
  <c r="AR781" i="2"/>
  <c r="AR780" i="2" s="1"/>
  <c r="AR779" i="2" s="1"/>
  <c r="AR778" i="2" s="1"/>
  <c r="AP781" i="2"/>
  <c r="AP780" i="2" s="1"/>
  <c r="AP779" i="2" s="1"/>
  <c r="AP778" i="2" s="1"/>
  <c r="AN781" i="2"/>
  <c r="AN780" i="2" s="1"/>
  <c r="AN779" i="2" s="1"/>
  <c r="AN778" i="2" s="1"/>
  <c r="AL781" i="2"/>
  <c r="AL780" i="2" s="1"/>
  <c r="AL779" i="2" s="1"/>
  <c r="AL778" i="2" s="1"/>
  <c r="AJ781" i="2"/>
  <c r="AJ780" i="2" s="1"/>
  <c r="AJ779" i="2" s="1"/>
  <c r="AJ778" i="2" s="1"/>
  <c r="AH781" i="2"/>
  <c r="AH780" i="2" s="1"/>
  <c r="AH779" i="2" s="1"/>
  <c r="AH778" i="2" s="1"/>
  <c r="AF781" i="2"/>
  <c r="AF780" i="2" s="1"/>
  <c r="AF779" i="2" s="1"/>
  <c r="AF778" i="2" s="1"/>
  <c r="AD781" i="2"/>
  <c r="AD780" i="2" s="1"/>
  <c r="AD779" i="2" s="1"/>
  <c r="AD778" i="2" s="1"/>
  <c r="AB781" i="2"/>
  <c r="AB780" i="2" s="1"/>
  <c r="AB779" i="2" s="1"/>
  <c r="AB778" i="2" s="1"/>
  <c r="Z781" i="2"/>
  <c r="Z780" i="2" s="1"/>
  <c r="Z779" i="2" s="1"/>
  <c r="Z778" i="2" s="1"/>
  <c r="X781" i="2"/>
  <c r="X780" i="2" s="1"/>
  <c r="X779" i="2" s="1"/>
  <c r="V781" i="2"/>
  <c r="V780" i="2" s="1"/>
  <c r="V779" i="2" s="1"/>
  <c r="V778" i="2" s="1"/>
  <c r="T781" i="2"/>
  <c r="T780" i="2" s="1"/>
  <c r="T779" i="2" s="1"/>
  <c r="T778" i="2" s="1"/>
  <c r="R781" i="2"/>
  <c r="BA781" i="2" s="1"/>
  <c r="P781" i="2"/>
  <c r="J781" i="2" s="1"/>
  <c r="E781" i="2"/>
  <c r="E780" i="2" s="1"/>
  <c r="E779" i="2" s="1"/>
  <c r="E778" i="2" s="1"/>
  <c r="AY780" i="2"/>
  <c r="AX780" i="2"/>
  <c r="AW780" i="2"/>
  <c r="AU780" i="2"/>
  <c r="AU779" i="2"/>
  <c r="M779" i="2"/>
  <c r="L779" i="2"/>
  <c r="K779" i="2"/>
  <c r="BA777" i="2"/>
  <c r="BA776" i="2"/>
  <c r="AC776" i="2"/>
  <c r="AI776" i="2" s="1"/>
  <c r="J776" i="2"/>
  <c r="I776" i="2"/>
  <c r="AV776" i="2" s="1"/>
  <c r="H776" i="2"/>
  <c r="AZ776" i="2" s="1"/>
  <c r="BA775" i="2"/>
  <c r="AC775" i="2"/>
  <c r="AI775" i="2" s="1"/>
  <c r="J775" i="2"/>
  <c r="I775" i="2"/>
  <c r="AV775" i="2" s="1"/>
  <c r="H775" i="2"/>
  <c r="AZ775" i="2" s="1"/>
  <c r="BA774" i="2"/>
  <c r="AV774" i="2"/>
  <c r="Y774" i="2"/>
  <c r="Y773" i="2" s="1"/>
  <c r="N774" i="2"/>
  <c r="J774" i="2"/>
  <c r="I774" i="2"/>
  <c r="H774" i="2"/>
  <c r="AZ774" i="2" s="1"/>
  <c r="AW773" i="2"/>
  <c r="AU773" i="2"/>
  <c r="AT773" i="2"/>
  <c r="AS773" i="2"/>
  <c r="AR773" i="2"/>
  <c r="AQ773" i="2"/>
  <c r="AP773" i="2"/>
  <c r="AO773" i="2"/>
  <c r="AN773" i="2"/>
  <c r="AM773" i="2"/>
  <c r="AL773" i="2"/>
  <c r="AK773" i="2"/>
  <c r="AJ773" i="2"/>
  <c r="AH773" i="2"/>
  <c r="AG773" i="2"/>
  <c r="AF773" i="2"/>
  <c r="AD773" i="2"/>
  <c r="AB773" i="2"/>
  <c r="AA773" i="2"/>
  <c r="Z773" i="2"/>
  <c r="X773" i="2"/>
  <c r="W773" i="2"/>
  <c r="V773" i="2"/>
  <c r="U773" i="2"/>
  <c r="T773" i="2"/>
  <c r="S773" i="2"/>
  <c r="R773" i="2"/>
  <c r="BA773" i="2" s="1"/>
  <c r="Q773" i="2"/>
  <c r="P773" i="2"/>
  <c r="J773" i="2" s="1"/>
  <c r="O773" i="2"/>
  <c r="N773" i="2"/>
  <c r="H773" i="2" s="1"/>
  <c r="AZ773" i="2" s="1"/>
  <c r="I773" i="2"/>
  <c r="AV773" i="2" s="1"/>
  <c r="E773" i="2"/>
  <c r="D773" i="2"/>
  <c r="BA772" i="2"/>
  <c r="AC772" i="2"/>
  <c r="AI772" i="2" s="1"/>
  <c r="J772" i="2"/>
  <c r="I772" i="2"/>
  <c r="AV772" i="2" s="1"/>
  <c r="H772" i="2"/>
  <c r="AZ772" i="2" s="1"/>
  <c r="BA771" i="2"/>
  <c r="AV771" i="2"/>
  <c r="AI771" i="2"/>
  <c r="AK771" i="2" s="1"/>
  <c r="AE771" i="2"/>
  <c r="Y771" i="2"/>
  <c r="N771" i="2"/>
  <c r="J771" i="2"/>
  <c r="I771" i="2"/>
  <c r="H771" i="2"/>
  <c r="AZ771" i="2" s="1"/>
  <c r="BA770" i="2"/>
  <c r="AE770" i="2"/>
  <c r="Y770" i="2"/>
  <c r="N770" i="2"/>
  <c r="H770" i="2" s="1"/>
  <c r="AZ770" i="2" s="1"/>
  <c r="J770" i="2"/>
  <c r="I770" i="2"/>
  <c r="AV770" i="2" s="1"/>
  <c r="BA769" i="2"/>
  <c r="AE769" i="2"/>
  <c r="Y769" i="2"/>
  <c r="N769" i="2"/>
  <c r="H769" i="2" s="1"/>
  <c r="AZ769" i="2" s="1"/>
  <c r="J769" i="2"/>
  <c r="I769" i="2"/>
  <c r="AV769" i="2" s="1"/>
  <c r="BA768" i="2"/>
  <c r="AV768" i="2"/>
  <c r="AI768" i="2"/>
  <c r="AK768" i="2" s="1"/>
  <c r="AE768" i="2"/>
  <c r="Y768" i="2"/>
  <c r="N768" i="2"/>
  <c r="J768" i="2"/>
  <c r="I768" i="2"/>
  <c r="H768" i="2"/>
  <c r="AZ768" i="2" s="1"/>
  <c r="AM767" i="2"/>
  <c r="AL767" i="2"/>
  <c r="AJ767" i="2"/>
  <c r="AH767" i="2"/>
  <c r="AG767" i="2"/>
  <c r="AF767" i="2"/>
  <c r="AE767" i="2"/>
  <c r="AD767" i="2"/>
  <c r="AC767" i="2"/>
  <c r="AB767" i="2"/>
  <c r="AA767" i="2"/>
  <c r="Z767" i="2"/>
  <c r="Y767" i="2"/>
  <c r="X767" i="2"/>
  <c r="W767" i="2"/>
  <c r="V767" i="2"/>
  <c r="U767" i="2"/>
  <c r="T767" i="2"/>
  <c r="S767" i="2"/>
  <c r="R767" i="2"/>
  <c r="Q767" i="2"/>
  <c r="P767" i="2"/>
  <c r="O767" i="2"/>
  <c r="M767" i="2"/>
  <c r="J767" i="2" s="1"/>
  <c r="L767" i="2"/>
  <c r="BA767" i="2" s="1"/>
  <c r="K767" i="2"/>
  <c r="I767" i="2"/>
  <c r="AV767" i="2" s="1"/>
  <c r="E767" i="2"/>
  <c r="D767" i="2"/>
  <c r="BA766" i="2"/>
  <c r="AE766" i="2"/>
  <c r="N766" i="2"/>
  <c r="H766" i="2" s="1"/>
  <c r="AZ766" i="2" s="1"/>
  <c r="J766" i="2"/>
  <c r="I766" i="2"/>
  <c r="AV766" i="2" s="1"/>
  <c r="BA765" i="2"/>
  <c r="AN765" i="2"/>
  <c r="AM765" i="2"/>
  <c r="AL765" i="2"/>
  <c r="AJ765" i="2"/>
  <c r="AH765" i="2"/>
  <c r="AG765" i="2"/>
  <c r="AF765" i="2"/>
  <c r="AE765" i="2"/>
  <c r="AD765" i="2"/>
  <c r="AC765" i="2"/>
  <c r="AB765" i="2"/>
  <c r="AA765" i="2"/>
  <c r="Z765" i="2"/>
  <c r="Y765" i="2"/>
  <c r="X765" i="2"/>
  <c r="W765" i="2"/>
  <c r="V765" i="2"/>
  <c r="U765" i="2"/>
  <c r="T765" i="2"/>
  <c r="S765" i="2"/>
  <c r="R765" i="2"/>
  <c r="Q765" i="2"/>
  <c r="P765" i="2"/>
  <c r="O765" i="2"/>
  <c r="M765" i="2"/>
  <c r="J765" i="2" s="1"/>
  <c r="L765" i="2"/>
  <c r="K765" i="2"/>
  <c r="I765" i="2"/>
  <c r="AV765" i="2" s="1"/>
  <c r="E765" i="2"/>
  <c r="D765" i="2"/>
  <c r="BA764" i="2"/>
  <c r="AE764" i="2"/>
  <c r="Y764" i="2"/>
  <c r="N764" i="2"/>
  <c r="H764" i="2" s="1"/>
  <c r="AZ764" i="2" s="1"/>
  <c r="J764" i="2"/>
  <c r="I764" i="2"/>
  <c r="AV764" i="2" s="1"/>
  <c r="BA763" i="2"/>
  <c r="AT763" i="2"/>
  <c r="AS763" i="2"/>
  <c r="AR763" i="2"/>
  <c r="AQ763" i="2"/>
  <c r="AP763" i="2"/>
  <c r="AO763" i="2"/>
  <c r="AN763" i="2"/>
  <c r="AM763" i="2"/>
  <c r="AL763" i="2"/>
  <c r="AJ763" i="2"/>
  <c r="AH763" i="2"/>
  <c r="AG763" i="2"/>
  <c r="AF763" i="2"/>
  <c r="AE763" i="2"/>
  <c r="AD763" i="2"/>
  <c r="AC763" i="2"/>
  <c r="AB763" i="2"/>
  <c r="AA763" i="2"/>
  <c r="Z763" i="2"/>
  <c r="Y763" i="2"/>
  <c r="X763" i="2"/>
  <c r="W763" i="2"/>
  <c r="V763" i="2"/>
  <c r="U763" i="2"/>
  <c r="T763" i="2"/>
  <c r="S763" i="2"/>
  <c r="R763" i="2"/>
  <c r="Q763" i="2"/>
  <c r="P763" i="2"/>
  <c r="O763" i="2"/>
  <c r="M763" i="2"/>
  <c r="J763" i="2" s="1"/>
  <c r="L763" i="2"/>
  <c r="K763" i="2"/>
  <c r="I763" i="2"/>
  <c r="AV763" i="2" s="1"/>
  <c r="BA762" i="2"/>
  <c r="AT762" i="2"/>
  <c r="AS762" i="2"/>
  <c r="AR762" i="2"/>
  <c r="AQ762" i="2"/>
  <c r="AP762" i="2"/>
  <c r="AO762" i="2"/>
  <c r="AN762" i="2"/>
  <c r="AM762" i="2"/>
  <c r="AL762" i="2"/>
  <c r="AJ762" i="2"/>
  <c r="AH762" i="2"/>
  <c r="AG762" i="2"/>
  <c r="AF762" i="2"/>
  <c r="AE762" i="2"/>
  <c r="AD762" i="2"/>
  <c r="AC762" i="2"/>
  <c r="AB762" i="2"/>
  <c r="AA762" i="2"/>
  <c r="Z762" i="2"/>
  <c r="Y762" i="2"/>
  <c r="X762" i="2"/>
  <c r="W762" i="2"/>
  <c r="V762" i="2"/>
  <c r="U762" i="2"/>
  <c r="T762" i="2"/>
  <c r="S762" i="2"/>
  <c r="R762" i="2"/>
  <c r="Q762" i="2"/>
  <c r="P762" i="2"/>
  <c r="O762" i="2"/>
  <c r="M762" i="2"/>
  <c r="J762" i="2" s="1"/>
  <c r="L762" i="2"/>
  <c r="K762" i="2"/>
  <c r="I762" i="2"/>
  <c r="AV762" i="2" s="1"/>
  <c r="BA761" i="2"/>
  <c r="AT761" i="2"/>
  <c r="AS761" i="2"/>
  <c r="AR761" i="2"/>
  <c r="AQ761" i="2"/>
  <c r="AP761" i="2"/>
  <c r="AO761" i="2"/>
  <c r="AN761" i="2"/>
  <c r="AM761" i="2"/>
  <c r="AL761" i="2"/>
  <c r="AJ761" i="2"/>
  <c r="AH761" i="2"/>
  <c r="AG761" i="2"/>
  <c r="AF761" i="2"/>
  <c r="AE761" i="2"/>
  <c r="AD761" i="2"/>
  <c r="AC761" i="2"/>
  <c r="AB761" i="2"/>
  <c r="AA761" i="2"/>
  <c r="Z761" i="2"/>
  <c r="Y761" i="2"/>
  <c r="X761" i="2"/>
  <c r="W761" i="2"/>
  <c r="V761" i="2"/>
  <c r="U761" i="2"/>
  <c r="T761" i="2"/>
  <c r="S761" i="2"/>
  <c r="R761" i="2"/>
  <c r="Q761" i="2"/>
  <c r="P761" i="2"/>
  <c r="O761" i="2"/>
  <c r="AY769" i="2" s="1"/>
  <c r="M761" i="2"/>
  <c r="J761" i="2" s="1"/>
  <c r="L761" i="2"/>
  <c r="K761" i="2"/>
  <c r="I761" i="2"/>
  <c r="AV761" i="2" s="1"/>
  <c r="E761" i="2"/>
  <c r="D761" i="2"/>
  <c r="BA760" i="2"/>
  <c r="AT760" i="2"/>
  <c r="AS760" i="2"/>
  <c r="AR760" i="2"/>
  <c r="AQ760" i="2"/>
  <c r="AP760" i="2"/>
  <c r="AO760" i="2"/>
  <c r="AN760" i="2"/>
  <c r="AM760" i="2"/>
  <c r="AL760" i="2"/>
  <c r="AJ760" i="2"/>
  <c r="AH760" i="2"/>
  <c r="AG760" i="2"/>
  <c r="AF760" i="2"/>
  <c r="AE760" i="2"/>
  <c r="AD760" i="2"/>
  <c r="AC760" i="2"/>
  <c r="AB760" i="2"/>
  <c r="AA760" i="2"/>
  <c r="Z760" i="2"/>
  <c r="Y760" i="2"/>
  <c r="X760" i="2"/>
  <c r="W760" i="2"/>
  <c r="V760" i="2"/>
  <c r="U760" i="2"/>
  <c r="T760" i="2"/>
  <c r="S760" i="2"/>
  <c r="R760" i="2"/>
  <c r="Q760" i="2"/>
  <c r="P760" i="2"/>
  <c r="O760" i="2"/>
  <c r="M760" i="2"/>
  <c r="J760" i="2" s="1"/>
  <c r="L760" i="2"/>
  <c r="K760" i="2"/>
  <c r="I760" i="2"/>
  <c r="AV760" i="2" s="1"/>
  <c r="E760" i="2"/>
  <c r="D760" i="2"/>
  <c r="BA759" i="2"/>
  <c r="AC759" i="2"/>
  <c r="AI759" i="2" s="1"/>
  <c r="AK759" i="2" s="1"/>
  <c r="J759" i="2"/>
  <c r="I759" i="2"/>
  <c r="AV759" i="2" s="1"/>
  <c r="H759" i="2"/>
  <c r="AZ759" i="2" s="1"/>
  <c r="BA758" i="2"/>
  <c r="AC758" i="2"/>
  <c r="AI758" i="2" s="1"/>
  <c r="AK758" i="2" s="1"/>
  <c r="J758" i="2"/>
  <c r="I758" i="2"/>
  <c r="AV758" i="2" s="1"/>
  <c r="H758" i="2"/>
  <c r="AZ758" i="2" s="1"/>
  <c r="BA757" i="2"/>
  <c r="AC757" i="2"/>
  <c r="AI757" i="2" s="1"/>
  <c r="AK757" i="2" s="1"/>
  <c r="J757" i="2"/>
  <c r="I757" i="2"/>
  <c r="AV757" i="2" s="1"/>
  <c r="H757" i="2"/>
  <c r="AZ757" i="2" s="1"/>
  <c r="BA756" i="2"/>
  <c r="AC756" i="2"/>
  <c r="AI756" i="2" s="1"/>
  <c r="AK756" i="2" s="1"/>
  <c r="J756" i="2"/>
  <c r="I756" i="2"/>
  <c r="AV756" i="2" s="1"/>
  <c r="H756" i="2"/>
  <c r="AZ756" i="2" s="1"/>
  <c r="BA755" i="2"/>
  <c r="AE755" i="2"/>
  <c r="Y755" i="2"/>
  <c r="O755" i="2"/>
  <c r="N755" i="2" s="1"/>
  <c r="H755" i="2" s="1"/>
  <c r="AZ755" i="2" s="1"/>
  <c r="J755" i="2"/>
  <c r="BA754" i="2"/>
  <c r="Y754" i="2"/>
  <c r="O754" i="2"/>
  <c r="J754" i="2"/>
  <c r="BA753" i="2"/>
  <c r="AV753" i="2"/>
  <c r="AI753" i="2"/>
  <c r="AW753" i="2" s="1"/>
  <c r="AE753" i="2"/>
  <c r="Y753" i="2"/>
  <c r="N753" i="2"/>
  <c r="J753" i="2"/>
  <c r="I753" i="2"/>
  <c r="H753" i="2"/>
  <c r="AZ753" i="2" s="1"/>
  <c r="BA752" i="2"/>
  <c r="AV752" i="2"/>
  <c r="AI752" i="2"/>
  <c r="AW752" i="2" s="1"/>
  <c r="AE752" i="2"/>
  <c r="Y752" i="2"/>
  <c r="N752" i="2"/>
  <c r="J752" i="2"/>
  <c r="I752" i="2"/>
  <c r="H752" i="2"/>
  <c r="AZ752" i="2" s="1"/>
  <c r="BA751" i="2"/>
  <c r="Y751" i="2"/>
  <c r="N751" i="2"/>
  <c r="H751" i="2" s="1"/>
  <c r="AZ751" i="2" s="1"/>
  <c r="J751" i="2"/>
  <c r="I751" i="2"/>
  <c r="AV751" i="2" s="1"/>
  <c r="BA750" i="2"/>
  <c r="AE750" i="2"/>
  <c r="Y750" i="2"/>
  <c r="N750" i="2"/>
  <c r="H750" i="2" s="1"/>
  <c r="AZ750" i="2" s="1"/>
  <c r="J750" i="2"/>
  <c r="I750" i="2"/>
  <c r="AV750" i="2" s="1"/>
  <c r="BA749" i="2"/>
  <c r="AE749" i="2"/>
  <c r="Y749" i="2"/>
  <c r="N749" i="2"/>
  <c r="H749" i="2" s="1"/>
  <c r="AZ749" i="2" s="1"/>
  <c r="J749" i="2"/>
  <c r="I749" i="2"/>
  <c r="AV749" i="2" s="1"/>
  <c r="BA748" i="2"/>
  <c r="AE748" i="2"/>
  <c r="Y748" i="2"/>
  <c r="N748" i="2"/>
  <c r="H748" i="2" s="1"/>
  <c r="AZ748" i="2" s="1"/>
  <c r="J748" i="2"/>
  <c r="I748" i="2"/>
  <c r="AV748" i="2" s="1"/>
  <c r="BA747" i="2"/>
  <c r="AE747" i="2"/>
  <c r="Y747" i="2"/>
  <c r="N747" i="2"/>
  <c r="H747" i="2" s="1"/>
  <c r="AZ747" i="2" s="1"/>
  <c r="J747" i="2"/>
  <c r="I747" i="2"/>
  <c r="AV747" i="2" s="1"/>
  <c r="BA746" i="2"/>
  <c r="Y746" i="2"/>
  <c r="Y739" i="2" s="1"/>
  <c r="N746" i="2"/>
  <c r="J746" i="2"/>
  <c r="I746" i="2"/>
  <c r="AV746" i="2" s="1"/>
  <c r="H746" i="2"/>
  <c r="AZ746" i="2" s="1"/>
  <c r="BA745" i="2"/>
  <c r="Y745" i="2"/>
  <c r="N745" i="2"/>
  <c r="H745" i="2" s="1"/>
  <c r="AZ745" i="2" s="1"/>
  <c r="J745" i="2"/>
  <c r="I745" i="2"/>
  <c r="AV745" i="2" s="1"/>
  <c r="BA744" i="2"/>
  <c r="AE744" i="2"/>
  <c r="Y744" i="2"/>
  <c r="N744" i="2"/>
  <c r="H744" i="2" s="1"/>
  <c r="AZ744" i="2" s="1"/>
  <c r="J744" i="2"/>
  <c r="I744" i="2"/>
  <c r="AV744" i="2" s="1"/>
  <c r="BA743" i="2"/>
  <c r="AE743" i="2"/>
  <c r="Y743" i="2"/>
  <c r="N743" i="2"/>
  <c r="H743" i="2" s="1"/>
  <c r="AZ743" i="2" s="1"/>
  <c r="J743" i="2"/>
  <c r="I743" i="2"/>
  <c r="AV743" i="2" s="1"/>
  <c r="AD742" i="2"/>
  <c r="X742" i="2"/>
  <c r="K742" i="2"/>
  <c r="H742" i="2" s="1"/>
  <c r="AZ742" i="2" s="1"/>
  <c r="J742" i="2"/>
  <c r="I742" i="2"/>
  <c r="AV742" i="2" s="1"/>
  <c r="BA741" i="2"/>
  <c r="AW741" i="2"/>
  <c r="AK741" i="2"/>
  <c r="AI741" i="2"/>
  <c r="AE741" i="2"/>
  <c r="Y741" i="2"/>
  <c r="N741" i="2"/>
  <c r="H741" i="2" s="1"/>
  <c r="AZ741" i="2" s="1"/>
  <c r="J741" i="2"/>
  <c r="I741" i="2"/>
  <c r="AV741" i="2" s="1"/>
  <c r="BA740" i="2"/>
  <c r="AE740" i="2"/>
  <c r="Y740" i="2"/>
  <c r="N740" i="2"/>
  <c r="H740" i="2" s="1"/>
  <c r="AZ740" i="2" s="1"/>
  <c r="J740" i="2"/>
  <c r="I740" i="2"/>
  <c r="AV740" i="2" s="1"/>
  <c r="AT739" i="2"/>
  <c r="AS739" i="2"/>
  <c r="AR739" i="2"/>
  <c r="AQ739" i="2"/>
  <c r="AP739" i="2"/>
  <c r="AO739" i="2"/>
  <c r="AN739" i="2"/>
  <c r="AM739" i="2"/>
  <c r="AL739" i="2"/>
  <c r="AH739" i="2"/>
  <c r="AG739" i="2"/>
  <c r="AF739" i="2"/>
  <c r="AD739" i="2"/>
  <c r="AB739" i="2"/>
  <c r="AA739" i="2"/>
  <c r="Z739" i="2"/>
  <c r="X739" i="2"/>
  <c r="W739" i="2"/>
  <c r="V739" i="2"/>
  <c r="U739" i="2"/>
  <c r="T739" i="2"/>
  <c r="S739" i="2"/>
  <c r="R739" i="2"/>
  <c r="Q739" i="2"/>
  <c r="P739" i="2"/>
  <c r="M739" i="2"/>
  <c r="L739" i="2"/>
  <c r="J739" i="2"/>
  <c r="E739" i="2"/>
  <c r="D739" i="2"/>
  <c r="BA738" i="2"/>
  <c r="Y738" i="2"/>
  <c r="N738" i="2"/>
  <c r="H738" i="2" s="1"/>
  <c r="AZ738" i="2" s="1"/>
  <c r="J738" i="2"/>
  <c r="I738" i="2"/>
  <c r="AV738" i="2" s="1"/>
  <c r="AT737" i="2"/>
  <c r="AS737" i="2"/>
  <c r="AR737" i="2"/>
  <c r="AQ737" i="2"/>
  <c r="AP737" i="2"/>
  <c r="AO737" i="2"/>
  <c r="AN737" i="2"/>
  <c r="AM737" i="2"/>
  <c r="AL737" i="2"/>
  <c r="AK737" i="2"/>
  <c r="AJ737" i="2"/>
  <c r="AI737" i="2"/>
  <c r="AH737" i="2"/>
  <c r="AG737" i="2"/>
  <c r="AF737" i="2"/>
  <c r="AD737" i="2"/>
  <c r="AB737" i="2"/>
  <c r="AA737" i="2"/>
  <c r="Z737" i="2"/>
  <c r="Y737" i="2"/>
  <c r="X737" i="2"/>
  <c r="W737" i="2"/>
  <c r="V737" i="2"/>
  <c r="U737" i="2"/>
  <c r="T737" i="2"/>
  <c r="S737" i="2"/>
  <c r="R737" i="2"/>
  <c r="Q737" i="2"/>
  <c r="P737" i="2"/>
  <c r="O737" i="2"/>
  <c r="N737" i="2"/>
  <c r="M737" i="2"/>
  <c r="L737" i="2"/>
  <c r="I737" i="2" s="1"/>
  <c r="AV737" i="2" s="1"/>
  <c r="K737" i="2"/>
  <c r="J737" i="2"/>
  <c r="H737" i="2"/>
  <c r="AZ737" i="2" s="1"/>
  <c r="E737" i="2"/>
  <c r="D737" i="2"/>
  <c r="BA736" i="2"/>
  <c r="Y736" i="2"/>
  <c r="N736" i="2"/>
  <c r="H736" i="2" s="1"/>
  <c r="AZ736" i="2" s="1"/>
  <c r="J736" i="2"/>
  <c r="I736" i="2"/>
  <c r="AV736" i="2" s="1"/>
  <c r="AT735" i="2"/>
  <c r="AS735" i="2"/>
  <c r="AR735" i="2"/>
  <c r="AQ735" i="2"/>
  <c r="AP735" i="2"/>
  <c r="AO735" i="2"/>
  <c r="AN735" i="2"/>
  <c r="AM735" i="2"/>
  <c r="AL735" i="2"/>
  <c r="AK735" i="2"/>
  <c r="AJ735" i="2"/>
  <c r="AI735" i="2"/>
  <c r="AH735" i="2"/>
  <c r="AG735" i="2"/>
  <c r="AF735" i="2"/>
  <c r="AD735" i="2"/>
  <c r="AB735" i="2"/>
  <c r="AA735" i="2"/>
  <c r="Z735" i="2"/>
  <c r="Y735" i="2"/>
  <c r="X735" i="2"/>
  <c r="W735" i="2"/>
  <c r="V735" i="2"/>
  <c r="U735" i="2"/>
  <c r="T735" i="2"/>
  <c r="S735" i="2"/>
  <c r="R735" i="2"/>
  <c r="Q735" i="2"/>
  <c r="P735" i="2"/>
  <c r="O735" i="2"/>
  <c r="N735" i="2"/>
  <c r="M735" i="2"/>
  <c r="L735" i="2"/>
  <c r="I735" i="2" s="1"/>
  <c r="AV735" i="2" s="1"/>
  <c r="K735" i="2"/>
  <c r="J735" i="2"/>
  <c r="H735" i="2"/>
  <c r="AZ735" i="2" s="1"/>
  <c r="E735" i="2"/>
  <c r="D735" i="2"/>
  <c r="BA734" i="2"/>
  <c r="AV734" i="2"/>
  <c r="AI734" i="2"/>
  <c r="AW734" i="2" s="1"/>
  <c r="N734" i="2"/>
  <c r="J734" i="2"/>
  <c r="I734" i="2"/>
  <c r="H734" i="2"/>
  <c r="AZ734" i="2" s="1"/>
  <c r="AT733" i="2"/>
  <c r="AS733" i="2"/>
  <c r="AR733" i="2"/>
  <c r="AQ733" i="2"/>
  <c r="AP733" i="2"/>
  <c r="AO733" i="2"/>
  <c r="AN733" i="2"/>
  <c r="AM733" i="2"/>
  <c r="AL733" i="2"/>
  <c r="AJ733" i="2"/>
  <c r="AI733" i="2"/>
  <c r="AH733" i="2"/>
  <c r="AG733" i="2"/>
  <c r="AF733" i="2"/>
  <c r="AE733" i="2"/>
  <c r="AD733" i="2"/>
  <c r="AC733" i="2"/>
  <c r="AB733" i="2"/>
  <c r="AA733" i="2"/>
  <c r="Z733" i="2"/>
  <c r="Y733" i="2"/>
  <c r="X733" i="2"/>
  <c r="W733" i="2"/>
  <c r="V733" i="2"/>
  <c r="U733" i="2"/>
  <c r="T733" i="2"/>
  <c r="S733" i="2"/>
  <c r="R733" i="2"/>
  <c r="Q733" i="2"/>
  <c r="P733" i="2"/>
  <c r="O733" i="2"/>
  <c r="AW733" i="2" s="1"/>
  <c r="N733" i="2"/>
  <c r="M733" i="2"/>
  <c r="J733" i="2" s="1"/>
  <c r="L733" i="2"/>
  <c r="BA733" i="2" s="1"/>
  <c r="K733" i="2"/>
  <c r="H733" i="2" s="1"/>
  <c r="AZ733" i="2" s="1"/>
  <c r="I733" i="2"/>
  <c r="AV733" i="2" s="1"/>
  <c r="E733" i="2"/>
  <c r="D733" i="2"/>
  <c r="BA732" i="2"/>
  <c r="AE732" i="2"/>
  <c r="N732" i="2"/>
  <c r="J732" i="2"/>
  <c r="I732" i="2"/>
  <c r="AV732" i="2" s="1"/>
  <c r="H732" i="2"/>
  <c r="AZ732" i="2" s="1"/>
  <c r="AT731" i="2"/>
  <c r="AS731" i="2"/>
  <c r="AR731" i="2"/>
  <c r="AQ731" i="2"/>
  <c r="AP731" i="2"/>
  <c r="AO731" i="2"/>
  <c r="AN731" i="2"/>
  <c r="AM731" i="2"/>
  <c r="AL731" i="2"/>
  <c r="AJ731" i="2"/>
  <c r="AH731" i="2"/>
  <c r="AG731" i="2"/>
  <c r="AF731" i="2"/>
  <c r="AE731" i="2"/>
  <c r="AD731" i="2"/>
  <c r="AC731" i="2"/>
  <c r="AB731" i="2"/>
  <c r="AA731" i="2"/>
  <c r="Z731" i="2"/>
  <c r="Y731" i="2"/>
  <c r="X731" i="2"/>
  <c r="W731" i="2"/>
  <c r="V731" i="2"/>
  <c r="U731" i="2"/>
  <c r="T731" i="2"/>
  <c r="S731" i="2"/>
  <c r="R731" i="2"/>
  <c r="Q731" i="2"/>
  <c r="P731" i="2"/>
  <c r="O731" i="2"/>
  <c r="N731" i="2"/>
  <c r="M731" i="2"/>
  <c r="J731" i="2" s="1"/>
  <c r="L731" i="2"/>
  <c r="BA731" i="2" s="1"/>
  <c r="K731" i="2"/>
  <c r="H731" i="2" s="1"/>
  <c r="AZ731" i="2" s="1"/>
  <c r="I731" i="2"/>
  <c r="AV731" i="2" s="1"/>
  <c r="E731" i="2"/>
  <c r="D731" i="2"/>
  <c r="BA730" i="2"/>
  <c r="AE730" i="2"/>
  <c r="N730" i="2"/>
  <c r="J730" i="2"/>
  <c r="I730" i="2"/>
  <c r="AV730" i="2" s="1"/>
  <c r="H730" i="2"/>
  <c r="AZ730" i="2" s="1"/>
  <c r="AT729" i="2"/>
  <c r="AS729" i="2"/>
  <c r="AR729" i="2"/>
  <c r="AQ729" i="2"/>
  <c r="AP729" i="2"/>
  <c r="AO729" i="2"/>
  <c r="AN729" i="2"/>
  <c r="AM729" i="2"/>
  <c r="AL729" i="2"/>
  <c r="AJ729" i="2"/>
  <c r="AH729" i="2"/>
  <c r="AG729" i="2"/>
  <c r="AF729" i="2"/>
  <c r="AE729" i="2"/>
  <c r="AD729" i="2"/>
  <c r="AC729" i="2"/>
  <c r="AB729" i="2"/>
  <c r="AA729" i="2"/>
  <c r="Z729" i="2"/>
  <c r="Y729" i="2"/>
  <c r="X729" i="2"/>
  <c r="W729" i="2"/>
  <c r="V729" i="2"/>
  <c r="U729" i="2"/>
  <c r="T729" i="2"/>
  <c r="S729" i="2"/>
  <c r="R729" i="2"/>
  <c r="Q729" i="2"/>
  <c r="P729" i="2"/>
  <c r="O729" i="2"/>
  <c r="N729" i="2"/>
  <c r="M729" i="2"/>
  <c r="J729" i="2" s="1"/>
  <c r="L729" i="2"/>
  <c r="BA729" i="2" s="1"/>
  <c r="K729" i="2"/>
  <c r="H729" i="2" s="1"/>
  <c r="AZ729" i="2" s="1"/>
  <c r="I729" i="2"/>
  <c r="AV729" i="2" s="1"/>
  <c r="E729" i="2"/>
  <c r="D729" i="2"/>
  <c r="BA728" i="2"/>
  <c r="AW728" i="2"/>
  <c r="AK728" i="2"/>
  <c r="AI728" i="2"/>
  <c r="AE728" i="2"/>
  <c r="N728" i="2"/>
  <c r="J728" i="2"/>
  <c r="I728" i="2"/>
  <c r="AV728" i="2" s="1"/>
  <c r="H728" i="2"/>
  <c r="AZ728" i="2" s="1"/>
  <c r="AZ727" i="2"/>
  <c r="AT727" i="2"/>
  <c r="AS727" i="2"/>
  <c r="AR727" i="2"/>
  <c r="AQ727" i="2"/>
  <c r="AP727" i="2"/>
  <c r="AO727" i="2"/>
  <c r="AN727" i="2"/>
  <c r="AM727" i="2"/>
  <c r="AL727" i="2"/>
  <c r="AK727" i="2"/>
  <c r="AJ727" i="2"/>
  <c r="AI727" i="2"/>
  <c r="AH727" i="2"/>
  <c r="AG727" i="2"/>
  <c r="AF727" i="2"/>
  <c r="AE727" i="2"/>
  <c r="AD727" i="2"/>
  <c r="AC727" i="2"/>
  <c r="AB727" i="2"/>
  <c r="AA727" i="2"/>
  <c r="Z727" i="2"/>
  <c r="Y727" i="2"/>
  <c r="X727" i="2"/>
  <c r="W727" i="2"/>
  <c r="V727" i="2"/>
  <c r="U727" i="2"/>
  <c r="T727" i="2"/>
  <c r="S727" i="2"/>
  <c r="R727" i="2"/>
  <c r="Q727" i="2"/>
  <c r="P727" i="2"/>
  <c r="O727" i="2"/>
  <c r="AW727" i="2" s="1"/>
  <c r="N727" i="2"/>
  <c r="M727" i="2"/>
  <c r="J727" i="2" s="1"/>
  <c r="L727" i="2"/>
  <c r="BA727" i="2" s="1"/>
  <c r="K727" i="2"/>
  <c r="H727" i="2" s="1"/>
  <c r="I727" i="2"/>
  <c r="AV727" i="2" s="1"/>
  <c r="E727" i="2"/>
  <c r="D727" i="2"/>
  <c r="BA726" i="2"/>
  <c r="AW726" i="2"/>
  <c r="W726" i="2"/>
  <c r="N726" i="2"/>
  <c r="H726" i="2" s="1"/>
  <c r="AZ726" i="2" s="1"/>
  <c r="J726" i="2"/>
  <c r="I726" i="2"/>
  <c r="AV726" i="2" s="1"/>
  <c r="BA725" i="2"/>
  <c r="N725" i="2"/>
  <c r="H725" i="2" s="1"/>
  <c r="AZ725" i="2" s="1"/>
  <c r="J725" i="2"/>
  <c r="I725" i="2"/>
  <c r="AT724" i="2"/>
  <c r="AS724" i="2"/>
  <c r="AR724" i="2"/>
  <c r="AR715" i="2" s="1"/>
  <c r="AR714" i="2" s="1"/>
  <c r="AQ724" i="2"/>
  <c r="AP724" i="2"/>
  <c r="AO724" i="2"/>
  <c r="AN724" i="2"/>
  <c r="AN715" i="2" s="1"/>
  <c r="AN714" i="2" s="1"/>
  <c r="AM724" i="2"/>
  <c r="AL724" i="2"/>
  <c r="AJ724" i="2"/>
  <c r="AH724" i="2"/>
  <c r="AG724" i="2"/>
  <c r="AF724" i="2"/>
  <c r="AF715" i="2" s="1"/>
  <c r="AF714" i="2" s="1"/>
  <c r="AE724" i="2"/>
  <c r="AD724" i="2"/>
  <c r="AC724" i="2"/>
  <c r="AB724" i="2"/>
  <c r="AB715" i="2" s="1"/>
  <c r="AB714" i="2" s="1"/>
  <c r="AA724" i="2"/>
  <c r="Z724" i="2"/>
  <c r="Y724" i="2"/>
  <c r="X724" i="2"/>
  <c r="X715" i="2" s="1"/>
  <c r="X714" i="2" s="1"/>
  <c r="W724" i="2"/>
  <c r="V724" i="2"/>
  <c r="U724" i="2"/>
  <c r="T724" i="2"/>
  <c r="T715" i="2" s="1"/>
  <c r="T714" i="2" s="1"/>
  <c r="S724" i="2"/>
  <c r="R724" i="2"/>
  <c r="Q724" i="2"/>
  <c r="P724" i="2"/>
  <c r="P715" i="2" s="1"/>
  <c r="P714" i="2" s="1"/>
  <c r="O724" i="2"/>
  <c r="N724" i="2"/>
  <c r="H724" i="2" s="1"/>
  <c r="AZ724" i="2" s="1"/>
  <c r="M724" i="2"/>
  <c r="L724" i="2"/>
  <c r="I724" i="2" s="1"/>
  <c r="AV724" i="2" s="1"/>
  <c r="K724" i="2"/>
  <c r="J724" i="2"/>
  <c r="E724" i="2"/>
  <c r="D724" i="2"/>
  <c r="BA723" i="2"/>
  <c r="AV723" i="2"/>
  <c r="AI723" i="2"/>
  <c r="AE723" i="2"/>
  <c r="Y723" i="2"/>
  <c r="N723" i="2"/>
  <c r="J723" i="2"/>
  <c r="I723" i="2"/>
  <c r="H723" i="2"/>
  <c r="AZ723" i="2" s="1"/>
  <c r="BA722" i="2"/>
  <c r="AV722" i="2"/>
  <c r="AI722" i="2"/>
  <c r="AE722" i="2"/>
  <c r="Y722" i="2"/>
  <c r="N722" i="2"/>
  <c r="J722" i="2"/>
  <c r="I722" i="2"/>
  <c r="H722" i="2"/>
  <c r="AZ722" i="2" s="1"/>
  <c r="AZ721" i="2"/>
  <c r="AT721" i="2"/>
  <c r="AS721" i="2"/>
  <c r="AR721" i="2"/>
  <c r="AQ721" i="2"/>
  <c r="AP721" i="2"/>
  <c r="AO721" i="2"/>
  <c r="AN721" i="2"/>
  <c r="AM721" i="2"/>
  <c r="AL721" i="2"/>
  <c r="AJ721" i="2"/>
  <c r="AI721" i="2"/>
  <c r="AH721" i="2"/>
  <c r="AG721" i="2"/>
  <c r="AF721" i="2"/>
  <c r="AE721" i="2"/>
  <c r="AD721" i="2"/>
  <c r="AC721" i="2"/>
  <c r="AB721" i="2"/>
  <c r="AA721" i="2"/>
  <c r="Z721" i="2"/>
  <c r="Y721" i="2"/>
  <c r="X721" i="2"/>
  <c r="W721" i="2"/>
  <c r="V721" i="2"/>
  <c r="U721" i="2"/>
  <c r="T721" i="2"/>
  <c r="S721" i="2"/>
  <c r="R721" i="2"/>
  <c r="Q721" i="2"/>
  <c r="P721" i="2"/>
  <c r="O721" i="2"/>
  <c r="AW721" i="2" s="1"/>
  <c r="N721" i="2"/>
  <c r="M721" i="2"/>
  <c r="J721" i="2" s="1"/>
  <c r="L721" i="2"/>
  <c r="BA721" i="2" s="1"/>
  <c r="K721" i="2"/>
  <c r="H721" i="2" s="1"/>
  <c r="I721" i="2"/>
  <c r="AV721" i="2" s="1"/>
  <c r="E721" i="2"/>
  <c r="D721" i="2"/>
  <c r="BA720" i="2"/>
  <c r="Y720" i="2"/>
  <c r="N720" i="2"/>
  <c r="J720" i="2"/>
  <c r="I720" i="2"/>
  <c r="AV720" i="2" s="1"/>
  <c r="H720" i="2"/>
  <c r="AZ720" i="2" s="1"/>
  <c r="BA719" i="2"/>
  <c r="AV719" i="2"/>
  <c r="AI719" i="2"/>
  <c r="AE719" i="2"/>
  <c r="Y719" i="2"/>
  <c r="N719" i="2"/>
  <c r="J719" i="2"/>
  <c r="I719" i="2"/>
  <c r="H719" i="2"/>
  <c r="AZ719" i="2" s="1"/>
  <c r="BA718" i="2"/>
  <c r="Y718" i="2"/>
  <c r="N718" i="2"/>
  <c r="J718" i="2"/>
  <c r="I718" i="2"/>
  <c r="AV718" i="2" s="1"/>
  <c r="BA717" i="2"/>
  <c r="Y717" i="2"/>
  <c r="N717" i="2"/>
  <c r="J717" i="2"/>
  <c r="I717" i="2"/>
  <c r="AV717" i="2" s="1"/>
  <c r="H717" i="2"/>
  <c r="AZ717" i="2" s="1"/>
  <c r="AT716" i="2"/>
  <c r="AS716" i="2"/>
  <c r="AS715" i="2" s="1"/>
  <c r="AR716" i="2"/>
  <c r="AQ716" i="2"/>
  <c r="AQ715" i="2" s="1"/>
  <c r="AP716" i="2"/>
  <c r="AO716" i="2"/>
  <c r="AO715" i="2" s="1"/>
  <c r="AN716" i="2"/>
  <c r="AM716" i="2"/>
  <c r="AM715" i="2" s="1"/>
  <c r="AL716" i="2"/>
  <c r="AJ716" i="2"/>
  <c r="AH716" i="2"/>
  <c r="AG716" i="2"/>
  <c r="AG715" i="2" s="1"/>
  <c r="AF716" i="2"/>
  <c r="AD716" i="2"/>
  <c r="AB716" i="2"/>
  <c r="AA716" i="2"/>
  <c r="AA715" i="2" s="1"/>
  <c r="Z716" i="2"/>
  <c r="Y716" i="2"/>
  <c r="Y715" i="2" s="1"/>
  <c r="X716" i="2"/>
  <c r="W716" i="2"/>
  <c r="W715" i="2" s="1"/>
  <c r="V716" i="2"/>
  <c r="U716" i="2"/>
  <c r="U715" i="2" s="1"/>
  <c r="T716" i="2"/>
  <c r="S716" i="2"/>
  <c r="S715" i="2" s="1"/>
  <c r="R716" i="2"/>
  <c r="Q716" i="2"/>
  <c r="Q715" i="2" s="1"/>
  <c r="P716" i="2"/>
  <c r="O716" i="2"/>
  <c r="M716" i="2"/>
  <c r="L716" i="2"/>
  <c r="BA716" i="2" s="1"/>
  <c r="K716" i="2"/>
  <c r="I716" i="2"/>
  <c r="AV716" i="2" s="1"/>
  <c r="E716" i="2"/>
  <c r="E715" i="2" s="1"/>
  <c r="E714" i="2" s="1"/>
  <c r="D716" i="2"/>
  <c r="AT715" i="2"/>
  <c r="AT714" i="2" s="1"/>
  <c r="AP715" i="2"/>
  <c r="AP714" i="2" s="1"/>
  <c r="AL715" i="2"/>
  <c r="AL714" i="2" s="1"/>
  <c r="AJ715" i="2"/>
  <c r="AH715" i="2"/>
  <c r="AD715" i="2"/>
  <c r="Z715" i="2"/>
  <c r="V715" i="2"/>
  <c r="R715" i="2"/>
  <c r="D715" i="2"/>
  <c r="AU714" i="2"/>
  <c r="AS714" i="2"/>
  <c r="AQ714" i="2"/>
  <c r="AO714" i="2"/>
  <c r="AM714" i="2"/>
  <c r="AH714" i="2"/>
  <c r="AG714" i="2"/>
  <c r="AD714" i="2"/>
  <c r="AA714" i="2"/>
  <c r="Z714" i="2"/>
  <c r="Y714" i="2"/>
  <c r="W714" i="2"/>
  <c r="V714" i="2"/>
  <c r="U714" i="2"/>
  <c r="S714" i="2"/>
  <c r="R714" i="2"/>
  <c r="Q714" i="2"/>
  <c r="D714" i="2"/>
  <c r="BA713" i="2"/>
  <c r="AI713" i="2"/>
  <c r="AC713" i="2"/>
  <c r="S713" i="2"/>
  <c r="N713" i="2"/>
  <c r="J713" i="2"/>
  <c r="I713" i="2"/>
  <c r="AV713" i="2" s="1"/>
  <c r="H713" i="2"/>
  <c r="AZ713" i="2" s="1"/>
  <c r="G713" i="2"/>
  <c r="F713" i="2"/>
  <c r="F710" i="2" s="1"/>
  <c r="F699" i="2" s="1"/>
  <c r="F698" i="2" s="1"/>
  <c r="F697" i="2" s="1"/>
  <c r="F696" i="2" s="1"/>
  <c r="F682" i="2" s="1"/>
  <c r="BA712" i="2"/>
  <c r="AI712" i="2"/>
  <c r="AC712" i="2"/>
  <c r="S712" i="2"/>
  <c r="N712" i="2"/>
  <c r="J712" i="2"/>
  <c r="I712" i="2"/>
  <c r="AV712" i="2" s="1"/>
  <c r="H712" i="2"/>
  <c r="AZ712" i="2" s="1"/>
  <c r="BA711" i="2"/>
  <c r="AI711" i="2"/>
  <c r="AI710" i="2" s="1"/>
  <c r="AC711" i="2"/>
  <c r="S711" i="2"/>
  <c r="S710" i="2" s="1"/>
  <c r="N711" i="2"/>
  <c r="J711" i="2"/>
  <c r="I711" i="2"/>
  <c r="AV711" i="2" s="1"/>
  <c r="H711" i="2"/>
  <c r="AZ711" i="2" s="1"/>
  <c r="AT710" i="2"/>
  <c r="AS710" i="2"/>
  <c r="AR710" i="2"/>
  <c r="AQ710" i="2"/>
  <c r="AP710" i="2"/>
  <c r="AO710" i="2"/>
  <c r="AN710" i="2"/>
  <c r="AM710" i="2"/>
  <c r="AL710" i="2"/>
  <c r="AK710" i="2"/>
  <c r="AJ710" i="2"/>
  <c r="AH710" i="2"/>
  <c r="AG710" i="2"/>
  <c r="AF710" i="2"/>
  <c r="AE710" i="2"/>
  <c r="AD710" i="2"/>
  <c r="AC710" i="2"/>
  <c r="AB710" i="2"/>
  <c r="AA710" i="2"/>
  <c r="Z710" i="2"/>
  <c r="Y710" i="2"/>
  <c r="X710" i="2"/>
  <c r="W710" i="2"/>
  <c r="V710" i="2"/>
  <c r="U710" i="2"/>
  <c r="T710" i="2"/>
  <c r="R710" i="2"/>
  <c r="BA710" i="2" s="1"/>
  <c r="Q710" i="2"/>
  <c r="P710" i="2"/>
  <c r="J710" i="2" s="1"/>
  <c r="O710" i="2"/>
  <c r="N710" i="2"/>
  <c r="H710" i="2" s="1"/>
  <c r="AZ710" i="2" s="1"/>
  <c r="I710" i="2"/>
  <c r="AV710" i="2" s="1"/>
  <c r="G710" i="2"/>
  <c r="E710" i="2"/>
  <c r="D710" i="2"/>
  <c r="BA709" i="2"/>
  <c r="AC709" i="2"/>
  <c r="AI709" i="2" s="1"/>
  <c r="AI708" i="2" s="1"/>
  <c r="S709" i="2"/>
  <c r="N709" i="2"/>
  <c r="H709" i="2" s="1"/>
  <c r="AZ709" i="2" s="1"/>
  <c r="J709" i="2"/>
  <c r="I709" i="2"/>
  <c r="AV709" i="2" s="1"/>
  <c r="AU708" i="2"/>
  <c r="AT708" i="2"/>
  <c r="AT707" i="2" s="1"/>
  <c r="AS708" i="2"/>
  <c r="AR708" i="2"/>
  <c r="AR707" i="2" s="1"/>
  <c r="AQ708" i="2"/>
  <c r="AP708" i="2"/>
  <c r="AP707" i="2" s="1"/>
  <c r="AO708" i="2"/>
  <c r="AN708" i="2"/>
  <c r="AM708" i="2"/>
  <c r="AL708" i="2"/>
  <c r="AL707" i="2" s="1"/>
  <c r="AL705" i="2" s="1"/>
  <c r="AK708" i="2"/>
  <c r="AJ708" i="2"/>
  <c r="AH708" i="2"/>
  <c r="AG708" i="2"/>
  <c r="AF708" i="2"/>
  <c r="AF707" i="2" s="1"/>
  <c r="AF705" i="2" s="1"/>
  <c r="AE708" i="2"/>
  <c r="AD708" i="2"/>
  <c r="AB708" i="2"/>
  <c r="AA708" i="2"/>
  <c r="Z708" i="2"/>
  <c r="Z707" i="2" s="1"/>
  <c r="Z705" i="2" s="1"/>
  <c r="Y708" i="2"/>
  <c r="X708" i="2"/>
  <c r="W708" i="2"/>
  <c r="V708" i="2"/>
  <c r="U708" i="2"/>
  <c r="T708" i="2"/>
  <c r="T707" i="2" s="1"/>
  <c r="T705" i="2" s="1"/>
  <c r="S708" i="2"/>
  <c r="R708" i="2"/>
  <c r="BA708" i="2" s="1"/>
  <c r="Q708" i="2"/>
  <c r="P708" i="2"/>
  <c r="J708" i="2" s="1"/>
  <c r="O708" i="2"/>
  <c r="N708" i="2"/>
  <c r="H708" i="2" s="1"/>
  <c r="AZ708" i="2" s="1"/>
  <c r="I708" i="2"/>
  <c r="AV708" i="2" s="1"/>
  <c r="G708" i="2"/>
  <c r="F708" i="2"/>
  <c r="E708" i="2"/>
  <c r="D708" i="2"/>
  <c r="BA707" i="2"/>
  <c r="AS707" i="2"/>
  <c r="AQ707" i="2"/>
  <c r="AO707" i="2"/>
  <c r="W707" i="2"/>
  <c r="S707" i="2"/>
  <c r="I707" i="2"/>
  <c r="AV707" i="2" s="1"/>
  <c r="BA706" i="2"/>
  <c r="S706" i="2"/>
  <c r="N706" i="2"/>
  <c r="H706" i="2" s="1"/>
  <c r="AZ706" i="2" s="1"/>
  <c r="J706" i="2"/>
  <c r="I706" i="2"/>
  <c r="AV706" i="2" s="1"/>
  <c r="BA705" i="2"/>
  <c r="AN705" i="2"/>
  <c r="AM705" i="2"/>
  <c r="AK705" i="2"/>
  <c r="AJ705" i="2"/>
  <c r="AH705" i="2"/>
  <c r="AG705" i="2"/>
  <c r="AE705" i="2"/>
  <c r="AD705" i="2"/>
  <c r="AB705" i="2"/>
  <c r="AA705" i="2"/>
  <c r="Y705" i="2"/>
  <c r="X705" i="2"/>
  <c r="W705" i="2"/>
  <c r="V705" i="2"/>
  <c r="U705" i="2"/>
  <c r="S705" i="2"/>
  <c r="R705" i="2"/>
  <c r="Q705" i="2"/>
  <c r="O705" i="2"/>
  <c r="I705" i="2" s="1"/>
  <c r="AV705" i="2" s="1"/>
  <c r="G705" i="2"/>
  <c r="F705" i="2"/>
  <c r="E705" i="2"/>
  <c r="D705" i="2"/>
  <c r="BA704" i="2"/>
  <c r="S704" i="2"/>
  <c r="S703" i="2" s="1"/>
  <c r="S700" i="2" s="1"/>
  <c r="S699" i="2" s="1"/>
  <c r="S698" i="2" s="1"/>
  <c r="S697" i="2" s="1"/>
  <c r="S696" i="2" s="1"/>
  <c r="N704" i="2"/>
  <c r="J704" i="2"/>
  <c r="I704" i="2"/>
  <c r="AV704" i="2" s="1"/>
  <c r="H704" i="2"/>
  <c r="AZ704" i="2" s="1"/>
  <c r="AT703" i="2"/>
  <c r="AT700" i="2" s="1"/>
  <c r="AT699" i="2" s="1"/>
  <c r="AT698" i="2" s="1"/>
  <c r="AT697" i="2" s="1"/>
  <c r="AT696" i="2" s="1"/>
  <c r="AS703" i="2"/>
  <c r="AR703" i="2"/>
  <c r="AR700" i="2" s="1"/>
  <c r="AR699" i="2" s="1"/>
  <c r="AR698" i="2" s="1"/>
  <c r="AR697" i="2" s="1"/>
  <c r="AR696" i="2" s="1"/>
  <c r="AQ703" i="2"/>
  <c r="AP703" i="2"/>
  <c r="AP700" i="2" s="1"/>
  <c r="AP699" i="2" s="1"/>
  <c r="AP698" i="2" s="1"/>
  <c r="AP697" i="2" s="1"/>
  <c r="AP696" i="2" s="1"/>
  <c r="AO703" i="2"/>
  <c r="AN703" i="2"/>
  <c r="AN700" i="2" s="1"/>
  <c r="AN699" i="2" s="1"/>
  <c r="AN698" i="2" s="1"/>
  <c r="AN697" i="2" s="1"/>
  <c r="AN696" i="2" s="1"/>
  <c r="AM703" i="2"/>
  <c r="AL703" i="2"/>
  <c r="AL700" i="2" s="1"/>
  <c r="AL699" i="2" s="1"/>
  <c r="AL698" i="2" s="1"/>
  <c r="AL697" i="2" s="1"/>
  <c r="AL696" i="2" s="1"/>
  <c r="AK703" i="2"/>
  <c r="AJ703" i="2"/>
  <c r="AJ700" i="2" s="1"/>
  <c r="AJ699" i="2" s="1"/>
  <c r="AI703" i="2"/>
  <c r="AH703" i="2"/>
  <c r="AH700" i="2" s="1"/>
  <c r="AH699" i="2" s="1"/>
  <c r="AH698" i="2" s="1"/>
  <c r="AH697" i="2" s="1"/>
  <c r="AH696" i="2" s="1"/>
  <c r="AG703" i="2"/>
  <c r="AF703" i="2"/>
  <c r="AF700" i="2" s="1"/>
  <c r="AF699" i="2" s="1"/>
  <c r="AF698" i="2" s="1"/>
  <c r="AF697" i="2" s="1"/>
  <c r="AF696" i="2" s="1"/>
  <c r="AE703" i="2"/>
  <c r="AD703" i="2"/>
  <c r="AD700" i="2" s="1"/>
  <c r="AD699" i="2" s="1"/>
  <c r="AD698" i="2" s="1"/>
  <c r="AD697" i="2" s="1"/>
  <c r="AD696" i="2" s="1"/>
  <c r="AC703" i="2"/>
  <c r="AB703" i="2"/>
  <c r="AB700" i="2" s="1"/>
  <c r="AB699" i="2" s="1"/>
  <c r="AB698" i="2" s="1"/>
  <c r="AB697" i="2" s="1"/>
  <c r="AB696" i="2" s="1"/>
  <c r="AA703" i="2"/>
  <c r="Z703" i="2"/>
  <c r="Z700" i="2" s="1"/>
  <c r="Z699" i="2" s="1"/>
  <c r="Z698" i="2" s="1"/>
  <c r="Z697" i="2" s="1"/>
  <c r="Z696" i="2" s="1"/>
  <c r="Y703" i="2"/>
  <c r="X703" i="2"/>
  <c r="X700" i="2" s="1"/>
  <c r="X699" i="2" s="1"/>
  <c r="X698" i="2" s="1"/>
  <c r="X697" i="2" s="1"/>
  <c r="X696" i="2" s="1"/>
  <c r="W703" i="2"/>
  <c r="V703" i="2"/>
  <c r="V700" i="2" s="1"/>
  <c r="V699" i="2" s="1"/>
  <c r="V698" i="2" s="1"/>
  <c r="V697" i="2" s="1"/>
  <c r="V696" i="2" s="1"/>
  <c r="U703" i="2"/>
  <c r="T703" i="2"/>
  <c r="T700" i="2" s="1"/>
  <c r="T699" i="2" s="1"/>
  <c r="T698" i="2" s="1"/>
  <c r="T697" i="2" s="1"/>
  <c r="T696" i="2" s="1"/>
  <c r="R703" i="2"/>
  <c r="BA703" i="2" s="1"/>
  <c r="Q703" i="2"/>
  <c r="P703" i="2"/>
  <c r="J703" i="2" s="1"/>
  <c r="O703" i="2"/>
  <c r="N703" i="2"/>
  <c r="H703" i="2" s="1"/>
  <c r="AZ703" i="2" s="1"/>
  <c r="I703" i="2"/>
  <c r="AV703" i="2" s="1"/>
  <c r="G703" i="2"/>
  <c r="F703" i="2"/>
  <c r="E703" i="2"/>
  <c r="E700" i="2" s="1"/>
  <c r="E699" i="2" s="1"/>
  <c r="E698" i="2" s="1"/>
  <c r="E697" i="2" s="1"/>
  <c r="E696" i="2" s="1"/>
  <c r="D703" i="2"/>
  <c r="BA702" i="2"/>
  <c r="S702" i="2"/>
  <c r="N702" i="2"/>
  <c r="H702" i="2" s="1"/>
  <c r="J702" i="2"/>
  <c r="I702" i="2"/>
  <c r="AV702" i="2" s="1"/>
  <c r="G702" i="2"/>
  <c r="G701" i="2" s="1"/>
  <c r="BA701" i="2"/>
  <c r="AT701" i="2"/>
  <c r="AS701" i="2"/>
  <c r="AR701" i="2"/>
  <c r="AQ701" i="2"/>
  <c r="AP701" i="2"/>
  <c r="AO701" i="2"/>
  <c r="AN701" i="2"/>
  <c r="AM701" i="2"/>
  <c r="AL701" i="2"/>
  <c r="AK701" i="2"/>
  <c r="AJ701" i="2"/>
  <c r="AI701" i="2"/>
  <c r="AH701" i="2"/>
  <c r="AG701" i="2"/>
  <c r="AF701" i="2"/>
  <c r="AE701" i="2"/>
  <c r="AD701" i="2"/>
  <c r="AC701" i="2"/>
  <c r="AB701" i="2"/>
  <c r="AA701" i="2"/>
  <c r="Z701" i="2"/>
  <c r="Y701" i="2"/>
  <c r="X701" i="2"/>
  <c r="W701" i="2"/>
  <c r="V701" i="2"/>
  <c r="U701" i="2"/>
  <c r="T701" i="2"/>
  <c r="S701" i="2"/>
  <c r="R701" i="2"/>
  <c r="Q701" i="2"/>
  <c r="P701" i="2"/>
  <c r="O701" i="2"/>
  <c r="I701" i="2" s="1"/>
  <c r="AV701" i="2" s="1"/>
  <c r="J701" i="2"/>
  <c r="E701" i="2"/>
  <c r="D701" i="2"/>
  <c r="AU700" i="2"/>
  <c r="AS700" i="2"/>
  <c r="AS699" i="2" s="1"/>
  <c r="AS698" i="2" s="1"/>
  <c r="AS697" i="2" s="1"/>
  <c r="AS696" i="2" s="1"/>
  <c r="AQ700" i="2"/>
  <c r="AQ699" i="2" s="1"/>
  <c r="AQ698" i="2" s="1"/>
  <c r="AQ697" i="2" s="1"/>
  <c r="AQ696" i="2" s="1"/>
  <c r="AO700" i="2"/>
  <c r="AO699" i="2" s="1"/>
  <c r="AO698" i="2" s="1"/>
  <c r="AO697" i="2" s="1"/>
  <c r="AO696" i="2" s="1"/>
  <c r="AM700" i="2"/>
  <c r="AM699" i="2" s="1"/>
  <c r="AM698" i="2" s="1"/>
  <c r="AM697" i="2" s="1"/>
  <c r="AM696" i="2" s="1"/>
  <c r="AK700" i="2"/>
  <c r="AK699" i="2" s="1"/>
  <c r="AG700" i="2"/>
  <c r="AG699" i="2" s="1"/>
  <c r="AG698" i="2" s="1"/>
  <c r="AG697" i="2" s="1"/>
  <c r="AG696" i="2" s="1"/>
  <c r="AE700" i="2"/>
  <c r="AE699" i="2" s="1"/>
  <c r="AA700" i="2"/>
  <c r="AA699" i="2" s="1"/>
  <c r="AA698" i="2" s="1"/>
  <c r="AA697" i="2" s="1"/>
  <c r="AA696" i="2" s="1"/>
  <c r="Y700" i="2"/>
  <c r="Y699" i="2" s="1"/>
  <c r="Y698" i="2" s="1"/>
  <c r="Y697" i="2" s="1"/>
  <c r="Y696" i="2" s="1"/>
  <c r="W700" i="2"/>
  <c r="W699" i="2" s="1"/>
  <c r="W698" i="2" s="1"/>
  <c r="W697" i="2" s="1"/>
  <c r="W696" i="2" s="1"/>
  <c r="U700" i="2"/>
  <c r="U699" i="2" s="1"/>
  <c r="U698" i="2" s="1"/>
  <c r="U697" i="2" s="1"/>
  <c r="U696" i="2" s="1"/>
  <c r="Q700" i="2"/>
  <c r="Q699" i="2" s="1"/>
  <c r="Q698" i="2" s="1"/>
  <c r="Q697" i="2" s="1"/>
  <c r="Q696" i="2" s="1"/>
  <c r="O700" i="2"/>
  <c r="I700" i="2" s="1"/>
  <c r="AV700" i="2" s="1"/>
  <c r="D700" i="2"/>
  <c r="D699" i="2" s="1"/>
  <c r="D698" i="2" s="1"/>
  <c r="D697" i="2" s="1"/>
  <c r="D696" i="2" s="1"/>
  <c r="G699" i="2"/>
  <c r="G698" i="2"/>
  <c r="G697" i="2" s="1"/>
  <c r="G696" i="2" s="1"/>
  <c r="G682" i="2" s="1"/>
  <c r="AD695" i="2"/>
  <c r="X695" i="2"/>
  <c r="J695" i="2"/>
  <c r="I695" i="2"/>
  <c r="AV695" i="2" s="1"/>
  <c r="H695" i="2"/>
  <c r="AZ695" i="2" s="1"/>
  <c r="BA694" i="2"/>
  <c r="AV694" i="2"/>
  <c r="AE694" i="2"/>
  <c r="AE693" i="2" s="1"/>
  <c r="AC694" i="2"/>
  <c r="AI694" i="2" s="1"/>
  <c r="Y694" i="2"/>
  <c r="Y693" i="2" s="1"/>
  <c r="N694" i="2"/>
  <c r="J694" i="2"/>
  <c r="I694" i="2"/>
  <c r="H694" i="2"/>
  <c r="AZ694" i="2" s="1"/>
  <c r="AT693" i="2"/>
  <c r="AS693" i="2"/>
  <c r="AR693" i="2"/>
  <c r="AQ693" i="2"/>
  <c r="AP693" i="2"/>
  <c r="AO693" i="2"/>
  <c r="AN693" i="2"/>
  <c r="AM693" i="2"/>
  <c r="AL693" i="2"/>
  <c r="AK693" i="2"/>
  <c r="AJ693" i="2"/>
  <c r="AH693" i="2"/>
  <c r="AG693" i="2"/>
  <c r="AF693" i="2"/>
  <c r="AD693" i="2"/>
  <c r="AC693" i="2"/>
  <c r="AB693" i="2"/>
  <c r="AA693" i="2"/>
  <c r="Z693" i="2"/>
  <c r="X693" i="2"/>
  <c r="W693" i="2"/>
  <c r="V693" i="2"/>
  <c r="U693" i="2"/>
  <c r="T693" i="2"/>
  <c r="S693" i="2"/>
  <c r="R693" i="2"/>
  <c r="Q693" i="2"/>
  <c r="P693" i="2"/>
  <c r="O693" i="2"/>
  <c r="N693" i="2"/>
  <c r="M693" i="2"/>
  <c r="L693" i="2"/>
  <c r="BA693" i="2" s="1"/>
  <c r="K693" i="2"/>
  <c r="J693" i="2"/>
  <c r="H693" i="2"/>
  <c r="AZ693" i="2" s="1"/>
  <c r="E693" i="2"/>
  <c r="D693" i="2"/>
  <c r="AT692" i="2"/>
  <c r="AS692" i="2"/>
  <c r="AR692" i="2"/>
  <c r="AQ692" i="2"/>
  <c r="AP692" i="2"/>
  <c r="AO692" i="2"/>
  <c r="AN692" i="2"/>
  <c r="AM692" i="2"/>
  <c r="AL692" i="2"/>
  <c r="AK692" i="2"/>
  <c r="AJ692" i="2"/>
  <c r="AH692" i="2"/>
  <c r="AG692" i="2"/>
  <c r="AF692" i="2"/>
  <c r="AD692" i="2"/>
  <c r="AC692" i="2"/>
  <c r="AB692" i="2"/>
  <c r="AA692" i="2"/>
  <c r="Z692" i="2"/>
  <c r="X692" i="2"/>
  <c r="W692" i="2"/>
  <c r="V692" i="2"/>
  <c r="U692" i="2"/>
  <c r="T692" i="2"/>
  <c r="S692" i="2"/>
  <c r="R692" i="2"/>
  <c r="Q692" i="2"/>
  <c r="P692" i="2"/>
  <c r="O692" i="2"/>
  <c r="N692" i="2"/>
  <c r="M692" i="2"/>
  <c r="L692" i="2"/>
  <c r="BA692" i="2" s="1"/>
  <c r="K692" i="2"/>
  <c r="J692" i="2"/>
  <c r="H692" i="2"/>
  <c r="AZ692" i="2" s="1"/>
  <c r="E692" i="2"/>
  <c r="D692" i="2"/>
  <c r="BA691" i="2"/>
  <c r="AI691" i="2"/>
  <c r="AC691" i="2"/>
  <c r="J691" i="2"/>
  <c r="I691" i="2"/>
  <c r="AV691" i="2" s="1"/>
  <c r="H691" i="2"/>
  <c r="AZ691" i="2" s="1"/>
  <c r="AT690" i="2"/>
  <c r="AS690" i="2"/>
  <c r="AR690" i="2"/>
  <c r="AQ690" i="2"/>
  <c r="AP690" i="2"/>
  <c r="AO690" i="2"/>
  <c r="AN690" i="2"/>
  <c r="AM690" i="2"/>
  <c r="AL690" i="2"/>
  <c r="AK690" i="2"/>
  <c r="AJ690" i="2"/>
  <c r="AH690" i="2"/>
  <c r="AG690" i="2"/>
  <c r="AF690" i="2"/>
  <c r="AD690" i="2"/>
  <c r="AC690" i="2"/>
  <c r="AB690" i="2"/>
  <c r="AA690" i="2"/>
  <c r="Z690" i="2"/>
  <c r="X690" i="2"/>
  <c r="W690" i="2"/>
  <c r="V690" i="2"/>
  <c r="U690" i="2"/>
  <c r="T690" i="2"/>
  <c r="S690" i="2"/>
  <c r="R690" i="2"/>
  <c r="Q690" i="2"/>
  <c r="P690" i="2"/>
  <c r="O690" i="2"/>
  <c r="N690" i="2"/>
  <c r="M690" i="2"/>
  <c r="L690" i="2"/>
  <c r="BA690" i="2" s="1"/>
  <c r="K690" i="2"/>
  <c r="J690" i="2"/>
  <c r="H690" i="2"/>
  <c r="AZ690" i="2" s="1"/>
  <c r="E690" i="2"/>
  <c r="D690" i="2"/>
  <c r="BA689" i="2"/>
  <c r="AV689" i="2"/>
  <c r="AI689" i="2"/>
  <c r="AK689" i="2" s="1"/>
  <c r="AE689" i="2"/>
  <c r="Y689" i="2"/>
  <c r="N689" i="2"/>
  <c r="J689" i="2"/>
  <c r="I689" i="2"/>
  <c r="H689" i="2"/>
  <c r="AZ689" i="2" s="1"/>
  <c r="BA688" i="2"/>
  <c r="Y688" i="2"/>
  <c r="N688" i="2"/>
  <c r="H688" i="2" s="1"/>
  <c r="AZ688" i="2" s="1"/>
  <c r="J688" i="2"/>
  <c r="I688" i="2"/>
  <c r="AC688" i="2" s="1"/>
  <c r="BA687" i="2"/>
  <c r="AV687" i="2"/>
  <c r="Y687" i="2"/>
  <c r="N687" i="2"/>
  <c r="J687" i="2"/>
  <c r="I687" i="2"/>
  <c r="AC687" i="2" s="1"/>
  <c r="H687" i="2"/>
  <c r="AZ687" i="2" s="1"/>
  <c r="AU686" i="2"/>
  <c r="AT686" i="2"/>
  <c r="AS686" i="2"/>
  <c r="AS684" i="2" s="1"/>
  <c r="AS683" i="2" s="1"/>
  <c r="AS682" i="2" s="1"/>
  <c r="AR686" i="2"/>
  <c r="AQ686" i="2"/>
  <c r="AQ684" i="2" s="1"/>
  <c r="AQ683" i="2" s="1"/>
  <c r="AQ682" i="2" s="1"/>
  <c r="AP686" i="2"/>
  <c r="AO686" i="2"/>
  <c r="AO684" i="2" s="1"/>
  <c r="AO683" i="2" s="1"/>
  <c r="AO682" i="2" s="1"/>
  <c r="AN686" i="2"/>
  <c r="AM686" i="2"/>
  <c r="AM684" i="2" s="1"/>
  <c r="AM683" i="2" s="1"/>
  <c r="AM682" i="2" s="1"/>
  <c r="AL686" i="2"/>
  <c r="AK686" i="2"/>
  <c r="AK684" i="2" s="1"/>
  <c r="AK683" i="2" s="1"/>
  <c r="AJ686" i="2"/>
  <c r="AH686" i="2"/>
  <c r="AG686" i="2"/>
  <c r="AG684" i="2" s="1"/>
  <c r="AG683" i="2" s="1"/>
  <c r="AG682" i="2" s="1"/>
  <c r="AF686" i="2"/>
  <c r="AD686" i="2"/>
  <c r="AB686" i="2"/>
  <c r="AA686" i="2"/>
  <c r="AA684" i="2" s="1"/>
  <c r="AA683" i="2" s="1"/>
  <c r="AA682" i="2" s="1"/>
  <c r="Z686" i="2"/>
  <c r="Y686" i="2"/>
  <c r="Y684" i="2" s="1"/>
  <c r="Y683" i="2" s="1"/>
  <c r="X686" i="2"/>
  <c r="W686" i="2"/>
  <c r="W684" i="2" s="1"/>
  <c r="W683" i="2" s="1"/>
  <c r="W682" i="2" s="1"/>
  <c r="V686" i="2"/>
  <c r="U686" i="2"/>
  <c r="U684" i="2" s="1"/>
  <c r="U683" i="2" s="1"/>
  <c r="T686" i="2"/>
  <c r="S686" i="2"/>
  <c r="S684" i="2" s="1"/>
  <c r="S683" i="2" s="1"/>
  <c r="S682" i="2" s="1"/>
  <c r="R686" i="2"/>
  <c r="Q686" i="2"/>
  <c r="Q684" i="2" s="1"/>
  <c r="Q683" i="2" s="1"/>
  <c r="Q682" i="2" s="1"/>
  <c r="P686" i="2"/>
  <c r="O686" i="2"/>
  <c r="O684" i="2" s="1"/>
  <c r="O683" i="2" s="1"/>
  <c r="M686" i="2"/>
  <c r="J686" i="2" s="1"/>
  <c r="L686" i="2"/>
  <c r="BA686" i="2" s="1"/>
  <c r="K686" i="2"/>
  <c r="I686" i="2"/>
  <c r="AV686" i="2" s="1"/>
  <c r="E686" i="2"/>
  <c r="E684" i="2" s="1"/>
  <c r="E683" i="2" s="1"/>
  <c r="E682" i="2" s="1"/>
  <c r="D686" i="2"/>
  <c r="BA685" i="2"/>
  <c r="J685" i="2"/>
  <c r="I685" i="2"/>
  <c r="AV685" i="2" s="1"/>
  <c r="H685" i="2"/>
  <c r="AZ685" i="2" s="1"/>
  <c r="AU684" i="2"/>
  <c r="AT684" i="2"/>
  <c r="AT683" i="2" s="1"/>
  <c r="AT682" i="2" s="1"/>
  <c r="AR684" i="2"/>
  <c r="AR683" i="2" s="1"/>
  <c r="AR682" i="2" s="1"/>
  <c r="AP684" i="2"/>
  <c r="AP683" i="2" s="1"/>
  <c r="AP682" i="2" s="1"/>
  <c r="AN684" i="2"/>
  <c r="AN683" i="2" s="1"/>
  <c r="AN682" i="2" s="1"/>
  <c r="AL684" i="2"/>
  <c r="AL683" i="2" s="1"/>
  <c r="AL682" i="2" s="1"/>
  <c r="AJ684" i="2"/>
  <c r="AJ683" i="2" s="1"/>
  <c r="AH684" i="2"/>
  <c r="AH683" i="2" s="1"/>
  <c r="AH682" i="2" s="1"/>
  <c r="AF684" i="2"/>
  <c r="AF683" i="2" s="1"/>
  <c r="AF682" i="2" s="1"/>
  <c r="AD684" i="2"/>
  <c r="AD683" i="2" s="1"/>
  <c r="AD682" i="2" s="1"/>
  <c r="AB684" i="2"/>
  <c r="AB683" i="2" s="1"/>
  <c r="AB682" i="2" s="1"/>
  <c r="Z684" i="2"/>
  <c r="Z683" i="2" s="1"/>
  <c r="Z682" i="2" s="1"/>
  <c r="X684" i="2"/>
  <c r="X683" i="2" s="1"/>
  <c r="X682" i="2" s="1"/>
  <c r="V684" i="2"/>
  <c r="V683" i="2" s="1"/>
  <c r="V682" i="2" s="1"/>
  <c r="T684" i="2"/>
  <c r="T683" i="2" s="1"/>
  <c r="T682" i="2" s="1"/>
  <c r="R684" i="2"/>
  <c r="R683" i="2" s="1"/>
  <c r="P684" i="2"/>
  <c r="P683" i="2" s="1"/>
  <c r="L684" i="2"/>
  <c r="BA684" i="2" s="1"/>
  <c r="D684" i="2"/>
  <c r="D683" i="2" s="1"/>
  <c r="AU683" i="2"/>
  <c r="BA681" i="2"/>
  <c r="BA680" i="2"/>
  <c r="AI680" i="2"/>
  <c r="AC680" i="2"/>
  <c r="J680" i="2"/>
  <c r="I680" i="2"/>
  <c r="AV680" i="2" s="1"/>
  <c r="H680" i="2"/>
  <c r="AZ680" i="2" s="1"/>
  <c r="BA679" i="2"/>
  <c r="AZ679" i="2"/>
  <c r="AI679" i="2"/>
  <c r="AC679" i="2"/>
  <c r="J679" i="2"/>
  <c r="I679" i="2"/>
  <c r="AV679" i="2" s="1"/>
  <c r="BA678" i="2"/>
  <c r="AV678" i="2"/>
  <c r="AC678" i="2"/>
  <c r="AI678" i="2" s="1"/>
  <c r="N678" i="2"/>
  <c r="J678" i="2"/>
  <c r="I678" i="2"/>
  <c r="H678" i="2"/>
  <c r="AZ678" i="2" s="1"/>
  <c r="K677" i="2"/>
  <c r="H677" i="2" s="1"/>
  <c r="AZ677" i="2" s="1"/>
  <c r="J677" i="2"/>
  <c r="I677" i="2"/>
  <c r="AN676" i="2"/>
  <c r="AM676" i="2"/>
  <c r="AL676" i="2"/>
  <c r="AK676" i="2"/>
  <c r="AJ676" i="2"/>
  <c r="AH676" i="2"/>
  <c r="AG676" i="2"/>
  <c r="AF676" i="2"/>
  <c r="AE676" i="2"/>
  <c r="AD676" i="2"/>
  <c r="AB676" i="2"/>
  <c r="AA676" i="2"/>
  <c r="Z676" i="2"/>
  <c r="Y676" i="2"/>
  <c r="V676" i="2"/>
  <c r="U676" i="2"/>
  <c r="T676" i="2"/>
  <c r="S676" i="2"/>
  <c r="P676" i="2"/>
  <c r="O676" i="2"/>
  <c r="N676" i="2"/>
  <c r="M676" i="2"/>
  <c r="J676" i="2" s="1"/>
  <c r="L676" i="2"/>
  <c r="K676" i="2"/>
  <c r="H676" i="2" s="1"/>
  <c r="AZ676" i="2" s="1"/>
  <c r="I676" i="2"/>
  <c r="AV676" i="2" s="1"/>
  <c r="E676" i="2"/>
  <c r="D676" i="2"/>
  <c r="AN675" i="2"/>
  <c r="AM675" i="2"/>
  <c r="AL675" i="2"/>
  <c r="AK675" i="2"/>
  <c r="AJ675" i="2"/>
  <c r="AH675" i="2"/>
  <c r="AG675" i="2"/>
  <c r="AF675" i="2"/>
  <c r="AE675" i="2"/>
  <c r="AD675" i="2"/>
  <c r="AB675" i="2"/>
  <c r="AA675" i="2"/>
  <c r="Z675" i="2"/>
  <c r="Y675" i="2"/>
  <c r="V675" i="2"/>
  <c r="U675" i="2"/>
  <c r="T675" i="2"/>
  <c r="S675" i="2"/>
  <c r="P675" i="2"/>
  <c r="O675" i="2"/>
  <c r="N675" i="2"/>
  <c r="M675" i="2"/>
  <c r="J675" i="2" s="1"/>
  <c r="L675" i="2"/>
  <c r="K675" i="2"/>
  <c r="H675" i="2" s="1"/>
  <c r="AZ675" i="2" s="1"/>
  <c r="I675" i="2"/>
  <c r="AV675" i="2" s="1"/>
  <c r="E675" i="2"/>
  <c r="D675" i="2"/>
  <c r="AT674" i="2"/>
  <c r="AS674" i="2"/>
  <c r="AR674" i="2"/>
  <c r="AQ674" i="2"/>
  <c r="AP674" i="2"/>
  <c r="AO674" i="2"/>
  <c r="AN674" i="2"/>
  <c r="AM674" i="2"/>
  <c r="AL674" i="2"/>
  <c r="AK674" i="2"/>
  <c r="AJ674" i="2"/>
  <c r="AH674" i="2"/>
  <c r="AG674" i="2"/>
  <c r="AF674" i="2"/>
  <c r="AE674" i="2"/>
  <c r="AD674" i="2"/>
  <c r="AB674" i="2"/>
  <c r="AA674" i="2"/>
  <c r="Z674" i="2"/>
  <c r="Y674" i="2"/>
  <c r="V674" i="2"/>
  <c r="U674" i="2"/>
  <c r="T674" i="2"/>
  <c r="S674" i="2"/>
  <c r="P674" i="2"/>
  <c r="O674" i="2"/>
  <c r="N674" i="2"/>
  <c r="M674" i="2"/>
  <c r="J674" i="2" s="1"/>
  <c r="L674" i="2"/>
  <c r="K674" i="2"/>
  <c r="H674" i="2" s="1"/>
  <c r="AZ674" i="2" s="1"/>
  <c r="I674" i="2"/>
  <c r="AV674" i="2" s="1"/>
  <c r="G674" i="2"/>
  <c r="F674" i="2"/>
  <c r="E674" i="2"/>
  <c r="D674" i="2"/>
  <c r="AT673" i="2"/>
  <c r="AS673" i="2"/>
  <c r="AR673" i="2"/>
  <c r="AQ673" i="2"/>
  <c r="AP673" i="2"/>
  <c r="AO673" i="2"/>
  <c r="AN673" i="2"/>
  <c r="AM673" i="2"/>
  <c r="AL673" i="2"/>
  <c r="AK673" i="2"/>
  <c r="AJ673" i="2"/>
  <c r="AH673" i="2"/>
  <c r="AG673" i="2"/>
  <c r="AF673" i="2"/>
  <c r="AE673" i="2"/>
  <c r="AD673" i="2"/>
  <c r="AB673" i="2"/>
  <c r="AA673" i="2"/>
  <c r="Z673" i="2"/>
  <c r="Y673" i="2"/>
  <c r="V673" i="2"/>
  <c r="U673" i="2"/>
  <c r="T673" i="2"/>
  <c r="S673" i="2"/>
  <c r="P673" i="2"/>
  <c r="O673" i="2"/>
  <c r="N673" i="2"/>
  <c r="M673" i="2"/>
  <c r="J673" i="2" s="1"/>
  <c r="L673" i="2"/>
  <c r="K673" i="2"/>
  <c r="H673" i="2" s="1"/>
  <c r="AZ673" i="2" s="1"/>
  <c r="I673" i="2"/>
  <c r="AV673" i="2" s="1"/>
  <c r="E673" i="2"/>
  <c r="D673" i="2"/>
  <c r="BA672" i="2"/>
  <c r="Y672" i="2"/>
  <c r="Y671" i="2" s="1"/>
  <c r="J672" i="2"/>
  <c r="I672" i="2"/>
  <c r="AV672" i="2" s="1"/>
  <c r="H672" i="2"/>
  <c r="AZ672" i="2" s="1"/>
  <c r="AU671" i="2"/>
  <c r="AT671" i="2"/>
  <c r="AS671" i="2"/>
  <c r="AR671" i="2"/>
  <c r="AQ671" i="2"/>
  <c r="AP671" i="2"/>
  <c r="AO671" i="2"/>
  <c r="AN671" i="2"/>
  <c r="AM671" i="2"/>
  <c r="AL671" i="2"/>
  <c r="AK671" i="2"/>
  <c r="AJ671" i="2"/>
  <c r="AH671" i="2"/>
  <c r="AG671" i="2"/>
  <c r="AF671" i="2"/>
  <c r="AD671" i="2"/>
  <c r="AB671" i="2"/>
  <c r="AA671" i="2"/>
  <c r="Z671" i="2"/>
  <c r="X671" i="2"/>
  <c r="W671" i="2"/>
  <c r="V671" i="2"/>
  <c r="U671" i="2"/>
  <c r="T671" i="2"/>
  <c r="S671" i="2"/>
  <c r="R671" i="2"/>
  <c r="BA671" i="2" s="1"/>
  <c r="Q671" i="2"/>
  <c r="P671" i="2"/>
  <c r="J671" i="2" s="1"/>
  <c r="O671" i="2"/>
  <c r="N671" i="2"/>
  <c r="H671" i="2" s="1"/>
  <c r="AZ671" i="2" s="1"/>
  <c r="I671" i="2"/>
  <c r="AV671" i="2" s="1"/>
  <c r="E671" i="2"/>
  <c r="D671" i="2"/>
  <c r="BA670" i="2"/>
  <c r="AV670" i="2"/>
  <c r="AI670" i="2"/>
  <c r="J670" i="2"/>
  <c r="I670" i="2"/>
  <c r="H670" i="2"/>
  <c r="AZ670" i="2" s="1"/>
  <c r="BA669" i="2"/>
  <c r="AC669" i="2"/>
  <c r="AI669" i="2" s="1"/>
  <c r="AI668" i="2" s="1"/>
  <c r="N669" i="2"/>
  <c r="J669" i="2"/>
  <c r="I669" i="2"/>
  <c r="AV669" i="2" s="1"/>
  <c r="H669" i="2"/>
  <c r="AZ669" i="2" s="1"/>
  <c r="AT668" i="2"/>
  <c r="AS668" i="2"/>
  <c r="AR668" i="2"/>
  <c r="AQ668" i="2"/>
  <c r="AP668" i="2"/>
  <c r="AO668" i="2"/>
  <c r="AN668" i="2"/>
  <c r="AM668" i="2"/>
  <c r="AL668" i="2"/>
  <c r="AK668" i="2"/>
  <c r="AJ668" i="2"/>
  <c r="AH668" i="2"/>
  <c r="AG668" i="2"/>
  <c r="AF668" i="2"/>
  <c r="AD668" i="2"/>
  <c r="AB668" i="2"/>
  <c r="AA668" i="2"/>
  <c r="Z668" i="2"/>
  <c r="Y668" i="2"/>
  <c r="X668" i="2"/>
  <c r="W668" i="2"/>
  <c r="V668" i="2"/>
  <c r="U668" i="2"/>
  <c r="T668" i="2"/>
  <c r="S668" i="2"/>
  <c r="R668" i="2"/>
  <c r="R662" i="2" s="1"/>
  <c r="R661" i="2" s="1"/>
  <c r="Q668" i="2"/>
  <c r="P668" i="2"/>
  <c r="O668" i="2"/>
  <c r="N668" i="2"/>
  <c r="M668" i="2"/>
  <c r="L668" i="2"/>
  <c r="BA668" i="2" s="1"/>
  <c r="K668" i="2"/>
  <c r="J668" i="2"/>
  <c r="H668" i="2"/>
  <c r="AZ668" i="2" s="1"/>
  <c r="E668" i="2"/>
  <c r="D668" i="2"/>
  <c r="BA667" i="2"/>
  <c r="AE667" i="2"/>
  <c r="AE666" i="2" s="1"/>
  <c r="AE663" i="2" s="1"/>
  <c r="N667" i="2"/>
  <c r="J667" i="2"/>
  <c r="I667" i="2"/>
  <c r="AV667" i="2" s="1"/>
  <c r="H667" i="2"/>
  <c r="AZ667" i="2" s="1"/>
  <c r="AT666" i="2"/>
  <c r="AT663" i="2" s="1"/>
  <c r="AT662" i="2" s="1"/>
  <c r="AT661" i="2" s="1"/>
  <c r="AS666" i="2"/>
  <c r="AR666" i="2"/>
  <c r="AR663" i="2" s="1"/>
  <c r="AR662" i="2" s="1"/>
  <c r="AR661" i="2" s="1"/>
  <c r="AQ666" i="2"/>
  <c r="AP666" i="2"/>
  <c r="AP663" i="2" s="1"/>
  <c r="AP662" i="2" s="1"/>
  <c r="AP661" i="2" s="1"/>
  <c r="AO666" i="2"/>
  <c r="AN666" i="2"/>
  <c r="AN663" i="2" s="1"/>
  <c r="AN662" i="2" s="1"/>
  <c r="AN661" i="2" s="1"/>
  <c r="AM666" i="2"/>
  <c r="AL666" i="2"/>
  <c r="AL663" i="2" s="1"/>
  <c r="AL662" i="2" s="1"/>
  <c r="AL661" i="2" s="1"/>
  <c r="AJ666" i="2"/>
  <c r="AJ663" i="2" s="1"/>
  <c r="AJ662" i="2" s="1"/>
  <c r="AJ661" i="2" s="1"/>
  <c r="AH666" i="2"/>
  <c r="AH663" i="2" s="1"/>
  <c r="AH662" i="2" s="1"/>
  <c r="AH661" i="2" s="1"/>
  <c r="AG666" i="2"/>
  <c r="AF666" i="2"/>
  <c r="AF663" i="2" s="1"/>
  <c r="AF662" i="2" s="1"/>
  <c r="AF661" i="2" s="1"/>
  <c r="AD666" i="2"/>
  <c r="AD663" i="2" s="1"/>
  <c r="AD662" i="2" s="1"/>
  <c r="AD661" i="2" s="1"/>
  <c r="AC666" i="2"/>
  <c r="AB666" i="2"/>
  <c r="AB663" i="2" s="1"/>
  <c r="AB662" i="2" s="1"/>
  <c r="AB661" i="2" s="1"/>
  <c r="AA666" i="2"/>
  <c r="Z666" i="2"/>
  <c r="Z663" i="2" s="1"/>
  <c r="Z662" i="2" s="1"/>
  <c r="Z661" i="2" s="1"/>
  <c r="Y666" i="2"/>
  <c r="X666" i="2"/>
  <c r="X663" i="2" s="1"/>
  <c r="X662" i="2" s="1"/>
  <c r="X661" i="2" s="1"/>
  <c r="W666" i="2"/>
  <c r="V666" i="2"/>
  <c r="V663" i="2" s="1"/>
  <c r="V662" i="2" s="1"/>
  <c r="V661" i="2" s="1"/>
  <c r="U666" i="2"/>
  <c r="T666" i="2"/>
  <c r="T663" i="2" s="1"/>
  <c r="T662" i="2" s="1"/>
  <c r="T661" i="2" s="1"/>
  <c r="Q666" i="2"/>
  <c r="P666" i="2"/>
  <c r="P663" i="2" s="1"/>
  <c r="P662" i="2" s="1"/>
  <c r="P661" i="2" s="1"/>
  <c r="O666" i="2"/>
  <c r="N666" i="2"/>
  <c r="M666" i="2"/>
  <c r="L666" i="2"/>
  <c r="BA666" i="2" s="1"/>
  <c r="K666" i="2"/>
  <c r="J666" i="2"/>
  <c r="H666" i="2"/>
  <c r="AZ666" i="2" s="1"/>
  <c r="E666" i="2"/>
  <c r="D666" i="2"/>
  <c r="D663" i="2" s="1"/>
  <c r="D662" i="2" s="1"/>
  <c r="D661" i="2" s="1"/>
  <c r="BA665" i="2"/>
  <c r="AE665" i="2"/>
  <c r="N665" i="2"/>
  <c r="H665" i="2" s="1"/>
  <c r="AZ665" i="2" s="1"/>
  <c r="J665" i="2"/>
  <c r="I665" i="2"/>
  <c r="AV665" i="2" s="1"/>
  <c r="BA664" i="2"/>
  <c r="AT664" i="2"/>
  <c r="AS664" i="2"/>
  <c r="AR664" i="2"/>
  <c r="AQ664" i="2"/>
  <c r="AP664" i="2"/>
  <c r="AO664" i="2"/>
  <c r="AN664" i="2"/>
  <c r="AM664" i="2"/>
  <c r="AL664" i="2"/>
  <c r="AJ664" i="2"/>
  <c r="AH664" i="2"/>
  <c r="AG664" i="2"/>
  <c r="AF664" i="2"/>
  <c r="AE664" i="2"/>
  <c r="AD664" i="2"/>
  <c r="AC664" i="2"/>
  <c r="AB664" i="2"/>
  <c r="AA664" i="2"/>
  <c r="Z664" i="2"/>
  <c r="Y664" i="2"/>
  <c r="X664" i="2"/>
  <c r="W664" i="2"/>
  <c r="V664" i="2"/>
  <c r="U664" i="2"/>
  <c r="T664" i="2"/>
  <c r="S664" i="2"/>
  <c r="R664" i="2"/>
  <c r="Q664" i="2"/>
  <c r="P664" i="2"/>
  <c r="O664" i="2"/>
  <c r="M664" i="2"/>
  <c r="J664" i="2" s="1"/>
  <c r="L664" i="2"/>
  <c r="K664" i="2"/>
  <c r="I664" i="2"/>
  <c r="AV664" i="2" s="1"/>
  <c r="E664" i="2"/>
  <c r="D664" i="2"/>
  <c r="AS663" i="2"/>
  <c r="AQ663" i="2"/>
  <c r="AO663" i="2"/>
  <c r="AM663" i="2"/>
  <c r="AG663" i="2"/>
  <c r="AC663" i="2"/>
  <c r="AA663" i="2"/>
  <c r="Y663" i="2"/>
  <c r="W663" i="2"/>
  <c r="U663" i="2"/>
  <c r="S663" i="2"/>
  <c r="R663" i="2"/>
  <c r="Q663" i="2"/>
  <c r="O663" i="2"/>
  <c r="M663" i="2"/>
  <c r="J663" i="2" s="1"/>
  <c r="K663" i="2"/>
  <c r="E663" i="2"/>
  <c r="AS662" i="2"/>
  <c r="AQ662" i="2"/>
  <c r="AO662" i="2"/>
  <c r="AM662" i="2"/>
  <c r="AG662" i="2"/>
  <c r="AA662" i="2"/>
  <c r="Y662" i="2"/>
  <c r="W662" i="2"/>
  <c r="U662" i="2"/>
  <c r="S662" i="2"/>
  <c r="Q662" i="2"/>
  <c r="O662" i="2"/>
  <c r="M662" i="2"/>
  <c r="J662" i="2" s="1"/>
  <c r="K662" i="2"/>
  <c r="E662" i="2"/>
  <c r="AS661" i="2"/>
  <c r="AQ661" i="2"/>
  <c r="AO661" i="2"/>
  <c r="AM661" i="2"/>
  <c r="AG661" i="2"/>
  <c r="AA661" i="2"/>
  <c r="Y661" i="2"/>
  <c r="W661" i="2"/>
  <c r="U661" i="2"/>
  <c r="S661" i="2"/>
  <c r="Q661" i="2"/>
  <c r="O661" i="2"/>
  <c r="M661" i="2"/>
  <c r="J661" i="2" s="1"/>
  <c r="K661" i="2"/>
  <c r="E661" i="2"/>
  <c r="BA660" i="2"/>
  <c r="N660" i="2"/>
  <c r="K660" i="2"/>
  <c r="H660" i="2" s="1"/>
  <c r="AZ660" i="2" s="1"/>
  <c r="J660" i="2"/>
  <c r="I660" i="2"/>
  <c r="AV660" i="2" s="1"/>
  <c r="BA659" i="2"/>
  <c r="AU659" i="2"/>
  <c r="AT659" i="2"/>
  <c r="AS659" i="2"/>
  <c r="AS658" i="2" s="1"/>
  <c r="AS657" i="2" s="1"/>
  <c r="AR659" i="2"/>
  <c r="AQ659" i="2"/>
  <c r="AQ658" i="2" s="1"/>
  <c r="AQ657" i="2" s="1"/>
  <c r="AP659" i="2"/>
  <c r="AO659" i="2"/>
  <c r="AO658" i="2" s="1"/>
  <c r="AO657" i="2" s="1"/>
  <c r="AN659" i="2"/>
  <c r="AM659" i="2"/>
  <c r="AM658" i="2" s="1"/>
  <c r="AM657" i="2" s="1"/>
  <c r="AL659" i="2"/>
  <c r="AJ659" i="2"/>
  <c r="AH659" i="2"/>
  <c r="AG659" i="2"/>
  <c r="AG658" i="2" s="1"/>
  <c r="AG657" i="2" s="1"/>
  <c r="AF659" i="2"/>
  <c r="AE659" i="2"/>
  <c r="AE658" i="2" s="1"/>
  <c r="AE657" i="2" s="1"/>
  <c r="AD659" i="2"/>
  <c r="AC659" i="2"/>
  <c r="AC658" i="2" s="1"/>
  <c r="AC657" i="2" s="1"/>
  <c r="AB659" i="2"/>
  <c r="AA659" i="2"/>
  <c r="AA658" i="2" s="1"/>
  <c r="AA657" i="2" s="1"/>
  <c r="Z659" i="2"/>
  <c r="Y659" i="2"/>
  <c r="Y658" i="2" s="1"/>
  <c r="Y657" i="2" s="1"/>
  <c r="X659" i="2"/>
  <c r="W659" i="2"/>
  <c r="W658" i="2" s="1"/>
  <c r="W657" i="2" s="1"/>
  <c r="V659" i="2"/>
  <c r="U659" i="2"/>
  <c r="U658" i="2" s="1"/>
  <c r="U657" i="2" s="1"/>
  <c r="T659" i="2"/>
  <c r="S659" i="2"/>
  <c r="S658" i="2" s="1"/>
  <c r="S657" i="2" s="1"/>
  <c r="R659" i="2"/>
  <c r="Q659" i="2"/>
  <c r="Q658" i="2" s="1"/>
  <c r="Q657" i="2" s="1"/>
  <c r="P659" i="2"/>
  <c r="O659" i="2"/>
  <c r="O658" i="2" s="1"/>
  <c r="N659" i="2"/>
  <c r="I659" i="2"/>
  <c r="H659" i="2"/>
  <c r="AZ659" i="2" s="1"/>
  <c r="E659" i="2"/>
  <c r="D659" i="2"/>
  <c r="AT658" i="2"/>
  <c r="AR658" i="2"/>
  <c r="AP658" i="2"/>
  <c r="AN658" i="2"/>
  <c r="AL658" i="2"/>
  <c r="AJ658" i="2"/>
  <c r="AH658" i="2"/>
  <c r="AF658" i="2"/>
  <c r="AD658" i="2"/>
  <c r="AB658" i="2"/>
  <c r="Z658" i="2"/>
  <c r="X658" i="2"/>
  <c r="V658" i="2"/>
  <c r="T658" i="2"/>
  <c r="R658" i="2"/>
  <c r="BA658" i="2" s="1"/>
  <c r="P658" i="2"/>
  <c r="N658" i="2"/>
  <c r="H658" i="2" s="1"/>
  <c r="AZ658" i="2" s="1"/>
  <c r="L658" i="2"/>
  <c r="E658" i="2"/>
  <c r="D658" i="2"/>
  <c r="AU657" i="2"/>
  <c r="AT657" i="2"/>
  <c r="AR657" i="2"/>
  <c r="AP657" i="2"/>
  <c r="AN657" i="2"/>
  <c r="AL657" i="2"/>
  <c r="AJ657" i="2"/>
  <c r="AH657" i="2"/>
  <c r="AF657" i="2"/>
  <c r="AD657" i="2"/>
  <c r="AB657" i="2"/>
  <c r="Z657" i="2"/>
  <c r="X657" i="2"/>
  <c r="V657" i="2"/>
  <c r="T657" i="2"/>
  <c r="R657" i="2"/>
  <c r="BA657" i="2" s="1"/>
  <c r="P657" i="2"/>
  <c r="J657" i="2" s="1"/>
  <c r="N657" i="2"/>
  <c r="H657" i="2" s="1"/>
  <c r="AZ657" i="2" s="1"/>
  <c r="E657" i="2"/>
  <c r="D657" i="2"/>
  <c r="BA656" i="2"/>
  <c r="AC656" i="2"/>
  <c r="AI656" i="2" s="1"/>
  <c r="J656" i="2"/>
  <c r="I656" i="2"/>
  <c r="AV656" i="2" s="1"/>
  <c r="H656" i="2"/>
  <c r="AZ656" i="2" s="1"/>
  <c r="J655" i="2"/>
  <c r="I655" i="2"/>
  <c r="AV655" i="2" s="1"/>
  <c r="H655" i="2"/>
  <c r="AZ655" i="2" s="1"/>
  <c r="AT654" i="2"/>
  <c r="AS654" i="2"/>
  <c r="AR654" i="2"/>
  <c r="AQ654" i="2"/>
  <c r="AP654" i="2"/>
  <c r="AO654" i="2"/>
  <c r="AN654" i="2"/>
  <c r="AM654" i="2"/>
  <c r="AL654" i="2"/>
  <c r="AK654" i="2"/>
  <c r="AJ654" i="2"/>
  <c r="AH654" i="2"/>
  <c r="AG654" i="2"/>
  <c r="AF654" i="2"/>
  <c r="AE654" i="2"/>
  <c r="AD654" i="2"/>
  <c r="AB654" i="2"/>
  <c r="AA654" i="2"/>
  <c r="Z654" i="2"/>
  <c r="Y654" i="2"/>
  <c r="V654" i="2"/>
  <c r="U654" i="2"/>
  <c r="T654" i="2"/>
  <c r="S654" i="2"/>
  <c r="P654" i="2"/>
  <c r="O654" i="2"/>
  <c r="N654" i="2"/>
  <c r="L654" i="2"/>
  <c r="K654" i="2"/>
  <c r="J654" i="2"/>
  <c r="H654" i="2"/>
  <c r="AZ654" i="2" s="1"/>
  <c r="E654" i="2"/>
  <c r="D654" i="2"/>
  <c r="K653" i="2"/>
  <c r="H653" i="2" s="1"/>
  <c r="AZ653" i="2" s="1"/>
  <c r="J653" i="2"/>
  <c r="I653" i="2"/>
  <c r="AV653" i="2" s="1"/>
  <c r="AT652" i="2"/>
  <c r="AS652" i="2"/>
  <c r="AS651" i="2" s="1"/>
  <c r="AS650" i="2" s="1"/>
  <c r="AR652" i="2"/>
  <c r="AQ652" i="2"/>
  <c r="AQ651" i="2" s="1"/>
  <c r="AQ650" i="2" s="1"/>
  <c r="AP652" i="2"/>
  <c r="AO652" i="2"/>
  <c r="AO651" i="2" s="1"/>
  <c r="AO650" i="2" s="1"/>
  <c r="AN652" i="2"/>
  <c r="AM652" i="2"/>
  <c r="AM651" i="2" s="1"/>
  <c r="AM650" i="2" s="1"/>
  <c r="AL652" i="2"/>
  <c r="AK652" i="2"/>
  <c r="AK651" i="2" s="1"/>
  <c r="AK650" i="2" s="1"/>
  <c r="AJ652" i="2"/>
  <c r="AI652" i="2"/>
  <c r="AI651" i="2" s="1"/>
  <c r="AH652" i="2"/>
  <c r="AG652" i="2"/>
  <c r="AG651" i="2" s="1"/>
  <c r="AG650" i="2" s="1"/>
  <c r="AF652" i="2"/>
  <c r="AE652" i="2"/>
  <c r="AE651" i="2" s="1"/>
  <c r="AE650" i="2" s="1"/>
  <c r="AD652" i="2"/>
  <c r="AC652" i="2"/>
  <c r="AC651" i="2" s="1"/>
  <c r="AB652" i="2"/>
  <c r="AA652" i="2"/>
  <c r="AA651" i="2" s="1"/>
  <c r="AA650" i="2" s="1"/>
  <c r="Z652" i="2"/>
  <c r="Y652" i="2"/>
  <c r="Y651" i="2" s="1"/>
  <c r="Y650" i="2" s="1"/>
  <c r="V652" i="2"/>
  <c r="U652" i="2"/>
  <c r="U651" i="2" s="1"/>
  <c r="U650" i="2" s="1"/>
  <c r="T652" i="2"/>
  <c r="S652" i="2"/>
  <c r="S651" i="2" s="1"/>
  <c r="S650" i="2" s="1"/>
  <c r="P652" i="2"/>
  <c r="O652" i="2"/>
  <c r="O651" i="2" s="1"/>
  <c r="O650" i="2" s="1"/>
  <c r="N652" i="2"/>
  <c r="M652" i="2"/>
  <c r="J652" i="2" s="1"/>
  <c r="L652" i="2"/>
  <c r="K652" i="2"/>
  <c r="H652" i="2" s="1"/>
  <c r="AZ652" i="2" s="1"/>
  <c r="I652" i="2"/>
  <c r="AV652" i="2" s="1"/>
  <c r="E652" i="2"/>
  <c r="E651" i="2" s="1"/>
  <c r="E650" i="2" s="1"/>
  <c r="D652" i="2"/>
  <c r="AU651" i="2"/>
  <c r="AT651" i="2"/>
  <c r="AT650" i="2" s="1"/>
  <c r="AR651" i="2"/>
  <c r="AR650" i="2" s="1"/>
  <c r="AP651" i="2"/>
  <c r="AP650" i="2" s="1"/>
  <c r="AN651" i="2"/>
  <c r="AN650" i="2" s="1"/>
  <c r="AL651" i="2"/>
  <c r="AL650" i="2" s="1"/>
  <c r="AJ651" i="2"/>
  <c r="AJ650" i="2" s="1"/>
  <c r="AH651" i="2"/>
  <c r="AH650" i="2" s="1"/>
  <c r="AF651" i="2"/>
  <c r="AF650" i="2" s="1"/>
  <c r="AD651" i="2"/>
  <c r="AD650" i="2" s="1"/>
  <c r="AB651" i="2"/>
  <c r="AB650" i="2" s="1"/>
  <c r="Z651" i="2"/>
  <c r="Z650" i="2" s="1"/>
  <c r="V651" i="2"/>
  <c r="V650" i="2" s="1"/>
  <c r="T651" i="2"/>
  <c r="T650" i="2" s="1"/>
  <c r="P651" i="2"/>
  <c r="P650" i="2" s="1"/>
  <c r="N651" i="2"/>
  <c r="N650" i="2" s="1"/>
  <c r="L651" i="2"/>
  <c r="D651" i="2"/>
  <c r="D650" i="2" s="1"/>
  <c r="AU650" i="2"/>
  <c r="BA649" i="2"/>
  <c r="AV649" i="2"/>
  <c r="AN649" i="2"/>
  <c r="AE649" i="2"/>
  <c r="N649" i="2"/>
  <c r="J649" i="2"/>
  <c r="I649" i="2"/>
  <c r="AI649" i="2" s="1"/>
  <c r="AK649" i="2" s="1"/>
  <c r="H649" i="2"/>
  <c r="AZ649" i="2" s="1"/>
  <c r="BA648" i="2"/>
  <c r="AN648" i="2"/>
  <c r="AE648" i="2"/>
  <c r="N648" i="2"/>
  <c r="H648" i="2" s="1"/>
  <c r="AZ648" i="2" s="1"/>
  <c r="J648" i="2"/>
  <c r="I648" i="2"/>
  <c r="AI648" i="2" s="1"/>
  <c r="AK648" i="2" s="1"/>
  <c r="BA647" i="2"/>
  <c r="AV647" i="2"/>
  <c r="AN647" i="2"/>
  <c r="AE647" i="2"/>
  <c r="N647" i="2"/>
  <c r="J647" i="2"/>
  <c r="I647" i="2"/>
  <c r="AI647" i="2" s="1"/>
  <c r="AK647" i="2" s="1"/>
  <c r="H647" i="2"/>
  <c r="AZ647" i="2" s="1"/>
  <c r="BA646" i="2"/>
  <c r="AN646" i="2"/>
  <c r="AE646" i="2"/>
  <c r="N646" i="2"/>
  <c r="H646" i="2" s="1"/>
  <c r="AZ646" i="2" s="1"/>
  <c r="J646" i="2"/>
  <c r="I646" i="2"/>
  <c r="AI646" i="2" s="1"/>
  <c r="AK646" i="2" s="1"/>
  <c r="BA645" i="2"/>
  <c r="AV645" i="2"/>
  <c r="AN645" i="2"/>
  <c r="AE645" i="2"/>
  <c r="N645" i="2"/>
  <c r="J645" i="2"/>
  <c r="I645" i="2"/>
  <c r="AI645" i="2" s="1"/>
  <c r="AK645" i="2" s="1"/>
  <c r="H645" i="2"/>
  <c r="AZ645" i="2" s="1"/>
  <c r="BA644" i="2"/>
  <c r="AN644" i="2"/>
  <c r="AE644" i="2"/>
  <c r="N644" i="2"/>
  <c r="H644" i="2" s="1"/>
  <c r="AZ644" i="2" s="1"/>
  <c r="J644" i="2"/>
  <c r="I644" i="2"/>
  <c r="AI644" i="2" s="1"/>
  <c r="AK644" i="2" s="1"/>
  <c r="BA643" i="2"/>
  <c r="AV643" i="2"/>
  <c r="AN643" i="2"/>
  <c r="AE643" i="2"/>
  <c r="N643" i="2"/>
  <c r="J643" i="2"/>
  <c r="I643" i="2"/>
  <c r="AI643" i="2" s="1"/>
  <c r="AK643" i="2" s="1"/>
  <c r="H643" i="2"/>
  <c r="AZ643" i="2" s="1"/>
  <c r="BA642" i="2"/>
  <c r="AN642" i="2"/>
  <c r="AE642" i="2"/>
  <c r="N642" i="2"/>
  <c r="H642" i="2" s="1"/>
  <c r="AZ642" i="2" s="1"/>
  <c r="J642" i="2"/>
  <c r="I642" i="2"/>
  <c r="AI642" i="2" s="1"/>
  <c r="AK642" i="2" s="1"/>
  <c r="BA641" i="2"/>
  <c r="AV641" i="2"/>
  <c r="AN641" i="2"/>
  <c r="AE641" i="2"/>
  <c r="N641" i="2"/>
  <c r="J641" i="2"/>
  <c r="I641" i="2"/>
  <c r="AI641" i="2" s="1"/>
  <c r="AK641" i="2" s="1"/>
  <c r="H641" i="2"/>
  <c r="AZ641" i="2" s="1"/>
  <c r="BA640" i="2"/>
  <c r="AN640" i="2"/>
  <c r="AE640" i="2"/>
  <c r="N640" i="2"/>
  <c r="H640" i="2" s="1"/>
  <c r="AZ640" i="2" s="1"/>
  <c r="J640" i="2"/>
  <c r="I640" i="2"/>
  <c r="AI640" i="2" s="1"/>
  <c r="AK640" i="2" s="1"/>
  <c r="BA639" i="2"/>
  <c r="AV639" i="2"/>
  <c r="AN639" i="2"/>
  <c r="AE639" i="2"/>
  <c r="N639" i="2"/>
  <c r="J639" i="2"/>
  <c r="I639" i="2"/>
  <c r="AI639" i="2" s="1"/>
  <c r="AK639" i="2" s="1"/>
  <c r="H639" i="2"/>
  <c r="AZ639" i="2" s="1"/>
  <c r="BA638" i="2"/>
  <c r="AN638" i="2"/>
  <c r="AE638" i="2"/>
  <c r="N638" i="2"/>
  <c r="H638" i="2" s="1"/>
  <c r="AZ638" i="2" s="1"/>
  <c r="J638" i="2"/>
  <c r="I638" i="2"/>
  <c r="AI638" i="2" s="1"/>
  <c r="AK638" i="2" s="1"/>
  <c r="BA637" i="2"/>
  <c r="AV637" i="2"/>
  <c r="AN637" i="2"/>
  <c r="AE637" i="2"/>
  <c r="N637" i="2"/>
  <c r="J637" i="2"/>
  <c r="I637" i="2"/>
  <c r="AI637" i="2" s="1"/>
  <c r="AK637" i="2" s="1"/>
  <c r="H637" i="2"/>
  <c r="AZ637" i="2" s="1"/>
  <c r="BA636" i="2"/>
  <c r="AN636" i="2"/>
  <c r="AE636" i="2"/>
  <c r="N636" i="2"/>
  <c r="H636" i="2" s="1"/>
  <c r="AZ636" i="2" s="1"/>
  <c r="J636" i="2"/>
  <c r="I636" i="2"/>
  <c r="AI636" i="2" s="1"/>
  <c r="AK636" i="2" s="1"/>
  <c r="BA635" i="2"/>
  <c r="AV635" i="2"/>
  <c r="AN635" i="2"/>
  <c r="AE635" i="2"/>
  <c r="N635" i="2"/>
  <c r="J635" i="2"/>
  <c r="I635" i="2"/>
  <c r="AI635" i="2" s="1"/>
  <c r="AK635" i="2" s="1"/>
  <c r="H635" i="2"/>
  <c r="AZ635" i="2" s="1"/>
  <c r="BA634" i="2"/>
  <c r="AN634" i="2"/>
  <c r="AE634" i="2"/>
  <c r="N634" i="2"/>
  <c r="H634" i="2" s="1"/>
  <c r="AZ634" i="2" s="1"/>
  <c r="J634" i="2"/>
  <c r="I634" i="2"/>
  <c r="AI634" i="2" s="1"/>
  <c r="AK634" i="2" s="1"/>
  <c r="BA633" i="2"/>
  <c r="AV633" i="2"/>
  <c r="AN633" i="2"/>
  <c r="AE633" i="2"/>
  <c r="N633" i="2"/>
  <c r="J633" i="2"/>
  <c r="I633" i="2"/>
  <c r="AI633" i="2" s="1"/>
  <c r="AK633" i="2" s="1"/>
  <c r="H633" i="2"/>
  <c r="AZ633" i="2" s="1"/>
  <c r="BA632" i="2"/>
  <c r="AN632" i="2"/>
  <c r="AN627" i="2" s="1"/>
  <c r="AE632" i="2"/>
  <c r="N632" i="2"/>
  <c r="H632" i="2" s="1"/>
  <c r="AZ632" i="2" s="1"/>
  <c r="J632" i="2"/>
  <c r="I632" i="2"/>
  <c r="AI632" i="2" s="1"/>
  <c r="AK632" i="2" s="1"/>
  <c r="BA631" i="2"/>
  <c r="AN631" i="2"/>
  <c r="N631" i="2"/>
  <c r="H631" i="2" s="1"/>
  <c r="AZ631" i="2" s="1"/>
  <c r="J631" i="2"/>
  <c r="I631" i="2"/>
  <c r="AV631" i="2" s="1"/>
  <c r="BA630" i="2"/>
  <c r="AN630" i="2"/>
  <c r="N630" i="2"/>
  <c r="H630" i="2" s="1"/>
  <c r="AZ630" i="2" s="1"/>
  <c r="J630" i="2"/>
  <c r="I630" i="2"/>
  <c r="AV630" i="2" s="1"/>
  <c r="BA629" i="2"/>
  <c r="AN629" i="2"/>
  <c r="N629" i="2"/>
  <c r="H629" i="2" s="1"/>
  <c r="AZ629" i="2" s="1"/>
  <c r="J629" i="2"/>
  <c r="I629" i="2"/>
  <c r="AV629" i="2" s="1"/>
  <c r="BA628" i="2"/>
  <c r="AN628" i="2"/>
  <c r="N628" i="2"/>
  <c r="H628" i="2" s="1"/>
  <c r="AZ628" i="2" s="1"/>
  <c r="J628" i="2"/>
  <c r="I628" i="2"/>
  <c r="AV628" i="2" s="1"/>
  <c r="BA627" i="2"/>
  <c r="AT627" i="2"/>
  <c r="AS627" i="2"/>
  <c r="AR627" i="2"/>
  <c r="AQ627" i="2"/>
  <c r="AP627" i="2"/>
  <c r="AO627" i="2"/>
  <c r="AM627" i="2"/>
  <c r="AL627" i="2"/>
  <c r="AJ627" i="2"/>
  <c r="AH627" i="2"/>
  <c r="AG627" i="2"/>
  <c r="AF627" i="2"/>
  <c r="AD627" i="2"/>
  <c r="AB627" i="2"/>
  <c r="AA627" i="2"/>
  <c r="Z627" i="2"/>
  <c r="Y627" i="2"/>
  <c r="X627" i="2"/>
  <c r="W627" i="2"/>
  <c r="V627" i="2"/>
  <c r="U627" i="2"/>
  <c r="T627" i="2"/>
  <c r="S627" i="2"/>
  <c r="R627" i="2"/>
  <c r="Q627" i="2"/>
  <c r="P627" i="2"/>
  <c r="O627" i="2"/>
  <c r="M627" i="2"/>
  <c r="J627" i="2" s="1"/>
  <c r="L627" i="2"/>
  <c r="K627" i="2"/>
  <c r="I627" i="2"/>
  <c r="AV627" i="2" s="1"/>
  <c r="E627" i="2"/>
  <c r="D627" i="2"/>
  <c r="BA626" i="2"/>
  <c r="AE626" i="2"/>
  <c r="N626" i="2"/>
  <c r="H626" i="2" s="1"/>
  <c r="AZ626" i="2" s="1"/>
  <c r="J626" i="2"/>
  <c r="I626" i="2"/>
  <c r="AV626" i="2" s="1"/>
  <c r="BA625" i="2"/>
  <c r="AN625" i="2"/>
  <c r="AM625" i="2"/>
  <c r="AL625" i="2"/>
  <c r="AJ625" i="2"/>
  <c r="AH625" i="2"/>
  <c r="AG625" i="2"/>
  <c r="AF625" i="2"/>
  <c r="AE625" i="2"/>
  <c r="AD625" i="2"/>
  <c r="AC625" i="2"/>
  <c r="AB625" i="2"/>
  <c r="AA625" i="2"/>
  <c r="Z625" i="2"/>
  <c r="Y625" i="2"/>
  <c r="X625" i="2"/>
  <c r="W625" i="2"/>
  <c r="V625" i="2"/>
  <c r="U625" i="2"/>
  <c r="T625" i="2"/>
  <c r="S625" i="2"/>
  <c r="R625" i="2"/>
  <c r="Q625" i="2"/>
  <c r="P625" i="2"/>
  <c r="O625" i="2"/>
  <c r="M625" i="2"/>
  <c r="J625" i="2" s="1"/>
  <c r="L625" i="2"/>
  <c r="K625" i="2"/>
  <c r="I625" i="2"/>
  <c r="AV625" i="2" s="1"/>
  <c r="E625" i="2"/>
  <c r="D625" i="2"/>
  <c r="BA624" i="2"/>
  <c r="N624" i="2"/>
  <c r="H624" i="2" s="1"/>
  <c r="AZ624" i="2" s="1"/>
  <c r="J624" i="2"/>
  <c r="I624" i="2"/>
  <c r="AV624" i="2" s="1"/>
  <c r="BA623" i="2"/>
  <c r="AT623" i="2"/>
  <c r="AS623" i="2"/>
  <c r="AR623" i="2"/>
  <c r="AQ623" i="2"/>
  <c r="AP623" i="2"/>
  <c r="AO623" i="2"/>
  <c r="AN623" i="2"/>
  <c r="AM623" i="2"/>
  <c r="AL623" i="2"/>
  <c r="AK623" i="2"/>
  <c r="AJ623" i="2"/>
  <c r="AH623" i="2"/>
  <c r="AG623" i="2"/>
  <c r="AF623" i="2"/>
  <c r="AD623" i="2"/>
  <c r="AB623" i="2"/>
  <c r="AA623" i="2"/>
  <c r="Z623" i="2"/>
  <c r="Y623" i="2"/>
  <c r="X623" i="2"/>
  <c r="W623" i="2"/>
  <c r="V623" i="2"/>
  <c r="U623" i="2"/>
  <c r="T623" i="2"/>
  <c r="S623" i="2"/>
  <c r="R623" i="2"/>
  <c r="Q623" i="2"/>
  <c r="P623" i="2"/>
  <c r="O623" i="2"/>
  <c r="M623" i="2"/>
  <c r="J623" i="2" s="1"/>
  <c r="L623" i="2"/>
  <c r="K623" i="2"/>
  <c r="I623" i="2"/>
  <c r="AV623" i="2" s="1"/>
  <c r="E623" i="2"/>
  <c r="D623" i="2"/>
  <c r="BA622" i="2"/>
  <c r="N622" i="2"/>
  <c r="H622" i="2" s="1"/>
  <c r="AZ622" i="2" s="1"/>
  <c r="J622" i="2"/>
  <c r="I622" i="2"/>
  <c r="AV622" i="2" s="1"/>
  <c r="BA621" i="2"/>
  <c r="AT621" i="2"/>
  <c r="AS621" i="2"/>
  <c r="AR621" i="2"/>
  <c r="AQ621" i="2"/>
  <c r="AP621" i="2"/>
  <c r="AO621" i="2"/>
  <c r="AN621" i="2"/>
  <c r="AM621" i="2"/>
  <c r="AL621" i="2"/>
  <c r="AK621" i="2"/>
  <c r="AJ621" i="2"/>
  <c r="AH621" i="2"/>
  <c r="AG621" i="2"/>
  <c r="AF621" i="2"/>
  <c r="AD621" i="2"/>
  <c r="AB621" i="2"/>
  <c r="AA621" i="2"/>
  <c r="Z621" i="2"/>
  <c r="Y621" i="2"/>
  <c r="X621" i="2"/>
  <c r="W621" i="2"/>
  <c r="V621" i="2"/>
  <c r="U621" i="2"/>
  <c r="T621" i="2"/>
  <c r="S621" i="2"/>
  <c r="R621" i="2"/>
  <c r="Q621" i="2"/>
  <c r="P621" i="2"/>
  <c r="O621" i="2"/>
  <c r="M621" i="2"/>
  <c r="J621" i="2" s="1"/>
  <c r="L621" i="2"/>
  <c r="K621" i="2"/>
  <c r="I621" i="2"/>
  <c r="AV621" i="2" s="1"/>
  <c r="D621" i="2"/>
  <c r="BA620" i="2"/>
  <c r="AC620" i="2"/>
  <c r="AI620" i="2" s="1"/>
  <c r="N620" i="2"/>
  <c r="J620" i="2"/>
  <c r="I620" i="2"/>
  <c r="AV620" i="2" s="1"/>
  <c r="H620" i="2"/>
  <c r="AZ620" i="2" s="1"/>
  <c r="BA619" i="2"/>
  <c r="AC619" i="2"/>
  <c r="AI619" i="2" s="1"/>
  <c r="AI618" i="2" s="1"/>
  <c r="N619" i="2"/>
  <c r="J619" i="2"/>
  <c r="I619" i="2"/>
  <c r="AV619" i="2" s="1"/>
  <c r="H619" i="2"/>
  <c r="AZ619" i="2" s="1"/>
  <c r="AN618" i="2"/>
  <c r="AM618" i="2"/>
  <c r="AL618" i="2"/>
  <c r="AK618" i="2"/>
  <c r="AJ618" i="2"/>
  <c r="AH618" i="2"/>
  <c r="AG618" i="2"/>
  <c r="AF618" i="2"/>
  <c r="AD618" i="2"/>
  <c r="AB618" i="2"/>
  <c r="AA618" i="2"/>
  <c r="Z618" i="2"/>
  <c r="Y618" i="2"/>
  <c r="X618" i="2"/>
  <c r="W618" i="2"/>
  <c r="V618" i="2"/>
  <c r="U618" i="2"/>
  <c r="T618" i="2"/>
  <c r="S618" i="2"/>
  <c r="R618" i="2"/>
  <c r="Q618" i="2"/>
  <c r="P618" i="2"/>
  <c r="O618" i="2"/>
  <c r="N618" i="2"/>
  <c r="M618" i="2"/>
  <c r="L618" i="2"/>
  <c r="BA618" i="2" s="1"/>
  <c r="K618" i="2"/>
  <c r="J618" i="2"/>
  <c r="H618" i="2"/>
  <c r="AZ618" i="2" s="1"/>
  <c r="E618" i="2"/>
  <c r="D618" i="2"/>
  <c r="BA617" i="2"/>
  <c r="AC617" i="2"/>
  <c r="AI617" i="2" s="1"/>
  <c r="AI616" i="2" s="1"/>
  <c r="N617" i="2"/>
  <c r="J617" i="2"/>
  <c r="I617" i="2"/>
  <c r="AV617" i="2" s="1"/>
  <c r="H617" i="2"/>
  <c r="AZ617" i="2" s="1"/>
  <c r="AT616" i="2"/>
  <c r="AT613" i="2" s="1"/>
  <c r="AT612" i="2" s="1"/>
  <c r="AS616" i="2"/>
  <c r="AR616" i="2"/>
  <c r="AR613" i="2" s="1"/>
  <c r="AR612" i="2" s="1"/>
  <c r="AQ616" i="2"/>
  <c r="AP616" i="2"/>
  <c r="AP613" i="2" s="1"/>
  <c r="AP612" i="2" s="1"/>
  <c r="AO616" i="2"/>
  <c r="AN616" i="2"/>
  <c r="AN613" i="2" s="1"/>
  <c r="AN612" i="2" s="1"/>
  <c r="AM616" i="2"/>
  <c r="AL616" i="2"/>
  <c r="AL613" i="2" s="1"/>
  <c r="AL612" i="2" s="1"/>
  <c r="AK616" i="2"/>
  <c r="AJ616" i="2"/>
  <c r="AJ613" i="2" s="1"/>
  <c r="AJ612" i="2" s="1"/>
  <c r="AH616" i="2"/>
  <c r="AH613" i="2" s="1"/>
  <c r="AH612" i="2" s="1"/>
  <c r="AG616" i="2"/>
  <c r="AF616" i="2"/>
  <c r="AF613" i="2" s="1"/>
  <c r="AF612" i="2" s="1"/>
  <c r="AD616" i="2"/>
  <c r="AD613" i="2" s="1"/>
  <c r="AD612" i="2" s="1"/>
  <c r="AB616" i="2"/>
  <c r="AB613" i="2" s="1"/>
  <c r="AB612" i="2" s="1"/>
  <c r="AA616" i="2"/>
  <c r="Z616" i="2"/>
  <c r="Z613" i="2" s="1"/>
  <c r="Z612" i="2" s="1"/>
  <c r="Y616" i="2"/>
  <c r="X616" i="2"/>
  <c r="X613" i="2" s="1"/>
  <c r="X612" i="2" s="1"/>
  <c r="W616" i="2"/>
  <c r="V616" i="2"/>
  <c r="V613" i="2" s="1"/>
  <c r="V612" i="2" s="1"/>
  <c r="U616" i="2"/>
  <c r="T616" i="2"/>
  <c r="T613" i="2" s="1"/>
  <c r="T612" i="2" s="1"/>
  <c r="S616" i="2"/>
  <c r="R616" i="2"/>
  <c r="R613" i="2" s="1"/>
  <c r="R612" i="2" s="1"/>
  <c r="Q616" i="2"/>
  <c r="P616" i="2"/>
  <c r="P613" i="2" s="1"/>
  <c r="P612" i="2" s="1"/>
  <c r="O616" i="2"/>
  <c r="N616" i="2"/>
  <c r="M616" i="2"/>
  <c r="L616" i="2"/>
  <c r="BA616" i="2" s="1"/>
  <c r="K616" i="2"/>
  <c r="J616" i="2"/>
  <c r="H616" i="2"/>
  <c r="AZ616" i="2" s="1"/>
  <c r="E616" i="2"/>
  <c r="D616" i="2"/>
  <c r="D613" i="2" s="1"/>
  <c r="D612" i="2" s="1"/>
  <c r="BA615" i="2"/>
  <c r="N615" i="2"/>
  <c r="H615" i="2" s="1"/>
  <c r="AZ615" i="2" s="1"/>
  <c r="J615" i="2"/>
  <c r="I615" i="2"/>
  <c r="AV615" i="2" s="1"/>
  <c r="BA614" i="2"/>
  <c r="AT614" i="2"/>
  <c r="AS614" i="2"/>
  <c r="AR614" i="2"/>
  <c r="AQ614" i="2"/>
  <c r="AP614" i="2"/>
  <c r="AO614" i="2"/>
  <c r="AN614" i="2"/>
  <c r="AM614" i="2"/>
  <c r="AL614" i="2"/>
  <c r="AJ614" i="2"/>
  <c r="AH614" i="2"/>
  <c r="AG614" i="2"/>
  <c r="AF614" i="2"/>
  <c r="AE614" i="2"/>
  <c r="AD614" i="2"/>
  <c r="AC614" i="2"/>
  <c r="AB614" i="2"/>
  <c r="AA614" i="2"/>
  <c r="Z614" i="2"/>
  <c r="Y614" i="2"/>
  <c r="X614" i="2"/>
  <c r="W614" i="2"/>
  <c r="V614" i="2"/>
  <c r="U614" i="2"/>
  <c r="T614" i="2"/>
  <c r="S614" i="2"/>
  <c r="R614" i="2"/>
  <c r="Q614" i="2"/>
  <c r="P614" i="2"/>
  <c r="O614" i="2"/>
  <c r="M614" i="2"/>
  <c r="J614" i="2" s="1"/>
  <c r="L614" i="2"/>
  <c r="K614" i="2"/>
  <c r="I614" i="2"/>
  <c r="AV614" i="2" s="1"/>
  <c r="E614" i="2"/>
  <c r="D614" i="2"/>
  <c r="AS613" i="2"/>
  <c r="AQ613" i="2"/>
  <c r="AO613" i="2"/>
  <c r="AM613" i="2"/>
  <c r="AG613" i="2"/>
  <c r="AA613" i="2"/>
  <c r="Y613" i="2"/>
  <c r="W613" i="2"/>
  <c r="U613" i="2"/>
  <c r="S613" i="2"/>
  <c r="Q613" i="2"/>
  <c r="O613" i="2"/>
  <c r="M613" i="2"/>
  <c r="J613" i="2" s="1"/>
  <c r="K613" i="2"/>
  <c r="E613" i="2"/>
  <c r="AY612" i="2"/>
  <c r="AX612" i="2"/>
  <c r="AW612" i="2"/>
  <c r="AU612" i="2"/>
  <c r="AS612" i="2"/>
  <c r="AQ612" i="2"/>
  <c r="AO612" i="2"/>
  <c r="AM612" i="2"/>
  <c r="AG612" i="2"/>
  <c r="AA612" i="2"/>
  <c r="Y612" i="2"/>
  <c r="W612" i="2"/>
  <c r="U612" i="2"/>
  <c r="S612" i="2"/>
  <c r="Q612" i="2"/>
  <c r="O612" i="2"/>
  <c r="M612" i="2"/>
  <c r="J612" i="2" s="1"/>
  <c r="K612" i="2"/>
  <c r="BA611" i="2"/>
  <c r="AE611" i="2"/>
  <c r="Y611" i="2"/>
  <c r="N611" i="2"/>
  <c r="H611" i="2" s="1"/>
  <c r="AZ611" i="2" s="1"/>
  <c r="J611" i="2"/>
  <c r="I611" i="2"/>
  <c r="AV611" i="2" s="1"/>
  <c r="BA610" i="2"/>
  <c r="AV610" i="2"/>
  <c r="AI610" i="2"/>
  <c r="AK610" i="2" s="1"/>
  <c r="AE610" i="2"/>
  <c r="Y610" i="2"/>
  <c r="N610" i="2"/>
  <c r="J610" i="2"/>
  <c r="I610" i="2"/>
  <c r="H610" i="2"/>
  <c r="AZ610" i="2" s="1"/>
  <c r="BA609" i="2"/>
  <c r="AE609" i="2"/>
  <c r="Y609" i="2"/>
  <c r="N609" i="2"/>
  <c r="H609" i="2" s="1"/>
  <c r="AZ609" i="2" s="1"/>
  <c r="J609" i="2"/>
  <c r="I609" i="2"/>
  <c r="AV609" i="2" s="1"/>
  <c r="BA608" i="2"/>
  <c r="AE608" i="2"/>
  <c r="Y608" i="2"/>
  <c r="O608" i="2"/>
  <c r="N608" i="2"/>
  <c r="H608" i="2" s="1"/>
  <c r="AZ608" i="2" s="1"/>
  <c r="J608" i="2"/>
  <c r="I608" i="2"/>
  <c r="AV608" i="2" s="1"/>
  <c r="BA607" i="2"/>
  <c r="AV607" i="2"/>
  <c r="AI607" i="2"/>
  <c r="AK607" i="2" s="1"/>
  <c r="AE607" i="2"/>
  <c r="Y607" i="2"/>
  <c r="N607" i="2"/>
  <c r="J607" i="2"/>
  <c r="I607" i="2"/>
  <c r="H607" i="2"/>
  <c r="AZ607" i="2" s="1"/>
  <c r="BA606" i="2"/>
  <c r="AE606" i="2"/>
  <c r="AC606" i="2"/>
  <c r="AI606" i="2" s="1"/>
  <c r="AK606" i="2" s="1"/>
  <c r="Y606" i="2"/>
  <c r="N606" i="2"/>
  <c r="J606" i="2"/>
  <c r="I606" i="2"/>
  <c r="AV606" i="2" s="1"/>
  <c r="H606" i="2"/>
  <c r="AZ606" i="2" s="1"/>
  <c r="BA605" i="2"/>
  <c r="AE605" i="2"/>
  <c r="AE604" i="2" s="1"/>
  <c r="AC605" i="2"/>
  <c r="AI605" i="2" s="1"/>
  <c r="Y605" i="2"/>
  <c r="Y604" i="2" s="1"/>
  <c r="N605" i="2"/>
  <c r="J605" i="2"/>
  <c r="I605" i="2"/>
  <c r="AV605" i="2" s="1"/>
  <c r="H605" i="2"/>
  <c r="AZ605" i="2" s="1"/>
  <c r="AT604" i="2"/>
  <c r="AS604" i="2"/>
  <c r="AR604" i="2"/>
  <c r="AQ604" i="2"/>
  <c r="AP604" i="2"/>
  <c r="AO604" i="2"/>
  <c r="AN604" i="2"/>
  <c r="AM604" i="2"/>
  <c r="AL604" i="2"/>
  <c r="AJ604" i="2"/>
  <c r="AH604" i="2"/>
  <c r="AG604" i="2"/>
  <c r="AF604" i="2"/>
  <c r="AD604" i="2"/>
  <c r="AC604" i="2"/>
  <c r="AB604" i="2"/>
  <c r="AA604" i="2"/>
  <c r="Z604" i="2"/>
  <c r="X604" i="2"/>
  <c r="W604" i="2"/>
  <c r="V604" i="2"/>
  <c r="U604" i="2"/>
  <c r="T604" i="2"/>
  <c r="S604" i="2"/>
  <c r="R604" i="2"/>
  <c r="Q604" i="2"/>
  <c r="P604" i="2"/>
  <c r="O604" i="2"/>
  <c r="N604" i="2"/>
  <c r="M604" i="2"/>
  <c r="L604" i="2"/>
  <c r="BA604" i="2" s="1"/>
  <c r="K604" i="2"/>
  <c r="J604" i="2"/>
  <c r="H604" i="2"/>
  <c r="AZ604" i="2" s="1"/>
  <c r="E604" i="2"/>
  <c r="D604" i="2"/>
  <c r="BA603" i="2"/>
  <c r="N603" i="2"/>
  <c r="H603" i="2" s="1"/>
  <c r="J603" i="2"/>
  <c r="I603" i="2"/>
  <c r="AV603" i="2" s="1"/>
  <c r="BA602" i="2"/>
  <c r="AV602" i="2"/>
  <c r="AI602" i="2"/>
  <c r="AK602" i="2" s="1"/>
  <c r="N602" i="2"/>
  <c r="J602" i="2"/>
  <c r="I602" i="2"/>
  <c r="H602" i="2"/>
  <c r="AZ602" i="2" s="1"/>
  <c r="BA601" i="2"/>
  <c r="Y601" i="2"/>
  <c r="N601" i="2"/>
  <c r="H601" i="2" s="1"/>
  <c r="AZ601" i="2" s="1"/>
  <c r="J601" i="2"/>
  <c r="I601" i="2"/>
  <c r="AC601" i="2" s="1"/>
  <c r="BA600" i="2"/>
  <c r="AT600" i="2"/>
  <c r="AS600" i="2"/>
  <c r="AR600" i="2"/>
  <c r="AQ600" i="2"/>
  <c r="AP600" i="2"/>
  <c r="AO600" i="2"/>
  <c r="AN600" i="2"/>
  <c r="AM600" i="2"/>
  <c r="AL600" i="2"/>
  <c r="AJ600" i="2"/>
  <c r="AH600" i="2"/>
  <c r="AG600" i="2"/>
  <c r="AF600" i="2"/>
  <c r="AD600" i="2"/>
  <c r="AB600" i="2"/>
  <c r="AA600" i="2"/>
  <c r="Z600" i="2"/>
  <c r="Y600" i="2"/>
  <c r="X600" i="2"/>
  <c r="W600" i="2"/>
  <c r="V600" i="2"/>
  <c r="U600" i="2"/>
  <c r="T600" i="2"/>
  <c r="S600" i="2"/>
  <c r="R600" i="2"/>
  <c r="Q600" i="2"/>
  <c r="P600" i="2"/>
  <c r="O600" i="2"/>
  <c r="M600" i="2"/>
  <c r="J600" i="2" s="1"/>
  <c r="L600" i="2"/>
  <c r="K600" i="2"/>
  <c r="I600" i="2"/>
  <c r="AV600" i="2" s="1"/>
  <c r="E600" i="2"/>
  <c r="D600" i="2"/>
  <c r="BA599" i="2"/>
  <c r="AC599" i="2"/>
  <c r="AI599" i="2" s="1"/>
  <c r="Y599" i="2"/>
  <c r="N599" i="2"/>
  <c r="H599" i="2" s="1"/>
  <c r="AZ599" i="2" s="1"/>
  <c r="J599" i="2"/>
  <c r="I599" i="2"/>
  <c r="AV599" i="2" s="1"/>
  <c r="BA598" i="2"/>
  <c r="AE598" i="2"/>
  <c r="N598" i="2"/>
  <c r="H598" i="2" s="1"/>
  <c r="AZ598" i="2" s="1"/>
  <c r="J598" i="2"/>
  <c r="I598" i="2"/>
  <c r="AV598" i="2" s="1"/>
  <c r="BA597" i="2"/>
  <c r="AT597" i="2"/>
  <c r="AS597" i="2"/>
  <c r="AR597" i="2"/>
  <c r="AQ597" i="2"/>
  <c r="AP597" i="2"/>
  <c r="AO597" i="2"/>
  <c r="AN597" i="2"/>
  <c r="AM597" i="2"/>
  <c r="AL597" i="2"/>
  <c r="AJ597" i="2"/>
  <c r="AH597" i="2"/>
  <c r="AG597" i="2"/>
  <c r="AF597" i="2"/>
  <c r="AE597" i="2"/>
  <c r="AD597" i="2"/>
  <c r="AC597" i="2"/>
  <c r="AB597" i="2"/>
  <c r="AA597" i="2"/>
  <c r="Z597" i="2"/>
  <c r="Y597" i="2"/>
  <c r="X597" i="2"/>
  <c r="W597" i="2"/>
  <c r="V597" i="2"/>
  <c r="U597" i="2"/>
  <c r="T597" i="2"/>
  <c r="S597" i="2"/>
  <c r="R597" i="2"/>
  <c r="Q597" i="2"/>
  <c r="P597" i="2"/>
  <c r="O597" i="2"/>
  <c r="M597" i="2"/>
  <c r="J597" i="2" s="1"/>
  <c r="L597" i="2"/>
  <c r="K597" i="2"/>
  <c r="I597" i="2"/>
  <c r="AV597" i="2" s="1"/>
  <c r="E597" i="2"/>
  <c r="D597" i="2"/>
  <c r="BA596" i="2"/>
  <c r="AI596" i="2"/>
  <c r="AK596" i="2" s="1"/>
  <c r="AK595" i="2" s="1"/>
  <c r="AE596" i="2"/>
  <c r="N596" i="2"/>
  <c r="H596" i="2" s="1"/>
  <c r="AZ596" i="2" s="1"/>
  <c r="J596" i="2"/>
  <c r="I596" i="2"/>
  <c r="AV596" i="2" s="1"/>
  <c r="BA595" i="2"/>
  <c r="AT595" i="2"/>
  <c r="AS595" i="2"/>
  <c r="AS587" i="2" s="1"/>
  <c r="AS586" i="2" s="1"/>
  <c r="AS585" i="2" s="1"/>
  <c r="AS584" i="2" s="1"/>
  <c r="AR595" i="2"/>
  <c r="AQ595" i="2"/>
  <c r="AQ587" i="2" s="1"/>
  <c r="AQ586" i="2" s="1"/>
  <c r="AQ585" i="2" s="1"/>
  <c r="AQ584" i="2" s="1"/>
  <c r="AP595" i="2"/>
  <c r="AO595" i="2"/>
  <c r="AO587" i="2" s="1"/>
  <c r="AO586" i="2" s="1"/>
  <c r="AO585" i="2" s="1"/>
  <c r="AO584" i="2" s="1"/>
  <c r="AN595" i="2"/>
  <c r="AM595" i="2"/>
  <c r="AL595" i="2"/>
  <c r="AJ595" i="2"/>
  <c r="AI595" i="2"/>
  <c r="AH595" i="2"/>
  <c r="AG595" i="2"/>
  <c r="AF595" i="2"/>
  <c r="AE595" i="2"/>
  <c r="AD595" i="2"/>
  <c r="AC595" i="2"/>
  <c r="AB595" i="2"/>
  <c r="AA595" i="2"/>
  <c r="Z595" i="2"/>
  <c r="Y595" i="2"/>
  <c r="X595" i="2"/>
  <c r="W595" i="2"/>
  <c r="V595" i="2"/>
  <c r="U595" i="2"/>
  <c r="T595" i="2"/>
  <c r="S595" i="2"/>
  <c r="R595" i="2"/>
  <c r="Q595" i="2"/>
  <c r="P595" i="2"/>
  <c r="O595" i="2"/>
  <c r="M595" i="2"/>
  <c r="J595" i="2" s="1"/>
  <c r="L595" i="2"/>
  <c r="K595" i="2"/>
  <c r="I595" i="2"/>
  <c r="AV595" i="2" s="1"/>
  <c r="E595" i="2"/>
  <c r="D595" i="2"/>
  <c r="BA594" i="2"/>
  <c r="Y594" i="2"/>
  <c r="N594" i="2"/>
  <c r="H594" i="2" s="1"/>
  <c r="AZ594" i="2" s="1"/>
  <c r="J594" i="2"/>
  <c r="I594" i="2"/>
  <c r="AV594" i="2" s="1"/>
  <c r="BA593" i="2"/>
  <c r="Y593" i="2"/>
  <c r="N593" i="2"/>
  <c r="H593" i="2" s="1"/>
  <c r="AZ593" i="2" s="1"/>
  <c r="J593" i="2"/>
  <c r="I593" i="2"/>
  <c r="AV593" i="2" s="1"/>
  <c r="BA592" i="2"/>
  <c r="Y592" i="2"/>
  <c r="N592" i="2"/>
  <c r="H592" i="2" s="1"/>
  <c r="AZ592" i="2" s="1"/>
  <c r="J592" i="2"/>
  <c r="I592" i="2"/>
  <c r="AV592" i="2" s="1"/>
  <c r="BA591" i="2"/>
  <c r="Y591" i="2"/>
  <c r="N591" i="2"/>
  <c r="H591" i="2" s="1"/>
  <c r="AZ591" i="2" s="1"/>
  <c r="J591" i="2"/>
  <c r="I591" i="2"/>
  <c r="AV591" i="2" s="1"/>
  <c r="BA590" i="2"/>
  <c r="Y590" i="2"/>
  <c r="N590" i="2"/>
  <c r="H590" i="2" s="1"/>
  <c r="AZ590" i="2" s="1"/>
  <c r="J590" i="2"/>
  <c r="I590" i="2"/>
  <c r="AV590" i="2" s="1"/>
  <c r="BA589" i="2"/>
  <c r="Y589" i="2"/>
  <c r="O589" i="2"/>
  <c r="N589" i="2"/>
  <c r="H589" i="2" s="1"/>
  <c r="AZ589" i="2" s="1"/>
  <c r="J589" i="2"/>
  <c r="I589" i="2"/>
  <c r="AV589" i="2" s="1"/>
  <c r="BA588" i="2"/>
  <c r="AN588" i="2"/>
  <c r="AM588" i="2"/>
  <c r="AM587" i="2" s="1"/>
  <c r="AM586" i="2" s="1"/>
  <c r="AM585" i="2" s="1"/>
  <c r="AM584" i="2" s="1"/>
  <c r="AL588" i="2"/>
  <c r="AK588" i="2"/>
  <c r="AJ588" i="2"/>
  <c r="AH588" i="2"/>
  <c r="AG588" i="2"/>
  <c r="AG587" i="2" s="1"/>
  <c r="AG586" i="2" s="1"/>
  <c r="AG585" i="2" s="1"/>
  <c r="AG584" i="2" s="1"/>
  <c r="AF588" i="2"/>
  <c r="AD588" i="2"/>
  <c r="AB588" i="2"/>
  <c r="AA588" i="2"/>
  <c r="AA587" i="2" s="1"/>
  <c r="AA586" i="2" s="1"/>
  <c r="AA585" i="2" s="1"/>
  <c r="AA584" i="2" s="1"/>
  <c r="Z588" i="2"/>
  <c r="Y588" i="2"/>
  <c r="Y587" i="2" s="1"/>
  <c r="Y586" i="2" s="1"/>
  <c r="Y585" i="2" s="1"/>
  <c r="Y584" i="2" s="1"/>
  <c r="X588" i="2"/>
  <c r="W588" i="2"/>
  <c r="W587" i="2" s="1"/>
  <c r="W586" i="2" s="1"/>
  <c r="W585" i="2" s="1"/>
  <c r="V588" i="2"/>
  <c r="U588" i="2"/>
  <c r="U587" i="2" s="1"/>
  <c r="U586" i="2" s="1"/>
  <c r="U585" i="2" s="1"/>
  <c r="U584" i="2" s="1"/>
  <c r="T588" i="2"/>
  <c r="S588" i="2"/>
  <c r="S587" i="2" s="1"/>
  <c r="S586" i="2" s="1"/>
  <c r="S585" i="2" s="1"/>
  <c r="S584" i="2" s="1"/>
  <c r="R588" i="2"/>
  <c r="Q588" i="2"/>
  <c r="Q587" i="2" s="1"/>
  <c r="Q586" i="2" s="1"/>
  <c r="Q585" i="2" s="1"/>
  <c r="P588" i="2"/>
  <c r="O588" i="2"/>
  <c r="O587" i="2" s="1"/>
  <c r="O586" i="2" s="1"/>
  <c r="O585" i="2" s="1"/>
  <c r="M588" i="2"/>
  <c r="J588" i="2" s="1"/>
  <c r="L588" i="2"/>
  <c r="K588" i="2"/>
  <c r="I588" i="2"/>
  <c r="AV588" i="2" s="1"/>
  <c r="E588" i="2"/>
  <c r="E587" i="2" s="1"/>
  <c r="E586" i="2" s="1"/>
  <c r="E585" i="2" s="1"/>
  <c r="E584" i="2" s="1"/>
  <c r="D588" i="2"/>
  <c r="AW587" i="2"/>
  <c r="AT587" i="2"/>
  <c r="AR587" i="2"/>
  <c r="AP587" i="2"/>
  <c r="AN587" i="2"/>
  <c r="AL587" i="2"/>
  <c r="AJ587" i="2"/>
  <c r="AH587" i="2"/>
  <c r="AF587" i="2"/>
  <c r="AD587" i="2"/>
  <c r="AB587" i="2"/>
  <c r="Z587" i="2"/>
  <c r="X587" i="2"/>
  <c r="V587" i="2"/>
  <c r="T587" i="2"/>
  <c r="R587" i="2"/>
  <c r="P587" i="2"/>
  <c r="L587" i="2"/>
  <c r="BA587" i="2" s="1"/>
  <c r="D587" i="2"/>
  <c r="AT586" i="2"/>
  <c r="AT585" i="2" s="1"/>
  <c r="AT584" i="2" s="1"/>
  <c r="AR586" i="2"/>
  <c r="AR585" i="2" s="1"/>
  <c r="AR584" i="2" s="1"/>
  <c r="AP586" i="2"/>
  <c r="AP585" i="2" s="1"/>
  <c r="AP584" i="2" s="1"/>
  <c r="AN586" i="2"/>
  <c r="AN585" i="2" s="1"/>
  <c r="AN584" i="2" s="1"/>
  <c r="AL586" i="2"/>
  <c r="AL585" i="2" s="1"/>
  <c r="AL584" i="2" s="1"/>
  <c r="AJ586" i="2"/>
  <c r="AJ585" i="2" s="1"/>
  <c r="AJ584" i="2" s="1"/>
  <c r="AH586" i="2"/>
  <c r="AH585" i="2" s="1"/>
  <c r="AH584" i="2" s="1"/>
  <c r="AF586" i="2"/>
  <c r="AF585" i="2" s="1"/>
  <c r="AF584" i="2" s="1"/>
  <c r="AD586" i="2"/>
  <c r="AD585" i="2" s="1"/>
  <c r="AD584" i="2" s="1"/>
  <c r="AB586" i="2"/>
  <c r="AB585" i="2" s="1"/>
  <c r="AB584" i="2" s="1"/>
  <c r="Z586" i="2"/>
  <c r="Z585" i="2" s="1"/>
  <c r="Z584" i="2" s="1"/>
  <c r="X586" i="2"/>
  <c r="X585" i="2" s="1"/>
  <c r="V586" i="2"/>
  <c r="V585" i="2" s="1"/>
  <c r="V584" i="2" s="1"/>
  <c r="T586" i="2"/>
  <c r="T585" i="2" s="1"/>
  <c r="T584" i="2" s="1"/>
  <c r="R586" i="2"/>
  <c r="R585" i="2" s="1"/>
  <c r="P586" i="2"/>
  <c r="P585" i="2" s="1"/>
  <c r="P584" i="2" s="1"/>
  <c r="L586" i="2"/>
  <c r="BA586" i="2" s="1"/>
  <c r="D586" i="2"/>
  <c r="D585" i="2" s="1"/>
  <c r="D584" i="2" s="1"/>
  <c r="BA583" i="2"/>
  <c r="J583" i="2"/>
  <c r="I583" i="2"/>
  <c r="AV583" i="2" s="1"/>
  <c r="H583" i="2"/>
  <c r="AZ583" i="2" s="1"/>
  <c r="BA582" i="2"/>
  <c r="AV582" i="2"/>
  <c r="AI582" i="2"/>
  <c r="AK582" i="2" s="1"/>
  <c r="AK581" i="2" s="1"/>
  <c r="AK580" i="2" s="1"/>
  <c r="AK579" i="2" s="1"/>
  <c r="AK577" i="2" s="1"/>
  <c r="AE582" i="2"/>
  <c r="Y582" i="2"/>
  <c r="Y581" i="2" s="1"/>
  <c r="Y580" i="2" s="1"/>
  <c r="Y579" i="2" s="1"/>
  <c r="Y577" i="2" s="1"/>
  <c r="N582" i="2"/>
  <c r="J582" i="2"/>
  <c r="I582" i="2"/>
  <c r="H582" i="2"/>
  <c r="AZ582" i="2" s="1"/>
  <c r="AN581" i="2"/>
  <c r="AM581" i="2"/>
  <c r="AL581" i="2"/>
  <c r="AJ581" i="2"/>
  <c r="AH581" i="2"/>
  <c r="AG581" i="2"/>
  <c r="AF581" i="2"/>
  <c r="AE581" i="2"/>
  <c r="AD581" i="2"/>
  <c r="AC581" i="2"/>
  <c r="AB581" i="2"/>
  <c r="AA581" i="2"/>
  <c r="Z581" i="2"/>
  <c r="X581" i="2"/>
  <c r="W581" i="2"/>
  <c r="V581" i="2"/>
  <c r="U581" i="2"/>
  <c r="T581" i="2"/>
  <c r="S581" i="2"/>
  <c r="R581" i="2"/>
  <c r="Q581" i="2"/>
  <c r="P581" i="2"/>
  <c r="O581" i="2"/>
  <c r="N581" i="2"/>
  <c r="M581" i="2"/>
  <c r="L581" i="2"/>
  <c r="BA581" i="2" s="1"/>
  <c r="K581" i="2"/>
  <c r="J581" i="2"/>
  <c r="H581" i="2"/>
  <c r="AZ581" i="2" s="1"/>
  <c r="E581" i="2"/>
  <c r="D581" i="2"/>
  <c r="AT580" i="2"/>
  <c r="AS580" i="2"/>
  <c r="AR580" i="2"/>
  <c r="AQ580" i="2"/>
  <c r="AP580" i="2"/>
  <c r="AO580" i="2"/>
  <c r="AN580" i="2"/>
  <c r="AN579" i="2" s="1"/>
  <c r="AN577" i="2" s="1"/>
  <c r="AM580" i="2"/>
  <c r="AL580" i="2"/>
  <c r="AL579" i="2" s="1"/>
  <c r="AL577" i="2" s="1"/>
  <c r="AJ580" i="2"/>
  <c r="AJ579" i="2" s="1"/>
  <c r="AJ577" i="2" s="1"/>
  <c r="AH580" i="2"/>
  <c r="AH579" i="2" s="1"/>
  <c r="AH577" i="2" s="1"/>
  <c r="AG580" i="2"/>
  <c r="AF580" i="2"/>
  <c r="AF579" i="2" s="1"/>
  <c r="AF577" i="2" s="1"/>
  <c r="AE580" i="2"/>
  <c r="AD580" i="2"/>
  <c r="AD579" i="2" s="1"/>
  <c r="AD577" i="2" s="1"/>
  <c r="AC580" i="2"/>
  <c r="AB580" i="2"/>
  <c r="AB579" i="2" s="1"/>
  <c r="AB577" i="2" s="1"/>
  <c r="AA580" i="2"/>
  <c r="Z580" i="2"/>
  <c r="Z579" i="2" s="1"/>
  <c r="Z577" i="2" s="1"/>
  <c r="X580" i="2"/>
  <c r="X579" i="2" s="1"/>
  <c r="X577" i="2" s="1"/>
  <c r="W580" i="2"/>
  <c r="V580" i="2"/>
  <c r="V579" i="2" s="1"/>
  <c r="V577" i="2" s="1"/>
  <c r="U580" i="2"/>
  <c r="T580" i="2"/>
  <c r="T579" i="2" s="1"/>
  <c r="T577" i="2" s="1"/>
  <c r="S580" i="2"/>
  <c r="R580" i="2"/>
  <c r="R579" i="2" s="1"/>
  <c r="R577" i="2" s="1"/>
  <c r="Q580" i="2"/>
  <c r="P580" i="2"/>
  <c r="P579" i="2" s="1"/>
  <c r="P577" i="2" s="1"/>
  <c r="O580" i="2"/>
  <c r="N580" i="2"/>
  <c r="N579" i="2" s="1"/>
  <c r="N577" i="2" s="1"/>
  <c r="M580" i="2"/>
  <c r="L580" i="2"/>
  <c r="BA580" i="2" s="1"/>
  <c r="K580" i="2"/>
  <c r="J580" i="2"/>
  <c r="H580" i="2"/>
  <c r="AZ580" i="2" s="1"/>
  <c r="E580" i="2"/>
  <c r="D580" i="2"/>
  <c r="D579" i="2" s="1"/>
  <c r="D577" i="2" s="1"/>
  <c r="AU579" i="2"/>
  <c r="AU577" i="2" s="1"/>
  <c r="AT579" i="2"/>
  <c r="AS579" i="2"/>
  <c r="AS577" i="2" s="1"/>
  <c r="AR579" i="2"/>
  <c r="AQ579" i="2"/>
  <c r="AQ577" i="2" s="1"/>
  <c r="AP579" i="2"/>
  <c r="AO579" i="2"/>
  <c r="AO577" i="2" s="1"/>
  <c r="AM579" i="2"/>
  <c r="AM577" i="2" s="1"/>
  <c r="AG579" i="2"/>
  <c r="AG577" i="2" s="1"/>
  <c r="AE579" i="2"/>
  <c r="AE577" i="2" s="1"/>
  <c r="AC579" i="2"/>
  <c r="AC577" i="2" s="1"/>
  <c r="AA579" i="2"/>
  <c r="AA577" i="2" s="1"/>
  <c r="W579" i="2"/>
  <c r="W577" i="2" s="1"/>
  <c r="U579" i="2"/>
  <c r="U577" i="2" s="1"/>
  <c r="S579" i="2"/>
  <c r="S577" i="2" s="1"/>
  <c r="Q579" i="2"/>
  <c r="Q577" i="2" s="1"/>
  <c r="O579" i="2"/>
  <c r="O577" i="2" s="1"/>
  <c r="M579" i="2"/>
  <c r="J579" i="2" s="1"/>
  <c r="K579" i="2"/>
  <c r="H579" i="2" s="1"/>
  <c r="AZ579" i="2" s="1"/>
  <c r="E579" i="2"/>
  <c r="E577" i="2" s="1"/>
  <c r="BA578" i="2"/>
  <c r="J578" i="2"/>
  <c r="I578" i="2"/>
  <c r="AV578" i="2" s="1"/>
  <c r="H578" i="2"/>
  <c r="AZ578" i="2" s="1"/>
  <c r="AT577" i="2"/>
  <c r="AR577" i="2"/>
  <c r="AP577" i="2"/>
  <c r="BA576" i="2"/>
  <c r="Y576" i="2"/>
  <c r="N576" i="2"/>
  <c r="H576" i="2" s="1"/>
  <c r="AZ576" i="2" s="1"/>
  <c r="J576" i="2"/>
  <c r="I576" i="2"/>
  <c r="AC576" i="2" s="1"/>
  <c r="BA575" i="2"/>
  <c r="AV575" i="2"/>
  <c r="AI575" i="2"/>
  <c r="AK575" i="2" s="1"/>
  <c r="N575" i="2"/>
  <c r="J575" i="2"/>
  <c r="I575" i="2"/>
  <c r="H575" i="2"/>
  <c r="AZ575" i="2" s="1"/>
  <c r="BA574" i="2"/>
  <c r="N574" i="2"/>
  <c r="H574" i="2" s="1"/>
  <c r="AZ574" i="2" s="1"/>
  <c r="J574" i="2"/>
  <c r="I574" i="2"/>
  <c r="AV574" i="2" s="1"/>
  <c r="BA573" i="2"/>
  <c r="AV573" i="2"/>
  <c r="AC573" i="2"/>
  <c r="AI573" i="2" s="1"/>
  <c r="AK573" i="2" s="1"/>
  <c r="N573" i="2"/>
  <c r="J573" i="2"/>
  <c r="I573" i="2"/>
  <c r="H573" i="2"/>
  <c r="AZ573" i="2" s="1"/>
  <c r="BA572" i="2"/>
  <c r="AC572" i="2"/>
  <c r="AI572" i="2" s="1"/>
  <c r="Y572" i="2"/>
  <c r="N572" i="2"/>
  <c r="H572" i="2" s="1"/>
  <c r="AZ572" i="2" s="1"/>
  <c r="J572" i="2"/>
  <c r="I572" i="2"/>
  <c r="AV572" i="2" s="1"/>
  <c r="BA571" i="2"/>
  <c r="AT571" i="2"/>
  <c r="AS571" i="2"/>
  <c r="AS569" i="2" s="1"/>
  <c r="AS568" i="2" s="1"/>
  <c r="AS567" i="2" s="1"/>
  <c r="AR571" i="2"/>
  <c r="AQ571" i="2"/>
  <c r="AQ569" i="2" s="1"/>
  <c r="AQ568" i="2" s="1"/>
  <c r="AQ567" i="2" s="1"/>
  <c r="AP571" i="2"/>
  <c r="AO571" i="2"/>
  <c r="AO569" i="2" s="1"/>
  <c r="AO568" i="2" s="1"/>
  <c r="AO567" i="2" s="1"/>
  <c r="AN571" i="2"/>
  <c r="AM571" i="2"/>
  <c r="AM569" i="2" s="1"/>
  <c r="AM568" i="2" s="1"/>
  <c r="AM567" i="2" s="1"/>
  <c r="AL571" i="2"/>
  <c r="AJ571" i="2"/>
  <c r="AH571" i="2"/>
  <c r="AG571" i="2"/>
  <c r="AG569" i="2" s="1"/>
  <c r="AG568" i="2" s="1"/>
  <c r="AG567" i="2" s="1"/>
  <c r="AF571" i="2"/>
  <c r="AD571" i="2"/>
  <c r="AC571" i="2"/>
  <c r="AC569" i="2" s="1"/>
  <c r="AC568" i="2" s="1"/>
  <c r="AB571" i="2"/>
  <c r="AA571" i="2"/>
  <c r="AA569" i="2" s="1"/>
  <c r="AA568" i="2" s="1"/>
  <c r="AA567" i="2" s="1"/>
  <c r="Z571" i="2"/>
  <c r="Y571" i="2"/>
  <c r="Y569" i="2" s="1"/>
  <c r="Y568" i="2" s="1"/>
  <c r="Y567" i="2" s="1"/>
  <c r="X571" i="2"/>
  <c r="W571" i="2"/>
  <c r="W569" i="2" s="1"/>
  <c r="W568" i="2" s="1"/>
  <c r="V571" i="2"/>
  <c r="U571" i="2"/>
  <c r="U569" i="2" s="1"/>
  <c r="U568" i="2" s="1"/>
  <c r="U567" i="2" s="1"/>
  <c r="T571" i="2"/>
  <c r="S571" i="2"/>
  <c r="S569" i="2" s="1"/>
  <c r="S568" i="2" s="1"/>
  <c r="S567" i="2" s="1"/>
  <c r="R571" i="2"/>
  <c r="Q571" i="2"/>
  <c r="Q569" i="2" s="1"/>
  <c r="Q568" i="2" s="1"/>
  <c r="P571" i="2"/>
  <c r="O571" i="2"/>
  <c r="O569" i="2" s="1"/>
  <c r="O568" i="2" s="1"/>
  <c r="M571" i="2"/>
  <c r="J571" i="2" s="1"/>
  <c r="L571" i="2"/>
  <c r="K571" i="2"/>
  <c r="I571" i="2"/>
  <c r="AV571" i="2" s="1"/>
  <c r="E571" i="2"/>
  <c r="E569" i="2" s="1"/>
  <c r="E568" i="2" s="1"/>
  <c r="E567" i="2" s="1"/>
  <c r="D571" i="2"/>
  <c r="BA570" i="2"/>
  <c r="J570" i="2"/>
  <c r="I570" i="2"/>
  <c r="AV570" i="2" s="1"/>
  <c r="H570" i="2"/>
  <c r="AZ570" i="2" s="1"/>
  <c r="AU569" i="2"/>
  <c r="AT569" i="2"/>
  <c r="AT568" i="2" s="1"/>
  <c r="AT567" i="2" s="1"/>
  <c r="AR569" i="2"/>
  <c r="AR568" i="2" s="1"/>
  <c r="AR567" i="2" s="1"/>
  <c r="AP569" i="2"/>
  <c r="AP568" i="2" s="1"/>
  <c r="AP567" i="2" s="1"/>
  <c r="AN569" i="2"/>
  <c r="AN568" i="2" s="1"/>
  <c r="AN567" i="2" s="1"/>
  <c r="AL569" i="2"/>
  <c r="AL568" i="2" s="1"/>
  <c r="AL567" i="2" s="1"/>
  <c r="AJ569" i="2"/>
  <c r="AJ568" i="2" s="1"/>
  <c r="AJ567" i="2" s="1"/>
  <c r="AH569" i="2"/>
  <c r="AH568" i="2" s="1"/>
  <c r="AH567" i="2" s="1"/>
  <c r="AF569" i="2"/>
  <c r="AF568" i="2" s="1"/>
  <c r="AF567" i="2" s="1"/>
  <c r="AD569" i="2"/>
  <c r="AD568" i="2" s="1"/>
  <c r="AD567" i="2" s="1"/>
  <c r="AB569" i="2"/>
  <c r="AB568" i="2" s="1"/>
  <c r="AB567" i="2" s="1"/>
  <c r="Z569" i="2"/>
  <c r="Z568" i="2" s="1"/>
  <c r="Z567" i="2" s="1"/>
  <c r="X569" i="2"/>
  <c r="X568" i="2" s="1"/>
  <c r="V569" i="2"/>
  <c r="V568" i="2" s="1"/>
  <c r="V567" i="2" s="1"/>
  <c r="T569" i="2"/>
  <c r="T568" i="2" s="1"/>
  <c r="T567" i="2" s="1"/>
  <c r="R569" i="2"/>
  <c r="R568" i="2" s="1"/>
  <c r="P569" i="2"/>
  <c r="P568" i="2" s="1"/>
  <c r="L569" i="2"/>
  <c r="BA569" i="2" s="1"/>
  <c r="G569" i="2"/>
  <c r="F569" i="2"/>
  <c r="D569" i="2"/>
  <c r="D568" i="2" s="1"/>
  <c r="AU568" i="2"/>
  <c r="BA566" i="2"/>
  <c r="N566" i="2"/>
  <c r="H566" i="2" s="1"/>
  <c r="AZ566" i="2" s="1"/>
  <c r="K566" i="2"/>
  <c r="J566" i="2"/>
  <c r="BA565" i="2"/>
  <c r="AC565" i="2"/>
  <c r="AI565" i="2" s="1"/>
  <c r="J565" i="2"/>
  <c r="I565" i="2"/>
  <c r="AV565" i="2" s="1"/>
  <c r="H565" i="2"/>
  <c r="AZ565" i="2" s="1"/>
  <c r="BA564" i="2"/>
  <c r="AC564" i="2"/>
  <c r="AI564" i="2" s="1"/>
  <c r="J564" i="2"/>
  <c r="I564" i="2"/>
  <c r="AV564" i="2" s="1"/>
  <c r="H564" i="2"/>
  <c r="AZ564" i="2" s="1"/>
  <c r="BA563" i="2"/>
  <c r="AC563" i="2"/>
  <c r="AE563" i="2" s="1"/>
  <c r="AE562" i="2" s="1"/>
  <c r="Y563" i="2"/>
  <c r="N563" i="2"/>
  <c r="H563" i="2" s="1"/>
  <c r="AZ563" i="2" s="1"/>
  <c r="J563" i="2"/>
  <c r="I563" i="2"/>
  <c r="AV563" i="2" s="1"/>
  <c r="BA562" i="2"/>
  <c r="AT562" i="2"/>
  <c r="AS562" i="2"/>
  <c r="AR562" i="2"/>
  <c r="AQ562" i="2"/>
  <c r="AP562" i="2"/>
  <c r="AO562" i="2"/>
  <c r="AN562" i="2"/>
  <c r="AM562" i="2"/>
  <c r="AL562" i="2"/>
  <c r="AK562" i="2"/>
  <c r="AJ562" i="2"/>
  <c r="AI562" i="2"/>
  <c r="AH562" i="2"/>
  <c r="AG562" i="2"/>
  <c r="AF562" i="2"/>
  <c r="AD562" i="2"/>
  <c r="AC562" i="2"/>
  <c r="AB562" i="2"/>
  <c r="AA562" i="2"/>
  <c r="Z562" i="2"/>
  <c r="Y562" i="2"/>
  <c r="X562" i="2"/>
  <c r="W562" i="2"/>
  <c r="T562" i="2"/>
  <c r="Q562" i="2"/>
  <c r="P562" i="2"/>
  <c r="O562" i="2"/>
  <c r="M562" i="2"/>
  <c r="J562" i="2" s="1"/>
  <c r="L562" i="2"/>
  <c r="K562" i="2"/>
  <c r="I562" i="2"/>
  <c r="AV562" i="2" s="1"/>
  <c r="E562" i="2"/>
  <c r="D562" i="2"/>
  <c r="AV561" i="2"/>
  <c r="AF561" i="2"/>
  <c r="AG561" i="2" s="1"/>
  <c r="AA561" i="2"/>
  <c r="R561" i="2"/>
  <c r="BA561" i="2" s="1"/>
  <c r="K561" i="2"/>
  <c r="J561" i="2"/>
  <c r="I561" i="2"/>
  <c r="H561" i="2"/>
  <c r="AZ561" i="2" s="1"/>
  <c r="AV560" i="2"/>
  <c r="AF560" i="2"/>
  <c r="AG560" i="2" s="1"/>
  <c r="AA560" i="2"/>
  <c r="R560" i="2"/>
  <c r="BA560" i="2" s="1"/>
  <c r="K560" i="2"/>
  <c r="J560" i="2"/>
  <c r="I560" i="2"/>
  <c r="H560" i="2"/>
  <c r="AZ560" i="2" s="1"/>
  <c r="AA559" i="2"/>
  <c r="Z559" i="2"/>
  <c r="R559" i="2"/>
  <c r="BA559" i="2" s="1"/>
  <c r="K559" i="2"/>
  <c r="J559" i="2"/>
  <c r="I559" i="2"/>
  <c r="AV559" i="2" s="1"/>
  <c r="H559" i="2"/>
  <c r="AZ559" i="2" s="1"/>
  <c r="AG558" i="2"/>
  <c r="AF558" i="2"/>
  <c r="AA558" i="2"/>
  <c r="AA556" i="2" s="1"/>
  <c r="R558" i="2"/>
  <c r="BA558" i="2" s="1"/>
  <c r="K558" i="2"/>
  <c r="H558" i="2" s="1"/>
  <c r="J558" i="2"/>
  <c r="I558" i="2"/>
  <c r="AV558" i="2" s="1"/>
  <c r="AV557" i="2"/>
  <c r="AF557" i="2"/>
  <c r="AG557" i="2" s="1"/>
  <c r="AG556" i="2" s="1"/>
  <c r="AA557" i="2"/>
  <c r="R557" i="2"/>
  <c r="BA557" i="2" s="1"/>
  <c r="K557" i="2"/>
  <c r="J557" i="2"/>
  <c r="I557" i="2"/>
  <c r="H557" i="2"/>
  <c r="AZ557" i="2" s="1"/>
  <c r="AT556" i="2"/>
  <c r="AS556" i="2"/>
  <c r="AR556" i="2"/>
  <c r="AQ556" i="2"/>
  <c r="AP556" i="2"/>
  <c r="AO556" i="2"/>
  <c r="AN556" i="2"/>
  <c r="AM556" i="2"/>
  <c r="AL556" i="2"/>
  <c r="AK556" i="2"/>
  <c r="AJ556" i="2"/>
  <c r="AI556" i="2"/>
  <c r="AH556" i="2"/>
  <c r="AF556" i="2"/>
  <c r="AE556" i="2"/>
  <c r="AD556" i="2"/>
  <c r="AC556" i="2"/>
  <c r="AB556" i="2"/>
  <c r="Z556" i="2"/>
  <c r="Y556" i="2"/>
  <c r="X556" i="2"/>
  <c r="W556" i="2"/>
  <c r="V556" i="2"/>
  <c r="U556" i="2"/>
  <c r="T556" i="2"/>
  <c r="S556" i="2"/>
  <c r="R556" i="2"/>
  <c r="Q556" i="2"/>
  <c r="P556" i="2"/>
  <c r="O556" i="2"/>
  <c r="N556" i="2"/>
  <c r="M556" i="2"/>
  <c r="L556" i="2"/>
  <c r="BA556" i="2" s="1"/>
  <c r="J556" i="2"/>
  <c r="D556" i="2"/>
  <c r="AV555" i="2"/>
  <c r="W555" i="2"/>
  <c r="X555" i="2" s="1"/>
  <c r="R555" i="2"/>
  <c r="N555" i="2"/>
  <c r="K555" i="2"/>
  <c r="J555" i="2"/>
  <c r="Z555" i="2" s="1"/>
  <c r="I555" i="2"/>
  <c r="H555" i="2"/>
  <c r="AZ555" i="2" s="1"/>
  <c r="BA554" i="2"/>
  <c r="AG554" i="2"/>
  <c r="AG552" i="2" s="1"/>
  <c r="AG551" i="2" s="1"/>
  <c r="AF554" i="2"/>
  <c r="AA554" i="2"/>
  <c r="R554" i="2"/>
  <c r="N554" i="2"/>
  <c r="K554" i="2"/>
  <c r="J554" i="2"/>
  <c r="I554" i="2"/>
  <c r="AV554" i="2" s="1"/>
  <c r="H554" i="2"/>
  <c r="AZ554" i="2" s="1"/>
  <c r="AA553" i="2"/>
  <c r="Z553" i="2"/>
  <c r="R553" i="2"/>
  <c r="BA553" i="2" s="1"/>
  <c r="N553" i="2"/>
  <c r="K553" i="2"/>
  <c r="H553" i="2" s="1"/>
  <c r="AZ553" i="2" s="1"/>
  <c r="J553" i="2"/>
  <c r="I553" i="2"/>
  <c r="AV553" i="2" s="1"/>
  <c r="AW552" i="2"/>
  <c r="AT552" i="2"/>
  <c r="AS552" i="2"/>
  <c r="AR552" i="2"/>
  <c r="AQ552" i="2"/>
  <c r="AP552" i="2"/>
  <c r="AO552" i="2"/>
  <c r="AN552" i="2"/>
  <c r="AM552" i="2"/>
  <c r="AL552" i="2"/>
  <c r="AK552" i="2"/>
  <c r="AJ552" i="2"/>
  <c r="AI552" i="2"/>
  <c r="AH552" i="2"/>
  <c r="AF552" i="2"/>
  <c r="AE552" i="2"/>
  <c r="AD552" i="2"/>
  <c r="AC552" i="2"/>
  <c r="AB552" i="2"/>
  <c r="Y552" i="2"/>
  <c r="V552" i="2"/>
  <c r="U552" i="2"/>
  <c r="T552" i="2"/>
  <c r="S552" i="2"/>
  <c r="R552" i="2"/>
  <c r="Q552" i="2"/>
  <c r="P552" i="2"/>
  <c r="O552" i="2"/>
  <c r="N552" i="2"/>
  <c r="M552" i="2"/>
  <c r="L552" i="2"/>
  <c r="J552" i="2"/>
  <c r="E552" i="2"/>
  <c r="D552" i="2"/>
  <c r="AT551" i="2"/>
  <c r="AS551" i="2"/>
  <c r="AR551" i="2"/>
  <c r="AQ551" i="2"/>
  <c r="AP551" i="2"/>
  <c r="AO551" i="2"/>
  <c r="AN551" i="2"/>
  <c r="AM551" i="2"/>
  <c r="AL551" i="2"/>
  <c r="AK551" i="2"/>
  <c r="AJ551" i="2"/>
  <c r="AI551" i="2"/>
  <c r="AH551" i="2"/>
  <c r="AF551" i="2"/>
  <c r="AE551" i="2"/>
  <c r="AD551" i="2"/>
  <c r="AC551" i="2"/>
  <c r="AB551" i="2"/>
  <c r="Y551" i="2"/>
  <c r="V551" i="2"/>
  <c r="U551" i="2"/>
  <c r="T551" i="2"/>
  <c r="S551" i="2"/>
  <c r="R551" i="2"/>
  <c r="Q551" i="2"/>
  <c r="P551" i="2"/>
  <c r="O551" i="2"/>
  <c r="N551" i="2"/>
  <c r="M551" i="2"/>
  <c r="L551" i="2"/>
  <c r="J551" i="2"/>
  <c r="E551" i="2"/>
  <c r="D551" i="2"/>
  <c r="AT550" i="2"/>
  <c r="AS550" i="2"/>
  <c r="AR550" i="2"/>
  <c r="AQ550" i="2"/>
  <c r="AP550" i="2"/>
  <c r="AO550" i="2"/>
  <c r="AN550" i="2"/>
  <c r="AM550" i="2"/>
  <c r="AL550" i="2"/>
  <c r="AK550" i="2"/>
  <c r="AJ550" i="2"/>
  <c r="AI550" i="2"/>
  <c r="AH550" i="2"/>
  <c r="AF550" i="2"/>
  <c r="AE550" i="2"/>
  <c r="AD550" i="2"/>
  <c r="AC550" i="2"/>
  <c r="AB550" i="2"/>
  <c r="Y550" i="2"/>
  <c r="V550" i="2"/>
  <c r="U550" i="2"/>
  <c r="T550" i="2"/>
  <c r="S550" i="2"/>
  <c r="R550" i="2"/>
  <c r="Q550" i="2"/>
  <c r="P550" i="2"/>
  <c r="O550" i="2"/>
  <c r="N550" i="2"/>
  <c r="M550" i="2"/>
  <c r="L550" i="2"/>
  <c r="J550" i="2"/>
  <c r="E550" i="2"/>
  <c r="D550" i="2"/>
  <c r="AT549" i="2"/>
  <c r="AS549" i="2"/>
  <c r="AR549" i="2"/>
  <c r="AQ549" i="2"/>
  <c r="AP549" i="2"/>
  <c r="AO549" i="2"/>
  <c r="AN549" i="2"/>
  <c r="AM549" i="2"/>
  <c r="AL549" i="2"/>
  <c r="AK549" i="2"/>
  <c r="AJ549" i="2"/>
  <c r="AI549" i="2"/>
  <c r="AH549" i="2"/>
  <c r="AF549" i="2"/>
  <c r="AE549" i="2"/>
  <c r="AD549" i="2"/>
  <c r="AC549" i="2"/>
  <c r="AB549" i="2"/>
  <c r="Y549" i="2"/>
  <c r="V549" i="2"/>
  <c r="U549" i="2"/>
  <c r="T549" i="2"/>
  <c r="S549" i="2"/>
  <c r="R549" i="2"/>
  <c r="Q549" i="2"/>
  <c r="P549" i="2"/>
  <c r="O549" i="2"/>
  <c r="AX560" i="2" s="1"/>
  <c r="N549" i="2"/>
  <c r="M549" i="2"/>
  <c r="L549" i="2"/>
  <c r="J549" i="2"/>
  <c r="E549" i="2"/>
  <c r="D549" i="2"/>
  <c r="BA548" i="2"/>
  <c r="AI548" i="2"/>
  <c r="AC548" i="2"/>
  <c r="J548" i="2"/>
  <c r="I548" i="2"/>
  <c r="AV548" i="2" s="1"/>
  <c r="H548" i="2"/>
  <c r="AZ548" i="2" s="1"/>
  <c r="BA547" i="2"/>
  <c r="AI547" i="2"/>
  <c r="AC547" i="2"/>
  <c r="J547" i="2"/>
  <c r="I547" i="2"/>
  <c r="AV547" i="2" s="1"/>
  <c r="H547" i="2"/>
  <c r="AZ547" i="2" s="1"/>
  <c r="BA546" i="2"/>
  <c r="J546" i="2"/>
  <c r="I546" i="2"/>
  <c r="AV546" i="2" s="1"/>
  <c r="H546" i="2"/>
  <c r="AZ546" i="2" s="1"/>
  <c r="BA545" i="2"/>
  <c r="J545" i="2"/>
  <c r="I545" i="2"/>
  <c r="AV545" i="2" s="1"/>
  <c r="H545" i="2"/>
  <c r="AZ545" i="2" s="1"/>
  <c r="BA544" i="2"/>
  <c r="AI544" i="2"/>
  <c r="AC544" i="2"/>
  <c r="J544" i="2"/>
  <c r="I544" i="2"/>
  <c r="AV544" i="2" s="1"/>
  <c r="H544" i="2"/>
  <c r="AZ544" i="2" s="1"/>
  <c r="BA543" i="2"/>
  <c r="J543" i="2"/>
  <c r="I543" i="2"/>
  <c r="AV543" i="2" s="1"/>
  <c r="H543" i="2"/>
  <c r="AZ543" i="2" s="1"/>
  <c r="BA542" i="2"/>
  <c r="O542" i="2"/>
  <c r="AI542" i="2" s="1"/>
  <c r="J542" i="2"/>
  <c r="AT541" i="2"/>
  <c r="AT540" i="2" s="1"/>
  <c r="AT539" i="2" s="1"/>
  <c r="AS541" i="2"/>
  <c r="AR541" i="2"/>
  <c r="AR540" i="2" s="1"/>
  <c r="AR539" i="2" s="1"/>
  <c r="AQ541" i="2"/>
  <c r="AP541" i="2"/>
  <c r="AP540" i="2" s="1"/>
  <c r="AP539" i="2" s="1"/>
  <c r="AO541" i="2"/>
  <c r="AN541" i="2"/>
  <c r="AN540" i="2" s="1"/>
  <c r="AN539" i="2" s="1"/>
  <c r="AM541" i="2"/>
  <c r="AL541" i="2"/>
  <c r="AL540" i="2" s="1"/>
  <c r="AL539" i="2" s="1"/>
  <c r="AJ541" i="2"/>
  <c r="AJ540" i="2" s="1"/>
  <c r="AJ539" i="2" s="1"/>
  <c r="AH541" i="2"/>
  <c r="AH540" i="2" s="1"/>
  <c r="AH539" i="2" s="1"/>
  <c r="AG541" i="2"/>
  <c r="AF541" i="2"/>
  <c r="AF540" i="2" s="1"/>
  <c r="AF539" i="2" s="1"/>
  <c r="AE541" i="2"/>
  <c r="AD541" i="2"/>
  <c r="AD540" i="2" s="1"/>
  <c r="AD539" i="2" s="1"/>
  <c r="AC541" i="2"/>
  <c r="AB541" i="2"/>
  <c r="AB540" i="2" s="1"/>
  <c r="AB539" i="2" s="1"/>
  <c r="AA541" i="2"/>
  <c r="Z541" i="2"/>
  <c r="Z540" i="2" s="1"/>
  <c r="Z539" i="2" s="1"/>
  <c r="Y541" i="2"/>
  <c r="X541" i="2"/>
  <c r="X540" i="2" s="1"/>
  <c r="X539" i="2" s="1"/>
  <c r="W541" i="2"/>
  <c r="V541" i="2"/>
  <c r="V540" i="2" s="1"/>
  <c r="V539" i="2" s="1"/>
  <c r="U541" i="2"/>
  <c r="T541" i="2"/>
  <c r="T540" i="2" s="1"/>
  <c r="T539" i="2" s="1"/>
  <c r="S541" i="2"/>
  <c r="R541" i="2"/>
  <c r="R540" i="2" s="1"/>
  <c r="R539" i="2" s="1"/>
  <c r="Q541" i="2"/>
  <c r="P541" i="2"/>
  <c r="P540" i="2" s="1"/>
  <c r="P539" i="2" s="1"/>
  <c r="M541" i="2"/>
  <c r="L541" i="2"/>
  <c r="BA541" i="2" s="1"/>
  <c r="K541" i="2"/>
  <c r="J541" i="2"/>
  <c r="E541" i="2"/>
  <c r="D541" i="2"/>
  <c r="D540" i="2" s="1"/>
  <c r="D539" i="2" s="1"/>
  <c r="AU540" i="2"/>
  <c r="AU539" i="2" s="1"/>
  <c r="AS540" i="2"/>
  <c r="AS539" i="2" s="1"/>
  <c r="AQ540" i="2"/>
  <c r="AQ539" i="2" s="1"/>
  <c r="AO540" i="2"/>
  <c r="AO539" i="2" s="1"/>
  <c r="AM540" i="2"/>
  <c r="AM539" i="2" s="1"/>
  <c r="AG540" i="2"/>
  <c r="AG539" i="2" s="1"/>
  <c r="AE540" i="2"/>
  <c r="AE539" i="2" s="1"/>
  <c r="AC540" i="2"/>
  <c r="AC539" i="2" s="1"/>
  <c r="AA540" i="2"/>
  <c r="AA539" i="2" s="1"/>
  <c r="Y540" i="2"/>
  <c r="Y539" i="2" s="1"/>
  <c r="W540" i="2"/>
  <c r="W539" i="2" s="1"/>
  <c r="U540" i="2"/>
  <c r="U539" i="2" s="1"/>
  <c r="S540" i="2"/>
  <c r="S539" i="2" s="1"/>
  <c r="Q540" i="2"/>
  <c r="Q539" i="2" s="1"/>
  <c r="M540" i="2"/>
  <c r="J540" i="2" s="1"/>
  <c r="K540" i="2"/>
  <c r="E540" i="2"/>
  <c r="E539" i="2" s="1"/>
  <c r="BA538" i="2"/>
  <c r="J538" i="2"/>
  <c r="I538" i="2"/>
  <c r="AV538" i="2" s="1"/>
  <c r="H538" i="2"/>
  <c r="AZ538" i="2" s="1"/>
  <c r="BA537" i="2"/>
  <c r="AI537" i="2"/>
  <c r="N537" i="2"/>
  <c r="J537" i="2"/>
  <c r="I537" i="2"/>
  <c r="AV537" i="2" s="1"/>
  <c r="H537" i="2"/>
  <c r="AZ537" i="2" s="1"/>
  <c r="BA536" i="2"/>
  <c r="AZ536" i="2"/>
  <c r="J536" i="2"/>
  <c r="I536" i="2"/>
  <c r="H536" i="2"/>
  <c r="BA535" i="2"/>
  <c r="AE535" i="2"/>
  <c r="N535" i="2"/>
  <c r="J535" i="2"/>
  <c r="I535" i="2"/>
  <c r="AI535" i="2" s="1"/>
  <c r="AK535" i="2" s="1"/>
  <c r="H535" i="2"/>
  <c r="AZ535" i="2" s="1"/>
  <c r="BA534" i="2"/>
  <c r="AE534" i="2"/>
  <c r="N534" i="2"/>
  <c r="H534" i="2" s="1"/>
  <c r="AZ534" i="2" s="1"/>
  <c r="J534" i="2"/>
  <c r="I534" i="2"/>
  <c r="AV534" i="2" s="1"/>
  <c r="BA533" i="2"/>
  <c r="AE533" i="2"/>
  <c r="N533" i="2"/>
  <c r="H533" i="2" s="1"/>
  <c r="AZ533" i="2" s="1"/>
  <c r="J533" i="2"/>
  <c r="I533" i="2"/>
  <c r="AV533" i="2" s="1"/>
  <c r="D533" i="2"/>
  <c r="BA532" i="2"/>
  <c r="AE532" i="2"/>
  <c r="Y532" i="2"/>
  <c r="N532" i="2"/>
  <c r="H532" i="2" s="1"/>
  <c r="AZ532" i="2" s="1"/>
  <c r="J532" i="2"/>
  <c r="I532" i="2"/>
  <c r="AV532" i="2" s="1"/>
  <c r="D532" i="2"/>
  <c r="BA531" i="2"/>
  <c r="AE531" i="2"/>
  <c r="Y531" i="2"/>
  <c r="N531" i="2"/>
  <c r="H531" i="2" s="1"/>
  <c r="AZ531" i="2" s="1"/>
  <c r="J531" i="2"/>
  <c r="I531" i="2"/>
  <c r="AV531" i="2" s="1"/>
  <c r="D531" i="2"/>
  <c r="D529" i="2" s="1"/>
  <c r="D528" i="2" s="1"/>
  <c r="D527" i="2" s="1"/>
  <c r="BA530" i="2"/>
  <c r="Y530" i="2"/>
  <c r="N530" i="2"/>
  <c r="J530" i="2"/>
  <c r="I530" i="2"/>
  <c r="AV530" i="2" s="1"/>
  <c r="H530" i="2"/>
  <c r="AZ530" i="2" s="1"/>
  <c r="D530" i="2"/>
  <c r="BA529" i="2"/>
  <c r="AN529" i="2"/>
  <c r="AM529" i="2"/>
  <c r="AL529" i="2"/>
  <c r="AJ529" i="2"/>
  <c r="AH529" i="2"/>
  <c r="AG529" i="2"/>
  <c r="AF529" i="2"/>
  <c r="AD529" i="2"/>
  <c r="AB529" i="2"/>
  <c r="AA529" i="2"/>
  <c r="Z529" i="2"/>
  <c r="Y529" i="2"/>
  <c r="X529" i="2"/>
  <c r="W529" i="2"/>
  <c r="V529" i="2"/>
  <c r="U529" i="2"/>
  <c r="T529" i="2"/>
  <c r="S529" i="2"/>
  <c r="R529" i="2"/>
  <c r="Q529" i="2"/>
  <c r="P529" i="2"/>
  <c r="O529" i="2"/>
  <c r="M529" i="2"/>
  <c r="J529" i="2" s="1"/>
  <c r="L529" i="2"/>
  <c r="K529" i="2"/>
  <c r="I529" i="2"/>
  <c r="AV529" i="2" s="1"/>
  <c r="E529" i="2"/>
  <c r="BA528" i="2"/>
  <c r="AT528" i="2"/>
  <c r="AS528" i="2"/>
  <c r="AR528" i="2"/>
  <c r="AQ528" i="2"/>
  <c r="AP528" i="2"/>
  <c r="AO528" i="2"/>
  <c r="AN528" i="2"/>
  <c r="AM528" i="2"/>
  <c r="AL528" i="2"/>
  <c r="AJ528" i="2"/>
  <c r="AH528" i="2"/>
  <c r="AG528" i="2"/>
  <c r="AF528" i="2"/>
  <c r="AD528" i="2"/>
  <c r="AB528" i="2"/>
  <c r="AA528" i="2"/>
  <c r="Z528" i="2"/>
  <c r="Y528" i="2"/>
  <c r="X528" i="2"/>
  <c r="W528" i="2"/>
  <c r="V528" i="2"/>
  <c r="U528" i="2"/>
  <c r="T528" i="2"/>
  <c r="S528" i="2"/>
  <c r="R528" i="2"/>
  <c r="Q528" i="2"/>
  <c r="P528" i="2"/>
  <c r="O528" i="2"/>
  <c r="M528" i="2"/>
  <c r="J528" i="2" s="1"/>
  <c r="L528" i="2"/>
  <c r="K528" i="2"/>
  <c r="I528" i="2"/>
  <c r="AV528" i="2" s="1"/>
  <c r="E528" i="2"/>
  <c r="BA527" i="2"/>
  <c r="AT527" i="2"/>
  <c r="AS527" i="2"/>
  <c r="AS526" i="2" s="1"/>
  <c r="AR527" i="2"/>
  <c r="AQ527" i="2"/>
  <c r="AQ526" i="2" s="1"/>
  <c r="AP527" i="2"/>
  <c r="AO527" i="2"/>
  <c r="AO526" i="2" s="1"/>
  <c r="AN527" i="2"/>
  <c r="AM527" i="2"/>
  <c r="AM526" i="2" s="1"/>
  <c r="AL527" i="2"/>
  <c r="AJ527" i="2"/>
  <c r="AH527" i="2"/>
  <c r="AG527" i="2"/>
  <c r="AG526" i="2" s="1"/>
  <c r="AF527" i="2"/>
  <c r="AD527" i="2"/>
  <c r="AB527" i="2"/>
  <c r="AA527" i="2"/>
  <c r="AA526" i="2" s="1"/>
  <c r="Z527" i="2"/>
  <c r="Y527" i="2"/>
  <c r="Y526" i="2" s="1"/>
  <c r="X527" i="2"/>
  <c r="W527" i="2"/>
  <c r="W526" i="2" s="1"/>
  <c r="V527" i="2"/>
  <c r="U527" i="2"/>
  <c r="U526" i="2" s="1"/>
  <c r="T527" i="2"/>
  <c r="S527" i="2"/>
  <c r="S526" i="2" s="1"/>
  <c r="R527" i="2"/>
  <c r="Q527" i="2"/>
  <c r="Q526" i="2" s="1"/>
  <c r="P527" i="2"/>
  <c r="O527" i="2"/>
  <c r="M527" i="2"/>
  <c r="L527" i="2"/>
  <c r="K527" i="2"/>
  <c r="I527" i="2"/>
  <c r="E527" i="2"/>
  <c r="E526" i="2" s="1"/>
  <c r="AT526" i="2"/>
  <c r="AT525" i="2" s="1"/>
  <c r="AR526" i="2"/>
  <c r="AR525" i="2" s="1"/>
  <c r="AP526" i="2"/>
  <c r="AP525" i="2" s="1"/>
  <c r="AN526" i="2"/>
  <c r="AN525" i="2" s="1"/>
  <c r="AL526" i="2"/>
  <c r="AL525" i="2" s="1"/>
  <c r="AJ526" i="2"/>
  <c r="AJ525" i="2" s="1"/>
  <c r="AH526" i="2"/>
  <c r="AH525" i="2" s="1"/>
  <c r="AF526" i="2"/>
  <c r="AF525" i="2" s="1"/>
  <c r="AD526" i="2"/>
  <c r="AD525" i="2" s="1"/>
  <c r="AB526" i="2"/>
  <c r="AB525" i="2" s="1"/>
  <c r="Z526" i="2"/>
  <c r="Z525" i="2" s="1"/>
  <c r="X526" i="2"/>
  <c r="X525" i="2" s="1"/>
  <c r="V526" i="2"/>
  <c r="V525" i="2" s="1"/>
  <c r="T526" i="2"/>
  <c r="T525" i="2" s="1"/>
  <c r="R526" i="2"/>
  <c r="R525" i="2" s="1"/>
  <c r="P526" i="2"/>
  <c r="P525" i="2" s="1"/>
  <c r="D526" i="2"/>
  <c r="D525" i="2" s="1"/>
  <c r="AU525" i="2"/>
  <c r="AS525" i="2"/>
  <c r="AQ525" i="2"/>
  <c r="AO525" i="2"/>
  <c r="AM525" i="2"/>
  <c r="AG525" i="2"/>
  <c r="AA525" i="2"/>
  <c r="Y525" i="2"/>
  <c r="W525" i="2"/>
  <c r="U525" i="2"/>
  <c r="S525" i="2"/>
  <c r="Q525" i="2"/>
  <c r="E525" i="2"/>
  <c r="BA524" i="2"/>
  <c r="AV524" i="2"/>
  <c r="AC524" i="2"/>
  <c r="AI524" i="2" s="1"/>
  <c r="J524" i="2"/>
  <c r="I524" i="2"/>
  <c r="H524" i="2"/>
  <c r="AZ524" i="2" s="1"/>
  <c r="BA523" i="2"/>
  <c r="AV523" i="2"/>
  <c r="AE523" i="2"/>
  <c r="AC523" i="2"/>
  <c r="AI523" i="2" s="1"/>
  <c r="J523" i="2"/>
  <c r="I523" i="2"/>
  <c r="H523" i="2"/>
  <c r="AZ523" i="2" s="1"/>
  <c r="BA522" i="2"/>
  <c r="AE522" i="2"/>
  <c r="O522" i="2"/>
  <c r="N522" i="2"/>
  <c r="H522" i="2" s="1"/>
  <c r="AZ522" i="2" s="1"/>
  <c r="J522" i="2"/>
  <c r="I522" i="2"/>
  <c r="BA521" i="2"/>
  <c r="AE521" i="2"/>
  <c r="N521" i="2"/>
  <c r="H521" i="2" s="1"/>
  <c r="AZ521" i="2" s="1"/>
  <c r="J521" i="2"/>
  <c r="I521" i="2"/>
  <c r="AV521" i="2" s="1"/>
  <c r="BA520" i="2"/>
  <c r="Y520" i="2"/>
  <c r="N520" i="2"/>
  <c r="H520" i="2" s="1"/>
  <c r="AZ520" i="2" s="1"/>
  <c r="J520" i="2"/>
  <c r="I520" i="2"/>
  <c r="BA519" i="2"/>
  <c r="AV519" i="2"/>
  <c r="Y519" i="2"/>
  <c r="N519" i="2"/>
  <c r="J519" i="2"/>
  <c r="I519" i="2"/>
  <c r="AC519" i="2" s="1"/>
  <c r="AI519" i="2" s="1"/>
  <c r="H519" i="2"/>
  <c r="AZ519" i="2" s="1"/>
  <c r="BA518" i="2"/>
  <c r="Y518" i="2"/>
  <c r="N518" i="2"/>
  <c r="J518" i="2"/>
  <c r="I518" i="2"/>
  <c r="AV518" i="2" s="1"/>
  <c r="BA517" i="2"/>
  <c r="AN517" i="2"/>
  <c r="AM517" i="2"/>
  <c r="AL517" i="2"/>
  <c r="AJ517" i="2"/>
  <c r="AH517" i="2"/>
  <c r="AG517" i="2"/>
  <c r="AF517" i="2"/>
  <c r="AD517" i="2"/>
  <c r="AB517" i="2"/>
  <c r="AA517" i="2"/>
  <c r="Z517" i="2"/>
  <c r="Y517" i="2"/>
  <c r="X517" i="2"/>
  <c r="W517" i="2"/>
  <c r="V517" i="2"/>
  <c r="U517" i="2"/>
  <c r="T517" i="2"/>
  <c r="S517" i="2"/>
  <c r="R517" i="2"/>
  <c r="Q517" i="2"/>
  <c r="P517" i="2"/>
  <c r="O517" i="2"/>
  <c r="M517" i="2"/>
  <c r="J517" i="2" s="1"/>
  <c r="L517" i="2"/>
  <c r="K517" i="2"/>
  <c r="I517" i="2"/>
  <c r="AV517" i="2" s="1"/>
  <c r="E517" i="2"/>
  <c r="E512" i="2" s="1"/>
  <c r="E511" i="2" s="1"/>
  <c r="D517" i="2"/>
  <c r="BA516" i="2"/>
  <c r="AV516" i="2"/>
  <c r="Y516" i="2"/>
  <c r="Y514" i="2" s="1"/>
  <c r="Y513" i="2" s="1"/>
  <c r="Y512" i="2" s="1"/>
  <c r="Y511" i="2" s="1"/>
  <c r="Y510" i="2" s="1"/>
  <c r="N516" i="2"/>
  <c r="J516" i="2"/>
  <c r="I516" i="2"/>
  <c r="AC516" i="2" s="1"/>
  <c r="AI516" i="2" s="1"/>
  <c r="H516" i="2"/>
  <c r="AZ516" i="2" s="1"/>
  <c r="BA515" i="2"/>
  <c r="AE515" i="2"/>
  <c r="Y515" i="2"/>
  <c r="N515" i="2"/>
  <c r="J515" i="2"/>
  <c r="I515" i="2"/>
  <c r="AV515" i="2" s="1"/>
  <c r="BA514" i="2"/>
  <c r="AT514" i="2"/>
  <c r="AS514" i="2"/>
  <c r="AR514" i="2"/>
  <c r="AQ514" i="2"/>
  <c r="AP514" i="2"/>
  <c r="AO514" i="2"/>
  <c r="AN514" i="2"/>
  <c r="AM514" i="2"/>
  <c r="AL514" i="2"/>
  <c r="AK514" i="2"/>
  <c r="AJ514" i="2"/>
  <c r="AI514" i="2"/>
  <c r="AH514" i="2"/>
  <c r="AG514" i="2"/>
  <c r="AF514" i="2"/>
  <c r="AD514" i="2"/>
  <c r="AC514" i="2"/>
  <c r="AB514" i="2"/>
  <c r="AA514" i="2"/>
  <c r="Z514" i="2"/>
  <c r="X514" i="2"/>
  <c r="W514" i="2"/>
  <c r="V514" i="2"/>
  <c r="U514" i="2"/>
  <c r="T514" i="2"/>
  <c r="S514" i="2"/>
  <c r="R514" i="2"/>
  <c r="Q514" i="2"/>
  <c r="P514" i="2"/>
  <c r="O514" i="2"/>
  <c r="M514" i="2"/>
  <c r="J514" i="2" s="1"/>
  <c r="L514" i="2"/>
  <c r="K514" i="2"/>
  <c r="I514" i="2"/>
  <c r="AV514" i="2" s="1"/>
  <c r="E514" i="2"/>
  <c r="D514" i="2"/>
  <c r="BA513" i="2"/>
  <c r="AT513" i="2"/>
  <c r="AS513" i="2"/>
  <c r="AS512" i="2" s="1"/>
  <c r="AS511" i="2" s="1"/>
  <c r="AR513" i="2"/>
  <c r="AQ513" i="2"/>
  <c r="AQ512" i="2" s="1"/>
  <c r="AQ511" i="2" s="1"/>
  <c r="AP513" i="2"/>
  <c r="AO513" i="2"/>
  <c r="AO512" i="2" s="1"/>
  <c r="AO511" i="2" s="1"/>
  <c r="AN513" i="2"/>
  <c r="AM513" i="2"/>
  <c r="AM512" i="2" s="1"/>
  <c r="AM511" i="2" s="1"/>
  <c r="AL513" i="2"/>
  <c r="AK513" i="2"/>
  <c r="AJ513" i="2"/>
  <c r="AI513" i="2"/>
  <c r="AH513" i="2"/>
  <c r="AG513" i="2"/>
  <c r="AG512" i="2" s="1"/>
  <c r="AG511" i="2" s="1"/>
  <c r="AF513" i="2"/>
  <c r="AD513" i="2"/>
  <c r="AC513" i="2"/>
  <c r="AB513" i="2"/>
  <c r="AA513" i="2"/>
  <c r="AA512" i="2" s="1"/>
  <c r="AA511" i="2" s="1"/>
  <c r="Z513" i="2"/>
  <c r="X513" i="2"/>
  <c r="W513" i="2"/>
  <c r="W512" i="2" s="1"/>
  <c r="W511" i="2" s="1"/>
  <c r="V513" i="2"/>
  <c r="U513" i="2"/>
  <c r="T513" i="2"/>
  <c r="S513" i="2"/>
  <c r="R513" i="2"/>
  <c r="Q513" i="2"/>
  <c r="Q512" i="2" s="1"/>
  <c r="Q511" i="2" s="1"/>
  <c r="P513" i="2"/>
  <c r="O513" i="2"/>
  <c r="O512" i="2" s="1"/>
  <c r="O511" i="2" s="1"/>
  <c r="M513" i="2"/>
  <c r="L513" i="2"/>
  <c r="K513" i="2"/>
  <c r="I513" i="2"/>
  <c r="AV513" i="2" s="1"/>
  <c r="AT512" i="2"/>
  <c r="AR512" i="2"/>
  <c r="AP512" i="2"/>
  <c r="AN512" i="2"/>
  <c r="AL512" i="2"/>
  <c r="AJ512" i="2"/>
  <c r="AH512" i="2"/>
  <c r="AF512" i="2"/>
  <c r="AD512" i="2"/>
  <c r="AB512" i="2"/>
  <c r="Z512" i="2"/>
  <c r="X512" i="2"/>
  <c r="T512" i="2"/>
  <c r="P512" i="2"/>
  <c r="L512" i="2"/>
  <c r="I512" i="2" s="1"/>
  <c r="AV512" i="2" s="1"/>
  <c r="G512" i="2"/>
  <c r="F512" i="2"/>
  <c r="D512" i="2"/>
  <c r="AT511" i="2"/>
  <c r="AT510" i="2" s="1"/>
  <c r="AR511" i="2"/>
  <c r="AR510" i="2" s="1"/>
  <c r="AP511" i="2"/>
  <c r="AP510" i="2" s="1"/>
  <c r="AN511" i="2"/>
  <c r="AN510" i="2" s="1"/>
  <c r="AL511" i="2"/>
  <c r="AL510" i="2" s="1"/>
  <c r="AJ511" i="2"/>
  <c r="AJ510" i="2" s="1"/>
  <c r="AH511" i="2"/>
  <c r="AH510" i="2" s="1"/>
  <c r="AF511" i="2"/>
  <c r="AF510" i="2" s="1"/>
  <c r="AD511" i="2"/>
  <c r="AD510" i="2" s="1"/>
  <c r="AB511" i="2"/>
  <c r="AB510" i="2" s="1"/>
  <c r="Z511" i="2"/>
  <c r="X511" i="2"/>
  <c r="V511" i="2"/>
  <c r="V510" i="2" s="1"/>
  <c r="U511" i="2"/>
  <c r="T511" i="2"/>
  <c r="T510" i="2" s="1"/>
  <c r="S511" i="2"/>
  <c r="R511" i="2"/>
  <c r="R510" i="2" s="1"/>
  <c r="P511" i="2"/>
  <c r="P510" i="2" s="1"/>
  <c r="L511" i="2"/>
  <c r="G511" i="2"/>
  <c r="F511" i="2"/>
  <c r="D511" i="2"/>
  <c r="D510" i="2" s="1"/>
  <c r="AS510" i="2"/>
  <c r="AQ510" i="2"/>
  <c r="AO510" i="2"/>
  <c r="AM510" i="2"/>
  <c r="U510" i="2"/>
  <c r="S510" i="2"/>
  <c r="Q510" i="2"/>
  <c r="E510" i="2"/>
  <c r="AT509" i="2"/>
  <c r="AP509" i="2"/>
  <c r="AN509" i="2"/>
  <c r="AL509" i="2"/>
  <c r="AH509" i="2"/>
  <c r="AF509" i="2"/>
  <c r="AB509" i="2"/>
  <c r="V509" i="2"/>
  <c r="T509" i="2"/>
  <c r="G509" i="2"/>
  <c r="F509" i="2"/>
  <c r="E509" i="2"/>
  <c r="AZ508" i="2"/>
  <c r="AD508" i="2"/>
  <c r="AD507" i="2" s="1"/>
  <c r="X508" i="2"/>
  <c r="I508" i="2"/>
  <c r="AV508" i="2" s="1"/>
  <c r="H508" i="2"/>
  <c r="AT507" i="2"/>
  <c r="AS507" i="2"/>
  <c r="AS506" i="2" s="1"/>
  <c r="AR507" i="2"/>
  <c r="AQ507" i="2"/>
  <c r="AQ506" i="2" s="1"/>
  <c r="AP507" i="2"/>
  <c r="AO507" i="2"/>
  <c r="AO506" i="2" s="1"/>
  <c r="AN507" i="2"/>
  <c r="AM507" i="2"/>
  <c r="AM506" i="2" s="1"/>
  <c r="AM505" i="2" s="1"/>
  <c r="AL507" i="2"/>
  <c r="AK507" i="2"/>
  <c r="AK506" i="2" s="1"/>
  <c r="AK505" i="2" s="1"/>
  <c r="AH507" i="2"/>
  <c r="AG507" i="2"/>
  <c r="AG506" i="2" s="1"/>
  <c r="AG505" i="2" s="1"/>
  <c r="AG461" i="2" s="1"/>
  <c r="AF507" i="2"/>
  <c r="AE507" i="2"/>
  <c r="AE506" i="2" s="1"/>
  <c r="AE505" i="2" s="1"/>
  <c r="AC507" i="2"/>
  <c r="AC506" i="2" s="1"/>
  <c r="AC505" i="2" s="1"/>
  <c r="AB507" i="2"/>
  <c r="AA507" i="2"/>
  <c r="AA506" i="2" s="1"/>
  <c r="AA505" i="2" s="1"/>
  <c r="Z507" i="2"/>
  <c r="Y507" i="2"/>
  <c r="Y506" i="2" s="1"/>
  <c r="Y505" i="2" s="1"/>
  <c r="X507" i="2"/>
  <c r="W507" i="2"/>
  <c r="W506" i="2" s="1"/>
  <c r="W505" i="2" s="1"/>
  <c r="V507" i="2"/>
  <c r="U507" i="2"/>
  <c r="U506" i="2" s="1"/>
  <c r="U505" i="2" s="1"/>
  <c r="T507" i="2"/>
  <c r="S507" i="2"/>
  <c r="S506" i="2" s="1"/>
  <c r="S505" i="2" s="1"/>
  <c r="R507" i="2"/>
  <c r="Q507" i="2"/>
  <c r="Q506" i="2" s="1"/>
  <c r="Q505" i="2" s="1"/>
  <c r="P507" i="2"/>
  <c r="O507" i="2"/>
  <c r="I507" i="2" s="1"/>
  <c r="AV507" i="2" s="1"/>
  <c r="N507" i="2"/>
  <c r="M507" i="2"/>
  <c r="M506" i="2" s="1"/>
  <c r="M505" i="2" s="1"/>
  <c r="L507" i="2"/>
  <c r="K507" i="2"/>
  <c r="K506" i="2" s="1"/>
  <c r="H507" i="2"/>
  <c r="AZ507" i="2" s="1"/>
  <c r="G507" i="2"/>
  <c r="F507" i="2"/>
  <c r="E507" i="2"/>
  <c r="D507" i="2"/>
  <c r="D506" i="2" s="1"/>
  <c r="D505" i="2" s="1"/>
  <c r="AT506" i="2"/>
  <c r="AR506" i="2"/>
  <c r="AP506" i="2"/>
  <c r="AN506" i="2"/>
  <c r="AN505" i="2" s="1"/>
  <c r="AN461" i="2" s="1"/>
  <c r="AL506" i="2"/>
  <c r="AL505" i="2" s="1"/>
  <c r="AH506" i="2"/>
  <c r="AH505" i="2" s="1"/>
  <c r="AH461" i="2" s="1"/>
  <c r="AF506" i="2"/>
  <c r="AF505" i="2" s="1"/>
  <c r="AB506" i="2"/>
  <c r="AB505" i="2" s="1"/>
  <c r="AB461" i="2" s="1"/>
  <c r="Z506" i="2"/>
  <c r="Z505" i="2" s="1"/>
  <c r="X506" i="2"/>
  <c r="X505" i="2" s="1"/>
  <c r="X461" i="2" s="1"/>
  <c r="V506" i="2"/>
  <c r="V505" i="2" s="1"/>
  <c r="V461" i="2" s="1"/>
  <c r="T506" i="2"/>
  <c r="T505" i="2" s="1"/>
  <c r="R506" i="2"/>
  <c r="R505" i="2" s="1"/>
  <c r="R461" i="2" s="1"/>
  <c r="P506" i="2"/>
  <c r="P505" i="2" s="1"/>
  <c r="N506" i="2"/>
  <c r="N505" i="2" s="1"/>
  <c r="L506" i="2"/>
  <c r="E506" i="2"/>
  <c r="E505" i="2" s="1"/>
  <c r="AZ504" i="2"/>
  <c r="I504" i="2"/>
  <c r="H504" i="2"/>
  <c r="AV503" i="2"/>
  <c r="W503" i="2"/>
  <c r="AC503" i="2" s="1"/>
  <c r="I503" i="2"/>
  <c r="AI503" i="2" s="1"/>
  <c r="H503" i="2"/>
  <c r="AZ503" i="2" s="1"/>
  <c r="K502" i="2"/>
  <c r="K501" i="2" s="1"/>
  <c r="I502" i="2"/>
  <c r="AV502" i="2" s="1"/>
  <c r="H502" i="2"/>
  <c r="AZ502" i="2" s="1"/>
  <c r="AT501" i="2"/>
  <c r="AS501" i="2"/>
  <c r="AR501" i="2"/>
  <c r="AQ501" i="2"/>
  <c r="AP501" i="2"/>
  <c r="AO501" i="2"/>
  <c r="AN501" i="2"/>
  <c r="AM501" i="2"/>
  <c r="AL501" i="2"/>
  <c r="AK501" i="2"/>
  <c r="AJ501" i="2"/>
  <c r="AH501" i="2"/>
  <c r="AG501" i="2"/>
  <c r="AF501" i="2"/>
  <c r="AE501" i="2"/>
  <c r="AD501" i="2"/>
  <c r="AB501" i="2"/>
  <c r="AA501" i="2"/>
  <c r="Z501" i="2"/>
  <c r="Y501" i="2"/>
  <c r="V501" i="2"/>
  <c r="U501" i="2"/>
  <c r="T501" i="2"/>
  <c r="S501" i="2"/>
  <c r="R501" i="2"/>
  <c r="Q501" i="2"/>
  <c r="P501" i="2"/>
  <c r="O501" i="2"/>
  <c r="N501" i="2"/>
  <c r="M501" i="2"/>
  <c r="L501" i="2"/>
  <c r="J501" i="2"/>
  <c r="E501" i="2"/>
  <c r="D501" i="2"/>
  <c r="X500" i="2"/>
  <c r="I500" i="2"/>
  <c r="AV500" i="2" s="1"/>
  <c r="H500" i="2"/>
  <c r="AZ500" i="2" s="1"/>
  <c r="AZ499" i="2"/>
  <c r="AD499" i="2"/>
  <c r="X499" i="2"/>
  <c r="I499" i="2"/>
  <c r="AV499" i="2" s="1"/>
  <c r="H499" i="2"/>
  <c r="AT498" i="2"/>
  <c r="AS498" i="2"/>
  <c r="AR498" i="2"/>
  <c r="AQ498" i="2"/>
  <c r="AP498" i="2"/>
  <c r="AO498" i="2"/>
  <c r="AN498" i="2"/>
  <c r="AM498" i="2"/>
  <c r="AL498" i="2"/>
  <c r="AK498" i="2"/>
  <c r="AH498" i="2"/>
  <c r="AG498" i="2"/>
  <c r="AF498" i="2"/>
  <c r="AE498" i="2"/>
  <c r="AB498" i="2"/>
  <c r="AA498" i="2"/>
  <c r="Z498" i="2"/>
  <c r="Y498" i="2"/>
  <c r="W498" i="2"/>
  <c r="V498" i="2"/>
  <c r="U498" i="2"/>
  <c r="T498" i="2"/>
  <c r="S498" i="2"/>
  <c r="R498" i="2"/>
  <c r="Q498" i="2"/>
  <c r="P498" i="2"/>
  <c r="O498" i="2"/>
  <c r="I498" i="2" s="1"/>
  <c r="N498" i="2"/>
  <c r="M498" i="2"/>
  <c r="L498" i="2"/>
  <c r="K498" i="2"/>
  <c r="H498" i="2"/>
  <c r="AZ498" i="2" s="1"/>
  <c r="E498" i="2"/>
  <c r="D498" i="2"/>
  <c r="AC497" i="2"/>
  <c r="AI497" i="2" s="1"/>
  <c r="X497" i="2"/>
  <c r="R497" i="2"/>
  <c r="I497" i="2"/>
  <c r="AV497" i="2" s="1"/>
  <c r="H497" i="2"/>
  <c r="AZ497" i="2" s="1"/>
  <c r="AC496" i="2"/>
  <c r="AI496" i="2" s="1"/>
  <c r="AI495" i="2" s="1"/>
  <c r="AI494" i="2" s="1"/>
  <c r="AI493" i="2" s="1"/>
  <c r="X496" i="2"/>
  <c r="R496" i="2"/>
  <c r="I496" i="2"/>
  <c r="AV496" i="2" s="1"/>
  <c r="H496" i="2"/>
  <c r="AZ496" i="2" s="1"/>
  <c r="AT495" i="2"/>
  <c r="AS495" i="2"/>
  <c r="AR495" i="2"/>
  <c r="AQ495" i="2"/>
  <c r="AP495" i="2"/>
  <c r="AO495" i="2"/>
  <c r="AN495" i="2"/>
  <c r="AM495" i="2"/>
  <c r="AL495" i="2"/>
  <c r="AK495" i="2"/>
  <c r="AJ495" i="2"/>
  <c r="AH495" i="2"/>
  <c r="AG495" i="2"/>
  <c r="AF495" i="2"/>
  <c r="AE495" i="2"/>
  <c r="AB495" i="2"/>
  <c r="AA495" i="2"/>
  <c r="Z495" i="2"/>
  <c r="Y495" i="2"/>
  <c r="X495" i="2"/>
  <c r="W495" i="2"/>
  <c r="V495" i="2"/>
  <c r="U495" i="2"/>
  <c r="T495" i="2"/>
  <c r="S495" i="2"/>
  <c r="R495" i="2"/>
  <c r="Q495" i="2"/>
  <c r="P495" i="2"/>
  <c r="O495" i="2"/>
  <c r="N495" i="2"/>
  <c r="H495" i="2" s="1"/>
  <c r="AZ495" i="2" s="1"/>
  <c r="M495" i="2"/>
  <c r="L495" i="2"/>
  <c r="K495" i="2"/>
  <c r="I495" i="2"/>
  <c r="AV495" i="2" s="1"/>
  <c r="D495" i="2"/>
  <c r="D494" i="2" s="1"/>
  <c r="D493" i="2" s="1"/>
  <c r="AT494" i="2"/>
  <c r="AT493" i="2" s="1"/>
  <c r="AS494" i="2"/>
  <c r="AR494" i="2"/>
  <c r="AR493" i="2" s="1"/>
  <c r="AQ494" i="2"/>
  <c r="AP494" i="2"/>
  <c r="AP493" i="2" s="1"/>
  <c r="AO494" i="2"/>
  <c r="AN494" i="2"/>
  <c r="AN493" i="2" s="1"/>
  <c r="AN458" i="2" s="1"/>
  <c r="AM494" i="2"/>
  <c r="AL494" i="2"/>
  <c r="AL493" i="2" s="1"/>
  <c r="AK494" i="2"/>
  <c r="AJ494" i="2"/>
  <c r="AJ493" i="2" s="1"/>
  <c r="AJ458" i="2" s="1"/>
  <c r="AH494" i="2"/>
  <c r="AH493" i="2" s="1"/>
  <c r="AH458" i="2" s="1"/>
  <c r="AG494" i="2"/>
  <c r="AF494" i="2"/>
  <c r="AF493" i="2" s="1"/>
  <c r="AE494" i="2"/>
  <c r="AB494" i="2"/>
  <c r="AB493" i="2" s="1"/>
  <c r="AB458" i="2" s="1"/>
  <c r="AA494" i="2"/>
  <c r="Z494" i="2"/>
  <c r="Z493" i="2" s="1"/>
  <c r="Y494" i="2"/>
  <c r="X494" i="2"/>
  <c r="X493" i="2" s="1"/>
  <c r="X458" i="2" s="1"/>
  <c r="W494" i="2"/>
  <c r="V494" i="2"/>
  <c r="V493" i="2" s="1"/>
  <c r="V458" i="2" s="1"/>
  <c r="U494" i="2"/>
  <c r="T494" i="2"/>
  <c r="T493" i="2" s="1"/>
  <c r="S494" i="2"/>
  <c r="R494" i="2"/>
  <c r="R493" i="2" s="1"/>
  <c r="R458" i="2" s="1"/>
  <c r="Q494" i="2"/>
  <c r="P494" i="2"/>
  <c r="P493" i="2" s="1"/>
  <c r="O494" i="2"/>
  <c r="N494" i="2"/>
  <c r="H494" i="2" s="1"/>
  <c r="AZ494" i="2" s="1"/>
  <c r="M494" i="2"/>
  <c r="L494" i="2"/>
  <c r="K494" i="2"/>
  <c r="I494" i="2"/>
  <c r="AV494" i="2" s="1"/>
  <c r="E494" i="2"/>
  <c r="E493" i="2" s="1"/>
  <c r="AS493" i="2"/>
  <c r="AQ493" i="2"/>
  <c r="AO493" i="2"/>
  <c r="AM493" i="2"/>
  <c r="AK493" i="2"/>
  <c r="AG493" i="2"/>
  <c r="AE493" i="2"/>
  <c r="AA493" i="2"/>
  <c r="Y493" i="2"/>
  <c r="W493" i="2"/>
  <c r="U493" i="2"/>
  <c r="S493" i="2"/>
  <c r="Q493" i="2"/>
  <c r="O493" i="2"/>
  <c r="M493" i="2"/>
  <c r="K493" i="2"/>
  <c r="AA492" i="2"/>
  <c r="J492" i="2"/>
  <c r="AF492" i="2" s="1"/>
  <c r="AG492" i="2" s="1"/>
  <c r="I492" i="2"/>
  <c r="AV492" i="2" s="1"/>
  <c r="H492" i="2"/>
  <c r="AZ492" i="2" s="1"/>
  <c r="AA491" i="2"/>
  <c r="J491" i="2"/>
  <c r="AF491" i="2" s="1"/>
  <c r="I491" i="2"/>
  <c r="AV491" i="2" s="1"/>
  <c r="H491" i="2"/>
  <c r="AZ491" i="2" s="1"/>
  <c r="AT490" i="2"/>
  <c r="AS490" i="2"/>
  <c r="AR490" i="2"/>
  <c r="AQ490" i="2"/>
  <c r="AP490" i="2"/>
  <c r="AO490" i="2"/>
  <c r="AN490" i="2"/>
  <c r="AM490" i="2"/>
  <c r="AL490" i="2"/>
  <c r="AK490" i="2"/>
  <c r="AJ490" i="2"/>
  <c r="AI490" i="2"/>
  <c r="AH490" i="2"/>
  <c r="AE490" i="2"/>
  <c r="AD490" i="2"/>
  <c r="AB490" i="2"/>
  <c r="AA490" i="2"/>
  <c r="Z490" i="2"/>
  <c r="Y490" i="2"/>
  <c r="V490" i="2"/>
  <c r="U490" i="2"/>
  <c r="T490" i="2"/>
  <c r="S490" i="2"/>
  <c r="P490" i="2"/>
  <c r="O490" i="2"/>
  <c r="N490" i="2"/>
  <c r="M490" i="2"/>
  <c r="L490" i="2"/>
  <c r="K490" i="2"/>
  <c r="J490" i="2"/>
  <c r="H490" i="2"/>
  <c r="AZ490" i="2" s="1"/>
  <c r="E490" i="2"/>
  <c r="D490" i="2"/>
  <c r="W489" i="2"/>
  <c r="AC489" i="2" s="1"/>
  <c r="R489" i="2"/>
  <c r="J489" i="2"/>
  <c r="I489" i="2"/>
  <c r="AV489" i="2" s="1"/>
  <c r="H489" i="2"/>
  <c r="AZ489" i="2" s="1"/>
  <c r="W488" i="2"/>
  <c r="AC488" i="2" s="1"/>
  <c r="R488" i="2"/>
  <c r="J488" i="2"/>
  <c r="I488" i="2"/>
  <c r="AV488" i="2" s="1"/>
  <c r="H488" i="2"/>
  <c r="AZ488" i="2" s="1"/>
  <c r="AT487" i="2"/>
  <c r="AS487" i="2"/>
  <c r="AR487" i="2"/>
  <c r="AQ487" i="2"/>
  <c r="AP487" i="2"/>
  <c r="AO487" i="2"/>
  <c r="AN487" i="2"/>
  <c r="AM487" i="2"/>
  <c r="AL487" i="2"/>
  <c r="AK487" i="2"/>
  <c r="AJ487" i="2"/>
  <c r="AI487" i="2"/>
  <c r="AH487" i="2"/>
  <c r="AG487" i="2"/>
  <c r="AF487" i="2"/>
  <c r="AE487" i="2"/>
  <c r="AD487" i="2"/>
  <c r="AB487" i="2"/>
  <c r="AA487" i="2"/>
  <c r="Z487" i="2"/>
  <c r="Y487" i="2"/>
  <c r="V487" i="2"/>
  <c r="U487" i="2"/>
  <c r="T487" i="2"/>
  <c r="S487" i="2"/>
  <c r="R487" i="2"/>
  <c r="Q487" i="2"/>
  <c r="P487" i="2"/>
  <c r="O487" i="2"/>
  <c r="N487" i="2"/>
  <c r="M487" i="2"/>
  <c r="L487" i="2"/>
  <c r="K487" i="2"/>
  <c r="J487" i="2"/>
  <c r="I487" i="2"/>
  <c r="AV487" i="2" s="1"/>
  <c r="H487" i="2"/>
  <c r="AZ487" i="2" s="1"/>
  <c r="E487" i="2"/>
  <c r="D487" i="2"/>
  <c r="AT486" i="2"/>
  <c r="AT485" i="2" s="1"/>
  <c r="AT456" i="2" s="1"/>
  <c r="AT455" i="2" s="1"/>
  <c r="AS486" i="2"/>
  <c r="AR486" i="2"/>
  <c r="AR485" i="2" s="1"/>
  <c r="AR456" i="2" s="1"/>
  <c r="AQ486" i="2"/>
  <c r="AP486" i="2"/>
  <c r="AP485" i="2" s="1"/>
  <c r="AP456" i="2" s="1"/>
  <c r="AP455" i="2" s="1"/>
  <c r="AO486" i="2"/>
  <c r="AN486" i="2"/>
  <c r="AN485" i="2" s="1"/>
  <c r="AN456" i="2" s="1"/>
  <c r="AN455" i="2" s="1"/>
  <c r="AM486" i="2"/>
  <c r="AL486" i="2"/>
  <c r="AL485" i="2" s="1"/>
  <c r="AL456" i="2" s="1"/>
  <c r="AK486" i="2"/>
  <c r="AJ486" i="2"/>
  <c r="AI486" i="2"/>
  <c r="AH486" i="2"/>
  <c r="AH485" i="2" s="1"/>
  <c r="AH456" i="2" s="1"/>
  <c r="AH455" i="2" s="1"/>
  <c r="AE486" i="2"/>
  <c r="AD486" i="2"/>
  <c r="AB486" i="2"/>
  <c r="AB485" i="2" s="1"/>
  <c r="AB456" i="2" s="1"/>
  <c r="AB455" i="2" s="1"/>
  <c r="AA486" i="2"/>
  <c r="Z486" i="2"/>
  <c r="Z485" i="2" s="1"/>
  <c r="Z456" i="2" s="1"/>
  <c r="Y486" i="2"/>
  <c r="V486" i="2"/>
  <c r="V485" i="2" s="1"/>
  <c r="V456" i="2" s="1"/>
  <c r="V455" i="2" s="1"/>
  <c r="U486" i="2"/>
  <c r="T486" i="2"/>
  <c r="T485" i="2" s="1"/>
  <c r="T456" i="2" s="1"/>
  <c r="T455" i="2" s="1"/>
  <c r="S486" i="2"/>
  <c r="P486" i="2"/>
  <c r="P485" i="2" s="1"/>
  <c r="P456" i="2" s="1"/>
  <c r="O486" i="2"/>
  <c r="N486" i="2"/>
  <c r="M486" i="2"/>
  <c r="L486" i="2"/>
  <c r="K486" i="2"/>
  <c r="J486" i="2"/>
  <c r="J485" i="2" s="1"/>
  <c r="J456" i="2" s="1"/>
  <c r="H486" i="2"/>
  <c r="E486" i="2"/>
  <c r="D486" i="2"/>
  <c r="D485" i="2" s="1"/>
  <c r="D456" i="2" s="1"/>
  <c r="AS485" i="2"/>
  <c r="AQ485" i="2"/>
  <c r="AO485" i="2"/>
  <c r="G485" i="2"/>
  <c r="F485" i="2"/>
  <c r="AU483" i="2"/>
  <c r="AT483" i="2"/>
  <c r="AS483" i="2"/>
  <c r="AR483" i="2"/>
  <c r="AQ483" i="2"/>
  <c r="AP483" i="2"/>
  <c r="AO483" i="2"/>
  <c r="AN483" i="2"/>
  <c r="AK483" i="2"/>
  <c r="AJ483" i="2"/>
  <c r="AI483" i="2"/>
  <c r="AH483" i="2"/>
  <c r="AF483" i="2"/>
  <c r="AE483" i="2"/>
  <c r="AD483" i="2"/>
  <c r="AC483" i="2"/>
  <c r="AB483" i="2"/>
  <c r="Z483" i="2"/>
  <c r="Y483" i="2"/>
  <c r="X483" i="2"/>
  <c r="W483" i="2"/>
  <c r="V483" i="2"/>
  <c r="U483" i="2"/>
  <c r="T483" i="2"/>
  <c r="S483" i="2"/>
  <c r="R483" i="2"/>
  <c r="Q483" i="2"/>
  <c r="P483" i="2"/>
  <c r="O483" i="2"/>
  <c r="N483" i="2"/>
  <c r="L483" i="2"/>
  <c r="I483" i="2"/>
  <c r="C483" i="2"/>
  <c r="B483" i="2"/>
  <c r="AY482" i="2"/>
  <c r="AU482" i="2"/>
  <c r="AT482" i="2"/>
  <c r="AS482" i="2"/>
  <c r="AR482" i="2"/>
  <c r="AQ482" i="2"/>
  <c r="AP482" i="2"/>
  <c r="AO482" i="2"/>
  <c r="AN482" i="2"/>
  <c r="AM482" i="2"/>
  <c r="AL482" i="2"/>
  <c r="AK482" i="2"/>
  <c r="AJ482" i="2"/>
  <c r="AI482" i="2"/>
  <c r="AH482" i="2"/>
  <c r="AG482" i="2"/>
  <c r="AF482" i="2"/>
  <c r="AE482" i="2"/>
  <c r="AD482" i="2"/>
  <c r="AC482" i="2"/>
  <c r="AB482" i="2"/>
  <c r="AA482" i="2"/>
  <c r="Z482" i="2"/>
  <c r="Y482" i="2"/>
  <c r="X482" i="2"/>
  <c r="W482" i="2"/>
  <c r="V482" i="2"/>
  <c r="U482" i="2"/>
  <c r="T482" i="2"/>
  <c r="S482" i="2"/>
  <c r="R482" i="2"/>
  <c r="Q482" i="2"/>
  <c r="P482" i="2"/>
  <c r="O482" i="2"/>
  <c r="M482" i="2"/>
  <c r="L482" i="2"/>
  <c r="K482" i="2"/>
  <c r="I482" i="2"/>
  <c r="E482" i="2"/>
  <c r="C482" i="2"/>
  <c r="B482" i="2"/>
  <c r="AN481" i="2"/>
  <c r="AM481" i="2"/>
  <c r="AL481" i="2"/>
  <c r="AK481" i="2"/>
  <c r="AJ481" i="2"/>
  <c r="AH481" i="2"/>
  <c r="AG481" i="2"/>
  <c r="AF481" i="2"/>
  <c r="AD481" i="2"/>
  <c r="AB481" i="2"/>
  <c r="AA481" i="2"/>
  <c r="Z481" i="2"/>
  <c r="Y481" i="2"/>
  <c r="X481" i="2"/>
  <c r="W481" i="2"/>
  <c r="V481" i="2"/>
  <c r="U481" i="2"/>
  <c r="T481" i="2"/>
  <c r="S481" i="2"/>
  <c r="R481" i="2"/>
  <c r="Q481" i="2"/>
  <c r="P481" i="2"/>
  <c r="O481" i="2"/>
  <c r="AY481" i="2" s="1"/>
  <c r="M481" i="2"/>
  <c r="L481" i="2"/>
  <c r="K481" i="2"/>
  <c r="I481" i="2"/>
  <c r="E481" i="2"/>
  <c r="D481" i="2"/>
  <c r="C481" i="2"/>
  <c r="B481" i="2"/>
  <c r="AU480" i="2"/>
  <c r="AT480" i="2"/>
  <c r="AS480" i="2"/>
  <c r="AR480" i="2"/>
  <c r="AQ480" i="2"/>
  <c r="AP480" i="2"/>
  <c r="AO480" i="2"/>
  <c r="AN480" i="2"/>
  <c r="AM480" i="2"/>
  <c r="AL480" i="2"/>
  <c r="AK480" i="2"/>
  <c r="AJ480" i="2"/>
  <c r="AI480" i="2"/>
  <c r="AH480" i="2"/>
  <c r="AG480" i="2"/>
  <c r="AF480" i="2"/>
  <c r="AE480" i="2"/>
  <c r="AD480" i="2"/>
  <c r="AC480" i="2"/>
  <c r="AB480" i="2"/>
  <c r="AA480" i="2"/>
  <c r="Z480" i="2"/>
  <c r="Y480" i="2"/>
  <c r="X480" i="2"/>
  <c r="W480" i="2"/>
  <c r="V480" i="2"/>
  <c r="U480" i="2"/>
  <c r="T480" i="2"/>
  <c r="S480" i="2"/>
  <c r="R480" i="2"/>
  <c r="Q480" i="2"/>
  <c r="O480" i="2"/>
  <c r="AY480" i="2" s="1"/>
  <c r="M480" i="2"/>
  <c r="L480" i="2"/>
  <c r="K480" i="2"/>
  <c r="I480" i="2"/>
  <c r="E480" i="2"/>
  <c r="D480" i="2"/>
  <c r="C480" i="2"/>
  <c r="B480" i="2"/>
  <c r="AT479" i="2"/>
  <c r="AR479" i="2"/>
  <c r="AP479" i="2"/>
  <c r="AN479" i="2"/>
  <c r="AL479" i="2"/>
  <c r="AH479" i="2"/>
  <c r="AG479" i="2"/>
  <c r="AF479" i="2"/>
  <c r="AB479" i="2"/>
  <c r="AA479" i="2"/>
  <c r="Z479" i="2"/>
  <c r="V479" i="2"/>
  <c r="U479" i="2"/>
  <c r="T479" i="2"/>
  <c r="S479" i="2"/>
  <c r="L479" i="2"/>
  <c r="E479" i="2"/>
  <c r="D479" i="2"/>
  <c r="C479" i="2"/>
  <c r="B479" i="2"/>
  <c r="AY478" i="2"/>
  <c r="AU478" i="2"/>
  <c r="AT478" i="2"/>
  <c r="AS478" i="2"/>
  <c r="AR478" i="2"/>
  <c r="AQ478" i="2"/>
  <c r="AP478" i="2"/>
  <c r="AO478" i="2"/>
  <c r="AN478" i="2"/>
  <c r="AM478" i="2"/>
  <c r="AL478" i="2"/>
  <c r="AK478" i="2"/>
  <c r="AJ478" i="2"/>
  <c r="AI478" i="2"/>
  <c r="AH478" i="2"/>
  <c r="AG478" i="2"/>
  <c r="AF478" i="2"/>
  <c r="AE478" i="2"/>
  <c r="AD478" i="2"/>
  <c r="AC478" i="2"/>
  <c r="AB478" i="2"/>
  <c r="AA478" i="2"/>
  <c r="Z478" i="2"/>
  <c r="Y478" i="2"/>
  <c r="X478" i="2"/>
  <c r="W478" i="2"/>
  <c r="V478" i="2"/>
  <c r="U478" i="2"/>
  <c r="T478" i="2"/>
  <c r="S478" i="2"/>
  <c r="R478" i="2"/>
  <c r="Q478" i="2"/>
  <c r="O478" i="2"/>
  <c r="M478" i="2"/>
  <c r="L478" i="2"/>
  <c r="K478" i="2"/>
  <c r="I478" i="2"/>
  <c r="E478" i="2"/>
  <c r="C478" i="2"/>
  <c r="B478" i="2"/>
  <c r="AT477" i="2"/>
  <c r="AS477" i="2"/>
  <c r="AQ477" i="2"/>
  <c r="AP477" i="2"/>
  <c r="AO477" i="2"/>
  <c r="AN477" i="2"/>
  <c r="AM477" i="2"/>
  <c r="AL477" i="2"/>
  <c r="AH477" i="2"/>
  <c r="AG477" i="2"/>
  <c r="AF477" i="2"/>
  <c r="AB477" i="2"/>
  <c r="AA477" i="2"/>
  <c r="Z477" i="2"/>
  <c r="V477" i="2"/>
  <c r="U477" i="2"/>
  <c r="T477" i="2"/>
  <c r="S477" i="2"/>
  <c r="M477" i="2"/>
  <c r="E477" i="2"/>
  <c r="C477" i="2"/>
  <c r="B477" i="2"/>
  <c r="AU476" i="2"/>
  <c r="AT476" i="2"/>
  <c r="AS476" i="2"/>
  <c r="AR476" i="2"/>
  <c r="AQ476" i="2"/>
  <c r="AP476" i="2"/>
  <c r="AO476" i="2"/>
  <c r="AN476" i="2"/>
  <c r="AM476" i="2"/>
  <c r="AL476" i="2"/>
  <c r="AK476" i="2"/>
  <c r="AJ476" i="2"/>
  <c r="AI476" i="2"/>
  <c r="AH476" i="2"/>
  <c r="AG476" i="2"/>
  <c r="AF476" i="2"/>
  <c r="AE476" i="2"/>
  <c r="AD476" i="2"/>
  <c r="AC476" i="2"/>
  <c r="AB476" i="2"/>
  <c r="AA476" i="2"/>
  <c r="Z476" i="2"/>
  <c r="Y476" i="2"/>
  <c r="X476" i="2"/>
  <c r="W476" i="2"/>
  <c r="V476" i="2"/>
  <c r="U476" i="2"/>
  <c r="T476" i="2"/>
  <c r="S476" i="2"/>
  <c r="R476" i="2"/>
  <c r="Q476" i="2"/>
  <c r="O476" i="2"/>
  <c r="AY476" i="2" s="1"/>
  <c r="M476" i="2"/>
  <c r="L476" i="2"/>
  <c r="K476" i="2"/>
  <c r="I476" i="2"/>
  <c r="E476" i="2"/>
  <c r="C476" i="2"/>
  <c r="B476" i="2"/>
  <c r="AN475" i="2"/>
  <c r="AM475" i="2"/>
  <c r="AL475" i="2"/>
  <c r="AH475" i="2"/>
  <c r="AG475" i="2"/>
  <c r="AF475" i="2"/>
  <c r="AD475" i="2"/>
  <c r="AB475" i="2"/>
  <c r="AA475" i="2"/>
  <c r="Z475" i="2"/>
  <c r="V475" i="2"/>
  <c r="U475" i="2"/>
  <c r="T475" i="2"/>
  <c r="S475" i="2"/>
  <c r="E475" i="2"/>
  <c r="D475" i="2"/>
  <c r="C475" i="2"/>
  <c r="B475" i="2"/>
  <c r="AY474" i="2"/>
  <c r="AU474" i="2"/>
  <c r="AT474" i="2"/>
  <c r="AS474" i="2"/>
  <c r="AR474" i="2"/>
  <c r="AQ474" i="2"/>
  <c r="AP474" i="2"/>
  <c r="AO474" i="2"/>
  <c r="AN474" i="2"/>
  <c r="AM474" i="2"/>
  <c r="AL474" i="2"/>
  <c r="AK474" i="2"/>
  <c r="AJ474" i="2"/>
  <c r="AI474" i="2"/>
  <c r="AH474" i="2"/>
  <c r="AG474" i="2"/>
  <c r="AF474" i="2"/>
  <c r="AE474" i="2"/>
  <c r="AD474" i="2"/>
  <c r="AC474" i="2"/>
  <c r="AB474" i="2"/>
  <c r="AA474" i="2"/>
  <c r="Z474" i="2"/>
  <c r="Y474" i="2"/>
  <c r="X474" i="2"/>
  <c r="W474" i="2"/>
  <c r="V474" i="2"/>
  <c r="U474" i="2"/>
  <c r="T474" i="2"/>
  <c r="S474" i="2"/>
  <c r="R474" i="2"/>
  <c r="Q474" i="2"/>
  <c r="O474" i="2"/>
  <c r="M474" i="2"/>
  <c r="L474" i="2"/>
  <c r="K474" i="2"/>
  <c r="I474" i="2"/>
  <c r="E474" i="2"/>
  <c r="C474" i="2"/>
  <c r="B474" i="2"/>
  <c r="AT473" i="2"/>
  <c r="AR473" i="2"/>
  <c r="AP473" i="2"/>
  <c r="AN473" i="2"/>
  <c r="AL473" i="2"/>
  <c r="AJ473" i="2"/>
  <c r="AH473" i="2"/>
  <c r="AF473" i="2"/>
  <c r="AB473" i="2"/>
  <c r="Z473" i="2"/>
  <c r="V473" i="2"/>
  <c r="T473" i="2"/>
  <c r="E473" i="2"/>
  <c r="C473" i="2"/>
  <c r="B473" i="2"/>
  <c r="AU472" i="2"/>
  <c r="AT472" i="2"/>
  <c r="AS472" i="2"/>
  <c r="AR472" i="2"/>
  <c r="AQ472" i="2"/>
  <c r="AP472" i="2"/>
  <c r="AO472" i="2"/>
  <c r="AN472" i="2"/>
  <c r="AM472" i="2"/>
  <c r="AL472" i="2"/>
  <c r="AK472" i="2"/>
  <c r="AJ472" i="2"/>
  <c r="AI472" i="2"/>
  <c r="AH472" i="2"/>
  <c r="AG472" i="2"/>
  <c r="AF472" i="2"/>
  <c r="AE472" i="2"/>
  <c r="AD472" i="2"/>
  <c r="AC472" i="2"/>
  <c r="AB472" i="2"/>
  <c r="AA472" i="2"/>
  <c r="Z472" i="2"/>
  <c r="Y472" i="2"/>
  <c r="X472" i="2"/>
  <c r="W472" i="2"/>
  <c r="V472" i="2"/>
  <c r="U472" i="2"/>
  <c r="T472" i="2"/>
  <c r="S472" i="2"/>
  <c r="R472" i="2"/>
  <c r="Q472" i="2"/>
  <c r="O472" i="2"/>
  <c r="AY472" i="2" s="1"/>
  <c r="M472" i="2"/>
  <c r="L472" i="2"/>
  <c r="K472" i="2"/>
  <c r="I472" i="2"/>
  <c r="E472" i="2"/>
  <c r="C472" i="2"/>
  <c r="B472" i="2"/>
  <c r="AT471" i="2"/>
  <c r="AS471" i="2"/>
  <c r="AR471" i="2"/>
  <c r="AQ471" i="2"/>
  <c r="AP471" i="2"/>
  <c r="AO471" i="2"/>
  <c r="AN471" i="2"/>
  <c r="AM471" i="2"/>
  <c r="AL471" i="2"/>
  <c r="AJ471" i="2"/>
  <c r="AH471" i="2"/>
  <c r="AG471" i="2"/>
  <c r="AF471" i="2"/>
  <c r="AB471" i="2"/>
  <c r="AA471" i="2"/>
  <c r="Z471" i="2"/>
  <c r="V471" i="2"/>
  <c r="U471" i="2"/>
  <c r="T471" i="2"/>
  <c r="S471" i="2"/>
  <c r="E471" i="2"/>
  <c r="C471" i="2"/>
  <c r="B471" i="2"/>
  <c r="AY470" i="2"/>
  <c r="AU470" i="2"/>
  <c r="AT470" i="2"/>
  <c r="AS470" i="2"/>
  <c r="AR470" i="2"/>
  <c r="AQ470" i="2"/>
  <c r="AP470" i="2"/>
  <c r="AO470" i="2"/>
  <c r="AN470" i="2"/>
  <c r="AM470" i="2"/>
  <c r="AL470" i="2"/>
  <c r="AK470" i="2"/>
  <c r="AJ470" i="2"/>
  <c r="AI470" i="2"/>
  <c r="AH470" i="2"/>
  <c r="AG470" i="2"/>
  <c r="AF470" i="2"/>
  <c r="AE470" i="2"/>
  <c r="AD470" i="2"/>
  <c r="AC470" i="2"/>
  <c r="AB470" i="2"/>
  <c r="AA470" i="2"/>
  <c r="Z470" i="2"/>
  <c r="Y470" i="2"/>
  <c r="X470" i="2"/>
  <c r="W470" i="2"/>
  <c r="V470" i="2"/>
  <c r="U470" i="2"/>
  <c r="T470" i="2"/>
  <c r="S470" i="2"/>
  <c r="R470" i="2"/>
  <c r="Q470" i="2"/>
  <c r="O470" i="2"/>
  <c r="M470" i="2"/>
  <c r="L470" i="2"/>
  <c r="K470" i="2"/>
  <c r="I470" i="2"/>
  <c r="E470" i="2"/>
  <c r="C470" i="2"/>
  <c r="B470" i="2"/>
  <c r="AT469" i="2"/>
  <c r="AS469" i="2"/>
  <c r="AR469" i="2"/>
  <c r="AQ469" i="2"/>
  <c r="AP469" i="2"/>
  <c r="AO469" i="2"/>
  <c r="AN469" i="2"/>
  <c r="AM469" i="2"/>
  <c r="AL469" i="2"/>
  <c r="AJ469" i="2"/>
  <c r="AH469" i="2"/>
  <c r="AG469" i="2"/>
  <c r="AF469" i="2"/>
  <c r="AD469" i="2"/>
  <c r="AB469" i="2"/>
  <c r="AA469" i="2"/>
  <c r="Z469" i="2"/>
  <c r="Y469" i="2"/>
  <c r="V469" i="2"/>
  <c r="U469" i="2"/>
  <c r="T469" i="2"/>
  <c r="S469" i="2"/>
  <c r="E469" i="2"/>
  <c r="C469" i="2"/>
  <c r="B469" i="2"/>
  <c r="AU468" i="2"/>
  <c r="AT468" i="2"/>
  <c r="AS468" i="2"/>
  <c r="AR468" i="2"/>
  <c r="AQ468" i="2"/>
  <c r="AP468" i="2"/>
  <c r="AO468" i="2"/>
  <c r="AN468" i="2"/>
  <c r="AM468" i="2"/>
  <c r="AL468" i="2"/>
  <c r="AK468" i="2"/>
  <c r="AJ468" i="2"/>
  <c r="AI468" i="2"/>
  <c r="AH468" i="2"/>
  <c r="AG468" i="2"/>
  <c r="AF468" i="2"/>
  <c r="AE468" i="2"/>
  <c r="AD468" i="2"/>
  <c r="AC468" i="2"/>
  <c r="AB468" i="2"/>
  <c r="AA468" i="2"/>
  <c r="Z468" i="2"/>
  <c r="Y468" i="2"/>
  <c r="X468" i="2"/>
  <c r="W468" i="2"/>
  <c r="V468" i="2"/>
  <c r="U468" i="2"/>
  <c r="T468" i="2"/>
  <c r="S468" i="2"/>
  <c r="R468" i="2"/>
  <c r="Q468" i="2"/>
  <c r="O468" i="2"/>
  <c r="AY468" i="2" s="1"/>
  <c r="M468" i="2"/>
  <c r="L468" i="2"/>
  <c r="K468" i="2"/>
  <c r="I468" i="2"/>
  <c r="G468" i="2"/>
  <c r="F468" i="2"/>
  <c r="E468" i="2"/>
  <c r="C468" i="2"/>
  <c r="B468" i="2"/>
  <c r="AT467" i="2"/>
  <c r="AS467" i="2"/>
  <c r="AR467" i="2"/>
  <c r="AQ467" i="2"/>
  <c r="AP467" i="2"/>
  <c r="AO467" i="2"/>
  <c r="AN467" i="2"/>
  <c r="AM467" i="2"/>
  <c r="AL467" i="2"/>
  <c r="AH467" i="2"/>
  <c r="AG467" i="2"/>
  <c r="AF467" i="2"/>
  <c r="AD467" i="2"/>
  <c r="AB467" i="2"/>
  <c r="AA467" i="2"/>
  <c r="Z467" i="2"/>
  <c r="X467" i="2"/>
  <c r="W467" i="2"/>
  <c r="V467" i="2"/>
  <c r="T467" i="2"/>
  <c r="S467" i="2"/>
  <c r="Q467" i="2"/>
  <c r="E467" i="2"/>
  <c r="C467" i="2"/>
  <c r="B467" i="2"/>
  <c r="AU466" i="2"/>
  <c r="AT466" i="2"/>
  <c r="AS466" i="2"/>
  <c r="AR466" i="2"/>
  <c r="AQ466" i="2"/>
  <c r="AP466" i="2"/>
  <c r="AO466" i="2"/>
  <c r="AN466" i="2"/>
  <c r="AM466" i="2"/>
  <c r="AL466" i="2"/>
  <c r="AK466" i="2"/>
  <c r="AJ466" i="2"/>
  <c r="AI466" i="2"/>
  <c r="AH466" i="2"/>
  <c r="AG466" i="2"/>
  <c r="AF466" i="2"/>
  <c r="AE466" i="2"/>
  <c r="AD466" i="2"/>
  <c r="AC466" i="2"/>
  <c r="AB466" i="2"/>
  <c r="AA466" i="2"/>
  <c r="Z466" i="2"/>
  <c r="Y466" i="2"/>
  <c r="X466" i="2"/>
  <c r="W466" i="2"/>
  <c r="V466" i="2"/>
  <c r="U466" i="2"/>
  <c r="T466" i="2"/>
  <c r="S466" i="2"/>
  <c r="R466" i="2"/>
  <c r="Q466" i="2"/>
  <c r="O466" i="2"/>
  <c r="M466" i="2"/>
  <c r="L466" i="2"/>
  <c r="K466" i="2"/>
  <c r="I466" i="2"/>
  <c r="E466" i="2"/>
  <c r="C466" i="2"/>
  <c r="B466" i="2"/>
  <c r="AT465" i="2"/>
  <c r="AS465" i="2"/>
  <c r="AR465" i="2"/>
  <c r="AQ465" i="2"/>
  <c r="AP465" i="2"/>
  <c r="AO465" i="2"/>
  <c r="AN465" i="2"/>
  <c r="AM465" i="2"/>
  <c r="AL465" i="2"/>
  <c r="AJ465" i="2"/>
  <c r="AH465" i="2"/>
  <c r="AG465" i="2"/>
  <c r="AF465" i="2"/>
  <c r="AD465" i="2"/>
  <c r="AB465" i="2"/>
  <c r="AA465" i="2"/>
  <c r="Z465" i="2"/>
  <c r="Y465" i="2"/>
  <c r="V465" i="2"/>
  <c r="U465" i="2"/>
  <c r="T465" i="2"/>
  <c r="S465" i="2"/>
  <c r="E465" i="2"/>
  <c r="C465" i="2"/>
  <c r="B465" i="2"/>
  <c r="AT464" i="2"/>
  <c r="AS464" i="2"/>
  <c r="AR464" i="2"/>
  <c r="AQ464" i="2"/>
  <c r="AP464" i="2"/>
  <c r="AO464" i="2"/>
  <c r="AN464" i="2"/>
  <c r="AM464" i="2"/>
  <c r="AL464" i="2"/>
  <c r="AK464" i="2"/>
  <c r="AJ464" i="2"/>
  <c r="AI464" i="2"/>
  <c r="AH464" i="2"/>
  <c r="AG464" i="2"/>
  <c r="AF464" i="2"/>
  <c r="AE464" i="2"/>
  <c r="AD464" i="2"/>
  <c r="AC464" i="2"/>
  <c r="AB464" i="2"/>
  <c r="AA464" i="2"/>
  <c r="Z464" i="2"/>
  <c r="Y464" i="2"/>
  <c r="X464" i="2"/>
  <c r="W464" i="2"/>
  <c r="V464" i="2"/>
  <c r="U464" i="2"/>
  <c r="T464" i="2"/>
  <c r="S464" i="2"/>
  <c r="R464" i="2"/>
  <c r="Q464" i="2"/>
  <c r="P464" i="2"/>
  <c r="O464" i="2"/>
  <c r="N464" i="2"/>
  <c r="M464" i="2"/>
  <c r="L464" i="2"/>
  <c r="K464" i="2"/>
  <c r="J464" i="2"/>
  <c r="I464" i="2"/>
  <c r="H464" i="2"/>
  <c r="E464" i="2"/>
  <c r="D464" i="2"/>
  <c r="C464" i="2"/>
  <c r="B464" i="2"/>
  <c r="AT463" i="2"/>
  <c r="AS463" i="2"/>
  <c r="AR463" i="2"/>
  <c r="AQ463" i="2"/>
  <c r="AP463" i="2"/>
  <c r="AO463" i="2"/>
  <c r="AN463" i="2"/>
  <c r="AM463" i="2"/>
  <c r="AL463" i="2"/>
  <c r="AJ463" i="2"/>
  <c r="AH463" i="2"/>
  <c r="AF463" i="2"/>
  <c r="AD463" i="2"/>
  <c r="AB463" i="2"/>
  <c r="V463" i="2"/>
  <c r="U463" i="2"/>
  <c r="T463" i="2"/>
  <c r="S463" i="2"/>
  <c r="R463" i="2"/>
  <c r="Q463" i="2"/>
  <c r="P463" i="2"/>
  <c r="E463" i="2"/>
  <c r="D463" i="2"/>
  <c r="C463" i="2"/>
  <c r="B463" i="2"/>
  <c r="AY462" i="2"/>
  <c r="AV462" i="2"/>
  <c r="AT462" i="2"/>
  <c r="AP462" i="2"/>
  <c r="AN462" i="2"/>
  <c r="AL462" i="2"/>
  <c r="AH462" i="2"/>
  <c r="AF462" i="2"/>
  <c r="AB462" i="2"/>
  <c r="V462" i="2"/>
  <c r="T462" i="2"/>
  <c r="G462" i="2"/>
  <c r="F462" i="2"/>
  <c r="E462" i="2"/>
  <c r="C462" i="2"/>
  <c r="B462" i="2"/>
  <c r="AT461" i="2"/>
  <c r="AS461" i="2"/>
  <c r="AR461" i="2"/>
  <c r="AQ461" i="2"/>
  <c r="AP461" i="2"/>
  <c r="AO461" i="2"/>
  <c r="J461" i="2"/>
  <c r="C461" i="2"/>
  <c r="B461" i="2"/>
  <c r="AT460" i="2"/>
  <c r="AS460" i="2"/>
  <c r="AR460" i="2"/>
  <c r="AQ460" i="2"/>
  <c r="AP460" i="2"/>
  <c r="AO460" i="2"/>
  <c r="AN460" i="2"/>
  <c r="AM460" i="2"/>
  <c r="AL460" i="2"/>
  <c r="AK460" i="2"/>
  <c r="AJ460" i="2"/>
  <c r="AH460" i="2"/>
  <c r="AG460" i="2"/>
  <c r="AF460" i="2"/>
  <c r="AE460" i="2"/>
  <c r="AD460" i="2"/>
  <c r="AB460" i="2"/>
  <c r="AA460" i="2"/>
  <c r="Z460" i="2"/>
  <c r="Y460" i="2"/>
  <c r="V460" i="2"/>
  <c r="U460" i="2"/>
  <c r="T460" i="2"/>
  <c r="S460" i="2"/>
  <c r="R460" i="2"/>
  <c r="Q460" i="2"/>
  <c r="P460" i="2"/>
  <c r="O460" i="2"/>
  <c r="N460" i="2"/>
  <c r="M460" i="2"/>
  <c r="L460" i="2"/>
  <c r="J460" i="2"/>
  <c r="E460" i="2"/>
  <c r="D460" i="2"/>
  <c r="C460" i="2"/>
  <c r="B460" i="2"/>
  <c r="AN459" i="2"/>
  <c r="AM459" i="2"/>
  <c r="AL459" i="2"/>
  <c r="AK459" i="2"/>
  <c r="AH459" i="2"/>
  <c r="AG459" i="2"/>
  <c r="AF459" i="2"/>
  <c r="AE459" i="2"/>
  <c r="AB459" i="2"/>
  <c r="AA459" i="2"/>
  <c r="Z459" i="2"/>
  <c r="Y459" i="2"/>
  <c r="W459" i="2"/>
  <c r="V459" i="2"/>
  <c r="U459" i="2"/>
  <c r="T459" i="2"/>
  <c r="S459" i="2"/>
  <c r="R459" i="2"/>
  <c r="Q459" i="2"/>
  <c r="P459" i="2"/>
  <c r="O459" i="2"/>
  <c r="N459" i="2"/>
  <c r="M459" i="2"/>
  <c r="L459" i="2"/>
  <c r="K459" i="2"/>
  <c r="J459" i="2"/>
  <c r="H459" i="2"/>
  <c r="E459" i="2"/>
  <c r="D459" i="2"/>
  <c r="C459" i="2"/>
  <c r="B459" i="2"/>
  <c r="AS458" i="2"/>
  <c r="AQ458" i="2"/>
  <c r="AO458" i="2"/>
  <c r="AM458" i="2"/>
  <c r="AK458" i="2"/>
  <c r="AG458" i="2"/>
  <c r="AE458" i="2"/>
  <c r="AA458" i="2"/>
  <c r="Y458" i="2"/>
  <c r="W458" i="2"/>
  <c r="U458" i="2"/>
  <c r="S458" i="2"/>
  <c r="Q458" i="2"/>
  <c r="O458" i="2"/>
  <c r="M458" i="2"/>
  <c r="K458" i="2"/>
  <c r="J458" i="2"/>
  <c r="C458" i="2"/>
  <c r="B458" i="2"/>
  <c r="AN457" i="2"/>
  <c r="AM457" i="2"/>
  <c r="AL457" i="2"/>
  <c r="AK457" i="2"/>
  <c r="AJ457" i="2"/>
  <c r="AI457" i="2"/>
  <c r="AH457" i="2"/>
  <c r="AE457" i="2"/>
  <c r="AD457" i="2"/>
  <c r="AB457" i="2"/>
  <c r="AA457" i="2"/>
  <c r="Z457" i="2"/>
  <c r="Y457" i="2"/>
  <c r="V457" i="2"/>
  <c r="U457" i="2"/>
  <c r="T457" i="2"/>
  <c r="S457" i="2"/>
  <c r="P457" i="2"/>
  <c r="O457" i="2"/>
  <c r="N457" i="2"/>
  <c r="M457" i="2"/>
  <c r="L457" i="2"/>
  <c r="K457" i="2"/>
  <c r="J457" i="2"/>
  <c r="H457" i="2"/>
  <c r="E457" i="2"/>
  <c r="D457" i="2"/>
  <c r="C457" i="2"/>
  <c r="B457" i="2"/>
  <c r="AS456" i="2"/>
  <c r="AQ456" i="2"/>
  <c r="AO456" i="2"/>
  <c r="C456" i="2"/>
  <c r="B456" i="2"/>
  <c r="G455" i="2"/>
  <c r="F455" i="2"/>
  <c r="AL453" i="2"/>
  <c r="AF453" i="2"/>
  <c r="AC453" i="2"/>
  <c r="Z453" i="2"/>
  <c r="W453" i="2"/>
  <c r="T453" i="2"/>
  <c r="Q453" i="2"/>
  <c r="P453" i="2"/>
  <c r="O453" i="2"/>
  <c r="N453" i="2"/>
  <c r="M453" i="2"/>
  <c r="L453" i="2"/>
  <c r="K453" i="2"/>
  <c r="J453" i="2"/>
  <c r="I453" i="2"/>
  <c r="H453" i="2"/>
  <c r="G453" i="2"/>
  <c r="F453" i="2"/>
  <c r="E453" i="2"/>
  <c r="D453" i="2"/>
  <c r="C453" i="2"/>
  <c r="B453" i="2"/>
  <c r="A453" i="2"/>
  <c r="AT452" i="2"/>
  <c r="AS452" i="2"/>
  <c r="AR452" i="2"/>
  <c r="AQ452" i="2"/>
  <c r="AP452" i="2"/>
  <c r="AO452" i="2"/>
  <c r="AL452" i="2"/>
  <c r="AF452" i="2"/>
  <c r="Z452" i="2"/>
  <c r="W452" i="2"/>
  <c r="T452" i="2"/>
  <c r="Q452" i="2"/>
  <c r="P452" i="2"/>
  <c r="O452" i="2"/>
  <c r="N452" i="2"/>
  <c r="M452" i="2"/>
  <c r="L452" i="2"/>
  <c r="K452" i="2"/>
  <c r="J452" i="2"/>
  <c r="I452" i="2"/>
  <c r="H452" i="2"/>
  <c r="G452" i="2"/>
  <c r="F452" i="2"/>
  <c r="E452" i="2"/>
  <c r="D452" i="2"/>
  <c r="C452" i="2"/>
  <c r="B452" i="2"/>
  <c r="A452" i="2"/>
  <c r="AU451" i="2"/>
  <c r="AT451" i="2"/>
  <c r="AS451" i="2"/>
  <c r="AR451" i="2"/>
  <c r="AQ451" i="2"/>
  <c r="AP451" i="2"/>
  <c r="AO451" i="2"/>
  <c r="AL451" i="2"/>
  <c r="AF451" i="2"/>
  <c r="Z451" i="2"/>
  <c r="W451" i="2"/>
  <c r="T451" i="2"/>
  <c r="Q451" i="2"/>
  <c r="P451" i="2"/>
  <c r="O451" i="2"/>
  <c r="N451" i="2"/>
  <c r="M451" i="2"/>
  <c r="L451" i="2"/>
  <c r="K451" i="2"/>
  <c r="J451" i="2"/>
  <c r="I451" i="2"/>
  <c r="H451" i="2"/>
  <c r="G451" i="2"/>
  <c r="F451" i="2"/>
  <c r="E451" i="2"/>
  <c r="D451" i="2"/>
  <c r="C451" i="2"/>
  <c r="B451" i="2"/>
  <c r="A451" i="2"/>
  <c r="AL450" i="2"/>
  <c r="AF450" i="2"/>
  <c r="Z450" i="2"/>
  <c r="W450" i="2"/>
  <c r="T450" i="2"/>
  <c r="Q450" i="2"/>
  <c r="P450" i="2"/>
  <c r="O450" i="2"/>
  <c r="N450" i="2"/>
  <c r="M450" i="2"/>
  <c r="L450" i="2"/>
  <c r="K450" i="2"/>
  <c r="J450" i="2"/>
  <c r="I450" i="2"/>
  <c r="H450" i="2"/>
  <c r="G450" i="2"/>
  <c r="F450" i="2"/>
  <c r="E450" i="2"/>
  <c r="D450" i="2"/>
  <c r="C450" i="2"/>
  <c r="B450" i="2"/>
  <c r="A450" i="2"/>
  <c r="AT449" i="2"/>
  <c r="AS449" i="2"/>
  <c r="AR449" i="2"/>
  <c r="AQ449" i="2"/>
  <c r="AP449" i="2"/>
  <c r="AO449" i="2"/>
  <c r="AL449" i="2"/>
  <c r="AF449" i="2"/>
  <c r="Z449" i="2"/>
  <c r="W449" i="2"/>
  <c r="T449" i="2"/>
  <c r="Q449" i="2"/>
  <c r="P449" i="2"/>
  <c r="O449" i="2"/>
  <c r="N449" i="2"/>
  <c r="M449" i="2"/>
  <c r="L449" i="2"/>
  <c r="K449" i="2"/>
  <c r="J449" i="2"/>
  <c r="I449" i="2"/>
  <c r="H449" i="2"/>
  <c r="G449" i="2"/>
  <c r="F449" i="2"/>
  <c r="E449" i="2"/>
  <c r="D449" i="2"/>
  <c r="C449" i="2"/>
  <c r="B449" i="2"/>
  <c r="A449" i="2"/>
  <c r="AT448" i="2"/>
  <c r="AS448" i="2"/>
  <c r="AR448" i="2"/>
  <c r="AQ448" i="2"/>
  <c r="AP448" i="2"/>
  <c r="AO448" i="2"/>
  <c r="AL448" i="2"/>
  <c r="AF448" i="2"/>
  <c r="Z448" i="2"/>
  <c r="W448" i="2"/>
  <c r="T448" i="2"/>
  <c r="Q448" i="2"/>
  <c r="P448" i="2"/>
  <c r="O448" i="2"/>
  <c r="N448" i="2"/>
  <c r="M448" i="2"/>
  <c r="L448" i="2"/>
  <c r="K448" i="2"/>
  <c r="J448" i="2"/>
  <c r="I448" i="2"/>
  <c r="H448" i="2"/>
  <c r="G448" i="2"/>
  <c r="F448" i="2"/>
  <c r="E448" i="2"/>
  <c r="D448" i="2"/>
  <c r="C448" i="2"/>
  <c r="B448" i="2"/>
  <c r="A448" i="2"/>
  <c r="AT447" i="2"/>
  <c r="AS447" i="2"/>
  <c r="AR447" i="2"/>
  <c r="AQ447" i="2"/>
  <c r="AP447" i="2"/>
  <c r="AO447" i="2"/>
  <c r="AL447" i="2"/>
  <c r="AF447" i="2"/>
  <c r="AC447" i="2"/>
  <c r="Z447" i="2"/>
  <c r="W447" i="2"/>
  <c r="T447" i="2"/>
  <c r="Q447" i="2"/>
  <c r="P447" i="2"/>
  <c r="O447" i="2"/>
  <c r="N447" i="2"/>
  <c r="M447" i="2"/>
  <c r="L447" i="2"/>
  <c r="K447" i="2"/>
  <c r="J447" i="2"/>
  <c r="I447" i="2"/>
  <c r="H447" i="2"/>
  <c r="G447" i="2"/>
  <c r="F447" i="2"/>
  <c r="E447" i="2"/>
  <c r="D447" i="2"/>
  <c r="AF446" i="2"/>
  <c r="Z446" i="2"/>
  <c r="W446" i="2"/>
  <c r="T446" i="2"/>
  <c r="Q446" i="2"/>
  <c r="P446" i="2"/>
  <c r="O446" i="2"/>
  <c r="N446" i="2"/>
  <c r="M446" i="2"/>
  <c r="L446" i="2"/>
  <c r="K446" i="2"/>
  <c r="J446" i="2"/>
  <c r="I446" i="2"/>
  <c r="H446" i="2"/>
  <c r="G446" i="2"/>
  <c r="F446" i="2"/>
  <c r="E446" i="2"/>
  <c r="D446" i="2"/>
  <c r="AT445" i="2"/>
  <c r="AS445" i="2"/>
  <c r="AR445" i="2"/>
  <c r="AQ445" i="2"/>
  <c r="AP445" i="2"/>
  <c r="AO445" i="2"/>
  <c r="AL445" i="2"/>
  <c r="AF445" i="2"/>
  <c r="Z445" i="2"/>
  <c r="W445" i="2"/>
  <c r="T445" i="2"/>
  <c r="Q445" i="2"/>
  <c r="P445" i="2"/>
  <c r="O445" i="2"/>
  <c r="M445" i="2"/>
  <c r="L445" i="2"/>
  <c r="K445" i="2"/>
  <c r="I445" i="2"/>
  <c r="G445" i="2"/>
  <c r="F445" i="2"/>
  <c r="E445" i="2"/>
  <c r="D445" i="2"/>
  <c r="C445" i="2"/>
  <c r="B445" i="2"/>
  <c r="AT444" i="2"/>
  <c r="AS444" i="2"/>
  <c r="AR444" i="2"/>
  <c r="AQ444" i="2"/>
  <c r="AP444" i="2"/>
  <c r="AO444" i="2"/>
  <c r="AL444" i="2"/>
  <c r="AI444" i="2"/>
  <c r="AF444" i="2"/>
  <c r="AC444" i="2"/>
  <c r="Z444" i="2"/>
  <c r="W444" i="2"/>
  <c r="T444" i="2"/>
  <c r="Q444" i="2"/>
  <c r="P444" i="2"/>
  <c r="O444" i="2"/>
  <c r="N444" i="2"/>
  <c r="M444" i="2"/>
  <c r="L444" i="2"/>
  <c r="K444" i="2"/>
  <c r="J444" i="2"/>
  <c r="I444" i="2"/>
  <c r="H444" i="2"/>
  <c r="G444" i="2"/>
  <c r="F444" i="2"/>
  <c r="E444" i="2"/>
  <c r="D444" i="2"/>
  <c r="C444" i="2"/>
  <c r="B444" i="2"/>
  <c r="A444" i="2"/>
  <c r="AL443" i="2"/>
  <c r="AF443" i="2"/>
  <c r="Z443" i="2"/>
  <c r="W443" i="2"/>
  <c r="T443" i="2"/>
  <c r="P443" i="2"/>
  <c r="O443" i="2"/>
  <c r="M443" i="2"/>
  <c r="L443" i="2"/>
  <c r="J443" i="2"/>
  <c r="I443" i="2"/>
  <c r="G443" i="2"/>
  <c r="F443" i="2"/>
  <c r="E443" i="2"/>
  <c r="D443" i="2"/>
  <c r="C443" i="2"/>
  <c r="B443" i="2"/>
  <c r="A443" i="2"/>
  <c r="AL442" i="2"/>
  <c r="AI442" i="2"/>
  <c r="AF442" i="2"/>
  <c r="AC442" i="2"/>
  <c r="Z442" i="2"/>
  <c r="T442" i="2"/>
  <c r="P442" i="2"/>
  <c r="O442" i="2"/>
  <c r="N442" i="2"/>
  <c r="M442" i="2"/>
  <c r="L442" i="2"/>
  <c r="K442" i="2"/>
  <c r="G442" i="2"/>
  <c r="F442" i="2"/>
  <c r="E442" i="2"/>
  <c r="D442" i="2"/>
  <c r="C442" i="2"/>
  <c r="B442" i="2"/>
  <c r="AL441" i="2"/>
  <c r="AI441" i="2"/>
  <c r="AF441" i="2"/>
  <c r="AC441" i="2"/>
  <c r="Z441" i="2"/>
  <c r="T441" i="2"/>
  <c r="P441" i="2"/>
  <c r="N441" i="2"/>
  <c r="L441" i="2"/>
  <c r="G441" i="2"/>
  <c r="F441" i="2"/>
  <c r="E441" i="2"/>
  <c r="D441" i="2"/>
  <c r="C441" i="2"/>
  <c r="B441" i="2"/>
  <c r="A441" i="2"/>
  <c r="AL440" i="2"/>
  <c r="AF440" i="2"/>
  <c r="Z440" i="2"/>
  <c r="T440" i="2"/>
  <c r="P440" i="2"/>
  <c r="L440" i="2"/>
  <c r="G440" i="2"/>
  <c r="F440" i="2"/>
  <c r="E440" i="2"/>
  <c r="D440" i="2"/>
  <c r="C440" i="2"/>
  <c r="B440" i="2"/>
  <c r="A440" i="2"/>
  <c r="AL439" i="2"/>
  <c r="AI439" i="2"/>
  <c r="AF439" i="2"/>
  <c r="AC439" i="2"/>
  <c r="Z439" i="2"/>
  <c r="W439" i="2"/>
  <c r="T439" i="2"/>
  <c r="Q439" i="2"/>
  <c r="P439" i="2"/>
  <c r="O439" i="2"/>
  <c r="N439" i="2"/>
  <c r="M439" i="2"/>
  <c r="L439" i="2"/>
  <c r="K439" i="2"/>
  <c r="J439" i="2"/>
  <c r="I439" i="2"/>
  <c r="H439" i="2"/>
  <c r="G439" i="2"/>
  <c r="F439" i="2"/>
  <c r="E439" i="2"/>
  <c r="D439" i="2"/>
  <c r="C439" i="2"/>
  <c r="B439" i="2"/>
  <c r="A439" i="2"/>
  <c r="AL438" i="2"/>
  <c r="AI438" i="2"/>
  <c r="AF438" i="2"/>
  <c r="AC438" i="2"/>
  <c r="Z438" i="2"/>
  <c r="W438" i="2"/>
  <c r="T438" i="2"/>
  <c r="Q438" i="2"/>
  <c r="P438" i="2"/>
  <c r="O438" i="2"/>
  <c r="N438" i="2"/>
  <c r="M438" i="2"/>
  <c r="L438" i="2"/>
  <c r="K438" i="2"/>
  <c r="J438" i="2"/>
  <c r="I438" i="2"/>
  <c r="H438" i="2"/>
  <c r="G438" i="2"/>
  <c r="F438" i="2"/>
  <c r="E438" i="2"/>
  <c r="D438" i="2"/>
  <c r="C438" i="2"/>
  <c r="B438" i="2"/>
  <c r="A438" i="2"/>
  <c r="AT437" i="2"/>
  <c r="AS437" i="2"/>
  <c r="AR437" i="2"/>
  <c r="AQ437" i="2"/>
  <c r="AP437" i="2"/>
  <c r="AO437" i="2"/>
  <c r="AL437" i="2"/>
  <c r="AI437" i="2"/>
  <c r="AF437" i="2"/>
  <c r="AC437" i="2"/>
  <c r="Z437" i="2"/>
  <c r="W437" i="2"/>
  <c r="T437" i="2"/>
  <c r="Q437" i="2"/>
  <c r="P437" i="2"/>
  <c r="O437" i="2"/>
  <c r="N437" i="2"/>
  <c r="L437" i="2"/>
  <c r="K437" i="2"/>
  <c r="I437" i="2"/>
  <c r="G437" i="2"/>
  <c r="F437" i="2"/>
  <c r="E437" i="2"/>
  <c r="D437" i="2"/>
  <c r="C437" i="2"/>
  <c r="B437" i="2"/>
  <c r="A437" i="2"/>
  <c r="AL436" i="2"/>
  <c r="AI436" i="2"/>
  <c r="AF436" i="2"/>
  <c r="AC436" i="2"/>
  <c r="Z436" i="2"/>
  <c r="W436" i="2"/>
  <c r="T436" i="2"/>
  <c r="Q436" i="2"/>
  <c r="P436" i="2"/>
  <c r="O436" i="2"/>
  <c r="N436" i="2"/>
  <c r="M436" i="2"/>
  <c r="L436" i="2"/>
  <c r="K436" i="2"/>
  <c r="J436" i="2"/>
  <c r="I436" i="2"/>
  <c r="H436" i="2"/>
  <c r="G436" i="2"/>
  <c r="F436" i="2"/>
  <c r="E436" i="2"/>
  <c r="D436" i="2"/>
  <c r="C436" i="2"/>
  <c r="B436" i="2"/>
  <c r="A436" i="2"/>
  <c r="AL435" i="2"/>
  <c r="AI435" i="2"/>
  <c r="AF435" i="2"/>
  <c r="AC435" i="2"/>
  <c r="Z435" i="2"/>
  <c r="W435" i="2"/>
  <c r="T435" i="2"/>
  <c r="Q435" i="2"/>
  <c r="P435" i="2"/>
  <c r="O435" i="2"/>
  <c r="N435" i="2"/>
  <c r="L435" i="2"/>
  <c r="I435" i="2"/>
  <c r="G435" i="2"/>
  <c r="F435" i="2"/>
  <c r="E435" i="2"/>
  <c r="D435" i="2"/>
  <c r="C435" i="2"/>
  <c r="B435" i="2"/>
  <c r="A435" i="2"/>
  <c r="AL434" i="2"/>
  <c r="AI434" i="2"/>
  <c r="AF434" i="2"/>
  <c r="AC434" i="2"/>
  <c r="Z434" i="2"/>
  <c r="W434" i="2"/>
  <c r="T434" i="2"/>
  <c r="Q434" i="2"/>
  <c r="P434" i="2"/>
  <c r="O434" i="2"/>
  <c r="N434" i="2"/>
  <c r="M434" i="2"/>
  <c r="L434" i="2"/>
  <c r="K434" i="2"/>
  <c r="J434" i="2"/>
  <c r="I434" i="2"/>
  <c r="H434" i="2"/>
  <c r="G434" i="2"/>
  <c r="F434" i="2"/>
  <c r="E434" i="2"/>
  <c r="D434" i="2"/>
  <c r="C434" i="2"/>
  <c r="B434" i="2"/>
  <c r="A434" i="2"/>
  <c r="AL433" i="2"/>
  <c r="AF433" i="2"/>
  <c r="AC433" i="2"/>
  <c r="Z433" i="2"/>
  <c r="W433" i="2"/>
  <c r="T433" i="2"/>
  <c r="Q433" i="2"/>
  <c r="P433" i="2"/>
  <c r="M433" i="2"/>
  <c r="L433" i="2"/>
  <c r="K433" i="2"/>
  <c r="G433" i="2"/>
  <c r="F433" i="2"/>
  <c r="E433" i="2"/>
  <c r="D433" i="2"/>
  <c r="C433" i="2"/>
  <c r="B433" i="2"/>
  <c r="A433" i="2"/>
  <c r="AT432" i="2"/>
  <c r="AS432" i="2"/>
  <c r="AR432" i="2"/>
  <c r="AQ432" i="2"/>
  <c r="AP432" i="2"/>
  <c r="AO432" i="2"/>
  <c r="AL432" i="2"/>
  <c r="AF432" i="2"/>
  <c r="AC432" i="2"/>
  <c r="Z432" i="2"/>
  <c r="W432" i="2"/>
  <c r="T432" i="2"/>
  <c r="Q432" i="2"/>
  <c r="M432" i="2"/>
  <c r="L432" i="2"/>
  <c r="K432" i="2"/>
  <c r="G432" i="2"/>
  <c r="F432" i="2"/>
  <c r="E432" i="2"/>
  <c r="D432" i="2"/>
  <c r="C432" i="2"/>
  <c r="B432" i="2"/>
  <c r="A432" i="2"/>
  <c r="AL431" i="2"/>
  <c r="AF431" i="2"/>
  <c r="AC431" i="2"/>
  <c r="Z431" i="2"/>
  <c r="W431" i="2"/>
  <c r="T431" i="2"/>
  <c r="Q431" i="2"/>
  <c r="M431" i="2"/>
  <c r="L431" i="2"/>
  <c r="K431" i="2"/>
  <c r="G431" i="2"/>
  <c r="F431" i="2"/>
  <c r="E431" i="2"/>
  <c r="D431" i="2"/>
  <c r="C431" i="2"/>
  <c r="B431" i="2"/>
  <c r="A431" i="2"/>
  <c r="AT430" i="2"/>
  <c r="AS430" i="2"/>
  <c r="AR430" i="2"/>
  <c r="AQ430" i="2"/>
  <c r="AP430" i="2"/>
  <c r="AO430" i="2"/>
  <c r="AL430" i="2"/>
  <c r="AF430" i="2"/>
  <c r="Z430" i="2"/>
  <c r="W430" i="2"/>
  <c r="T430" i="2"/>
  <c r="Q430" i="2"/>
  <c r="P430" i="2"/>
  <c r="O430" i="2"/>
  <c r="N430" i="2"/>
  <c r="M430" i="2"/>
  <c r="L430" i="2"/>
  <c r="K430" i="2"/>
  <c r="J430" i="2"/>
  <c r="I430" i="2"/>
  <c r="H430" i="2"/>
  <c r="G430" i="2"/>
  <c r="F430" i="2"/>
  <c r="E430" i="2"/>
  <c r="D430" i="2"/>
  <c r="C430" i="2"/>
  <c r="B430" i="2"/>
  <c r="A430" i="2"/>
  <c r="AL429" i="2"/>
  <c r="AI429" i="2"/>
  <c r="AF429" i="2"/>
  <c r="AC429" i="2"/>
  <c r="Z429" i="2"/>
  <c r="W429" i="2"/>
  <c r="T429" i="2"/>
  <c r="Q429" i="2"/>
  <c r="P429" i="2"/>
  <c r="O429" i="2"/>
  <c r="N429" i="2"/>
  <c r="M429" i="2"/>
  <c r="L429" i="2"/>
  <c r="K429" i="2"/>
  <c r="J429" i="2"/>
  <c r="I429" i="2"/>
  <c r="H429" i="2"/>
  <c r="G429" i="2"/>
  <c r="F429" i="2"/>
  <c r="E429" i="2"/>
  <c r="D429" i="2"/>
  <c r="C429" i="2"/>
  <c r="B429" i="2"/>
  <c r="A429" i="2"/>
  <c r="AL428" i="2"/>
  <c r="AI428" i="2"/>
  <c r="AF428" i="2"/>
  <c r="AC428" i="2"/>
  <c r="Z428" i="2"/>
  <c r="W428" i="2"/>
  <c r="T428" i="2"/>
  <c r="Q428" i="2"/>
  <c r="P428" i="2"/>
  <c r="O428" i="2"/>
  <c r="N428" i="2"/>
  <c r="M428" i="2"/>
  <c r="L428" i="2"/>
  <c r="K428" i="2"/>
  <c r="J428" i="2"/>
  <c r="I428" i="2"/>
  <c r="H428" i="2"/>
  <c r="G428" i="2"/>
  <c r="F428" i="2"/>
  <c r="E428" i="2"/>
  <c r="D428" i="2"/>
  <c r="C428" i="2"/>
  <c r="B428" i="2"/>
  <c r="A428" i="2"/>
  <c r="AL427" i="2"/>
  <c r="AF427" i="2"/>
  <c r="Z427" i="2"/>
  <c r="W427" i="2"/>
  <c r="T427" i="2"/>
  <c r="Q427" i="2"/>
  <c r="P427" i="2"/>
  <c r="O427" i="2"/>
  <c r="N427" i="2"/>
  <c r="M427" i="2"/>
  <c r="L427" i="2"/>
  <c r="K427" i="2"/>
  <c r="J427" i="2"/>
  <c r="H427" i="2"/>
  <c r="G427" i="2"/>
  <c r="F427" i="2"/>
  <c r="E427" i="2"/>
  <c r="D427" i="2"/>
  <c r="C427" i="2"/>
  <c r="B427" i="2"/>
  <c r="A427" i="2"/>
  <c r="AL426" i="2"/>
  <c r="AI426" i="2"/>
  <c r="AF426" i="2"/>
  <c r="AC426" i="2"/>
  <c r="Z426" i="2"/>
  <c r="W426" i="2"/>
  <c r="T426" i="2"/>
  <c r="Q426" i="2"/>
  <c r="P426" i="2"/>
  <c r="O426" i="2"/>
  <c r="N426" i="2"/>
  <c r="M426" i="2"/>
  <c r="L426" i="2"/>
  <c r="K426" i="2"/>
  <c r="J426" i="2"/>
  <c r="I426" i="2"/>
  <c r="H426" i="2"/>
  <c r="G426" i="2"/>
  <c r="F426" i="2"/>
  <c r="E426" i="2"/>
  <c r="D426" i="2"/>
  <c r="C426" i="2"/>
  <c r="B426" i="2"/>
  <c r="A426" i="2"/>
  <c r="AL425" i="2"/>
  <c r="AF425" i="2"/>
  <c r="Z425" i="2"/>
  <c r="W425" i="2"/>
  <c r="T425" i="2"/>
  <c r="Q425" i="2"/>
  <c r="P425" i="2"/>
  <c r="O425" i="2"/>
  <c r="N425" i="2"/>
  <c r="L425" i="2"/>
  <c r="G425" i="2"/>
  <c r="F425" i="2"/>
  <c r="E425" i="2"/>
  <c r="D425" i="2"/>
  <c r="C425" i="2"/>
  <c r="B425" i="2"/>
  <c r="A425" i="2"/>
  <c r="AT424" i="2"/>
  <c r="AS424" i="2"/>
  <c r="AR424" i="2"/>
  <c r="AQ424" i="2"/>
  <c r="AP424" i="2"/>
  <c r="AO424" i="2"/>
  <c r="AL424" i="2"/>
  <c r="AF424" i="2"/>
  <c r="Z424" i="2"/>
  <c r="W424" i="2"/>
  <c r="T424" i="2"/>
  <c r="Q424" i="2"/>
  <c r="P424" i="2"/>
  <c r="O424" i="2"/>
  <c r="N424" i="2"/>
  <c r="L424" i="2"/>
  <c r="G424" i="2"/>
  <c r="F424" i="2"/>
  <c r="E424" i="2"/>
  <c r="D424" i="2"/>
  <c r="C424" i="2"/>
  <c r="B424" i="2"/>
  <c r="A424" i="2"/>
  <c r="AL423" i="2"/>
  <c r="AF423" i="2"/>
  <c r="AC423" i="2"/>
  <c r="Z423" i="2"/>
  <c r="T423" i="2"/>
  <c r="P423" i="2"/>
  <c r="O423" i="2"/>
  <c r="N423" i="2"/>
  <c r="M423" i="2"/>
  <c r="L423" i="2"/>
  <c r="J423" i="2"/>
  <c r="G423" i="2"/>
  <c r="F423" i="2"/>
  <c r="E423" i="2"/>
  <c r="D423" i="2"/>
  <c r="C423" i="2"/>
  <c r="B423" i="2"/>
  <c r="A423" i="2"/>
  <c r="AL422" i="2"/>
  <c r="AF422" i="2"/>
  <c r="Z422" i="2"/>
  <c r="T422" i="2"/>
  <c r="P422" i="2"/>
  <c r="O422" i="2"/>
  <c r="N422" i="2"/>
  <c r="M422" i="2"/>
  <c r="L422" i="2"/>
  <c r="K422" i="2"/>
  <c r="J422" i="2"/>
  <c r="I422" i="2"/>
  <c r="H422" i="2"/>
  <c r="G422" i="2"/>
  <c r="F422" i="2"/>
  <c r="E422" i="2"/>
  <c r="D422" i="2"/>
  <c r="C422" i="2"/>
  <c r="B422" i="2"/>
  <c r="A422" i="2"/>
  <c r="AT421" i="2"/>
  <c r="AS421" i="2"/>
  <c r="AR421" i="2"/>
  <c r="AQ421" i="2"/>
  <c r="AP421" i="2"/>
  <c r="AO421" i="2"/>
  <c r="AL421" i="2"/>
  <c r="AF421" i="2"/>
  <c r="Z421" i="2"/>
  <c r="T421" i="2"/>
  <c r="P421" i="2"/>
  <c r="O421" i="2"/>
  <c r="N421" i="2"/>
  <c r="L421" i="2"/>
  <c r="I421" i="2"/>
  <c r="G421" i="2"/>
  <c r="F421" i="2"/>
  <c r="E421" i="2"/>
  <c r="D421" i="2"/>
  <c r="C421" i="2"/>
  <c r="B421" i="2"/>
  <c r="A421" i="2"/>
  <c r="AT420" i="2"/>
  <c r="AS420" i="2"/>
  <c r="AR420" i="2"/>
  <c r="AQ420" i="2"/>
  <c r="AP420" i="2"/>
  <c r="AO420" i="2"/>
  <c r="AL420" i="2"/>
  <c r="AF420" i="2"/>
  <c r="Z420" i="2"/>
  <c r="T420" i="2"/>
  <c r="P420" i="2"/>
  <c r="O420" i="2"/>
  <c r="N420" i="2"/>
  <c r="L420" i="2"/>
  <c r="I420" i="2"/>
  <c r="G420" i="2"/>
  <c r="F420" i="2"/>
  <c r="E420" i="2"/>
  <c r="D420" i="2"/>
  <c r="C420" i="2"/>
  <c r="B420" i="2"/>
  <c r="A420" i="2"/>
  <c r="AT419" i="2"/>
  <c r="AR419" i="2"/>
  <c r="AP419" i="2"/>
  <c r="AL419" i="2"/>
  <c r="AF419" i="2"/>
  <c r="Z419" i="2"/>
  <c r="T419" i="2"/>
  <c r="P419" i="2"/>
  <c r="O419" i="2"/>
  <c r="N419" i="2"/>
  <c r="L419" i="2"/>
  <c r="I419" i="2"/>
  <c r="G419" i="2"/>
  <c r="F419" i="2"/>
  <c r="E419" i="2"/>
  <c r="D419" i="2"/>
  <c r="C419" i="2"/>
  <c r="B419" i="2"/>
  <c r="A419" i="2"/>
  <c r="AL418" i="2"/>
  <c r="AF418" i="2"/>
  <c r="Z418" i="2"/>
  <c r="T418" i="2"/>
  <c r="L418" i="2"/>
  <c r="G418" i="2"/>
  <c r="F418" i="2"/>
  <c r="E418" i="2"/>
  <c r="D418" i="2"/>
  <c r="C418" i="2"/>
  <c r="B418" i="2"/>
  <c r="A418" i="2"/>
  <c r="AL417" i="2"/>
  <c r="AI417" i="2"/>
  <c r="AF417" i="2"/>
  <c r="AC417" i="2"/>
  <c r="Z417" i="2"/>
  <c r="W417" i="2"/>
  <c r="T417" i="2"/>
  <c r="Q417" i="2"/>
  <c r="P417" i="2"/>
  <c r="O417" i="2"/>
  <c r="N417" i="2"/>
  <c r="M417" i="2"/>
  <c r="L417" i="2"/>
  <c r="K417" i="2"/>
  <c r="J417" i="2"/>
  <c r="I417" i="2"/>
  <c r="H417" i="2"/>
  <c r="G417" i="2"/>
  <c r="F417" i="2"/>
  <c r="E417" i="2"/>
  <c r="D417" i="2"/>
  <c r="C417" i="2"/>
  <c r="B417" i="2"/>
  <c r="A417" i="2"/>
  <c r="AL416" i="2"/>
  <c r="AF416" i="2"/>
  <c r="AC416" i="2"/>
  <c r="Z416" i="2"/>
  <c r="W416" i="2"/>
  <c r="T416" i="2"/>
  <c r="Q416" i="2"/>
  <c r="P416" i="2"/>
  <c r="O416" i="2"/>
  <c r="N416" i="2"/>
  <c r="M416" i="2"/>
  <c r="L416" i="2"/>
  <c r="K416" i="2"/>
  <c r="J416" i="2"/>
  <c r="I416" i="2"/>
  <c r="H416" i="2"/>
  <c r="G416" i="2"/>
  <c r="F416" i="2"/>
  <c r="E416" i="2"/>
  <c r="D416" i="2"/>
  <c r="C416" i="2"/>
  <c r="B416" i="2"/>
  <c r="A416" i="2"/>
  <c r="AL415" i="2"/>
  <c r="AF415" i="2"/>
  <c r="Z415" i="2"/>
  <c r="W415" i="2"/>
  <c r="T415" i="2"/>
  <c r="Q415" i="2"/>
  <c r="P415" i="2"/>
  <c r="O415" i="2"/>
  <c r="M415" i="2"/>
  <c r="L415" i="2"/>
  <c r="K415" i="2"/>
  <c r="J415" i="2"/>
  <c r="I415" i="2"/>
  <c r="G415" i="2"/>
  <c r="F415" i="2"/>
  <c r="E415" i="2"/>
  <c r="D415" i="2"/>
  <c r="C415" i="2"/>
  <c r="B415" i="2"/>
  <c r="A415" i="2"/>
  <c r="AF414" i="2"/>
  <c r="Z414" i="2"/>
  <c r="W414" i="2"/>
  <c r="T414" i="2"/>
  <c r="Q414" i="2"/>
  <c r="P414" i="2"/>
  <c r="O414" i="2"/>
  <c r="M414" i="2"/>
  <c r="L414" i="2"/>
  <c r="K414" i="2"/>
  <c r="J414" i="2"/>
  <c r="G414" i="2"/>
  <c r="F414" i="2"/>
  <c r="E414" i="2"/>
  <c r="D414" i="2"/>
  <c r="C414" i="2"/>
  <c r="B414" i="2"/>
  <c r="A414" i="2"/>
  <c r="AT413" i="2"/>
  <c r="AS413" i="2"/>
  <c r="AR413" i="2"/>
  <c r="AQ413" i="2"/>
  <c r="AP413" i="2"/>
  <c r="AO413" i="2"/>
  <c r="AL413" i="2"/>
  <c r="AF413" i="2"/>
  <c r="Z413" i="2"/>
  <c r="W413" i="2"/>
  <c r="T413" i="2"/>
  <c r="Q413" i="2"/>
  <c r="P413" i="2"/>
  <c r="M413" i="2"/>
  <c r="L413" i="2"/>
  <c r="K413" i="2"/>
  <c r="G413" i="2"/>
  <c r="F413" i="2"/>
  <c r="E413" i="2"/>
  <c r="D413" i="2"/>
  <c r="C413" i="2"/>
  <c r="B413" i="2"/>
  <c r="A413" i="2"/>
  <c r="AT412" i="2"/>
  <c r="AS412" i="2"/>
  <c r="AR412" i="2"/>
  <c r="AQ412" i="2"/>
  <c r="AP412" i="2"/>
  <c r="AO412" i="2"/>
  <c r="AL412" i="2"/>
  <c r="AF412" i="2"/>
  <c r="Z412" i="2"/>
  <c r="W412" i="2"/>
  <c r="T412" i="2"/>
  <c r="Q412" i="2"/>
  <c r="M412" i="2"/>
  <c r="L412" i="2"/>
  <c r="K412" i="2"/>
  <c r="G412" i="2"/>
  <c r="F412" i="2"/>
  <c r="E412" i="2"/>
  <c r="D412" i="2"/>
  <c r="C412" i="2"/>
  <c r="B412" i="2"/>
  <c r="A412" i="2"/>
  <c r="AL411" i="2"/>
  <c r="AI411" i="2"/>
  <c r="AF411" i="2"/>
  <c r="AC411" i="2"/>
  <c r="Z411" i="2"/>
  <c r="W411" i="2"/>
  <c r="T411" i="2"/>
  <c r="Q411" i="2"/>
  <c r="P411" i="2"/>
  <c r="O411" i="2"/>
  <c r="N411" i="2"/>
  <c r="M411" i="2"/>
  <c r="L411" i="2"/>
  <c r="K411" i="2"/>
  <c r="J411" i="2"/>
  <c r="I411" i="2"/>
  <c r="H411" i="2"/>
  <c r="G411" i="2"/>
  <c r="F411" i="2"/>
  <c r="E411" i="2"/>
  <c r="D411" i="2"/>
  <c r="C411" i="2"/>
  <c r="B411" i="2"/>
  <c r="AL410" i="2"/>
  <c r="AF410" i="2"/>
  <c r="AC410" i="2"/>
  <c r="Z410" i="2"/>
  <c r="W410" i="2"/>
  <c r="T410" i="2"/>
  <c r="Q410" i="2"/>
  <c r="P410" i="2"/>
  <c r="M410" i="2"/>
  <c r="L410" i="2"/>
  <c r="K410" i="2"/>
  <c r="G410" i="2"/>
  <c r="F410" i="2"/>
  <c r="E410" i="2"/>
  <c r="D410" i="2"/>
  <c r="C410" i="2"/>
  <c r="B410" i="2"/>
  <c r="AT409" i="2"/>
  <c r="AS409" i="2"/>
  <c r="AR409" i="2"/>
  <c r="AQ409" i="2"/>
  <c r="AP409" i="2"/>
  <c r="AO409" i="2"/>
  <c r="AL409" i="2"/>
  <c r="AF409" i="2"/>
  <c r="AC409" i="2"/>
  <c r="Z409" i="2"/>
  <c r="W409" i="2"/>
  <c r="T409" i="2"/>
  <c r="Q409" i="2"/>
  <c r="M409" i="2"/>
  <c r="L409" i="2"/>
  <c r="K409" i="2"/>
  <c r="G409" i="2"/>
  <c r="F409" i="2"/>
  <c r="E409" i="2"/>
  <c r="D409" i="2"/>
  <c r="AT408" i="2"/>
  <c r="AS408" i="2"/>
  <c r="AR408" i="2"/>
  <c r="AQ408" i="2"/>
  <c r="AP408" i="2"/>
  <c r="AO408" i="2"/>
  <c r="AL408" i="2"/>
  <c r="AF408" i="2"/>
  <c r="Z408" i="2"/>
  <c r="T408" i="2"/>
  <c r="P408" i="2"/>
  <c r="O408" i="2"/>
  <c r="M408" i="2"/>
  <c r="L408" i="2"/>
  <c r="G408" i="2"/>
  <c r="F408" i="2"/>
  <c r="E408" i="2"/>
  <c r="D408" i="2"/>
  <c r="AI407" i="2"/>
  <c r="AF407" i="2"/>
  <c r="AC407" i="2"/>
  <c r="Z407" i="2"/>
  <c r="W407" i="2"/>
  <c r="T407" i="2"/>
  <c r="Q407" i="2"/>
  <c r="P407" i="2"/>
  <c r="O407" i="2"/>
  <c r="N407" i="2"/>
  <c r="M407" i="2"/>
  <c r="L407" i="2"/>
  <c r="K407" i="2"/>
  <c r="J407" i="2"/>
  <c r="I407" i="2"/>
  <c r="H407" i="2"/>
  <c r="G407" i="2"/>
  <c r="F407" i="2"/>
  <c r="E407" i="2"/>
  <c r="D407" i="2"/>
  <c r="AL406" i="2"/>
  <c r="AI406" i="2"/>
  <c r="AF406" i="2"/>
  <c r="AC406" i="2"/>
  <c r="Z406" i="2"/>
  <c r="W406" i="2"/>
  <c r="T406" i="2"/>
  <c r="Q406" i="2"/>
  <c r="P406" i="2"/>
  <c r="O406" i="2"/>
  <c r="N406" i="2"/>
  <c r="M406" i="2"/>
  <c r="L406" i="2"/>
  <c r="K406" i="2"/>
  <c r="J406" i="2"/>
  <c r="I406" i="2"/>
  <c r="H406" i="2"/>
  <c r="G406" i="2"/>
  <c r="F406" i="2"/>
  <c r="E406" i="2"/>
  <c r="D406" i="2"/>
  <c r="AL405" i="2"/>
  <c r="AF405" i="2"/>
  <c r="Z405" i="2"/>
  <c r="T405" i="2"/>
  <c r="P405" i="2"/>
  <c r="O405" i="2"/>
  <c r="M405" i="2"/>
  <c r="L405" i="2"/>
  <c r="K405" i="2"/>
  <c r="G405" i="2"/>
  <c r="F405" i="2"/>
  <c r="E405" i="2"/>
  <c r="D405" i="2"/>
  <c r="AL404" i="2"/>
  <c r="AI404" i="2"/>
  <c r="AF404" i="2"/>
  <c r="AC404" i="2"/>
  <c r="Z404" i="2"/>
  <c r="W404" i="2"/>
  <c r="T404" i="2"/>
  <c r="Q404" i="2"/>
  <c r="P404" i="2"/>
  <c r="O404" i="2"/>
  <c r="N404" i="2"/>
  <c r="M404" i="2"/>
  <c r="L404" i="2"/>
  <c r="K404" i="2"/>
  <c r="J404" i="2"/>
  <c r="I404" i="2"/>
  <c r="H404" i="2"/>
  <c r="G404" i="2"/>
  <c r="F404" i="2"/>
  <c r="E404" i="2"/>
  <c r="D404" i="2"/>
  <c r="AL403" i="2"/>
  <c r="AF403" i="2"/>
  <c r="Z403" i="2"/>
  <c r="T403" i="2"/>
  <c r="P403" i="2"/>
  <c r="L403" i="2"/>
  <c r="G403" i="2"/>
  <c r="F403" i="2"/>
  <c r="E403" i="2"/>
  <c r="D403" i="2"/>
  <c r="AT402" i="2"/>
  <c r="AR402" i="2"/>
  <c r="AP402" i="2"/>
  <c r="AL402" i="2"/>
  <c r="AF402" i="2"/>
  <c r="Z402" i="2"/>
  <c r="T402" i="2"/>
  <c r="L402" i="2"/>
  <c r="G402" i="2"/>
  <c r="F402" i="2"/>
  <c r="E402" i="2"/>
  <c r="D402" i="2"/>
  <c r="C402" i="2"/>
  <c r="B402" i="2"/>
  <c r="AL401" i="2"/>
  <c r="AI401" i="2"/>
  <c r="AF401" i="2"/>
  <c r="AC401" i="2"/>
  <c r="Z401" i="2"/>
  <c r="W401" i="2"/>
  <c r="T401" i="2"/>
  <c r="Q401" i="2"/>
  <c r="P401" i="2"/>
  <c r="O401" i="2"/>
  <c r="N401" i="2"/>
  <c r="M401" i="2"/>
  <c r="L401" i="2"/>
  <c r="K401" i="2"/>
  <c r="J401" i="2"/>
  <c r="I401" i="2"/>
  <c r="H401" i="2"/>
  <c r="G401" i="2"/>
  <c r="F401" i="2"/>
  <c r="E401" i="2"/>
  <c r="D401" i="2"/>
  <c r="C401" i="2"/>
  <c r="B401" i="2"/>
  <c r="A401" i="2"/>
  <c r="AL400" i="2"/>
  <c r="AF400" i="2"/>
  <c r="Z400" i="2"/>
  <c r="W400" i="2"/>
  <c r="T400" i="2"/>
  <c r="Q400" i="2"/>
  <c r="P400" i="2"/>
  <c r="O400" i="2"/>
  <c r="N400" i="2"/>
  <c r="M400" i="2"/>
  <c r="L400" i="2"/>
  <c r="K400" i="2"/>
  <c r="J400" i="2"/>
  <c r="I400" i="2"/>
  <c r="H400" i="2"/>
  <c r="G400" i="2"/>
  <c r="F400" i="2"/>
  <c r="E400" i="2"/>
  <c r="D400" i="2"/>
  <c r="C400" i="2"/>
  <c r="B400" i="2"/>
  <c r="A400" i="2"/>
  <c r="AT399" i="2"/>
  <c r="AS399" i="2"/>
  <c r="AR399" i="2"/>
  <c r="AQ399" i="2"/>
  <c r="AP399" i="2"/>
  <c r="AO399" i="2"/>
  <c r="AL399" i="2"/>
  <c r="AF399" i="2"/>
  <c r="AC399" i="2"/>
  <c r="Z399" i="2"/>
  <c r="W399" i="2"/>
  <c r="T399" i="2"/>
  <c r="Q399" i="2"/>
  <c r="P399" i="2"/>
  <c r="O399" i="2"/>
  <c r="M399" i="2"/>
  <c r="L399" i="2"/>
  <c r="K399" i="2"/>
  <c r="J399" i="2"/>
  <c r="I399" i="2"/>
  <c r="G399" i="2"/>
  <c r="F399" i="2"/>
  <c r="E399" i="2"/>
  <c r="D399" i="2"/>
  <c r="C399" i="2"/>
  <c r="B399" i="2"/>
  <c r="A399" i="2"/>
  <c r="AF398" i="2"/>
  <c r="AC398" i="2"/>
  <c r="Z398" i="2"/>
  <c r="W398" i="2"/>
  <c r="T398" i="2"/>
  <c r="Q398" i="2"/>
  <c r="P398" i="2"/>
  <c r="O398" i="2"/>
  <c r="N398" i="2"/>
  <c r="M398" i="2"/>
  <c r="L398" i="2"/>
  <c r="K398" i="2"/>
  <c r="J398" i="2"/>
  <c r="H398" i="2"/>
  <c r="G398" i="2"/>
  <c r="F398" i="2"/>
  <c r="E398" i="2"/>
  <c r="D398" i="2"/>
  <c r="C398" i="2"/>
  <c r="B398" i="2"/>
  <c r="A398" i="2"/>
  <c r="AI397" i="2"/>
  <c r="AF397" i="2"/>
  <c r="AC397" i="2"/>
  <c r="Z397" i="2"/>
  <c r="T397" i="2"/>
  <c r="Q397" i="2"/>
  <c r="P397" i="2"/>
  <c r="O397" i="2"/>
  <c r="N397" i="2"/>
  <c r="M397" i="2"/>
  <c r="L397" i="2"/>
  <c r="K397" i="2"/>
  <c r="J397" i="2"/>
  <c r="H397" i="2"/>
  <c r="G397" i="2"/>
  <c r="F397" i="2"/>
  <c r="E397" i="2"/>
  <c r="D397" i="2"/>
  <c r="C397" i="2"/>
  <c r="B397" i="2"/>
  <c r="A397" i="2"/>
  <c r="AL396" i="2"/>
  <c r="AF396" i="2"/>
  <c r="Z396" i="2"/>
  <c r="T396" i="2"/>
  <c r="Q396" i="2"/>
  <c r="P396" i="2"/>
  <c r="O396" i="2"/>
  <c r="N396" i="2"/>
  <c r="M396" i="2"/>
  <c r="L396" i="2"/>
  <c r="K396" i="2"/>
  <c r="J396" i="2"/>
  <c r="I396" i="2"/>
  <c r="H396" i="2"/>
  <c r="G396" i="2"/>
  <c r="F396" i="2"/>
  <c r="E396" i="2"/>
  <c r="D396" i="2"/>
  <c r="C396" i="2"/>
  <c r="B396" i="2"/>
  <c r="A396" i="2"/>
  <c r="AL395" i="2"/>
  <c r="AF395" i="2"/>
  <c r="Z395" i="2"/>
  <c r="T395" i="2"/>
  <c r="Q395" i="2"/>
  <c r="P395" i="2"/>
  <c r="O395" i="2"/>
  <c r="M395" i="2"/>
  <c r="K395" i="2"/>
  <c r="J395" i="2"/>
  <c r="G395" i="2"/>
  <c r="F395" i="2"/>
  <c r="E395" i="2"/>
  <c r="D395" i="2"/>
  <c r="C395" i="2"/>
  <c r="B395" i="2"/>
  <c r="A395" i="2"/>
  <c r="AT394" i="2"/>
  <c r="AS394" i="2"/>
  <c r="AR394" i="2"/>
  <c r="AQ394" i="2"/>
  <c r="AP394" i="2"/>
  <c r="AO394" i="2"/>
  <c r="AL394" i="2"/>
  <c r="AF394" i="2"/>
  <c r="Z394" i="2"/>
  <c r="T394" i="2"/>
  <c r="Q394" i="2"/>
  <c r="P394" i="2"/>
  <c r="O394" i="2"/>
  <c r="M394" i="2"/>
  <c r="K394" i="2"/>
  <c r="J394" i="2"/>
  <c r="G394" i="2"/>
  <c r="F394" i="2"/>
  <c r="E394" i="2"/>
  <c r="D394" i="2"/>
  <c r="C394" i="2"/>
  <c r="B394" i="2"/>
  <c r="A394" i="2"/>
  <c r="AF393" i="2"/>
  <c r="Z393" i="2"/>
  <c r="W393" i="2"/>
  <c r="T393" i="2"/>
  <c r="Q393" i="2"/>
  <c r="P393" i="2"/>
  <c r="O393" i="2"/>
  <c r="N393" i="2"/>
  <c r="M393" i="2"/>
  <c r="L393" i="2"/>
  <c r="K393" i="2"/>
  <c r="J393" i="2"/>
  <c r="I393" i="2"/>
  <c r="H393" i="2"/>
  <c r="G393" i="2"/>
  <c r="F393" i="2"/>
  <c r="E393" i="2"/>
  <c r="D393" i="2"/>
  <c r="C393" i="2"/>
  <c r="B393" i="2"/>
  <c r="A393" i="2"/>
  <c r="AT392" i="2"/>
  <c r="AS392" i="2"/>
  <c r="AR392" i="2"/>
  <c r="AQ392" i="2"/>
  <c r="AP392" i="2"/>
  <c r="AO392" i="2"/>
  <c r="AL392" i="2"/>
  <c r="AF392" i="2"/>
  <c r="Z392" i="2"/>
  <c r="W392" i="2"/>
  <c r="T392" i="2"/>
  <c r="Q392" i="2"/>
  <c r="P392" i="2"/>
  <c r="O392" i="2"/>
  <c r="N392" i="2"/>
  <c r="M392" i="2"/>
  <c r="L392" i="2"/>
  <c r="K392" i="2"/>
  <c r="J392" i="2"/>
  <c r="I392" i="2"/>
  <c r="H392" i="2"/>
  <c r="G392" i="2"/>
  <c r="F392" i="2"/>
  <c r="E392" i="2"/>
  <c r="D392" i="2"/>
  <c r="C392" i="2"/>
  <c r="B392" i="2"/>
  <c r="A392" i="2"/>
  <c r="AL391" i="2"/>
  <c r="AF391" i="2"/>
  <c r="Z391" i="2"/>
  <c r="W391" i="2"/>
  <c r="T391" i="2"/>
  <c r="Q391" i="2"/>
  <c r="P391" i="2"/>
  <c r="O391" i="2"/>
  <c r="N391" i="2"/>
  <c r="M391" i="2"/>
  <c r="L391" i="2"/>
  <c r="K391" i="2"/>
  <c r="J391" i="2"/>
  <c r="I391" i="2"/>
  <c r="H391" i="2"/>
  <c r="G391" i="2"/>
  <c r="F391" i="2"/>
  <c r="E391" i="2"/>
  <c r="D391" i="2"/>
  <c r="C391" i="2"/>
  <c r="B391" i="2"/>
  <c r="A391" i="2"/>
  <c r="AL390" i="2"/>
  <c r="AI390" i="2"/>
  <c r="AF390" i="2"/>
  <c r="AC390" i="2"/>
  <c r="Z390" i="2"/>
  <c r="W390" i="2"/>
  <c r="T390" i="2"/>
  <c r="Q390" i="2"/>
  <c r="P390" i="2"/>
  <c r="O390" i="2"/>
  <c r="N390" i="2"/>
  <c r="M390" i="2"/>
  <c r="L390" i="2"/>
  <c r="K390" i="2"/>
  <c r="J390" i="2"/>
  <c r="I390" i="2"/>
  <c r="H390" i="2"/>
  <c r="G390" i="2"/>
  <c r="F390" i="2"/>
  <c r="E390" i="2"/>
  <c r="D390" i="2"/>
  <c r="C390" i="2"/>
  <c r="B390" i="2"/>
  <c r="A390" i="2"/>
  <c r="AL389" i="2"/>
  <c r="AF389" i="2"/>
  <c r="Z389" i="2"/>
  <c r="T389" i="2"/>
  <c r="Q389" i="2"/>
  <c r="P389" i="2"/>
  <c r="O389" i="2"/>
  <c r="M389" i="2"/>
  <c r="L389" i="2"/>
  <c r="K389" i="2"/>
  <c r="J389" i="2"/>
  <c r="G389" i="2"/>
  <c r="F389" i="2"/>
  <c r="E389" i="2"/>
  <c r="D389" i="2"/>
  <c r="C389" i="2"/>
  <c r="B389" i="2"/>
  <c r="A389" i="2"/>
  <c r="AT388" i="2"/>
  <c r="AS388" i="2"/>
  <c r="AR388" i="2"/>
  <c r="AQ388" i="2"/>
  <c r="AP388" i="2"/>
  <c r="AO388" i="2"/>
  <c r="AL388" i="2"/>
  <c r="AF388" i="2"/>
  <c r="Z388" i="2"/>
  <c r="T388" i="2"/>
  <c r="P388" i="2"/>
  <c r="O388" i="2"/>
  <c r="N388" i="2"/>
  <c r="M388" i="2"/>
  <c r="L388" i="2"/>
  <c r="K388" i="2"/>
  <c r="J388" i="2"/>
  <c r="H388" i="2"/>
  <c r="G388" i="2"/>
  <c r="F388" i="2"/>
  <c r="E388" i="2"/>
  <c r="D388" i="2"/>
  <c r="C388" i="2"/>
  <c r="B388" i="2"/>
  <c r="A388" i="2"/>
  <c r="AL387" i="2"/>
  <c r="AF387" i="2"/>
  <c r="Z387" i="2"/>
  <c r="T387" i="2"/>
  <c r="P387" i="2"/>
  <c r="O387" i="2"/>
  <c r="N387" i="2"/>
  <c r="M387" i="2"/>
  <c r="L387" i="2"/>
  <c r="K387" i="2"/>
  <c r="J387" i="2"/>
  <c r="H387" i="2"/>
  <c r="G387" i="2"/>
  <c r="F387" i="2"/>
  <c r="E387" i="2"/>
  <c r="D387" i="2"/>
  <c r="C387" i="2"/>
  <c r="B387" i="2"/>
  <c r="A387" i="2"/>
  <c r="AL386" i="2"/>
  <c r="AF386" i="2"/>
  <c r="Z386" i="2"/>
  <c r="T386" i="2"/>
  <c r="P386" i="2"/>
  <c r="O386" i="2"/>
  <c r="N386" i="2"/>
  <c r="M386" i="2"/>
  <c r="L386" i="2"/>
  <c r="K386" i="2"/>
  <c r="J386" i="2"/>
  <c r="H386" i="2"/>
  <c r="G386" i="2"/>
  <c r="F386" i="2"/>
  <c r="E386" i="2"/>
  <c r="D386" i="2"/>
  <c r="C386" i="2"/>
  <c r="B386" i="2"/>
  <c r="A386" i="2"/>
  <c r="AL385" i="2"/>
  <c r="AF385" i="2"/>
  <c r="Z385" i="2"/>
  <c r="T385" i="2"/>
  <c r="P385" i="2"/>
  <c r="O385" i="2"/>
  <c r="M385" i="2"/>
  <c r="L385" i="2"/>
  <c r="K385" i="2"/>
  <c r="J385" i="2"/>
  <c r="G385" i="2"/>
  <c r="F385" i="2"/>
  <c r="E385" i="2"/>
  <c r="D385" i="2"/>
  <c r="C385" i="2"/>
  <c r="B385" i="2"/>
  <c r="A385" i="2"/>
  <c r="AL384" i="2"/>
  <c r="AF384" i="2"/>
  <c r="AC384" i="2"/>
  <c r="Z384" i="2"/>
  <c r="W384" i="2"/>
  <c r="T384" i="2"/>
  <c r="Q384" i="2"/>
  <c r="P384" i="2"/>
  <c r="O384" i="2"/>
  <c r="M384" i="2"/>
  <c r="L384" i="2"/>
  <c r="K384" i="2"/>
  <c r="J384" i="2"/>
  <c r="I384" i="2"/>
  <c r="G384" i="2"/>
  <c r="F384" i="2"/>
  <c r="E384" i="2"/>
  <c r="D384" i="2"/>
  <c r="C384" i="2"/>
  <c r="B384" i="2"/>
  <c r="A384" i="2"/>
  <c r="AL383" i="2"/>
  <c r="AI383" i="2"/>
  <c r="AF383" i="2"/>
  <c r="AC383" i="2"/>
  <c r="Z383" i="2"/>
  <c r="W383" i="2"/>
  <c r="T383" i="2"/>
  <c r="Q383" i="2"/>
  <c r="P383" i="2"/>
  <c r="O383" i="2"/>
  <c r="M383" i="2"/>
  <c r="L383" i="2"/>
  <c r="K383" i="2"/>
  <c r="J383" i="2"/>
  <c r="I383" i="2"/>
  <c r="G383" i="2"/>
  <c r="F383" i="2"/>
  <c r="E383" i="2"/>
  <c r="D383" i="2"/>
  <c r="C383" i="2"/>
  <c r="B383" i="2"/>
  <c r="A383" i="2"/>
  <c r="AL382" i="2"/>
  <c r="AI382" i="2"/>
  <c r="AF382" i="2"/>
  <c r="AC382" i="2"/>
  <c r="Z382" i="2"/>
  <c r="W382" i="2"/>
  <c r="T382" i="2"/>
  <c r="Q382" i="2"/>
  <c r="P382" i="2"/>
  <c r="M382" i="2"/>
  <c r="L382" i="2"/>
  <c r="J382" i="2"/>
  <c r="G382" i="2"/>
  <c r="F382" i="2"/>
  <c r="E382" i="2"/>
  <c r="D382" i="2"/>
  <c r="C382" i="2"/>
  <c r="B382" i="2"/>
  <c r="A382" i="2"/>
  <c r="AL381" i="2"/>
  <c r="AF381" i="2"/>
  <c r="AC381" i="2"/>
  <c r="Z381" i="2"/>
  <c r="W381" i="2"/>
  <c r="T381" i="2"/>
  <c r="Q381" i="2"/>
  <c r="P381" i="2"/>
  <c r="M381" i="2"/>
  <c r="J381" i="2"/>
  <c r="G381" i="2"/>
  <c r="F381" i="2"/>
  <c r="E381" i="2"/>
  <c r="D381" i="2"/>
  <c r="C381" i="2"/>
  <c r="B381" i="2"/>
  <c r="A381" i="2"/>
  <c r="AL380" i="2"/>
  <c r="AF380" i="2"/>
  <c r="Z380" i="2"/>
  <c r="W380" i="2"/>
  <c r="T380" i="2"/>
  <c r="Q380" i="2"/>
  <c r="P380" i="2"/>
  <c r="O380" i="2"/>
  <c r="M380" i="2"/>
  <c r="L380" i="2"/>
  <c r="K380" i="2"/>
  <c r="J380" i="2"/>
  <c r="I380" i="2"/>
  <c r="G380" i="2"/>
  <c r="F380" i="2"/>
  <c r="E380" i="2"/>
  <c r="D380" i="2"/>
  <c r="C380" i="2"/>
  <c r="B380" i="2"/>
  <c r="A380" i="2"/>
  <c r="AL379" i="2"/>
  <c r="AF379" i="2"/>
  <c r="AC379" i="2"/>
  <c r="Z379" i="2"/>
  <c r="W379" i="2"/>
  <c r="T379" i="2"/>
  <c r="Q379" i="2"/>
  <c r="P379" i="2"/>
  <c r="O379" i="2"/>
  <c r="M379" i="2"/>
  <c r="L379" i="2"/>
  <c r="K379" i="2"/>
  <c r="J379" i="2"/>
  <c r="I379" i="2"/>
  <c r="G379" i="2"/>
  <c r="F379" i="2"/>
  <c r="E379" i="2"/>
  <c r="D379" i="2"/>
  <c r="C379" i="2"/>
  <c r="B379" i="2"/>
  <c r="A379" i="2"/>
  <c r="AL378" i="2"/>
  <c r="AF378" i="2"/>
  <c r="Z378" i="2"/>
  <c r="W378" i="2"/>
  <c r="T378" i="2"/>
  <c r="Q378" i="2"/>
  <c r="P378" i="2"/>
  <c r="O378" i="2"/>
  <c r="N378" i="2"/>
  <c r="M378" i="2"/>
  <c r="L378" i="2"/>
  <c r="K378" i="2"/>
  <c r="J378" i="2"/>
  <c r="I378" i="2"/>
  <c r="H378" i="2"/>
  <c r="G378" i="2"/>
  <c r="F378" i="2"/>
  <c r="E378" i="2"/>
  <c r="D378" i="2"/>
  <c r="C378" i="2"/>
  <c r="B378" i="2"/>
  <c r="A378" i="2"/>
  <c r="AL377" i="2"/>
  <c r="AF377" i="2"/>
  <c r="AC377" i="2"/>
  <c r="Z377" i="2"/>
  <c r="W377" i="2"/>
  <c r="T377" i="2"/>
  <c r="Q377" i="2"/>
  <c r="P377" i="2"/>
  <c r="O377" i="2"/>
  <c r="M377" i="2"/>
  <c r="L377" i="2"/>
  <c r="K377" i="2"/>
  <c r="J377" i="2"/>
  <c r="I377" i="2"/>
  <c r="G377" i="2"/>
  <c r="F377" i="2"/>
  <c r="E377" i="2"/>
  <c r="D377" i="2"/>
  <c r="C377" i="2"/>
  <c r="B377" i="2"/>
  <c r="A377" i="2"/>
  <c r="AL376" i="2"/>
  <c r="AF376" i="2"/>
  <c r="Z376" i="2"/>
  <c r="W376" i="2"/>
  <c r="T376" i="2"/>
  <c r="Q376" i="2"/>
  <c r="P376" i="2"/>
  <c r="O376" i="2"/>
  <c r="N376" i="2"/>
  <c r="M376" i="2"/>
  <c r="L376" i="2"/>
  <c r="K376" i="2"/>
  <c r="J376" i="2"/>
  <c r="H376" i="2"/>
  <c r="G376" i="2"/>
  <c r="F376" i="2"/>
  <c r="E376" i="2"/>
  <c r="D376" i="2"/>
  <c r="C376" i="2"/>
  <c r="B376" i="2"/>
  <c r="A376" i="2"/>
  <c r="AL375" i="2"/>
  <c r="AF375" i="2"/>
  <c r="Z375" i="2"/>
  <c r="W375" i="2"/>
  <c r="T375" i="2"/>
  <c r="Q375" i="2"/>
  <c r="P375" i="2"/>
  <c r="O375" i="2"/>
  <c r="N375" i="2"/>
  <c r="M375" i="2"/>
  <c r="L375" i="2"/>
  <c r="K375" i="2"/>
  <c r="J375" i="2"/>
  <c r="H375" i="2"/>
  <c r="G375" i="2"/>
  <c r="F375" i="2"/>
  <c r="E375" i="2"/>
  <c r="D375" i="2"/>
  <c r="C375" i="2"/>
  <c r="B375" i="2"/>
  <c r="A375" i="2"/>
  <c r="AL374" i="2"/>
  <c r="AF374" i="2"/>
  <c r="Z374" i="2"/>
  <c r="W374" i="2"/>
  <c r="T374" i="2"/>
  <c r="Q374" i="2"/>
  <c r="P374" i="2"/>
  <c r="O374" i="2"/>
  <c r="M374" i="2"/>
  <c r="L374" i="2"/>
  <c r="K374" i="2"/>
  <c r="J374" i="2"/>
  <c r="G374" i="2"/>
  <c r="F374" i="2"/>
  <c r="E374" i="2"/>
  <c r="D374" i="2"/>
  <c r="C374" i="2"/>
  <c r="B374" i="2"/>
  <c r="A374" i="2"/>
  <c r="AT373" i="2"/>
  <c r="AS373" i="2"/>
  <c r="AR373" i="2"/>
  <c r="AQ373" i="2"/>
  <c r="AP373" i="2"/>
  <c r="AO373" i="2"/>
  <c r="AL373" i="2"/>
  <c r="AF373" i="2"/>
  <c r="Z373" i="2"/>
  <c r="W373" i="2"/>
  <c r="T373" i="2"/>
  <c r="Q373" i="2"/>
  <c r="P373" i="2"/>
  <c r="O373" i="2"/>
  <c r="M373" i="2"/>
  <c r="K373" i="2"/>
  <c r="J373" i="2"/>
  <c r="G373" i="2"/>
  <c r="F373" i="2"/>
  <c r="E373" i="2"/>
  <c r="D373" i="2"/>
  <c r="C373" i="2"/>
  <c r="B373" i="2"/>
  <c r="A373" i="2"/>
  <c r="AL372" i="2"/>
  <c r="AF372" i="2"/>
  <c r="Z372" i="2"/>
  <c r="T372" i="2"/>
  <c r="P372" i="2"/>
  <c r="M372" i="2"/>
  <c r="J372" i="2"/>
  <c r="G372" i="2"/>
  <c r="F372" i="2"/>
  <c r="E372" i="2"/>
  <c r="D372" i="2"/>
  <c r="C372" i="2"/>
  <c r="B372" i="2"/>
  <c r="A372" i="2"/>
  <c r="AL371" i="2"/>
  <c r="AF371" i="2"/>
  <c r="AC371" i="2"/>
  <c r="Z371" i="2"/>
  <c r="W371" i="2"/>
  <c r="T371" i="2"/>
  <c r="Q371" i="2"/>
  <c r="P371" i="2"/>
  <c r="O371" i="2"/>
  <c r="N371" i="2"/>
  <c r="M371" i="2"/>
  <c r="L371" i="2"/>
  <c r="K371" i="2"/>
  <c r="J371" i="2"/>
  <c r="I371" i="2"/>
  <c r="H371" i="2"/>
  <c r="G371" i="2"/>
  <c r="F371" i="2"/>
  <c r="E371" i="2"/>
  <c r="D371" i="2"/>
  <c r="C371" i="2"/>
  <c r="B371" i="2"/>
  <c r="A371" i="2"/>
  <c r="AL370" i="2"/>
  <c r="AF370" i="2"/>
  <c r="AC370" i="2"/>
  <c r="Z370" i="2"/>
  <c r="W370" i="2"/>
  <c r="T370" i="2"/>
  <c r="Q370" i="2"/>
  <c r="P370" i="2"/>
  <c r="O370" i="2"/>
  <c r="N370" i="2"/>
  <c r="M370" i="2"/>
  <c r="L370" i="2"/>
  <c r="K370" i="2"/>
  <c r="J370" i="2"/>
  <c r="I370" i="2"/>
  <c r="H370" i="2"/>
  <c r="G370" i="2"/>
  <c r="F370" i="2"/>
  <c r="E370" i="2"/>
  <c r="D370" i="2"/>
  <c r="C370" i="2"/>
  <c r="B370" i="2"/>
  <c r="A370" i="2"/>
  <c r="AT369" i="2"/>
  <c r="AS369" i="2"/>
  <c r="AR369" i="2"/>
  <c r="AQ369" i="2"/>
  <c r="AP369" i="2"/>
  <c r="AO369" i="2"/>
  <c r="AL369" i="2"/>
  <c r="AF369" i="2"/>
  <c r="AC369" i="2"/>
  <c r="Z369" i="2"/>
  <c r="W369" i="2"/>
  <c r="T369" i="2"/>
  <c r="Q369" i="2"/>
  <c r="P369" i="2"/>
  <c r="O369" i="2"/>
  <c r="N369" i="2"/>
  <c r="M369" i="2"/>
  <c r="L369" i="2"/>
  <c r="K369" i="2"/>
  <c r="J369" i="2"/>
  <c r="I369" i="2"/>
  <c r="H369" i="2"/>
  <c r="G369" i="2"/>
  <c r="F369" i="2"/>
  <c r="E369" i="2"/>
  <c r="D369" i="2"/>
  <c r="C369" i="2"/>
  <c r="B369" i="2"/>
  <c r="A369" i="2"/>
  <c r="AL368" i="2"/>
  <c r="AI368" i="2"/>
  <c r="AF368" i="2"/>
  <c r="AC368" i="2"/>
  <c r="Z368" i="2"/>
  <c r="W368" i="2"/>
  <c r="T368" i="2"/>
  <c r="Q368" i="2"/>
  <c r="P368" i="2"/>
  <c r="O368" i="2"/>
  <c r="N368" i="2"/>
  <c r="M368" i="2"/>
  <c r="L368" i="2"/>
  <c r="K368" i="2"/>
  <c r="J368" i="2"/>
  <c r="I368" i="2"/>
  <c r="H368" i="2"/>
  <c r="G368" i="2"/>
  <c r="F368" i="2"/>
  <c r="E368" i="2"/>
  <c r="D368" i="2"/>
  <c r="C368" i="2"/>
  <c r="B368" i="2"/>
  <c r="A368" i="2"/>
  <c r="AL367" i="2"/>
  <c r="AF367" i="2"/>
  <c r="Z367" i="2"/>
  <c r="W367" i="2"/>
  <c r="T367" i="2"/>
  <c r="Q367" i="2"/>
  <c r="P367" i="2"/>
  <c r="O367" i="2"/>
  <c r="M367" i="2"/>
  <c r="L367" i="2"/>
  <c r="K367" i="2"/>
  <c r="J367" i="2"/>
  <c r="I367" i="2"/>
  <c r="G367" i="2"/>
  <c r="F367" i="2"/>
  <c r="E367" i="2"/>
  <c r="D367" i="2"/>
  <c r="C367" i="2"/>
  <c r="B367" i="2"/>
  <c r="A367" i="2"/>
  <c r="AL366" i="2"/>
  <c r="AI366" i="2"/>
  <c r="AF366" i="2"/>
  <c r="Z366" i="2"/>
  <c r="W366" i="2"/>
  <c r="T366" i="2"/>
  <c r="Q366" i="2"/>
  <c r="P366" i="2"/>
  <c r="O366" i="2"/>
  <c r="M366" i="2"/>
  <c r="L366" i="2"/>
  <c r="K366" i="2"/>
  <c r="J366" i="2"/>
  <c r="I366" i="2"/>
  <c r="G366" i="2"/>
  <c r="F366" i="2"/>
  <c r="E366" i="2"/>
  <c r="D366" i="2"/>
  <c r="C366" i="2"/>
  <c r="B366" i="2"/>
  <c r="A366" i="2"/>
  <c r="AL365" i="2"/>
  <c r="AF365" i="2"/>
  <c r="AC365" i="2"/>
  <c r="Z365" i="2"/>
  <c r="W365" i="2"/>
  <c r="T365" i="2"/>
  <c r="Q365" i="2"/>
  <c r="P365" i="2"/>
  <c r="O365" i="2"/>
  <c r="N365" i="2"/>
  <c r="M365" i="2"/>
  <c r="L365" i="2"/>
  <c r="K365" i="2"/>
  <c r="J365" i="2"/>
  <c r="I365" i="2"/>
  <c r="H365" i="2"/>
  <c r="G365" i="2"/>
  <c r="F365" i="2"/>
  <c r="E365" i="2"/>
  <c r="D365" i="2"/>
  <c r="C365" i="2"/>
  <c r="B365" i="2"/>
  <c r="A365" i="2"/>
  <c r="AL364" i="2"/>
  <c r="AF364" i="2"/>
  <c r="Z364" i="2"/>
  <c r="W364" i="2"/>
  <c r="T364" i="2"/>
  <c r="Q364" i="2"/>
  <c r="O364" i="2"/>
  <c r="M364" i="2"/>
  <c r="L364" i="2"/>
  <c r="K364" i="2"/>
  <c r="I364" i="2"/>
  <c r="G364" i="2"/>
  <c r="F364" i="2"/>
  <c r="E364" i="2"/>
  <c r="D364" i="2"/>
  <c r="C364" i="2"/>
  <c r="B364" i="2"/>
  <c r="A364" i="2"/>
  <c r="AT363" i="2"/>
  <c r="AS363" i="2"/>
  <c r="AR363" i="2"/>
  <c r="AQ363" i="2"/>
  <c r="AP363" i="2"/>
  <c r="AO363" i="2"/>
  <c r="AL363" i="2"/>
  <c r="AF363" i="2"/>
  <c r="Z363" i="2"/>
  <c r="W363" i="2"/>
  <c r="T363" i="2"/>
  <c r="Q363" i="2"/>
  <c r="M363" i="2"/>
  <c r="L363" i="2"/>
  <c r="K363" i="2"/>
  <c r="G363" i="2"/>
  <c r="F363" i="2"/>
  <c r="E363" i="2"/>
  <c r="D363" i="2"/>
  <c r="C363" i="2"/>
  <c r="B363" i="2"/>
  <c r="A363" i="2"/>
  <c r="AL362" i="2"/>
  <c r="AF362" i="2"/>
  <c r="AC362" i="2"/>
  <c r="Z362" i="2"/>
  <c r="W362" i="2"/>
  <c r="T362" i="2"/>
  <c r="Q362" i="2"/>
  <c r="P362" i="2"/>
  <c r="O362" i="2"/>
  <c r="M362" i="2"/>
  <c r="L362" i="2"/>
  <c r="K362" i="2"/>
  <c r="J362" i="2"/>
  <c r="I362" i="2"/>
  <c r="G362" i="2"/>
  <c r="F362" i="2"/>
  <c r="E362" i="2"/>
  <c r="D362" i="2"/>
  <c r="AT361" i="2"/>
  <c r="AS361" i="2"/>
  <c r="AR361" i="2"/>
  <c r="AQ361" i="2"/>
  <c r="AP361" i="2"/>
  <c r="AO361" i="2"/>
  <c r="AL361" i="2"/>
  <c r="AI361" i="2"/>
  <c r="AF361" i="2"/>
  <c r="AC361" i="2"/>
  <c r="Z361" i="2"/>
  <c r="W361" i="2"/>
  <c r="T361" i="2"/>
  <c r="Q361" i="2"/>
  <c r="P361" i="2"/>
  <c r="O361" i="2"/>
  <c r="M361" i="2"/>
  <c r="L361" i="2"/>
  <c r="K361" i="2"/>
  <c r="J361" i="2"/>
  <c r="I361" i="2"/>
  <c r="G361" i="2"/>
  <c r="F361" i="2"/>
  <c r="E361" i="2"/>
  <c r="D361" i="2"/>
  <c r="C361" i="2"/>
  <c r="B361" i="2"/>
  <c r="AL360" i="2"/>
  <c r="AI360" i="2"/>
  <c r="AF360" i="2"/>
  <c r="AC360" i="2"/>
  <c r="Z360" i="2"/>
  <c r="W360" i="2"/>
  <c r="T360" i="2"/>
  <c r="Q360" i="2"/>
  <c r="P360" i="2"/>
  <c r="M360" i="2"/>
  <c r="L360" i="2"/>
  <c r="J360" i="2"/>
  <c r="G360" i="2"/>
  <c r="F360" i="2"/>
  <c r="E360" i="2"/>
  <c r="D360" i="2"/>
  <c r="AF359" i="2"/>
  <c r="Z359" i="2"/>
  <c r="T359" i="2"/>
  <c r="Q359" i="2"/>
  <c r="P359" i="2"/>
  <c r="O359" i="2"/>
  <c r="M359" i="2"/>
  <c r="L359" i="2"/>
  <c r="K359" i="2"/>
  <c r="J359" i="2"/>
  <c r="G359" i="2"/>
  <c r="F359" i="2"/>
  <c r="E359" i="2"/>
  <c r="D359" i="2"/>
  <c r="AT358" i="2"/>
  <c r="AS358" i="2"/>
  <c r="AR358" i="2"/>
  <c r="AQ358" i="2"/>
  <c r="AP358" i="2"/>
  <c r="AO358" i="2"/>
  <c r="AL358" i="2"/>
  <c r="AF358" i="2"/>
  <c r="Z358" i="2"/>
  <c r="T358" i="2"/>
  <c r="P358" i="2"/>
  <c r="O358" i="2"/>
  <c r="M358" i="2"/>
  <c r="L358" i="2"/>
  <c r="K358" i="2"/>
  <c r="J358" i="2"/>
  <c r="G358" i="2"/>
  <c r="F358" i="2"/>
  <c r="E358" i="2"/>
  <c r="D358" i="2"/>
  <c r="AL357" i="2"/>
  <c r="AF357" i="2"/>
  <c r="Z357" i="2"/>
  <c r="T357" i="2"/>
  <c r="Q357" i="2"/>
  <c r="P357" i="2"/>
  <c r="O357" i="2"/>
  <c r="N357" i="2"/>
  <c r="M357" i="2"/>
  <c r="L357" i="2"/>
  <c r="K357" i="2"/>
  <c r="J357" i="2"/>
  <c r="H357" i="2"/>
  <c r="G357" i="2"/>
  <c r="F357" i="2"/>
  <c r="E357" i="2"/>
  <c r="D357" i="2"/>
  <c r="AT356" i="2"/>
  <c r="AS356" i="2"/>
  <c r="AR356" i="2"/>
  <c r="AQ356" i="2"/>
  <c r="AP356" i="2"/>
  <c r="AO356" i="2"/>
  <c r="AL356" i="2"/>
  <c r="AF356" i="2"/>
  <c r="Z356" i="2"/>
  <c r="T356" i="2"/>
  <c r="Q356" i="2"/>
  <c r="P356" i="2"/>
  <c r="O356" i="2"/>
  <c r="M356" i="2"/>
  <c r="L356" i="2"/>
  <c r="K356" i="2"/>
  <c r="J356" i="2"/>
  <c r="I356" i="2"/>
  <c r="G356" i="2"/>
  <c r="F356" i="2"/>
  <c r="E356" i="2"/>
  <c r="D356" i="2"/>
  <c r="AT355" i="2"/>
  <c r="AS355" i="2"/>
  <c r="AR355" i="2"/>
  <c r="AQ355" i="2"/>
  <c r="AP355" i="2"/>
  <c r="AO355" i="2"/>
  <c r="AL355" i="2"/>
  <c r="AF355" i="2"/>
  <c r="Z355" i="2"/>
  <c r="T355" i="2"/>
  <c r="P355" i="2"/>
  <c r="O355" i="2"/>
  <c r="M355" i="2"/>
  <c r="L355" i="2"/>
  <c r="K355" i="2"/>
  <c r="J355" i="2"/>
  <c r="G355" i="2"/>
  <c r="F355" i="2"/>
  <c r="E355" i="2"/>
  <c r="D355" i="2"/>
  <c r="AL354" i="2"/>
  <c r="AF354" i="2"/>
  <c r="Z354" i="2"/>
  <c r="W354" i="2"/>
  <c r="T354" i="2"/>
  <c r="Q354" i="2"/>
  <c r="P354" i="2"/>
  <c r="O354" i="2"/>
  <c r="N354" i="2"/>
  <c r="M354" i="2"/>
  <c r="L354" i="2"/>
  <c r="K354" i="2"/>
  <c r="J354" i="2"/>
  <c r="H354" i="2"/>
  <c r="G354" i="2"/>
  <c r="F354" i="2"/>
  <c r="E354" i="2"/>
  <c r="D354" i="2"/>
  <c r="AL353" i="2"/>
  <c r="AF353" i="2"/>
  <c r="Z353" i="2"/>
  <c r="T353" i="2"/>
  <c r="O353" i="2"/>
  <c r="M353" i="2"/>
  <c r="K353" i="2"/>
  <c r="G353" i="2"/>
  <c r="F353" i="2"/>
  <c r="E353" i="2"/>
  <c r="D353" i="2"/>
  <c r="AT352" i="2"/>
  <c r="AS352" i="2"/>
  <c r="AQ352" i="2"/>
  <c r="AP352" i="2"/>
  <c r="AO352" i="2"/>
  <c r="AL352" i="2"/>
  <c r="AF352" i="2"/>
  <c r="Z352" i="2"/>
  <c r="T352" i="2"/>
  <c r="M352" i="2"/>
  <c r="G352" i="2"/>
  <c r="F352" i="2"/>
  <c r="E352" i="2"/>
  <c r="C352" i="2"/>
  <c r="B352" i="2"/>
  <c r="AT351" i="2"/>
  <c r="AS351" i="2"/>
  <c r="AR351" i="2"/>
  <c r="AQ351" i="2"/>
  <c r="AP351" i="2"/>
  <c r="AO351" i="2"/>
  <c r="AL351" i="2"/>
  <c r="AI351" i="2"/>
  <c r="AF351" i="2"/>
  <c r="AC351" i="2"/>
  <c r="Z351" i="2"/>
  <c r="W351" i="2"/>
  <c r="T351" i="2"/>
  <c r="Q351" i="2"/>
  <c r="P351" i="2"/>
  <c r="O351" i="2"/>
  <c r="N351" i="2"/>
  <c r="M351" i="2"/>
  <c r="L351" i="2"/>
  <c r="K351" i="2"/>
  <c r="J351" i="2"/>
  <c r="I351" i="2"/>
  <c r="H351" i="2"/>
  <c r="G351" i="2"/>
  <c r="F351" i="2"/>
  <c r="E351" i="2"/>
  <c r="D351" i="2"/>
  <c r="C351" i="2"/>
  <c r="B351" i="2"/>
  <c r="A351" i="2"/>
  <c r="AT350" i="2"/>
  <c r="AS350" i="2"/>
  <c r="AR350" i="2"/>
  <c r="AQ350" i="2"/>
  <c r="AP350" i="2"/>
  <c r="AO350" i="2"/>
  <c r="AL350" i="2"/>
  <c r="AF350" i="2"/>
  <c r="AC350" i="2"/>
  <c r="Z350" i="2"/>
  <c r="T350" i="2"/>
  <c r="Q350" i="2"/>
  <c r="P350" i="2"/>
  <c r="O350" i="2"/>
  <c r="N350" i="2"/>
  <c r="M350" i="2"/>
  <c r="L350" i="2"/>
  <c r="K350" i="2"/>
  <c r="J350" i="2"/>
  <c r="I350" i="2"/>
  <c r="H350" i="2"/>
  <c r="G350" i="2"/>
  <c r="F350" i="2"/>
  <c r="E350" i="2"/>
  <c r="D350" i="2"/>
  <c r="C350" i="2"/>
  <c r="B350" i="2"/>
  <c r="A350" i="2"/>
  <c r="AT349" i="2"/>
  <c r="AS349" i="2"/>
  <c r="AR349" i="2"/>
  <c r="AQ349" i="2"/>
  <c r="AP349" i="2"/>
  <c r="AO349" i="2"/>
  <c r="AL349" i="2"/>
  <c r="AF349" i="2"/>
  <c r="AC349" i="2"/>
  <c r="Z349" i="2"/>
  <c r="T349" i="2"/>
  <c r="Q349" i="2"/>
  <c r="O349" i="2"/>
  <c r="M349" i="2"/>
  <c r="L349" i="2"/>
  <c r="K349" i="2"/>
  <c r="I349" i="2"/>
  <c r="G349" i="2"/>
  <c r="F349" i="2"/>
  <c r="E349" i="2"/>
  <c r="D349" i="2"/>
  <c r="C349" i="2"/>
  <c r="B349" i="2"/>
  <c r="A349" i="2"/>
  <c r="AT348" i="2"/>
  <c r="AS348" i="2"/>
  <c r="AR348" i="2"/>
  <c r="AQ348" i="2"/>
  <c r="AP348" i="2"/>
  <c r="AO348" i="2"/>
  <c r="AL348" i="2"/>
  <c r="AF348" i="2"/>
  <c r="AC348" i="2"/>
  <c r="Z348" i="2"/>
  <c r="T348" i="2"/>
  <c r="Q348" i="2"/>
  <c r="M348" i="2"/>
  <c r="L348" i="2"/>
  <c r="K348" i="2"/>
  <c r="G348" i="2"/>
  <c r="F348" i="2"/>
  <c r="E348" i="2"/>
  <c r="D348" i="2"/>
  <c r="C348" i="2"/>
  <c r="B348" i="2"/>
  <c r="A348" i="2"/>
  <c r="AL347" i="2"/>
  <c r="AI347" i="2"/>
  <c r="AF347" i="2"/>
  <c r="AC347" i="2"/>
  <c r="Z347" i="2"/>
  <c r="T347" i="2"/>
  <c r="P347" i="2"/>
  <c r="O347" i="2"/>
  <c r="N347" i="2"/>
  <c r="M347" i="2"/>
  <c r="L347" i="2"/>
  <c r="J347" i="2"/>
  <c r="G347" i="2"/>
  <c r="F347" i="2"/>
  <c r="E347" i="2"/>
  <c r="D347" i="2"/>
  <c r="C347" i="2"/>
  <c r="B347" i="2"/>
  <c r="A347" i="2"/>
  <c r="AL346" i="2"/>
  <c r="AI346" i="2"/>
  <c r="AF346" i="2"/>
  <c r="AC346" i="2"/>
  <c r="Z346" i="2"/>
  <c r="W346" i="2"/>
  <c r="T346" i="2"/>
  <c r="Q346" i="2"/>
  <c r="P346" i="2"/>
  <c r="O346" i="2"/>
  <c r="N346" i="2"/>
  <c r="M346" i="2"/>
  <c r="L346" i="2"/>
  <c r="K346" i="2"/>
  <c r="J346" i="2"/>
  <c r="I346" i="2"/>
  <c r="H346" i="2"/>
  <c r="G346" i="2"/>
  <c r="F346" i="2"/>
  <c r="E346" i="2"/>
  <c r="D346" i="2"/>
  <c r="C346" i="2"/>
  <c r="B346" i="2"/>
  <c r="A346" i="2"/>
  <c r="AT345" i="2"/>
  <c r="AS345" i="2"/>
  <c r="AR345" i="2"/>
  <c r="AQ345" i="2"/>
  <c r="AP345" i="2"/>
  <c r="AO345" i="2"/>
  <c r="AL345" i="2"/>
  <c r="AI345" i="2"/>
  <c r="AF345" i="2"/>
  <c r="AC345" i="2"/>
  <c r="Z345" i="2"/>
  <c r="T345" i="2"/>
  <c r="P345" i="2"/>
  <c r="O345" i="2"/>
  <c r="N345" i="2"/>
  <c r="M345" i="2"/>
  <c r="L345" i="2"/>
  <c r="J345" i="2"/>
  <c r="G345" i="2"/>
  <c r="F345" i="2"/>
  <c r="E345" i="2"/>
  <c r="D345" i="2"/>
  <c r="C345" i="2"/>
  <c r="B345" i="2"/>
  <c r="A345" i="2"/>
  <c r="AL344" i="2"/>
  <c r="AI344" i="2"/>
  <c r="AF344" i="2"/>
  <c r="AC344" i="2"/>
  <c r="Z344" i="2"/>
  <c r="W344" i="2"/>
  <c r="T344" i="2"/>
  <c r="Q344" i="2"/>
  <c r="P344" i="2"/>
  <c r="O344" i="2"/>
  <c r="N344" i="2"/>
  <c r="M344" i="2"/>
  <c r="L344" i="2"/>
  <c r="K344" i="2"/>
  <c r="J344" i="2"/>
  <c r="I344" i="2"/>
  <c r="H344" i="2"/>
  <c r="G344" i="2"/>
  <c r="F344" i="2"/>
  <c r="E344" i="2"/>
  <c r="D344" i="2"/>
  <c r="C344" i="2"/>
  <c r="B344" i="2"/>
  <c r="A344" i="2"/>
  <c r="AU343" i="2"/>
  <c r="AT343" i="2"/>
  <c r="AS343" i="2"/>
  <c r="AR343" i="2"/>
  <c r="AQ343" i="2"/>
  <c r="AP343" i="2"/>
  <c r="AO343" i="2"/>
  <c r="AL343" i="2"/>
  <c r="AI343" i="2"/>
  <c r="AF343" i="2"/>
  <c r="AC343" i="2"/>
  <c r="Z343" i="2"/>
  <c r="W343" i="2"/>
  <c r="T343" i="2"/>
  <c r="Q343" i="2"/>
  <c r="P343" i="2"/>
  <c r="O343" i="2"/>
  <c r="N343" i="2"/>
  <c r="M343" i="2"/>
  <c r="L343" i="2"/>
  <c r="K343" i="2"/>
  <c r="J343" i="2"/>
  <c r="I343" i="2"/>
  <c r="H343" i="2"/>
  <c r="G343" i="2"/>
  <c r="F343" i="2"/>
  <c r="E343" i="2"/>
  <c r="D343" i="2"/>
  <c r="C343" i="2"/>
  <c r="B343" i="2"/>
  <c r="A343" i="2"/>
  <c r="AT342" i="2"/>
  <c r="AS342" i="2"/>
  <c r="AR342" i="2"/>
  <c r="AQ342" i="2"/>
  <c r="AP342" i="2"/>
  <c r="AO342" i="2"/>
  <c r="AL342" i="2"/>
  <c r="AF342" i="2"/>
  <c r="Z342" i="2"/>
  <c r="T342" i="2"/>
  <c r="P342" i="2"/>
  <c r="O342" i="2"/>
  <c r="N342" i="2"/>
  <c r="M342" i="2"/>
  <c r="L342" i="2"/>
  <c r="K342" i="2"/>
  <c r="J342" i="2"/>
  <c r="I342" i="2"/>
  <c r="H342" i="2"/>
  <c r="G342" i="2"/>
  <c r="F342" i="2"/>
  <c r="E342" i="2"/>
  <c r="D342" i="2"/>
  <c r="C342" i="2"/>
  <c r="B342" i="2"/>
  <c r="A342" i="2"/>
  <c r="AT341" i="2"/>
  <c r="AS341" i="2"/>
  <c r="AR341" i="2"/>
  <c r="AQ341" i="2"/>
  <c r="AP341" i="2"/>
  <c r="AO341" i="2"/>
  <c r="AL341" i="2"/>
  <c r="AI341" i="2"/>
  <c r="AF341" i="2"/>
  <c r="Z341" i="2"/>
  <c r="T341" i="2"/>
  <c r="P341" i="2"/>
  <c r="O341" i="2"/>
  <c r="N341" i="2"/>
  <c r="M341" i="2"/>
  <c r="L341" i="2"/>
  <c r="K341" i="2"/>
  <c r="J341" i="2"/>
  <c r="H341" i="2"/>
  <c r="G341" i="2"/>
  <c r="F341" i="2"/>
  <c r="E341" i="2"/>
  <c r="D341" i="2"/>
  <c r="C341" i="2"/>
  <c r="B341" i="2"/>
  <c r="A341" i="2"/>
  <c r="AL340" i="2"/>
  <c r="AI340" i="2"/>
  <c r="AF340" i="2"/>
  <c r="Z340" i="2"/>
  <c r="T340" i="2"/>
  <c r="P340" i="2"/>
  <c r="O340" i="2"/>
  <c r="N340" i="2"/>
  <c r="M340" i="2"/>
  <c r="L340" i="2"/>
  <c r="K340" i="2"/>
  <c r="J340" i="2"/>
  <c r="H340" i="2"/>
  <c r="G340" i="2"/>
  <c r="F340" i="2"/>
  <c r="E340" i="2"/>
  <c r="D340" i="2"/>
  <c r="C340" i="2"/>
  <c r="B340" i="2"/>
  <c r="A340" i="2"/>
  <c r="AL339" i="2"/>
  <c r="AF339" i="2"/>
  <c r="Z339" i="2"/>
  <c r="T339" i="2"/>
  <c r="P339" i="2"/>
  <c r="O339" i="2"/>
  <c r="N339" i="2"/>
  <c r="M339" i="2"/>
  <c r="K339" i="2"/>
  <c r="J339" i="2"/>
  <c r="H339" i="2"/>
  <c r="G339" i="2"/>
  <c r="F339" i="2"/>
  <c r="E339" i="2"/>
  <c r="D339" i="2"/>
  <c r="C339" i="2"/>
  <c r="B339" i="2"/>
  <c r="A339" i="2"/>
  <c r="AL338" i="2"/>
  <c r="AF338" i="2"/>
  <c r="AC338" i="2"/>
  <c r="Z338" i="2"/>
  <c r="W338" i="2"/>
  <c r="T338" i="2"/>
  <c r="Q338" i="2"/>
  <c r="P338" i="2"/>
  <c r="O338" i="2"/>
  <c r="N338" i="2"/>
  <c r="M338" i="2"/>
  <c r="L338" i="2"/>
  <c r="K338" i="2"/>
  <c r="J338" i="2"/>
  <c r="I338" i="2"/>
  <c r="H338" i="2"/>
  <c r="G338" i="2"/>
  <c r="F338" i="2"/>
  <c r="E338" i="2"/>
  <c r="D338" i="2"/>
  <c r="C338" i="2"/>
  <c r="B338" i="2"/>
  <c r="A338" i="2"/>
  <c r="AT337" i="2"/>
  <c r="AS337" i="2"/>
  <c r="AR337" i="2"/>
  <c r="AQ337" i="2"/>
  <c r="AP337" i="2"/>
  <c r="AO337" i="2"/>
  <c r="AL337" i="2"/>
  <c r="AF337" i="2"/>
  <c r="AC337" i="2"/>
  <c r="Z337" i="2"/>
  <c r="W337" i="2"/>
  <c r="T337" i="2"/>
  <c r="Q337" i="2"/>
  <c r="P337" i="2"/>
  <c r="O337" i="2"/>
  <c r="N337" i="2"/>
  <c r="M337" i="2"/>
  <c r="L337" i="2"/>
  <c r="K337" i="2"/>
  <c r="J337" i="2"/>
  <c r="I337" i="2"/>
  <c r="H337" i="2"/>
  <c r="G337" i="2"/>
  <c r="F337" i="2"/>
  <c r="E337" i="2"/>
  <c r="D337" i="2"/>
  <c r="C337" i="2"/>
  <c r="B337" i="2"/>
  <c r="A337" i="2"/>
  <c r="AT336" i="2"/>
  <c r="AS336" i="2"/>
  <c r="AR336" i="2"/>
  <c r="AQ336" i="2"/>
  <c r="AP336" i="2"/>
  <c r="AO336" i="2"/>
  <c r="AL336" i="2"/>
  <c r="AF336" i="2"/>
  <c r="AC336" i="2"/>
  <c r="Z336" i="2"/>
  <c r="W336" i="2"/>
  <c r="T336" i="2"/>
  <c r="Q336" i="2"/>
  <c r="O336" i="2"/>
  <c r="M336" i="2"/>
  <c r="L336" i="2"/>
  <c r="K336" i="2"/>
  <c r="J336" i="2"/>
  <c r="I336" i="2"/>
  <c r="G336" i="2"/>
  <c r="F336" i="2"/>
  <c r="E336" i="2"/>
  <c r="D336" i="2"/>
  <c r="C336" i="2"/>
  <c r="B336" i="2"/>
  <c r="A336" i="2"/>
  <c r="AT335" i="2"/>
  <c r="AS335" i="2"/>
  <c r="AR335" i="2"/>
  <c r="AQ335" i="2"/>
  <c r="AP335" i="2"/>
  <c r="AO335" i="2"/>
  <c r="AL335" i="2"/>
  <c r="AF335" i="2"/>
  <c r="AC335" i="2"/>
  <c r="Z335" i="2"/>
  <c r="W335" i="2"/>
  <c r="T335" i="2"/>
  <c r="Q335" i="2"/>
  <c r="O335" i="2"/>
  <c r="M335" i="2"/>
  <c r="L335" i="2"/>
  <c r="K335" i="2"/>
  <c r="G335" i="2"/>
  <c r="F335" i="2"/>
  <c r="E335" i="2"/>
  <c r="D335" i="2"/>
  <c r="C335" i="2"/>
  <c r="B335" i="2"/>
  <c r="A335" i="2"/>
  <c r="AT334" i="2"/>
  <c r="AS334" i="2"/>
  <c r="AR334" i="2"/>
  <c r="AQ334" i="2"/>
  <c r="AP334" i="2"/>
  <c r="AO334" i="2"/>
  <c r="AL334" i="2"/>
  <c r="AF334" i="2"/>
  <c r="Z334" i="2"/>
  <c r="T334" i="2"/>
  <c r="P334" i="2"/>
  <c r="O334" i="2"/>
  <c r="M334" i="2"/>
  <c r="L334" i="2"/>
  <c r="J334" i="2"/>
  <c r="I334" i="2"/>
  <c r="G334" i="2"/>
  <c r="F334" i="2"/>
  <c r="E334" i="2"/>
  <c r="D334" i="2"/>
  <c r="C334" i="2"/>
  <c r="B334" i="2"/>
  <c r="A334" i="2"/>
  <c r="AL333" i="2"/>
  <c r="AF333" i="2"/>
  <c r="Z333" i="2"/>
  <c r="W333" i="2"/>
  <c r="T333" i="2"/>
  <c r="Q333" i="2"/>
  <c r="P333" i="2"/>
  <c r="O333" i="2"/>
  <c r="N333" i="2"/>
  <c r="M333" i="2"/>
  <c r="L333" i="2"/>
  <c r="K333" i="2"/>
  <c r="J333" i="2"/>
  <c r="I333" i="2"/>
  <c r="H333" i="2"/>
  <c r="G333" i="2"/>
  <c r="F333" i="2"/>
  <c r="E333" i="2"/>
  <c r="D333" i="2"/>
  <c r="C333" i="2"/>
  <c r="B333" i="2"/>
  <c r="A333" i="2"/>
  <c r="AL332" i="2"/>
  <c r="AF332" i="2"/>
  <c r="AC332" i="2"/>
  <c r="Z332" i="2"/>
  <c r="W332" i="2"/>
  <c r="T332" i="2"/>
  <c r="Q332" i="2"/>
  <c r="P332" i="2"/>
  <c r="O332" i="2"/>
  <c r="M332" i="2"/>
  <c r="L332" i="2"/>
  <c r="K332" i="2"/>
  <c r="J332" i="2"/>
  <c r="I332" i="2"/>
  <c r="G332" i="2"/>
  <c r="F332" i="2"/>
  <c r="E332" i="2"/>
  <c r="D332" i="2"/>
  <c r="C332" i="2"/>
  <c r="B332" i="2"/>
  <c r="A332" i="2"/>
  <c r="AL331" i="2"/>
  <c r="AI331" i="2"/>
  <c r="AF331" i="2"/>
  <c r="AC331" i="2"/>
  <c r="Z331" i="2"/>
  <c r="W331" i="2"/>
  <c r="T331" i="2"/>
  <c r="Q331" i="2"/>
  <c r="P331" i="2"/>
  <c r="O331" i="2"/>
  <c r="M331" i="2"/>
  <c r="L331" i="2"/>
  <c r="K331" i="2"/>
  <c r="J331" i="2"/>
  <c r="I331" i="2"/>
  <c r="G331" i="2"/>
  <c r="F331" i="2"/>
  <c r="E331" i="2"/>
  <c r="D331" i="2"/>
  <c r="C331" i="2"/>
  <c r="B331" i="2"/>
  <c r="A331" i="2"/>
  <c r="AT330" i="2"/>
  <c r="AS330" i="2"/>
  <c r="AR330" i="2"/>
  <c r="AQ330" i="2"/>
  <c r="AP330" i="2"/>
  <c r="AO330" i="2"/>
  <c r="AL330" i="2"/>
  <c r="AF330" i="2"/>
  <c r="Z330" i="2"/>
  <c r="W330" i="2"/>
  <c r="T330" i="2"/>
  <c r="Q330" i="2"/>
  <c r="P330" i="2"/>
  <c r="O330" i="2"/>
  <c r="N330" i="2"/>
  <c r="M330" i="2"/>
  <c r="L330" i="2"/>
  <c r="K330" i="2"/>
  <c r="J330" i="2"/>
  <c r="I330" i="2"/>
  <c r="H330" i="2"/>
  <c r="G330" i="2"/>
  <c r="F330" i="2"/>
  <c r="E330" i="2"/>
  <c r="D330" i="2"/>
  <c r="C330" i="2"/>
  <c r="B330" i="2"/>
  <c r="A330" i="2"/>
  <c r="AL329" i="2"/>
  <c r="AF329" i="2"/>
  <c r="Z329" i="2"/>
  <c r="W329" i="2"/>
  <c r="T329" i="2"/>
  <c r="Q329" i="2"/>
  <c r="O329" i="2"/>
  <c r="M329" i="2"/>
  <c r="L329" i="2"/>
  <c r="K329" i="2"/>
  <c r="I329" i="2"/>
  <c r="G329" i="2"/>
  <c r="F329" i="2"/>
  <c r="E329" i="2"/>
  <c r="D329" i="2"/>
  <c r="C329" i="2"/>
  <c r="B329" i="2"/>
  <c r="A329" i="2"/>
  <c r="AL328" i="2"/>
  <c r="AI328" i="2"/>
  <c r="AF328" i="2"/>
  <c r="AC328" i="2"/>
  <c r="Z328" i="2"/>
  <c r="W328" i="2"/>
  <c r="T328" i="2"/>
  <c r="Q328" i="2"/>
  <c r="P328" i="2"/>
  <c r="O328" i="2"/>
  <c r="M328" i="2"/>
  <c r="L328" i="2"/>
  <c r="K328" i="2"/>
  <c r="J328" i="2"/>
  <c r="I328" i="2"/>
  <c r="G328" i="2"/>
  <c r="F328" i="2"/>
  <c r="E328" i="2"/>
  <c r="D328" i="2"/>
  <c r="C328" i="2"/>
  <c r="B328" i="2"/>
  <c r="A328" i="2"/>
  <c r="AL327" i="2"/>
  <c r="AI327" i="2"/>
  <c r="AF327" i="2"/>
  <c r="AC327" i="2"/>
  <c r="Z327" i="2"/>
  <c r="W327" i="2"/>
  <c r="T327" i="2"/>
  <c r="Q327" i="2"/>
  <c r="P327" i="2"/>
  <c r="O327" i="2"/>
  <c r="M327" i="2"/>
  <c r="L327" i="2"/>
  <c r="K327" i="2"/>
  <c r="J327" i="2"/>
  <c r="I327" i="2"/>
  <c r="G327" i="2"/>
  <c r="F327" i="2"/>
  <c r="E327" i="2"/>
  <c r="D327" i="2"/>
  <c r="C327" i="2"/>
  <c r="B327" i="2"/>
  <c r="A327" i="2"/>
  <c r="AL326" i="2"/>
  <c r="AF326" i="2"/>
  <c r="Z326" i="2"/>
  <c r="W326" i="2"/>
  <c r="T326" i="2"/>
  <c r="Q326" i="2"/>
  <c r="O326" i="2"/>
  <c r="M326" i="2"/>
  <c r="L326" i="2"/>
  <c r="K326" i="2"/>
  <c r="I326" i="2"/>
  <c r="G326" i="2"/>
  <c r="F326" i="2"/>
  <c r="E326" i="2"/>
  <c r="D326" i="2"/>
  <c r="C326" i="2"/>
  <c r="B326" i="2"/>
  <c r="A326" i="2"/>
  <c r="AT325" i="2"/>
  <c r="AS325" i="2"/>
  <c r="AR325" i="2"/>
  <c r="AQ325" i="2"/>
  <c r="AP325" i="2"/>
  <c r="AO325" i="2"/>
  <c r="AL325" i="2"/>
  <c r="AF325" i="2"/>
  <c r="Z325" i="2"/>
  <c r="T325" i="2"/>
  <c r="O325" i="2"/>
  <c r="M325" i="2"/>
  <c r="L325" i="2"/>
  <c r="G325" i="2"/>
  <c r="F325" i="2"/>
  <c r="E325" i="2"/>
  <c r="D325" i="2"/>
  <c r="C325" i="2"/>
  <c r="B325" i="2"/>
  <c r="A325" i="2"/>
  <c r="AT324" i="2"/>
  <c r="AS324" i="2"/>
  <c r="AR324" i="2"/>
  <c r="AQ324" i="2"/>
  <c r="AP324" i="2"/>
  <c r="AO324" i="2"/>
  <c r="AL324" i="2"/>
  <c r="AF324" i="2"/>
  <c r="Z324" i="2"/>
  <c r="T324" i="2"/>
  <c r="O324" i="2"/>
  <c r="M324" i="2"/>
  <c r="G324" i="2"/>
  <c r="F324" i="2"/>
  <c r="E324" i="2"/>
  <c r="D324" i="2"/>
  <c r="C324" i="2"/>
  <c r="B324" i="2"/>
  <c r="A324" i="2"/>
  <c r="AT323" i="2"/>
  <c r="AS323" i="2"/>
  <c r="AR323" i="2"/>
  <c r="AQ323" i="2"/>
  <c r="AP323" i="2"/>
  <c r="AO323" i="2"/>
  <c r="AL323" i="2"/>
  <c r="AF323" i="2"/>
  <c r="Z323" i="2"/>
  <c r="T323" i="2"/>
  <c r="P323" i="2"/>
  <c r="O323" i="2"/>
  <c r="N323" i="2"/>
  <c r="M323" i="2"/>
  <c r="L323" i="2"/>
  <c r="K323" i="2"/>
  <c r="J323" i="2"/>
  <c r="H323" i="2"/>
  <c r="G323" i="2"/>
  <c r="F323" i="2"/>
  <c r="E323" i="2"/>
  <c r="D323" i="2"/>
  <c r="C323" i="2"/>
  <c r="B323" i="2"/>
  <c r="A323" i="2"/>
  <c r="AT322" i="2"/>
  <c r="AS322" i="2"/>
  <c r="AR322" i="2"/>
  <c r="AQ322" i="2"/>
  <c r="AP322" i="2"/>
  <c r="AO322" i="2"/>
  <c r="AL322" i="2"/>
  <c r="AF322" i="2"/>
  <c r="Z322" i="2"/>
  <c r="T322" i="2"/>
  <c r="P322" i="2"/>
  <c r="O322" i="2"/>
  <c r="N322" i="2"/>
  <c r="M322" i="2"/>
  <c r="L322" i="2"/>
  <c r="K322" i="2"/>
  <c r="J322" i="2"/>
  <c r="H322" i="2"/>
  <c r="G322" i="2"/>
  <c r="F322" i="2"/>
  <c r="E322" i="2"/>
  <c r="D322" i="2"/>
  <c r="C322" i="2"/>
  <c r="B322" i="2"/>
  <c r="A322" i="2"/>
  <c r="AT321" i="2"/>
  <c r="AS321" i="2"/>
  <c r="AR321" i="2"/>
  <c r="AQ321" i="2"/>
  <c r="AP321" i="2"/>
  <c r="AO321" i="2"/>
  <c r="AL321" i="2"/>
  <c r="AF321" i="2"/>
  <c r="Z321" i="2"/>
  <c r="T321" i="2"/>
  <c r="P321" i="2"/>
  <c r="O321" i="2"/>
  <c r="N321" i="2"/>
  <c r="M321" i="2"/>
  <c r="L321" i="2"/>
  <c r="K321" i="2"/>
  <c r="J321" i="2"/>
  <c r="H321" i="2"/>
  <c r="G321" i="2"/>
  <c r="F321" i="2"/>
  <c r="E321" i="2"/>
  <c r="D321" i="2"/>
  <c r="C321" i="2"/>
  <c r="B321" i="2"/>
  <c r="A321" i="2"/>
  <c r="AL320" i="2"/>
  <c r="AF320" i="2"/>
  <c r="Z320" i="2"/>
  <c r="T320" i="2"/>
  <c r="P320" i="2"/>
  <c r="O320" i="2"/>
  <c r="N320" i="2"/>
  <c r="M320" i="2"/>
  <c r="K320" i="2"/>
  <c r="J320" i="2"/>
  <c r="H320" i="2"/>
  <c r="G320" i="2"/>
  <c r="F320" i="2"/>
  <c r="E320" i="2"/>
  <c r="D320" i="2"/>
  <c r="C320" i="2"/>
  <c r="B320" i="2"/>
  <c r="A320" i="2"/>
  <c r="AL319" i="2"/>
  <c r="AI319" i="2"/>
  <c r="AF319" i="2"/>
  <c r="AC319" i="2"/>
  <c r="Z319" i="2"/>
  <c r="W319" i="2"/>
  <c r="T319" i="2"/>
  <c r="Q319" i="2"/>
  <c r="P319" i="2"/>
  <c r="O319" i="2"/>
  <c r="N319" i="2"/>
  <c r="M319" i="2"/>
  <c r="L319" i="2"/>
  <c r="K319" i="2"/>
  <c r="J319" i="2"/>
  <c r="I319" i="2"/>
  <c r="H319" i="2"/>
  <c r="G319" i="2"/>
  <c r="F319" i="2"/>
  <c r="E319" i="2"/>
  <c r="D319" i="2"/>
  <c r="C319" i="2"/>
  <c r="B319" i="2"/>
  <c r="A319" i="2"/>
  <c r="AL318" i="2"/>
  <c r="AF318" i="2"/>
  <c r="AC318" i="2"/>
  <c r="Z318" i="2"/>
  <c r="W318" i="2"/>
  <c r="T318" i="2"/>
  <c r="Q318" i="2"/>
  <c r="P318" i="2"/>
  <c r="O318" i="2"/>
  <c r="M318" i="2"/>
  <c r="L318" i="2"/>
  <c r="K318" i="2"/>
  <c r="J318" i="2"/>
  <c r="I318" i="2"/>
  <c r="G318" i="2"/>
  <c r="F318" i="2"/>
  <c r="E318" i="2"/>
  <c r="D318" i="2"/>
  <c r="C318" i="2"/>
  <c r="B318" i="2"/>
  <c r="A318" i="2"/>
  <c r="AL317" i="2"/>
  <c r="AF317" i="2"/>
  <c r="AC317" i="2"/>
  <c r="Z317" i="2"/>
  <c r="W317" i="2"/>
  <c r="T317" i="2"/>
  <c r="Q317" i="2"/>
  <c r="P317" i="2"/>
  <c r="O317" i="2"/>
  <c r="N317" i="2"/>
  <c r="M317" i="2"/>
  <c r="L317" i="2"/>
  <c r="K317" i="2"/>
  <c r="J317" i="2"/>
  <c r="I317" i="2"/>
  <c r="H317" i="2"/>
  <c r="G317" i="2"/>
  <c r="F317" i="2"/>
  <c r="E317" i="2"/>
  <c r="D317" i="2"/>
  <c r="C317" i="2"/>
  <c r="B317" i="2"/>
  <c r="A317" i="2"/>
  <c r="AT316" i="2"/>
  <c r="AS316" i="2"/>
  <c r="AR316" i="2"/>
  <c r="AQ316" i="2"/>
  <c r="AP316" i="2"/>
  <c r="AO316" i="2"/>
  <c r="AL316" i="2"/>
  <c r="AF316" i="2"/>
  <c r="AC316" i="2"/>
  <c r="Z316" i="2"/>
  <c r="W316" i="2"/>
  <c r="T316" i="2"/>
  <c r="Q316" i="2"/>
  <c r="P316" i="2"/>
  <c r="O316" i="2"/>
  <c r="M316" i="2"/>
  <c r="L316" i="2"/>
  <c r="K316" i="2"/>
  <c r="J316" i="2"/>
  <c r="I316" i="2"/>
  <c r="G316" i="2"/>
  <c r="F316" i="2"/>
  <c r="E316" i="2"/>
  <c r="D316" i="2"/>
  <c r="C316" i="2"/>
  <c r="B316" i="2"/>
  <c r="A316" i="2"/>
  <c r="AL315" i="2"/>
  <c r="AF315" i="2"/>
  <c r="AC315" i="2"/>
  <c r="Z315" i="2"/>
  <c r="W315" i="2"/>
  <c r="T315" i="2"/>
  <c r="Q315" i="2"/>
  <c r="O315" i="2"/>
  <c r="M315" i="2"/>
  <c r="L315" i="2"/>
  <c r="K315" i="2"/>
  <c r="I315" i="2"/>
  <c r="G315" i="2"/>
  <c r="F315" i="2"/>
  <c r="E315" i="2"/>
  <c r="D315" i="2"/>
  <c r="C315" i="2"/>
  <c r="B315" i="2"/>
  <c r="A315" i="2"/>
  <c r="AT314" i="2"/>
  <c r="AS314" i="2"/>
  <c r="AR314" i="2"/>
  <c r="AQ314" i="2"/>
  <c r="AP314" i="2"/>
  <c r="AO314" i="2"/>
  <c r="AL314" i="2"/>
  <c r="AF314" i="2"/>
  <c r="AC314" i="2"/>
  <c r="Z314" i="2"/>
  <c r="W314" i="2"/>
  <c r="T314" i="2"/>
  <c r="Q314" i="2"/>
  <c r="M314" i="2"/>
  <c r="L314" i="2"/>
  <c r="K314" i="2"/>
  <c r="G314" i="2"/>
  <c r="F314" i="2"/>
  <c r="E314" i="2"/>
  <c r="D314" i="2"/>
  <c r="C314" i="2"/>
  <c r="B314" i="2"/>
  <c r="A314" i="2"/>
  <c r="AF313" i="2"/>
  <c r="AC313" i="2"/>
  <c r="Z313" i="2"/>
  <c r="W313" i="2"/>
  <c r="T313" i="2"/>
  <c r="Q313" i="2"/>
  <c r="P313" i="2"/>
  <c r="O313" i="2"/>
  <c r="N313" i="2"/>
  <c r="M313" i="2"/>
  <c r="L313" i="2"/>
  <c r="K313" i="2"/>
  <c r="J313" i="2"/>
  <c r="I313" i="2"/>
  <c r="H313" i="2"/>
  <c r="G313" i="2"/>
  <c r="F313" i="2"/>
  <c r="E313" i="2"/>
  <c r="D313" i="2"/>
  <c r="AL312" i="2"/>
  <c r="AF312" i="2"/>
  <c r="AC312" i="2"/>
  <c r="Z312" i="2"/>
  <c r="W312" i="2"/>
  <c r="T312" i="2"/>
  <c r="Q312" i="2"/>
  <c r="P312" i="2"/>
  <c r="O312" i="2"/>
  <c r="N312" i="2"/>
  <c r="M312" i="2"/>
  <c r="L312" i="2"/>
  <c r="K312" i="2"/>
  <c r="J312" i="2"/>
  <c r="I312" i="2"/>
  <c r="H312" i="2"/>
  <c r="G312" i="2"/>
  <c r="F312" i="2"/>
  <c r="E312" i="2"/>
  <c r="D312" i="2"/>
  <c r="C312" i="2"/>
  <c r="B312" i="2"/>
  <c r="A312" i="2"/>
  <c r="AF311" i="2"/>
  <c r="AC311" i="2"/>
  <c r="Z311" i="2"/>
  <c r="W311" i="2"/>
  <c r="T311" i="2"/>
  <c r="Q311" i="2"/>
  <c r="O311" i="2"/>
  <c r="M311" i="2"/>
  <c r="L311" i="2"/>
  <c r="K311" i="2"/>
  <c r="J311" i="2"/>
  <c r="I311" i="2"/>
  <c r="G311" i="2"/>
  <c r="F311" i="2"/>
  <c r="E311" i="2"/>
  <c r="D311" i="2"/>
  <c r="AF310" i="2"/>
  <c r="Z310" i="2"/>
  <c r="T310" i="2"/>
  <c r="P310" i="2"/>
  <c r="O310" i="2"/>
  <c r="M310" i="2"/>
  <c r="L310" i="2"/>
  <c r="J310" i="2"/>
  <c r="G310" i="2"/>
  <c r="F310" i="2"/>
  <c r="E310" i="2"/>
  <c r="D310" i="2"/>
  <c r="AT309" i="2"/>
  <c r="AS309" i="2"/>
  <c r="AR309" i="2"/>
  <c r="AQ309" i="2"/>
  <c r="AP309" i="2"/>
  <c r="AO309" i="2"/>
  <c r="AL309" i="2"/>
  <c r="AF309" i="2"/>
  <c r="Z309" i="2"/>
  <c r="T309" i="2"/>
  <c r="P309" i="2"/>
  <c r="O309" i="2"/>
  <c r="N309" i="2"/>
  <c r="M309" i="2"/>
  <c r="L309" i="2"/>
  <c r="K309" i="2"/>
  <c r="J309" i="2"/>
  <c r="H309" i="2"/>
  <c r="G309" i="2"/>
  <c r="F309" i="2"/>
  <c r="E309" i="2"/>
  <c r="D309" i="2"/>
  <c r="AU308" i="2"/>
  <c r="AT308" i="2"/>
  <c r="AS308" i="2"/>
  <c r="AR308" i="2"/>
  <c r="AQ308" i="2"/>
  <c r="AP308" i="2"/>
  <c r="AO308" i="2"/>
  <c r="AL308" i="2"/>
  <c r="AF308" i="2"/>
  <c r="AC308" i="2"/>
  <c r="Z308" i="2"/>
  <c r="W308" i="2"/>
  <c r="T308" i="2"/>
  <c r="Q308" i="2"/>
  <c r="P308" i="2"/>
  <c r="O308" i="2"/>
  <c r="M308" i="2"/>
  <c r="L308" i="2"/>
  <c r="K308" i="2"/>
  <c r="J308" i="2"/>
  <c r="I308" i="2"/>
  <c r="G308" i="2"/>
  <c r="F308" i="2"/>
  <c r="E308" i="2"/>
  <c r="D308" i="2"/>
  <c r="AL307" i="2"/>
  <c r="AF307" i="2"/>
  <c r="AC307" i="2"/>
  <c r="Z307" i="2"/>
  <c r="W307" i="2"/>
  <c r="T307" i="2"/>
  <c r="Q307" i="2"/>
  <c r="P307" i="2"/>
  <c r="O307" i="2"/>
  <c r="M307" i="2"/>
  <c r="L307" i="2"/>
  <c r="K307" i="2"/>
  <c r="J307" i="2"/>
  <c r="I307" i="2"/>
  <c r="G307" i="2"/>
  <c r="F307" i="2"/>
  <c r="E307" i="2"/>
  <c r="D307" i="2"/>
  <c r="AT306" i="2"/>
  <c r="AS306" i="2"/>
  <c r="AR306" i="2"/>
  <c r="AQ306" i="2"/>
  <c r="AP306" i="2"/>
  <c r="AO306" i="2"/>
  <c r="AL306" i="2"/>
  <c r="AF306" i="2"/>
  <c r="Z306" i="2"/>
  <c r="T306" i="2"/>
  <c r="P306" i="2"/>
  <c r="O306" i="2"/>
  <c r="M306" i="2"/>
  <c r="L306" i="2"/>
  <c r="K306" i="2"/>
  <c r="J306" i="2"/>
  <c r="G306" i="2"/>
  <c r="F306" i="2"/>
  <c r="E306" i="2"/>
  <c r="D306" i="2"/>
  <c r="AT305" i="2"/>
  <c r="AS305" i="2"/>
  <c r="AR305" i="2"/>
  <c r="AQ305" i="2"/>
  <c r="AP305" i="2"/>
  <c r="AO305" i="2"/>
  <c r="AL305" i="2"/>
  <c r="AF305" i="2"/>
  <c r="Z305" i="2"/>
  <c r="T305" i="2"/>
  <c r="O305" i="2"/>
  <c r="M305" i="2"/>
  <c r="L305" i="2"/>
  <c r="K305" i="2"/>
  <c r="G305" i="2"/>
  <c r="F305" i="2"/>
  <c r="E305" i="2"/>
  <c r="D305" i="2"/>
  <c r="AT304" i="2"/>
  <c r="AS304" i="2"/>
  <c r="AR304" i="2"/>
  <c r="AQ304" i="2"/>
  <c r="AP304" i="2"/>
  <c r="AO304" i="2"/>
  <c r="AL304" i="2"/>
  <c r="AF304" i="2"/>
  <c r="Z304" i="2"/>
  <c r="T304" i="2"/>
  <c r="G304" i="2"/>
  <c r="F304" i="2"/>
  <c r="E304" i="2"/>
  <c r="D304" i="2"/>
  <c r="B304" i="2"/>
  <c r="AL303" i="2"/>
  <c r="AI303" i="2"/>
  <c r="AF303" i="2"/>
  <c r="AC303" i="2"/>
  <c r="Z303" i="2"/>
  <c r="W303" i="2"/>
  <c r="T303" i="2"/>
  <c r="Q303" i="2"/>
  <c r="P303" i="2"/>
  <c r="O303" i="2"/>
  <c r="N303" i="2"/>
  <c r="M303" i="2"/>
  <c r="L303" i="2"/>
  <c r="K303" i="2"/>
  <c r="J303" i="2"/>
  <c r="I303" i="2"/>
  <c r="H303" i="2"/>
  <c r="G303" i="2"/>
  <c r="F303" i="2"/>
  <c r="E303" i="2"/>
  <c r="D303" i="2"/>
  <c r="C303" i="2"/>
  <c r="B303" i="2"/>
  <c r="A303" i="2"/>
  <c r="AU302" i="2"/>
  <c r="AT302" i="2"/>
  <c r="AS302" i="2"/>
  <c r="AR302" i="2"/>
  <c r="AQ302" i="2"/>
  <c r="AP302" i="2"/>
  <c r="AO302" i="2"/>
  <c r="AL302" i="2"/>
  <c r="AF302" i="2"/>
  <c r="Z302" i="2"/>
  <c r="T302" i="2"/>
  <c r="P302" i="2"/>
  <c r="O302" i="2"/>
  <c r="N302" i="2"/>
  <c r="M302" i="2"/>
  <c r="L302" i="2"/>
  <c r="K302" i="2"/>
  <c r="J302" i="2"/>
  <c r="I302" i="2"/>
  <c r="H302" i="2"/>
  <c r="G302" i="2"/>
  <c r="F302" i="2"/>
  <c r="E302" i="2"/>
  <c r="D302" i="2"/>
  <c r="C302" i="2"/>
  <c r="B302" i="2"/>
  <c r="A302" i="2"/>
  <c r="AL301" i="2"/>
  <c r="AF301" i="2"/>
  <c r="Z301" i="2"/>
  <c r="T301" i="2"/>
  <c r="O301" i="2"/>
  <c r="N301" i="2"/>
  <c r="M301" i="2"/>
  <c r="L301" i="2"/>
  <c r="K301" i="2"/>
  <c r="I301" i="2"/>
  <c r="H301" i="2"/>
  <c r="G301" i="2"/>
  <c r="F301" i="2"/>
  <c r="E301" i="2"/>
  <c r="D301" i="2"/>
  <c r="C301" i="2"/>
  <c r="B301" i="2"/>
  <c r="A301" i="2"/>
  <c r="AF300" i="2"/>
  <c r="Z300" i="2"/>
  <c r="T300" i="2"/>
  <c r="O300" i="2"/>
  <c r="N300" i="2"/>
  <c r="M300" i="2"/>
  <c r="L300" i="2"/>
  <c r="K300" i="2"/>
  <c r="I300" i="2"/>
  <c r="H300" i="2"/>
  <c r="G300" i="2"/>
  <c r="F300" i="2"/>
  <c r="E300" i="2"/>
  <c r="D300" i="2"/>
  <c r="C300" i="2"/>
  <c r="B300" i="2"/>
  <c r="A300" i="2"/>
  <c r="AT299" i="2"/>
  <c r="AS299" i="2"/>
  <c r="AR299" i="2"/>
  <c r="AQ299" i="2"/>
  <c r="AP299" i="2"/>
  <c r="AO299" i="2"/>
  <c r="AL299" i="2"/>
  <c r="AF299" i="2"/>
  <c r="AC299" i="2"/>
  <c r="Z299" i="2"/>
  <c r="W299" i="2"/>
  <c r="T299" i="2"/>
  <c r="Q299" i="2"/>
  <c r="P299" i="2"/>
  <c r="O299" i="2"/>
  <c r="N299" i="2"/>
  <c r="M299" i="2"/>
  <c r="L299" i="2"/>
  <c r="K299" i="2"/>
  <c r="J299" i="2"/>
  <c r="I299" i="2"/>
  <c r="H299" i="2"/>
  <c r="G299" i="2"/>
  <c r="F299" i="2"/>
  <c r="E299" i="2"/>
  <c r="D299" i="2"/>
  <c r="C299" i="2"/>
  <c r="B299" i="2"/>
  <c r="A299" i="2"/>
  <c r="AL298" i="2"/>
  <c r="AI298" i="2"/>
  <c r="AF298" i="2"/>
  <c r="Z298" i="2"/>
  <c r="T298" i="2"/>
  <c r="P298" i="2"/>
  <c r="O298" i="2"/>
  <c r="N298" i="2"/>
  <c r="M298" i="2"/>
  <c r="L298" i="2"/>
  <c r="K298" i="2"/>
  <c r="J298" i="2"/>
  <c r="I298" i="2"/>
  <c r="H298" i="2"/>
  <c r="G298" i="2"/>
  <c r="F298" i="2"/>
  <c r="E298" i="2"/>
  <c r="D298" i="2"/>
  <c r="C298" i="2"/>
  <c r="B298" i="2"/>
  <c r="A298" i="2"/>
  <c r="AF297" i="2"/>
  <c r="AC297" i="2"/>
  <c r="Z297" i="2"/>
  <c r="W297" i="2"/>
  <c r="T297" i="2"/>
  <c r="Q297" i="2"/>
  <c r="P297" i="2"/>
  <c r="O297" i="2"/>
  <c r="M297" i="2"/>
  <c r="L297" i="2"/>
  <c r="K297" i="2"/>
  <c r="J297" i="2"/>
  <c r="I297" i="2"/>
  <c r="G297" i="2"/>
  <c r="F297" i="2"/>
  <c r="E297" i="2"/>
  <c r="D297" i="2"/>
  <c r="C297" i="2"/>
  <c r="B297" i="2"/>
  <c r="A297" i="2"/>
  <c r="AT296" i="2"/>
  <c r="AS296" i="2"/>
  <c r="AR296" i="2"/>
  <c r="AQ296" i="2"/>
  <c r="AP296" i="2"/>
  <c r="AO296" i="2"/>
  <c r="AL296" i="2"/>
  <c r="AI296" i="2"/>
  <c r="AF296" i="2"/>
  <c r="AC296" i="2"/>
  <c r="Z296" i="2"/>
  <c r="T296" i="2"/>
  <c r="P296" i="2"/>
  <c r="O296" i="2"/>
  <c r="N296" i="2"/>
  <c r="M296" i="2"/>
  <c r="L296" i="2"/>
  <c r="K296" i="2"/>
  <c r="J296" i="2"/>
  <c r="G296" i="2"/>
  <c r="F296" i="2"/>
  <c r="E296" i="2"/>
  <c r="D296" i="2"/>
  <c r="C296" i="2"/>
  <c r="B296" i="2"/>
  <c r="A296" i="2"/>
  <c r="AF295" i="2"/>
  <c r="AC295" i="2"/>
  <c r="Z295" i="2"/>
  <c r="T295" i="2"/>
  <c r="P295" i="2"/>
  <c r="O295" i="2"/>
  <c r="M295" i="2"/>
  <c r="K295" i="2"/>
  <c r="J295" i="2"/>
  <c r="G295" i="2"/>
  <c r="F295" i="2"/>
  <c r="E295" i="2"/>
  <c r="D295" i="2"/>
  <c r="C295" i="2"/>
  <c r="B295" i="2"/>
  <c r="A295" i="2"/>
  <c r="AL294" i="2"/>
  <c r="AF294" i="2"/>
  <c r="Z294" i="2"/>
  <c r="T294" i="2"/>
  <c r="P294" i="2"/>
  <c r="O294" i="2"/>
  <c r="G294" i="2"/>
  <c r="F294" i="2"/>
  <c r="E294" i="2"/>
  <c r="D294" i="2"/>
  <c r="C294" i="2"/>
  <c r="B294" i="2"/>
  <c r="A294" i="2"/>
  <c r="AF293" i="2"/>
  <c r="AC293" i="2"/>
  <c r="Z293" i="2"/>
  <c r="W293" i="2"/>
  <c r="T293" i="2"/>
  <c r="Q293" i="2"/>
  <c r="P293" i="2"/>
  <c r="O293" i="2"/>
  <c r="N293" i="2"/>
  <c r="M293" i="2"/>
  <c r="L293" i="2"/>
  <c r="K293" i="2"/>
  <c r="J293" i="2"/>
  <c r="I293" i="2"/>
  <c r="H293" i="2"/>
  <c r="G293" i="2"/>
  <c r="F293" i="2"/>
  <c r="E293" i="2"/>
  <c r="D293" i="2"/>
  <c r="C293" i="2"/>
  <c r="B293" i="2"/>
  <c r="A293" i="2"/>
  <c r="AL292" i="2"/>
  <c r="AF292" i="2"/>
  <c r="AC292" i="2"/>
  <c r="Z292" i="2"/>
  <c r="W292" i="2"/>
  <c r="T292" i="2"/>
  <c r="Q292" i="2"/>
  <c r="P292" i="2"/>
  <c r="O292" i="2"/>
  <c r="N292" i="2"/>
  <c r="M292" i="2"/>
  <c r="L292" i="2"/>
  <c r="K292" i="2"/>
  <c r="J292" i="2"/>
  <c r="I292" i="2"/>
  <c r="H292" i="2"/>
  <c r="G292" i="2"/>
  <c r="F292" i="2"/>
  <c r="E292" i="2"/>
  <c r="D292" i="2"/>
  <c r="C292" i="2"/>
  <c r="B292" i="2"/>
  <c r="A292" i="2"/>
  <c r="AL291" i="2"/>
  <c r="AF291" i="2"/>
  <c r="AC291" i="2"/>
  <c r="Z291" i="2"/>
  <c r="W291" i="2"/>
  <c r="T291" i="2"/>
  <c r="Q291" i="2"/>
  <c r="P291" i="2"/>
  <c r="O291" i="2"/>
  <c r="N291" i="2"/>
  <c r="M291" i="2"/>
  <c r="L291" i="2"/>
  <c r="K291" i="2"/>
  <c r="J291" i="2"/>
  <c r="I291" i="2"/>
  <c r="H291" i="2"/>
  <c r="G291" i="2"/>
  <c r="F291" i="2"/>
  <c r="E291" i="2"/>
  <c r="D291" i="2"/>
  <c r="C291" i="2"/>
  <c r="B291" i="2"/>
  <c r="A291" i="2"/>
  <c r="AL290" i="2"/>
  <c r="AI290" i="2"/>
  <c r="AF290" i="2"/>
  <c r="AC290" i="2"/>
  <c r="Z290" i="2"/>
  <c r="W290" i="2"/>
  <c r="T290" i="2"/>
  <c r="Q290" i="2"/>
  <c r="P290" i="2"/>
  <c r="O290" i="2"/>
  <c r="N290" i="2"/>
  <c r="M290" i="2"/>
  <c r="L290" i="2"/>
  <c r="K290" i="2"/>
  <c r="J290" i="2"/>
  <c r="I290" i="2"/>
  <c r="H290" i="2"/>
  <c r="G290" i="2"/>
  <c r="F290" i="2"/>
  <c r="E290" i="2"/>
  <c r="D290" i="2"/>
  <c r="C290" i="2"/>
  <c r="B290" i="2"/>
  <c r="A290" i="2"/>
  <c r="AF289" i="2"/>
  <c r="AC289" i="2"/>
  <c r="Z289" i="2"/>
  <c r="W289" i="2"/>
  <c r="T289" i="2"/>
  <c r="Q289" i="2"/>
  <c r="P289" i="2"/>
  <c r="O289" i="2"/>
  <c r="M289" i="2"/>
  <c r="L289" i="2"/>
  <c r="K289" i="2"/>
  <c r="J289" i="2"/>
  <c r="I289" i="2"/>
  <c r="G289" i="2"/>
  <c r="F289" i="2"/>
  <c r="E289" i="2"/>
  <c r="D289" i="2"/>
  <c r="C289" i="2"/>
  <c r="B289" i="2"/>
  <c r="A289" i="2"/>
  <c r="AL288" i="2"/>
  <c r="AF288" i="2"/>
  <c r="AC288" i="2"/>
  <c r="Z288" i="2"/>
  <c r="W288" i="2"/>
  <c r="T288" i="2"/>
  <c r="Q288" i="2"/>
  <c r="P288" i="2"/>
  <c r="O288" i="2"/>
  <c r="M288" i="2"/>
  <c r="L288" i="2"/>
  <c r="K288" i="2"/>
  <c r="J288" i="2"/>
  <c r="G288" i="2"/>
  <c r="F288" i="2"/>
  <c r="E288" i="2"/>
  <c r="D288" i="2"/>
  <c r="C288" i="2"/>
  <c r="B288" i="2"/>
  <c r="A288" i="2"/>
  <c r="AF287" i="2"/>
  <c r="Z287" i="2"/>
  <c r="T287" i="2"/>
  <c r="P287" i="2"/>
  <c r="M287" i="2"/>
  <c r="L287" i="2"/>
  <c r="K287" i="2"/>
  <c r="G287" i="2"/>
  <c r="F287" i="2"/>
  <c r="E287" i="2"/>
  <c r="D287" i="2"/>
  <c r="C287" i="2"/>
  <c r="B287" i="2"/>
  <c r="A287" i="2"/>
  <c r="AL286" i="2"/>
  <c r="AF286" i="2"/>
  <c r="Z286" i="2"/>
  <c r="T286" i="2"/>
  <c r="M286" i="2"/>
  <c r="L286" i="2"/>
  <c r="K286" i="2"/>
  <c r="G286" i="2"/>
  <c r="F286" i="2"/>
  <c r="E286" i="2"/>
  <c r="D286" i="2"/>
  <c r="C286" i="2"/>
  <c r="B286" i="2"/>
  <c r="A286" i="2"/>
  <c r="AL285" i="2"/>
  <c r="AI285" i="2"/>
  <c r="AF285" i="2"/>
  <c r="AC285" i="2"/>
  <c r="Z285" i="2"/>
  <c r="W285" i="2"/>
  <c r="T285" i="2"/>
  <c r="Q285" i="2"/>
  <c r="P285" i="2"/>
  <c r="O285" i="2"/>
  <c r="N285" i="2"/>
  <c r="M285" i="2"/>
  <c r="L285" i="2"/>
  <c r="K285" i="2"/>
  <c r="J285" i="2"/>
  <c r="I285" i="2"/>
  <c r="H285" i="2"/>
  <c r="G285" i="2"/>
  <c r="F285" i="2"/>
  <c r="E285" i="2"/>
  <c r="D285" i="2"/>
  <c r="C285" i="2"/>
  <c r="B285" i="2"/>
  <c r="A285" i="2"/>
  <c r="AT284" i="2"/>
  <c r="AS284" i="2"/>
  <c r="AR284" i="2"/>
  <c r="AQ284" i="2"/>
  <c r="AP284" i="2"/>
  <c r="AO284" i="2"/>
  <c r="AL284" i="2"/>
  <c r="AI284" i="2"/>
  <c r="AF284" i="2"/>
  <c r="AC284" i="2"/>
  <c r="Z284" i="2"/>
  <c r="W284" i="2"/>
  <c r="T284" i="2"/>
  <c r="Q284" i="2"/>
  <c r="P284" i="2"/>
  <c r="O284" i="2"/>
  <c r="N284" i="2"/>
  <c r="M284" i="2"/>
  <c r="L284" i="2"/>
  <c r="K284" i="2"/>
  <c r="J284" i="2"/>
  <c r="I284" i="2"/>
  <c r="H284" i="2"/>
  <c r="G284" i="2"/>
  <c r="F284" i="2"/>
  <c r="E284" i="2"/>
  <c r="D284" i="2"/>
  <c r="C284" i="2"/>
  <c r="B284" i="2"/>
  <c r="A284" i="2"/>
  <c r="AL283" i="2"/>
  <c r="AI283" i="2"/>
  <c r="AF283" i="2"/>
  <c r="AC283" i="2"/>
  <c r="Z283" i="2"/>
  <c r="W283" i="2"/>
  <c r="T283" i="2"/>
  <c r="Q283" i="2"/>
  <c r="P283" i="2"/>
  <c r="O283" i="2"/>
  <c r="N283" i="2"/>
  <c r="M283" i="2"/>
  <c r="L283" i="2"/>
  <c r="K283" i="2"/>
  <c r="J283" i="2"/>
  <c r="I283" i="2"/>
  <c r="H283" i="2"/>
  <c r="G283" i="2"/>
  <c r="F283" i="2"/>
  <c r="E283" i="2"/>
  <c r="D283" i="2"/>
  <c r="C283" i="2"/>
  <c r="B283" i="2"/>
  <c r="A283" i="2"/>
  <c r="AT282" i="2"/>
  <c r="AS282" i="2"/>
  <c r="AR282" i="2"/>
  <c r="AQ282" i="2"/>
  <c r="AP282" i="2"/>
  <c r="AO282" i="2"/>
  <c r="AL282" i="2"/>
  <c r="AI282" i="2"/>
  <c r="AF282" i="2"/>
  <c r="AC282" i="2"/>
  <c r="Z282" i="2"/>
  <c r="W282" i="2"/>
  <c r="T282" i="2"/>
  <c r="Q282" i="2"/>
  <c r="P282" i="2"/>
  <c r="O282" i="2"/>
  <c r="N282" i="2"/>
  <c r="M282" i="2"/>
  <c r="L282" i="2"/>
  <c r="K282" i="2"/>
  <c r="J282" i="2"/>
  <c r="I282" i="2"/>
  <c r="H282" i="2"/>
  <c r="G282" i="2"/>
  <c r="F282" i="2"/>
  <c r="E282" i="2"/>
  <c r="D282" i="2"/>
  <c r="C282" i="2"/>
  <c r="B282" i="2"/>
  <c r="A282" i="2"/>
  <c r="AL281" i="2"/>
  <c r="AI281" i="2"/>
  <c r="AF281" i="2"/>
  <c r="AC281" i="2"/>
  <c r="Z281" i="2"/>
  <c r="W281" i="2"/>
  <c r="T281" i="2"/>
  <c r="Q281" i="2"/>
  <c r="P281" i="2"/>
  <c r="O281" i="2"/>
  <c r="N281" i="2"/>
  <c r="M281" i="2"/>
  <c r="L281" i="2"/>
  <c r="K281" i="2"/>
  <c r="J281" i="2"/>
  <c r="I281" i="2"/>
  <c r="H281" i="2"/>
  <c r="G281" i="2"/>
  <c r="F281" i="2"/>
  <c r="E281" i="2"/>
  <c r="D281" i="2"/>
  <c r="C281" i="2"/>
  <c r="B281" i="2"/>
  <c r="A281" i="2"/>
  <c r="AL280" i="2"/>
  <c r="AF280" i="2"/>
  <c r="Z280" i="2"/>
  <c r="T280" i="2"/>
  <c r="P280" i="2"/>
  <c r="O280" i="2"/>
  <c r="N280" i="2"/>
  <c r="M280" i="2"/>
  <c r="L280" i="2"/>
  <c r="J280" i="2"/>
  <c r="I280" i="2"/>
  <c r="G280" i="2"/>
  <c r="F280" i="2"/>
  <c r="E280" i="2"/>
  <c r="D280" i="2"/>
  <c r="C280" i="2"/>
  <c r="B280" i="2"/>
  <c r="A280" i="2"/>
  <c r="AF279" i="2"/>
  <c r="AC279" i="2"/>
  <c r="Z279" i="2"/>
  <c r="W279" i="2"/>
  <c r="T279" i="2"/>
  <c r="Q279" i="2"/>
  <c r="P279" i="2"/>
  <c r="O279" i="2"/>
  <c r="N279" i="2"/>
  <c r="M279" i="2"/>
  <c r="L279" i="2"/>
  <c r="K279" i="2"/>
  <c r="J279" i="2"/>
  <c r="I279" i="2"/>
  <c r="H279" i="2"/>
  <c r="G279" i="2"/>
  <c r="F279" i="2"/>
  <c r="E279" i="2"/>
  <c r="D279" i="2"/>
  <c r="C279" i="2"/>
  <c r="B279" i="2"/>
  <c r="A279" i="2"/>
  <c r="AF278" i="2"/>
  <c r="Z278" i="2"/>
  <c r="W278" i="2"/>
  <c r="T278" i="2"/>
  <c r="Q278" i="2"/>
  <c r="P278" i="2"/>
  <c r="O278" i="2"/>
  <c r="N278" i="2"/>
  <c r="M278" i="2"/>
  <c r="L278" i="2"/>
  <c r="K278" i="2"/>
  <c r="J278" i="2"/>
  <c r="I278" i="2"/>
  <c r="H278" i="2"/>
  <c r="G278" i="2"/>
  <c r="F278" i="2"/>
  <c r="E278" i="2"/>
  <c r="D278" i="2"/>
  <c r="C278" i="2"/>
  <c r="B278" i="2"/>
  <c r="A278" i="2"/>
  <c r="AT277" i="2"/>
  <c r="AS277" i="2"/>
  <c r="AR277" i="2"/>
  <c r="AQ277" i="2"/>
  <c r="AP277" i="2"/>
  <c r="AO277" i="2"/>
  <c r="AL277" i="2"/>
  <c r="AF277" i="2"/>
  <c r="Z277" i="2"/>
  <c r="T277" i="2"/>
  <c r="Q277" i="2"/>
  <c r="P277" i="2"/>
  <c r="O277" i="2"/>
  <c r="N277" i="2"/>
  <c r="M277" i="2"/>
  <c r="L277" i="2"/>
  <c r="K277" i="2"/>
  <c r="J277" i="2"/>
  <c r="I277" i="2"/>
  <c r="H277" i="2"/>
  <c r="G277" i="2"/>
  <c r="F277" i="2"/>
  <c r="E277" i="2"/>
  <c r="D277" i="2"/>
  <c r="C277" i="2"/>
  <c r="B277" i="2"/>
  <c r="A277" i="2"/>
  <c r="AF276" i="2"/>
  <c r="Z276" i="2"/>
  <c r="W276" i="2"/>
  <c r="T276" i="2"/>
  <c r="Q276" i="2"/>
  <c r="P276" i="2"/>
  <c r="O276" i="2"/>
  <c r="N276" i="2"/>
  <c r="M276" i="2"/>
  <c r="L276" i="2"/>
  <c r="K276" i="2"/>
  <c r="J276" i="2"/>
  <c r="I276" i="2"/>
  <c r="H276" i="2"/>
  <c r="G276" i="2"/>
  <c r="F276" i="2"/>
  <c r="E276" i="2"/>
  <c r="D276" i="2"/>
  <c r="C276" i="2"/>
  <c r="B276" i="2"/>
  <c r="A276" i="2"/>
  <c r="AT275" i="2"/>
  <c r="AS275" i="2"/>
  <c r="AR275" i="2"/>
  <c r="AQ275" i="2"/>
  <c r="AP275" i="2"/>
  <c r="AO275" i="2"/>
  <c r="AL275" i="2"/>
  <c r="AF275" i="2"/>
  <c r="Z275" i="2"/>
  <c r="W275" i="2"/>
  <c r="T275" i="2"/>
  <c r="Q275" i="2"/>
  <c r="P275" i="2"/>
  <c r="O275" i="2"/>
  <c r="M275" i="2"/>
  <c r="L275" i="2"/>
  <c r="K275" i="2"/>
  <c r="J275" i="2"/>
  <c r="I275" i="2"/>
  <c r="G275" i="2"/>
  <c r="F275" i="2"/>
  <c r="E275" i="2"/>
  <c r="D275" i="2"/>
  <c r="C275" i="2"/>
  <c r="B275" i="2"/>
  <c r="A275" i="2"/>
  <c r="AL274" i="2"/>
  <c r="AF274" i="2"/>
  <c r="Z274" i="2"/>
  <c r="T274" i="2"/>
  <c r="Q274" i="2"/>
  <c r="O274" i="2"/>
  <c r="M274" i="2"/>
  <c r="L274" i="2"/>
  <c r="K274" i="2"/>
  <c r="I274" i="2"/>
  <c r="G274" i="2"/>
  <c r="F274" i="2"/>
  <c r="E274" i="2"/>
  <c r="D274" i="2"/>
  <c r="C274" i="2"/>
  <c r="B274" i="2"/>
  <c r="A274" i="2"/>
  <c r="AF273" i="2"/>
  <c r="Z273" i="2"/>
  <c r="T273" i="2"/>
  <c r="O273" i="2"/>
  <c r="M273" i="2"/>
  <c r="L273" i="2"/>
  <c r="I273" i="2"/>
  <c r="G273" i="2"/>
  <c r="F273" i="2"/>
  <c r="E273" i="2"/>
  <c r="D273" i="2"/>
  <c r="C273" i="2"/>
  <c r="B273" i="2"/>
  <c r="A273" i="2"/>
  <c r="AL272" i="2"/>
  <c r="AF272" i="2"/>
  <c r="Z272" i="2"/>
  <c r="T272" i="2"/>
  <c r="G272" i="2"/>
  <c r="F272" i="2"/>
  <c r="E272" i="2"/>
  <c r="D272" i="2"/>
  <c r="C272" i="2"/>
  <c r="B272" i="2"/>
  <c r="A272" i="2"/>
  <c r="AT271" i="2"/>
  <c r="AS271" i="2"/>
  <c r="AR271" i="2"/>
  <c r="AQ271" i="2"/>
  <c r="AP271" i="2"/>
  <c r="AO271" i="2"/>
  <c r="AL271" i="2"/>
  <c r="AI271" i="2"/>
  <c r="AF271" i="2"/>
  <c r="AC271" i="2"/>
  <c r="Z271" i="2"/>
  <c r="W271" i="2"/>
  <c r="T271" i="2"/>
  <c r="Q271" i="2"/>
  <c r="P271" i="2"/>
  <c r="O271" i="2"/>
  <c r="N271" i="2"/>
  <c r="M271" i="2"/>
  <c r="L271" i="2"/>
  <c r="K271" i="2"/>
  <c r="J271" i="2"/>
  <c r="I271" i="2"/>
  <c r="H271" i="2"/>
  <c r="G271" i="2"/>
  <c r="F271" i="2"/>
  <c r="E271" i="2"/>
  <c r="D271" i="2"/>
  <c r="C271" i="2"/>
  <c r="B271" i="2"/>
  <c r="A271" i="2"/>
  <c r="AL270" i="2"/>
  <c r="AF270" i="2"/>
  <c r="AC270" i="2"/>
  <c r="Z270" i="2"/>
  <c r="W270" i="2"/>
  <c r="T270" i="2"/>
  <c r="Q270" i="2"/>
  <c r="P270" i="2"/>
  <c r="O270" i="2"/>
  <c r="N270" i="2"/>
  <c r="M270" i="2"/>
  <c r="L270" i="2"/>
  <c r="K270" i="2"/>
  <c r="J270" i="2"/>
  <c r="I270" i="2"/>
  <c r="H270" i="2"/>
  <c r="G270" i="2"/>
  <c r="F270" i="2"/>
  <c r="E270" i="2"/>
  <c r="D270" i="2"/>
  <c r="C270" i="2"/>
  <c r="B270" i="2"/>
  <c r="A270" i="2"/>
  <c r="AL269" i="2"/>
  <c r="AI269" i="2"/>
  <c r="AF269" i="2"/>
  <c r="AC269" i="2"/>
  <c r="Z269" i="2"/>
  <c r="W269" i="2"/>
  <c r="T269" i="2"/>
  <c r="Q269" i="2"/>
  <c r="P269" i="2"/>
  <c r="O269" i="2"/>
  <c r="N269" i="2"/>
  <c r="M269" i="2"/>
  <c r="L269" i="2"/>
  <c r="K269" i="2"/>
  <c r="J269" i="2"/>
  <c r="I269" i="2"/>
  <c r="H269" i="2"/>
  <c r="G269" i="2"/>
  <c r="F269" i="2"/>
  <c r="E269" i="2"/>
  <c r="D269" i="2"/>
  <c r="C269" i="2"/>
  <c r="B269" i="2"/>
  <c r="A269" i="2"/>
  <c r="AL268" i="2"/>
  <c r="AF268" i="2"/>
  <c r="AC268" i="2"/>
  <c r="Z268" i="2"/>
  <c r="W268" i="2"/>
  <c r="T268" i="2"/>
  <c r="Q268" i="2"/>
  <c r="P268" i="2"/>
  <c r="O268" i="2"/>
  <c r="M268" i="2"/>
  <c r="L268" i="2"/>
  <c r="K268" i="2"/>
  <c r="J268" i="2"/>
  <c r="I268" i="2"/>
  <c r="G268" i="2"/>
  <c r="F268" i="2"/>
  <c r="E268" i="2"/>
  <c r="D268" i="2"/>
  <c r="C268" i="2"/>
  <c r="B268" i="2"/>
  <c r="A268" i="2"/>
  <c r="AF267" i="2"/>
  <c r="Z267" i="2"/>
  <c r="W267" i="2"/>
  <c r="T267" i="2"/>
  <c r="Q267" i="2"/>
  <c r="P267" i="2"/>
  <c r="O267" i="2"/>
  <c r="N267" i="2"/>
  <c r="M267" i="2"/>
  <c r="L267" i="2"/>
  <c r="K267" i="2"/>
  <c r="J267" i="2"/>
  <c r="H267" i="2"/>
  <c r="G267" i="2"/>
  <c r="F267" i="2"/>
  <c r="E267" i="2"/>
  <c r="D267" i="2"/>
  <c r="C267" i="2"/>
  <c r="B267" i="2"/>
  <c r="A267" i="2"/>
  <c r="AL266" i="2"/>
  <c r="AF266" i="2"/>
  <c r="AC266" i="2"/>
  <c r="Z266" i="2"/>
  <c r="W266" i="2"/>
  <c r="T266" i="2"/>
  <c r="Q266" i="2"/>
  <c r="P266" i="2"/>
  <c r="O266" i="2"/>
  <c r="N266" i="2"/>
  <c r="M266" i="2"/>
  <c r="L266" i="2"/>
  <c r="K266" i="2"/>
  <c r="J266" i="2"/>
  <c r="I266" i="2"/>
  <c r="H266" i="2"/>
  <c r="G266" i="2"/>
  <c r="F266" i="2"/>
  <c r="E266" i="2"/>
  <c r="D266" i="2"/>
  <c r="C266" i="2"/>
  <c r="B266" i="2"/>
  <c r="A266" i="2"/>
  <c r="AF265" i="2"/>
  <c r="AC265" i="2"/>
  <c r="Z265" i="2"/>
  <c r="W265" i="2"/>
  <c r="T265" i="2"/>
  <c r="Q265" i="2"/>
  <c r="P265" i="2"/>
  <c r="O265" i="2"/>
  <c r="M265" i="2"/>
  <c r="L265" i="2"/>
  <c r="K265" i="2"/>
  <c r="J265" i="2"/>
  <c r="I265" i="2"/>
  <c r="G265" i="2"/>
  <c r="F265" i="2"/>
  <c r="E265" i="2"/>
  <c r="D265" i="2"/>
  <c r="C265" i="2"/>
  <c r="B265" i="2"/>
  <c r="A265" i="2"/>
  <c r="AL264" i="2"/>
  <c r="AF264" i="2"/>
  <c r="Z264" i="2"/>
  <c r="W264" i="2"/>
  <c r="T264" i="2"/>
  <c r="Q264" i="2"/>
  <c r="P264" i="2"/>
  <c r="O264" i="2"/>
  <c r="M264" i="2"/>
  <c r="L264" i="2"/>
  <c r="K264" i="2"/>
  <c r="J264" i="2"/>
  <c r="I264" i="2"/>
  <c r="G264" i="2"/>
  <c r="F264" i="2"/>
  <c r="E264" i="2"/>
  <c r="D264" i="2"/>
  <c r="C264" i="2"/>
  <c r="B264" i="2"/>
  <c r="A264" i="2"/>
  <c r="AL263" i="2"/>
  <c r="AF263" i="2"/>
  <c r="Z263" i="2"/>
  <c r="W263" i="2"/>
  <c r="T263" i="2"/>
  <c r="Q263" i="2"/>
  <c r="P263" i="2"/>
  <c r="O263" i="2"/>
  <c r="M263" i="2"/>
  <c r="K263" i="2"/>
  <c r="J263" i="2"/>
  <c r="G263" i="2"/>
  <c r="F263" i="2"/>
  <c r="E263" i="2"/>
  <c r="D263" i="2"/>
  <c r="C263" i="2"/>
  <c r="B263" i="2"/>
  <c r="A263" i="2"/>
  <c r="AT262" i="2"/>
  <c r="AS262" i="2"/>
  <c r="AR262" i="2"/>
  <c r="AQ262" i="2"/>
  <c r="AP262" i="2"/>
  <c r="AO262" i="2"/>
  <c r="AL262" i="2"/>
  <c r="AF262" i="2"/>
  <c r="Z262" i="2"/>
  <c r="W262" i="2"/>
  <c r="T262" i="2"/>
  <c r="Q262" i="2"/>
  <c r="P262" i="2"/>
  <c r="O262" i="2"/>
  <c r="G262" i="2"/>
  <c r="F262" i="2"/>
  <c r="E262" i="2"/>
  <c r="D262" i="2"/>
  <c r="C262" i="2"/>
  <c r="B262" i="2"/>
  <c r="A262" i="2"/>
  <c r="AT261" i="2"/>
  <c r="AS261" i="2"/>
  <c r="AR261" i="2"/>
  <c r="AQ261" i="2"/>
  <c r="AP261" i="2"/>
  <c r="AO261" i="2"/>
  <c r="AL261" i="2"/>
  <c r="AI261" i="2"/>
  <c r="AF261" i="2"/>
  <c r="AC261" i="2"/>
  <c r="Z261" i="2"/>
  <c r="W261" i="2"/>
  <c r="T261" i="2"/>
  <c r="Q261" i="2"/>
  <c r="P261" i="2"/>
  <c r="O261" i="2"/>
  <c r="N261" i="2"/>
  <c r="M261" i="2"/>
  <c r="L261" i="2"/>
  <c r="K261" i="2"/>
  <c r="J261" i="2"/>
  <c r="I261" i="2"/>
  <c r="H261" i="2"/>
  <c r="G261" i="2"/>
  <c r="F261" i="2"/>
  <c r="E261" i="2"/>
  <c r="D261" i="2"/>
  <c r="AT260" i="2"/>
  <c r="AS260" i="2"/>
  <c r="AR260" i="2"/>
  <c r="AQ260" i="2"/>
  <c r="AP260" i="2"/>
  <c r="AO260" i="2"/>
  <c r="AL260" i="2"/>
  <c r="AI260" i="2"/>
  <c r="AF260" i="2"/>
  <c r="AC260" i="2"/>
  <c r="Z260" i="2"/>
  <c r="W260" i="2"/>
  <c r="T260" i="2"/>
  <c r="Q260" i="2"/>
  <c r="P260" i="2"/>
  <c r="O260" i="2"/>
  <c r="N260" i="2"/>
  <c r="M260" i="2"/>
  <c r="L260" i="2"/>
  <c r="K260" i="2"/>
  <c r="J260" i="2"/>
  <c r="I260" i="2"/>
  <c r="H260" i="2"/>
  <c r="G260" i="2"/>
  <c r="F260" i="2"/>
  <c r="E260" i="2"/>
  <c r="D260" i="2"/>
  <c r="AL259" i="2"/>
  <c r="AF259" i="2"/>
  <c r="Z259" i="2"/>
  <c r="T259" i="2"/>
  <c r="P259" i="2"/>
  <c r="O259" i="2"/>
  <c r="N259" i="2"/>
  <c r="M259" i="2"/>
  <c r="L259" i="2"/>
  <c r="J259" i="2"/>
  <c r="I259" i="2"/>
  <c r="G259" i="2"/>
  <c r="F259" i="2"/>
  <c r="E259" i="2"/>
  <c r="D259" i="2"/>
  <c r="M258" i="2"/>
  <c r="L258" i="2"/>
  <c r="K258" i="2"/>
  <c r="J258" i="2"/>
  <c r="I258" i="2"/>
  <c r="G258" i="2"/>
  <c r="F258" i="2"/>
  <c r="E258" i="2"/>
  <c r="D258" i="2"/>
  <c r="M257" i="2"/>
  <c r="L257" i="2"/>
  <c r="K257" i="2"/>
  <c r="J257" i="2"/>
  <c r="G257" i="2"/>
  <c r="F257" i="2"/>
  <c r="E257" i="2"/>
  <c r="D257" i="2"/>
  <c r="N256" i="2"/>
  <c r="M256" i="2"/>
  <c r="L256" i="2"/>
  <c r="K256" i="2"/>
  <c r="J256" i="2"/>
  <c r="G256" i="2"/>
  <c r="F256" i="2"/>
  <c r="E256" i="2"/>
  <c r="D256" i="2"/>
  <c r="M255" i="2"/>
  <c r="L255" i="2"/>
  <c r="K255" i="2"/>
  <c r="J255" i="2"/>
  <c r="I255" i="2"/>
  <c r="G255" i="2"/>
  <c r="F255" i="2"/>
  <c r="E255" i="2"/>
  <c r="D255" i="2"/>
  <c r="M254" i="2"/>
  <c r="L254" i="2"/>
  <c r="K254" i="2"/>
  <c r="J254" i="2"/>
  <c r="I254" i="2"/>
  <c r="G254" i="2"/>
  <c r="F254" i="2"/>
  <c r="E254" i="2"/>
  <c r="D254" i="2"/>
  <c r="AL253" i="2"/>
  <c r="AF253" i="2"/>
  <c r="Z253" i="2"/>
  <c r="T253" i="2"/>
  <c r="M253" i="2"/>
  <c r="K253" i="2"/>
  <c r="G253" i="2"/>
  <c r="F253" i="2"/>
  <c r="E253" i="2"/>
  <c r="D253" i="2"/>
  <c r="AT252" i="2"/>
  <c r="AR252" i="2"/>
  <c r="AP252" i="2"/>
  <c r="AL252" i="2"/>
  <c r="AF252" i="2"/>
  <c r="Z252" i="2"/>
  <c r="T252" i="2"/>
  <c r="G252" i="2"/>
  <c r="F252" i="2"/>
  <c r="E252" i="2"/>
  <c r="C252" i="2"/>
  <c r="B252" i="2"/>
  <c r="AT251" i="2"/>
  <c r="AS251" i="2"/>
  <c r="AR251" i="2"/>
  <c r="AQ251" i="2"/>
  <c r="AP251" i="2"/>
  <c r="AO251" i="2"/>
  <c r="AL251" i="2"/>
  <c r="AF251" i="2"/>
  <c r="Z251" i="2"/>
  <c r="T251" i="2"/>
  <c r="Q251" i="2"/>
  <c r="P251" i="2"/>
  <c r="O251" i="2"/>
  <c r="M251" i="2"/>
  <c r="L251" i="2"/>
  <c r="K251" i="2"/>
  <c r="J251" i="2"/>
  <c r="I251" i="2"/>
  <c r="G251" i="2"/>
  <c r="F251" i="2"/>
  <c r="E251" i="2"/>
  <c r="D251" i="2"/>
  <c r="C251" i="2"/>
  <c r="B251" i="2"/>
  <c r="A251" i="2"/>
  <c r="AT250" i="2"/>
  <c r="AS250" i="2"/>
  <c r="AR250" i="2"/>
  <c r="AQ250" i="2"/>
  <c r="AP250" i="2"/>
  <c r="AO250" i="2"/>
  <c r="AL250" i="2"/>
  <c r="AI250" i="2"/>
  <c r="AF250" i="2"/>
  <c r="AC250" i="2"/>
  <c r="Z250" i="2"/>
  <c r="W250" i="2"/>
  <c r="T250" i="2"/>
  <c r="Q250" i="2"/>
  <c r="P250" i="2"/>
  <c r="O250" i="2"/>
  <c r="N250" i="2"/>
  <c r="M250" i="2"/>
  <c r="L250" i="2"/>
  <c r="K250" i="2"/>
  <c r="J250" i="2"/>
  <c r="I250" i="2"/>
  <c r="H250" i="2"/>
  <c r="G250" i="2"/>
  <c r="F250" i="2"/>
  <c r="E250" i="2"/>
  <c r="D250" i="2"/>
  <c r="C250" i="2"/>
  <c r="B250" i="2"/>
  <c r="A250" i="2"/>
  <c r="AL249" i="2"/>
  <c r="AF249" i="2"/>
  <c r="Z249" i="2"/>
  <c r="W249" i="2"/>
  <c r="T249" i="2"/>
  <c r="Q249" i="2"/>
  <c r="P249" i="2"/>
  <c r="O249" i="2"/>
  <c r="M249" i="2"/>
  <c r="L249" i="2"/>
  <c r="K249" i="2"/>
  <c r="J249" i="2"/>
  <c r="I249" i="2"/>
  <c r="G249" i="2"/>
  <c r="F249" i="2"/>
  <c r="E249" i="2"/>
  <c r="D249" i="2"/>
  <c r="C249" i="2"/>
  <c r="B249" i="2"/>
  <c r="A249" i="2"/>
  <c r="AL248" i="2"/>
  <c r="AF248" i="2"/>
  <c r="Z248" i="2"/>
  <c r="W248" i="2"/>
  <c r="T248" i="2"/>
  <c r="Q248" i="2"/>
  <c r="P248" i="2"/>
  <c r="O248" i="2"/>
  <c r="M248" i="2"/>
  <c r="L248" i="2"/>
  <c r="K248" i="2"/>
  <c r="J248" i="2"/>
  <c r="I248" i="2"/>
  <c r="G248" i="2"/>
  <c r="F248" i="2"/>
  <c r="E248" i="2"/>
  <c r="D248" i="2"/>
  <c r="C248" i="2"/>
  <c r="B248" i="2"/>
  <c r="A248" i="2"/>
  <c r="AL247" i="2"/>
  <c r="AF247" i="2"/>
  <c r="Z247" i="2"/>
  <c r="W247" i="2"/>
  <c r="T247" i="2"/>
  <c r="Q247" i="2"/>
  <c r="P247" i="2"/>
  <c r="M247" i="2"/>
  <c r="L247" i="2"/>
  <c r="K247" i="2"/>
  <c r="J247" i="2"/>
  <c r="G247" i="2"/>
  <c r="F247" i="2"/>
  <c r="E247" i="2"/>
  <c r="D247" i="2"/>
  <c r="C247" i="2"/>
  <c r="B247" i="2"/>
  <c r="A247" i="2"/>
  <c r="AL246" i="2"/>
  <c r="AF246" i="2"/>
  <c r="Z246" i="2"/>
  <c r="W246" i="2"/>
  <c r="T246" i="2"/>
  <c r="Q246" i="2"/>
  <c r="P246" i="2"/>
  <c r="M246" i="2"/>
  <c r="K246" i="2"/>
  <c r="G246" i="2"/>
  <c r="F246" i="2"/>
  <c r="E246" i="2"/>
  <c r="C246" i="2"/>
  <c r="B246" i="2"/>
  <c r="A246" i="2"/>
  <c r="AT245" i="2"/>
  <c r="AS245" i="2"/>
  <c r="AR245" i="2"/>
  <c r="AQ245" i="2"/>
  <c r="AP245" i="2"/>
  <c r="AO245" i="2"/>
  <c r="AL245" i="2"/>
  <c r="AF245" i="2"/>
  <c r="Z245" i="2"/>
  <c r="W245" i="2"/>
  <c r="T245" i="2"/>
  <c r="Q245" i="2"/>
  <c r="P245" i="2"/>
  <c r="G245" i="2"/>
  <c r="F245" i="2"/>
  <c r="E245" i="2"/>
  <c r="C245" i="2"/>
  <c r="B245" i="2"/>
  <c r="A245" i="2"/>
  <c r="AL244" i="2"/>
  <c r="AF244" i="2"/>
  <c r="Z244" i="2"/>
  <c r="T244" i="2"/>
  <c r="P244" i="2"/>
  <c r="O244" i="2"/>
  <c r="N244" i="2"/>
  <c r="M244" i="2"/>
  <c r="L244" i="2"/>
  <c r="J244" i="2"/>
  <c r="G244" i="2"/>
  <c r="F244" i="2"/>
  <c r="E244" i="2"/>
  <c r="D244" i="2"/>
  <c r="C244" i="2"/>
  <c r="B244" i="2"/>
  <c r="A244" i="2"/>
  <c r="AL243" i="2"/>
  <c r="AF243" i="2"/>
  <c r="Z243" i="2"/>
  <c r="W243" i="2"/>
  <c r="T243" i="2"/>
  <c r="Q243" i="2"/>
  <c r="P243" i="2"/>
  <c r="M243" i="2"/>
  <c r="L243" i="2"/>
  <c r="K243" i="2"/>
  <c r="J243" i="2"/>
  <c r="G243" i="2"/>
  <c r="F243" i="2"/>
  <c r="E243" i="2"/>
  <c r="D243" i="2"/>
  <c r="C243" i="2"/>
  <c r="B243" i="2"/>
  <c r="A243" i="2"/>
  <c r="AT242" i="2"/>
  <c r="AS242" i="2"/>
  <c r="AR242" i="2"/>
  <c r="AQ242" i="2"/>
  <c r="AP242" i="2"/>
  <c r="AO242" i="2"/>
  <c r="AL242" i="2"/>
  <c r="AF242" i="2"/>
  <c r="Z242" i="2"/>
  <c r="T242" i="2"/>
  <c r="P242" i="2"/>
  <c r="O242" i="2"/>
  <c r="N242" i="2"/>
  <c r="M242" i="2"/>
  <c r="L242" i="2"/>
  <c r="K242" i="2"/>
  <c r="J242" i="2"/>
  <c r="I242" i="2"/>
  <c r="H242" i="2"/>
  <c r="G242" i="2"/>
  <c r="F242" i="2"/>
  <c r="E242" i="2"/>
  <c r="D242" i="2"/>
  <c r="C242" i="2"/>
  <c r="B242" i="2"/>
  <c r="A242" i="2"/>
  <c r="AL241" i="2"/>
  <c r="AF241" i="2"/>
  <c r="Z241" i="2"/>
  <c r="T241" i="2"/>
  <c r="P241" i="2"/>
  <c r="M241" i="2"/>
  <c r="L241" i="2"/>
  <c r="K241" i="2"/>
  <c r="J241" i="2"/>
  <c r="G241" i="2"/>
  <c r="F241" i="2"/>
  <c r="E241" i="2"/>
  <c r="D241" i="2"/>
  <c r="C241" i="2"/>
  <c r="B241" i="2"/>
  <c r="A241" i="2"/>
  <c r="AL240" i="2"/>
  <c r="AF240" i="2"/>
  <c r="Z240" i="2"/>
  <c r="T240" i="2"/>
  <c r="P240" i="2"/>
  <c r="M240" i="2"/>
  <c r="J240" i="2"/>
  <c r="G240" i="2"/>
  <c r="F240" i="2"/>
  <c r="E240" i="2"/>
  <c r="D240" i="2"/>
  <c r="C240" i="2"/>
  <c r="B240" i="2"/>
  <c r="A240" i="2"/>
  <c r="AT239" i="2"/>
  <c r="AS239" i="2"/>
  <c r="AR239" i="2"/>
  <c r="AQ239" i="2"/>
  <c r="AP239" i="2"/>
  <c r="AO239" i="2"/>
  <c r="AL239" i="2"/>
  <c r="AI239" i="2"/>
  <c r="AF239" i="2"/>
  <c r="AC239" i="2"/>
  <c r="Z239" i="2"/>
  <c r="W239" i="2"/>
  <c r="T239" i="2"/>
  <c r="Q239" i="2"/>
  <c r="P239" i="2"/>
  <c r="O239" i="2"/>
  <c r="N239" i="2"/>
  <c r="M239" i="2"/>
  <c r="L239" i="2"/>
  <c r="K239" i="2"/>
  <c r="J239" i="2"/>
  <c r="I239" i="2"/>
  <c r="H239" i="2"/>
  <c r="G239" i="2"/>
  <c r="F239" i="2"/>
  <c r="E239" i="2"/>
  <c r="D239" i="2"/>
  <c r="C239" i="2"/>
  <c r="B239" i="2"/>
  <c r="A239" i="2"/>
  <c r="AL238" i="2"/>
  <c r="AF238" i="2"/>
  <c r="AC238" i="2"/>
  <c r="Z238" i="2"/>
  <c r="W238" i="2"/>
  <c r="T238" i="2"/>
  <c r="Q238" i="2"/>
  <c r="P238" i="2"/>
  <c r="O238" i="2"/>
  <c r="N238" i="2"/>
  <c r="M238" i="2"/>
  <c r="L238" i="2"/>
  <c r="K238" i="2"/>
  <c r="J238" i="2"/>
  <c r="I238" i="2"/>
  <c r="H238" i="2"/>
  <c r="G238" i="2"/>
  <c r="F238" i="2"/>
  <c r="E238" i="2"/>
  <c r="D238" i="2"/>
  <c r="C238" i="2"/>
  <c r="B238" i="2"/>
  <c r="A238" i="2"/>
  <c r="AL237" i="2"/>
  <c r="AF237" i="2"/>
  <c r="AC237" i="2"/>
  <c r="Z237" i="2"/>
  <c r="W237" i="2"/>
  <c r="T237" i="2"/>
  <c r="Q237" i="2"/>
  <c r="P237" i="2"/>
  <c r="O237" i="2"/>
  <c r="N237" i="2"/>
  <c r="M237" i="2"/>
  <c r="L237" i="2"/>
  <c r="K237" i="2"/>
  <c r="J237" i="2"/>
  <c r="I237" i="2"/>
  <c r="H237" i="2"/>
  <c r="G237" i="2"/>
  <c r="F237" i="2"/>
  <c r="E237" i="2"/>
  <c r="D237" i="2"/>
  <c r="C237" i="2"/>
  <c r="B237" i="2"/>
  <c r="A237" i="2"/>
  <c r="AL236" i="2"/>
  <c r="AF236" i="2"/>
  <c r="AC236" i="2"/>
  <c r="Z236" i="2"/>
  <c r="W236" i="2"/>
  <c r="T236" i="2"/>
  <c r="Q236" i="2"/>
  <c r="P236" i="2"/>
  <c r="O236" i="2"/>
  <c r="N236" i="2"/>
  <c r="M236" i="2"/>
  <c r="L236" i="2"/>
  <c r="K236" i="2"/>
  <c r="J236" i="2"/>
  <c r="I236" i="2"/>
  <c r="H236" i="2"/>
  <c r="G236" i="2"/>
  <c r="F236" i="2"/>
  <c r="E236" i="2"/>
  <c r="D236" i="2"/>
  <c r="C236" i="2"/>
  <c r="B236" i="2"/>
  <c r="A236" i="2"/>
  <c r="AT235" i="2"/>
  <c r="AS235" i="2"/>
  <c r="AR235" i="2"/>
  <c r="AQ235" i="2"/>
  <c r="AP235" i="2"/>
  <c r="AO235" i="2"/>
  <c r="AL235" i="2"/>
  <c r="AI235" i="2"/>
  <c r="AF235" i="2"/>
  <c r="AC235" i="2"/>
  <c r="Z235" i="2"/>
  <c r="W235" i="2"/>
  <c r="T235" i="2"/>
  <c r="Q235" i="2"/>
  <c r="P235" i="2"/>
  <c r="O235" i="2"/>
  <c r="N235" i="2"/>
  <c r="M235" i="2"/>
  <c r="L235" i="2"/>
  <c r="K235" i="2"/>
  <c r="J235" i="2"/>
  <c r="I235" i="2"/>
  <c r="H235" i="2"/>
  <c r="G235" i="2"/>
  <c r="F235" i="2"/>
  <c r="E235" i="2"/>
  <c r="D235" i="2"/>
  <c r="C235" i="2"/>
  <c r="B235" i="2"/>
  <c r="A235" i="2"/>
  <c r="AT234" i="2"/>
  <c r="AS234" i="2"/>
  <c r="AR234" i="2"/>
  <c r="AQ234" i="2"/>
  <c r="AP234" i="2"/>
  <c r="AO234" i="2"/>
  <c r="AL234" i="2"/>
  <c r="AF234" i="2"/>
  <c r="AC234" i="2"/>
  <c r="Z234" i="2"/>
  <c r="W234" i="2"/>
  <c r="T234" i="2"/>
  <c r="Q234" i="2"/>
  <c r="P234" i="2"/>
  <c r="O234" i="2"/>
  <c r="M234" i="2"/>
  <c r="L234" i="2"/>
  <c r="K234" i="2"/>
  <c r="J234" i="2"/>
  <c r="I234" i="2"/>
  <c r="G234" i="2"/>
  <c r="F234" i="2"/>
  <c r="E234" i="2"/>
  <c r="D234" i="2"/>
  <c r="C234" i="2"/>
  <c r="B234" i="2"/>
  <c r="A234" i="2"/>
  <c r="AL233" i="2"/>
  <c r="AF233" i="2"/>
  <c r="Z233" i="2"/>
  <c r="W233" i="2"/>
  <c r="T233" i="2"/>
  <c r="Q233" i="2"/>
  <c r="P233" i="2"/>
  <c r="N233" i="2"/>
  <c r="M233" i="2"/>
  <c r="L233" i="2"/>
  <c r="K233" i="2"/>
  <c r="J233" i="2"/>
  <c r="H233" i="2"/>
  <c r="G233" i="2"/>
  <c r="F233" i="2"/>
  <c r="E233" i="2"/>
  <c r="D233" i="2"/>
  <c r="C233" i="2"/>
  <c r="B233" i="2"/>
  <c r="A233" i="2"/>
  <c r="AL232" i="2"/>
  <c r="AF232" i="2"/>
  <c r="AC232" i="2"/>
  <c r="Z232" i="2"/>
  <c r="T232" i="2"/>
  <c r="Q232" i="2"/>
  <c r="P232" i="2"/>
  <c r="O232" i="2"/>
  <c r="M232" i="2"/>
  <c r="L232" i="2"/>
  <c r="K232" i="2"/>
  <c r="J232" i="2"/>
  <c r="I232" i="2"/>
  <c r="G232" i="2"/>
  <c r="F232" i="2"/>
  <c r="E232" i="2"/>
  <c r="D232" i="2"/>
  <c r="C232" i="2"/>
  <c r="B232" i="2"/>
  <c r="A232" i="2"/>
  <c r="AL231" i="2"/>
  <c r="AF231" i="2"/>
  <c r="Z231" i="2"/>
  <c r="W231" i="2"/>
  <c r="T231" i="2"/>
  <c r="Q231" i="2"/>
  <c r="P231" i="2"/>
  <c r="O231" i="2"/>
  <c r="N231" i="2"/>
  <c r="M231" i="2"/>
  <c r="L231" i="2"/>
  <c r="K231" i="2"/>
  <c r="J231" i="2"/>
  <c r="I231" i="2"/>
  <c r="H231" i="2"/>
  <c r="G231" i="2"/>
  <c r="F231" i="2"/>
  <c r="E231" i="2"/>
  <c r="D231" i="2"/>
  <c r="C231" i="2"/>
  <c r="B231" i="2"/>
  <c r="A231" i="2"/>
  <c r="AL230" i="2"/>
  <c r="AF230" i="2"/>
  <c r="Z230" i="2"/>
  <c r="T230" i="2"/>
  <c r="Q230" i="2"/>
  <c r="P230" i="2"/>
  <c r="L230" i="2"/>
  <c r="G230" i="2"/>
  <c r="F230" i="2"/>
  <c r="E230" i="2"/>
  <c r="D230" i="2"/>
  <c r="C230" i="2"/>
  <c r="B230" i="2"/>
  <c r="A230" i="2"/>
  <c r="AT229" i="2"/>
  <c r="AS229" i="2"/>
  <c r="AR229" i="2"/>
  <c r="AQ229" i="2"/>
  <c r="AP229" i="2"/>
  <c r="AO229" i="2"/>
  <c r="AL229" i="2"/>
  <c r="AF229" i="2"/>
  <c r="Z229" i="2"/>
  <c r="T229" i="2"/>
  <c r="Q229" i="2"/>
  <c r="P229" i="2"/>
  <c r="G229" i="2"/>
  <c r="F229" i="2"/>
  <c r="E229" i="2"/>
  <c r="D229" i="2"/>
  <c r="C229" i="2"/>
  <c r="B229" i="2"/>
  <c r="A229" i="2"/>
  <c r="AT228" i="2"/>
  <c r="AS228" i="2"/>
  <c r="AR228" i="2"/>
  <c r="AQ228" i="2"/>
  <c r="AP228" i="2"/>
  <c r="AO228" i="2"/>
  <c r="AL228" i="2"/>
  <c r="AF228" i="2"/>
  <c r="Z228" i="2"/>
  <c r="T228" i="2"/>
  <c r="P228" i="2"/>
  <c r="G228" i="2"/>
  <c r="F228" i="2"/>
  <c r="E228" i="2"/>
  <c r="D228" i="2"/>
  <c r="C228" i="2"/>
  <c r="B228" i="2"/>
  <c r="A228" i="2"/>
  <c r="AL227" i="2"/>
  <c r="AF227" i="2"/>
  <c r="AC227" i="2"/>
  <c r="Z227" i="2"/>
  <c r="W227" i="2"/>
  <c r="T227" i="2"/>
  <c r="Q227" i="2"/>
  <c r="P227" i="2"/>
  <c r="O227" i="2"/>
  <c r="N227" i="2"/>
  <c r="M227" i="2"/>
  <c r="L227" i="2"/>
  <c r="K227" i="2"/>
  <c r="J227" i="2"/>
  <c r="I227" i="2"/>
  <c r="H227" i="2"/>
  <c r="G227" i="2"/>
  <c r="F227" i="2"/>
  <c r="E227" i="2"/>
  <c r="D227" i="2"/>
  <c r="C227" i="2"/>
  <c r="B227" i="2"/>
  <c r="A227" i="2"/>
  <c r="AT226" i="2"/>
  <c r="AS226" i="2"/>
  <c r="AR226" i="2"/>
  <c r="AQ226" i="2"/>
  <c r="AP226" i="2"/>
  <c r="AO226" i="2"/>
  <c r="AL226" i="2"/>
  <c r="AF226" i="2"/>
  <c r="Z226" i="2"/>
  <c r="W226" i="2"/>
  <c r="T226" i="2"/>
  <c r="Q226" i="2"/>
  <c r="P226" i="2"/>
  <c r="M226" i="2"/>
  <c r="L226" i="2"/>
  <c r="K226" i="2"/>
  <c r="J226" i="2"/>
  <c r="G226" i="2"/>
  <c r="F226" i="2"/>
  <c r="E226" i="2"/>
  <c r="D226" i="2"/>
  <c r="C226" i="2"/>
  <c r="B226" i="2"/>
  <c r="A226" i="2"/>
  <c r="AL225" i="2"/>
  <c r="AF225" i="2"/>
  <c r="Z225" i="2"/>
  <c r="W225" i="2"/>
  <c r="T225" i="2"/>
  <c r="Q225" i="2"/>
  <c r="P225" i="2"/>
  <c r="O225" i="2"/>
  <c r="N225" i="2"/>
  <c r="M225" i="2"/>
  <c r="L225" i="2"/>
  <c r="K225" i="2"/>
  <c r="J225" i="2"/>
  <c r="I225" i="2"/>
  <c r="H225" i="2"/>
  <c r="G225" i="2"/>
  <c r="F225" i="2"/>
  <c r="E225" i="2"/>
  <c r="D225" i="2"/>
  <c r="C225" i="2"/>
  <c r="B225" i="2"/>
  <c r="A225" i="2"/>
  <c r="AT224" i="2"/>
  <c r="AS224" i="2"/>
  <c r="AR224" i="2"/>
  <c r="AQ224" i="2"/>
  <c r="AP224" i="2"/>
  <c r="AO224" i="2"/>
  <c r="AL224" i="2"/>
  <c r="AI224" i="2"/>
  <c r="AF224" i="2"/>
  <c r="AC224" i="2"/>
  <c r="Z224" i="2"/>
  <c r="W224" i="2"/>
  <c r="T224" i="2"/>
  <c r="Q224" i="2"/>
  <c r="P224" i="2"/>
  <c r="O224" i="2"/>
  <c r="M224" i="2"/>
  <c r="L224" i="2"/>
  <c r="K224" i="2"/>
  <c r="J224" i="2"/>
  <c r="I224" i="2"/>
  <c r="G224" i="2"/>
  <c r="F224" i="2"/>
  <c r="E224" i="2"/>
  <c r="D224" i="2"/>
  <c r="C224" i="2"/>
  <c r="B224" i="2"/>
  <c r="A224" i="2"/>
  <c r="AL223" i="2"/>
  <c r="AF223" i="2"/>
  <c r="Z223" i="2"/>
  <c r="W223" i="2"/>
  <c r="T223" i="2"/>
  <c r="Q223" i="2"/>
  <c r="O223" i="2"/>
  <c r="M223" i="2"/>
  <c r="L223" i="2"/>
  <c r="K223" i="2"/>
  <c r="I223" i="2"/>
  <c r="G223" i="2"/>
  <c r="F223" i="2"/>
  <c r="E223" i="2"/>
  <c r="D223" i="2"/>
  <c r="C223" i="2"/>
  <c r="B223" i="2"/>
  <c r="A223" i="2"/>
  <c r="AT222" i="2"/>
  <c r="AS222" i="2"/>
  <c r="AR222" i="2"/>
  <c r="AQ222" i="2"/>
  <c r="AP222" i="2"/>
  <c r="AO222" i="2"/>
  <c r="AL222" i="2"/>
  <c r="AF222" i="2"/>
  <c r="Z222" i="2"/>
  <c r="W222" i="2"/>
  <c r="T222" i="2"/>
  <c r="Q222" i="2"/>
  <c r="M222" i="2"/>
  <c r="L222" i="2"/>
  <c r="K222" i="2"/>
  <c r="G222" i="2"/>
  <c r="F222" i="2"/>
  <c r="E222" i="2"/>
  <c r="D222" i="2"/>
  <c r="C222" i="2"/>
  <c r="B222" i="2"/>
  <c r="A222" i="2"/>
  <c r="AT221" i="2"/>
  <c r="AS221" i="2"/>
  <c r="AR221" i="2"/>
  <c r="AQ221" i="2"/>
  <c r="AP221" i="2"/>
  <c r="AO221" i="2"/>
  <c r="AL221" i="2"/>
  <c r="AI221" i="2"/>
  <c r="AF221" i="2"/>
  <c r="AC221" i="2"/>
  <c r="Z221" i="2"/>
  <c r="W221" i="2"/>
  <c r="T221" i="2"/>
  <c r="Q221" i="2"/>
  <c r="P221" i="2"/>
  <c r="O221" i="2"/>
  <c r="N221" i="2"/>
  <c r="M221" i="2"/>
  <c r="L221" i="2"/>
  <c r="K221" i="2"/>
  <c r="J221" i="2"/>
  <c r="I221" i="2"/>
  <c r="H221" i="2"/>
  <c r="G221" i="2"/>
  <c r="F221" i="2"/>
  <c r="E221" i="2"/>
  <c r="D221" i="2"/>
  <c r="C221" i="2"/>
  <c r="B221" i="2"/>
  <c r="AF220" i="2"/>
  <c r="AC220" i="2"/>
  <c r="Z220" i="2"/>
  <c r="W220" i="2"/>
  <c r="T220" i="2"/>
  <c r="Q220" i="2"/>
  <c r="P220" i="2"/>
  <c r="O220" i="2"/>
  <c r="N220" i="2"/>
  <c r="M220" i="2"/>
  <c r="L220" i="2"/>
  <c r="K220" i="2"/>
  <c r="J220" i="2"/>
  <c r="I220" i="2"/>
  <c r="H220" i="2"/>
  <c r="G220" i="2"/>
  <c r="F220" i="2"/>
  <c r="E220" i="2"/>
  <c r="D220" i="2"/>
  <c r="C220" i="2"/>
  <c r="B220" i="2"/>
  <c r="AF219" i="2"/>
  <c r="AC219" i="2"/>
  <c r="Z219" i="2"/>
  <c r="W219" i="2"/>
  <c r="T219" i="2"/>
  <c r="Q219" i="2"/>
  <c r="P219" i="2"/>
  <c r="O219" i="2"/>
  <c r="N219" i="2"/>
  <c r="M219" i="2"/>
  <c r="L219" i="2"/>
  <c r="K219" i="2"/>
  <c r="J219" i="2"/>
  <c r="I219" i="2"/>
  <c r="H219" i="2"/>
  <c r="G219" i="2"/>
  <c r="F219" i="2"/>
  <c r="E219" i="2"/>
  <c r="D219" i="2"/>
  <c r="AF218" i="2"/>
  <c r="Z218" i="2"/>
  <c r="T218" i="2"/>
  <c r="P218" i="2"/>
  <c r="M218" i="2"/>
  <c r="L218" i="2"/>
  <c r="J218" i="2"/>
  <c r="G218" i="2"/>
  <c r="F218" i="2"/>
  <c r="E218" i="2"/>
  <c r="D218" i="2"/>
  <c r="AF217" i="2"/>
  <c r="AC217" i="2"/>
  <c r="Z217" i="2"/>
  <c r="W217" i="2"/>
  <c r="T217" i="2"/>
  <c r="Q217" i="2"/>
  <c r="P217" i="2"/>
  <c r="O217" i="2"/>
  <c r="M217" i="2"/>
  <c r="L217" i="2"/>
  <c r="K217" i="2"/>
  <c r="J217" i="2"/>
  <c r="I217" i="2"/>
  <c r="G217" i="2"/>
  <c r="F217" i="2"/>
  <c r="E217" i="2"/>
  <c r="D217" i="2"/>
  <c r="AF216" i="2"/>
  <c r="Z216" i="2"/>
  <c r="W216" i="2"/>
  <c r="T216" i="2"/>
  <c r="Q216" i="2"/>
  <c r="P216" i="2"/>
  <c r="N216" i="2"/>
  <c r="M216" i="2"/>
  <c r="L216" i="2"/>
  <c r="K216" i="2"/>
  <c r="J216" i="2"/>
  <c r="H216" i="2"/>
  <c r="G216" i="2"/>
  <c r="F216" i="2"/>
  <c r="E216" i="2"/>
  <c r="D216" i="2"/>
  <c r="AF215" i="2"/>
  <c r="Z215" i="2"/>
  <c r="T215" i="2"/>
  <c r="Q215" i="2"/>
  <c r="P215" i="2"/>
  <c r="M215" i="2"/>
  <c r="L215" i="2"/>
  <c r="K215" i="2"/>
  <c r="J215" i="2"/>
  <c r="G215" i="2"/>
  <c r="F215" i="2"/>
  <c r="E215" i="2"/>
  <c r="D215" i="2"/>
  <c r="AF214" i="2"/>
  <c r="Z214" i="2"/>
  <c r="W214" i="2"/>
  <c r="T214" i="2"/>
  <c r="Q214" i="2"/>
  <c r="P214" i="2"/>
  <c r="O214" i="2"/>
  <c r="M214" i="2"/>
  <c r="L214" i="2"/>
  <c r="K214" i="2"/>
  <c r="J214" i="2"/>
  <c r="I214" i="2"/>
  <c r="G214" i="2"/>
  <c r="F214" i="2"/>
  <c r="E214" i="2"/>
  <c r="D214" i="2"/>
  <c r="AF213" i="2"/>
  <c r="Z213" i="2"/>
  <c r="T213" i="2"/>
  <c r="P213" i="2"/>
  <c r="O213" i="2"/>
  <c r="M213" i="2"/>
  <c r="L213" i="2"/>
  <c r="K213" i="2"/>
  <c r="J213" i="2"/>
  <c r="I213" i="2"/>
  <c r="G213" i="2"/>
  <c r="F213" i="2"/>
  <c r="E213" i="2"/>
  <c r="D213" i="2"/>
  <c r="AT212" i="2"/>
  <c r="AS212" i="2"/>
  <c r="AR212" i="2"/>
  <c r="AQ212" i="2"/>
  <c r="AP212" i="2"/>
  <c r="AO212" i="2"/>
  <c r="AL212" i="2"/>
  <c r="AF212" i="2"/>
  <c r="Z212" i="2"/>
  <c r="T212" i="2"/>
  <c r="G212" i="2"/>
  <c r="F212" i="2"/>
  <c r="E212" i="2"/>
  <c r="AT211" i="2"/>
  <c r="AS211" i="2"/>
  <c r="AR211" i="2"/>
  <c r="AQ211" i="2"/>
  <c r="AP211" i="2"/>
  <c r="AO211" i="2"/>
  <c r="AL211" i="2"/>
  <c r="AF211" i="2"/>
  <c r="Z211" i="2"/>
  <c r="T211" i="2"/>
  <c r="G211" i="2"/>
  <c r="F211" i="2"/>
  <c r="E211" i="2"/>
  <c r="C211" i="2"/>
  <c r="B211" i="2"/>
  <c r="AL210" i="2"/>
  <c r="AF210" i="2"/>
  <c r="AC210" i="2"/>
  <c r="Z210" i="2"/>
  <c r="W210" i="2"/>
  <c r="T210" i="2"/>
  <c r="Q210" i="2"/>
  <c r="P210" i="2"/>
  <c r="O210" i="2"/>
  <c r="N210" i="2"/>
  <c r="M210" i="2"/>
  <c r="L210" i="2"/>
  <c r="K210" i="2"/>
  <c r="J210" i="2"/>
  <c r="I210" i="2"/>
  <c r="H210" i="2"/>
  <c r="G210" i="2"/>
  <c r="F210" i="2"/>
  <c r="E210" i="2"/>
  <c r="D210" i="2"/>
  <c r="C210" i="2"/>
  <c r="B210" i="2"/>
  <c r="A210" i="2"/>
  <c r="AT209" i="2"/>
  <c r="AS209" i="2"/>
  <c r="AR209" i="2"/>
  <c r="AQ209" i="2"/>
  <c r="AP209" i="2"/>
  <c r="AO209" i="2"/>
  <c r="AL209" i="2"/>
  <c r="AF209" i="2"/>
  <c r="AC209" i="2"/>
  <c r="Z209" i="2"/>
  <c r="T209" i="2"/>
  <c r="P209" i="2"/>
  <c r="O209" i="2"/>
  <c r="N209" i="2"/>
  <c r="M209" i="2"/>
  <c r="L209" i="2"/>
  <c r="K209" i="2"/>
  <c r="J209" i="2"/>
  <c r="H209" i="2"/>
  <c r="G209" i="2"/>
  <c r="F209" i="2"/>
  <c r="E209" i="2"/>
  <c r="D209" i="2"/>
  <c r="C209" i="2"/>
  <c r="B209" i="2"/>
  <c r="A209" i="2"/>
  <c r="AF208" i="2"/>
  <c r="AC208" i="2"/>
  <c r="Z208" i="2"/>
  <c r="W208" i="2"/>
  <c r="T208" i="2"/>
  <c r="Q208" i="2"/>
  <c r="P208" i="2"/>
  <c r="O208" i="2"/>
  <c r="N208" i="2"/>
  <c r="M208" i="2"/>
  <c r="L208" i="2"/>
  <c r="K208" i="2"/>
  <c r="J208" i="2"/>
  <c r="I208" i="2"/>
  <c r="H208" i="2"/>
  <c r="G208" i="2"/>
  <c r="F208" i="2"/>
  <c r="E208" i="2"/>
  <c r="D208" i="2"/>
  <c r="C208" i="2"/>
  <c r="B208" i="2"/>
  <c r="A208" i="2"/>
  <c r="AF207" i="2"/>
  <c r="AC207" i="2"/>
  <c r="Z207" i="2"/>
  <c r="W207" i="2"/>
  <c r="T207" i="2"/>
  <c r="Q207" i="2"/>
  <c r="P207" i="2"/>
  <c r="O207" i="2"/>
  <c r="N207" i="2"/>
  <c r="M207" i="2"/>
  <c r="L207" i="2"/>
  <c r="K207" i="2"/>
  <c r="J207" i="2"/>
  <c r="I207" i="2"/>
  <c r="H207" i="2"/>
  <c r="G207" i="2"/>
  <c r="F207" i="2"/>
  <c r="E207" i="2"/>
  <c r="D207" i="2"/>
  <c r="C207" i="2"/>
  <c r="B207" i="2"/>
  <c r="A207" i="2"/>
  <c r="AL206" i="2"/>
  <c r="AF206" i="2"/>
  <c r="AC206" i="2"/>
  <c r="Z206" i="2"/>
  <c r="W206" i="2"/>
  <c r="T206" i="2"/>
  <c r="Q206" i="2"/>
  <c r="P206" i="2"/>
  <c r="O206" i="2"/>
  <c r="N206" i="2"/>
  <c r="M206" i="2"/>
  <c r="L206" i="2"/>
  <c r="K206" i="2"/>
  <c r="J206" i="2"/>
  <c r="I206" i="2"/>
  <c r="H206" i="2"/>
  <c r="G206" i="2"/>
  <c r="F206" i="2"/>
  <c r="E206" i="2"/>
  <c r="D206" i="2"/>
  <c r="C206" i="2"/>
  <c r="B206" i="2"/>
  <c r="A206" i="2"/>
  <c r="AL205" i="2"/>
  <c r="AF205" i="2"/>
  <c r="AC205" i="2"/>
  <c r="Z205" i="2"/>
  <c r="W205" i="2"/>
  <c r="T205" i="2"/>
  <c r="Q205" i="2"/>
  <c r="P205" i="2"/>
  <c r="O205" i="2"/>
  <c r="N205" i="2"/>
  <c r="M205" i="2"/>
  <c r="L205" i="2"/>
  <c r="K205" i="2"/>
  <c r="J205" i="2"/>
  <c r="I205" i="2"/>
  <c r="H205" i="2"/>
  <c r="G205" i="2"/>
  <c r="F205" i="2"/>
  <c r="E205" i="2"/>
  <c r="D205" i="2"/>
  <c r="C205" i="2"/>
  <c r="B205" i="2"/>
  <c r="A205" i="2"/>
  <c r="AL204" i="2"/>
  <c r="AF204" i="2"/>
  <c r="AC204" i="2"/>
  <c r="Z204" i="2"/>
  <c r="W204" i="2"/>
  <c r="T204" i="2"/>
  <c r="Q204" i="2"/>
  <c r="P204" i="2"/>
  <c r="O204" i="2"/>
  <c r="N204" i="2"/>
  <c r="M204" i="2"/>
  <c r="L204" i="2"/>
  <c r="K204" i="2"/>
  <c r="J204" i="2"/>
  <c r="I204" i="2"/>
  <c r="H204" i="2"/>
  <c r="G204" i="2"/>
  <c r="F204" i="2"/>
  <c r="E204" i="2"/>
  <c r="D204" i="2"/>
  <c r="C204" i="2"/>
  <c r="B204" i="2"/>
  <c r="A204" i="2"/>
  <c r="AL203" i="2"/>
  <c r="AF203" i="2"/>
  <c r="AC203" i="2"/>
  <c r="Z203" i="2"/>
  <c r="W203" i="2"/>
  <c r="T203" i="2"/>
  <c r="Q203" i="2"/>
  <c r="P203" i="2"/>
  <c r="N203" i="2"/>
  <c r="M203" i="2"/>
  <c r="L203" i="2"/>
  <c r="K203" i="2"/>
  <c r="J203" i="2"/>
  <c r="H203" i="2"/>
  <c r="G203" i="2"/>
  <c r="F203" i="2"/>
  <c r="E203" i="2"/>
  <c r="D203" i="2"/>
  <c r="C203" i="2"/>
  <c r="B203" i="2"/>
  <c r="A203" i="2"/>
  <c r="AL202" i="2"/>
  <c r="AF202" i="2"/>
  <c r="AC202" i="2"/>
  <c r="Z202" i="2"/>
  <c r="T202" i="2"/>
  <c r="P202" i="2"/>
  <c r="N202" i="2"/>
  <c r="M202" i="2"/>
  <c r="K202" i="2"/>
  <c r="H202" i="2"/>
  <c r="G202" i="2"/>
  <c r="F202" i="2"/>
  <c r="E202" i="2"/>
  <c r="D202" i="2"/>
  <c r="C202" i="2"/>
  <c r="B202" i="2"/>
  <c r="A202" i="2"/>
  <c r="AT201" i="2"/>
  <c r="AS201" i="2"/>
  <c r="AR201" i="2"/>
  <c r="AQ201" i="2"/>
  <c r="AP201" i="2"/>
  <c r="AO201" i="2"/>
  <c r="AL201" i="2"/>
  <c r="AF201" i="2"/>
  <c r="Z201" i="2"/>
  <c r="W201" i="2"/>
  <c r="T201" i="2"/>
  <c r="Q201" i="2"/>
  <c r="P201" i="2"/>
  <c r="O201" i="2"/>
  <c r="N201" i="2"/>
  <c r="M201" i="2"/>
  <c r="L201" i="2"/>
  <c r="K201" i="2"/>
  <c r="J201" i="2"/>
  <c r="I201" i="2"/>
  <c r="H201" i="2"/>
  <c r="G201" i="2"/>
  <c r="F201" i="2"/>
  <c r="E201" i="2"/>
  <c r="D201" i="2"/>
  <c r="C201" i="2"/>
  <c r="B201" i="2"/>
  <c r="A201" i="2"/>
  <c r="AT200" i="2"/>
  <c r="AS200" i="2"/>
  <c r="AR200" i="2"/>
  <c r="AQ200" i="2"/>
  <c r="AP200" i="2"/>
  <c r="AO200" i="2"/>
  <c r="AL200" i="2"/>
  <c r="AF200" i="2"/>
  <c r="AC200" i="2"/>
  <c r="Z200" i="2"/>
  <c r="W200" i="2"/>
  <c r="T200" i="2"/>
  <c r="Q200" i="2"/>
  <c r="P200" i="2"/>
  <c r="O200" i="2"/>
  <c r="M200" i="2"/>
  <c r="L200" i="2"/>
  <c r="K200" i="2"/>
  <c r="J200" i="2"/>
  <c r="I200" i="2"/>
  <c r="G200" i="2"/>
  <c r="F200" i="2"/>
  <c r="E200" i="2"/>
  <c r="D200" i="2"/>
  <c r="C200" i="2"/>
  <c r="B200" i="2"/>
  <c r="A200" i="2"/>
  <c r="AT199" i="2"/>
  <c r="AS199" i="2"/>
  <c r="AR199" i="2"/>
  <c r="AQ199" i="2"/>
  <c r="AP199" i="2"/>
  <c r="AO199" i="2"/>
  <c r="AL199" i="2"/>
  <c r="AI199" i="2"/>
  <c r="AF199" i="2"/>
  <c r="AC199" i="2"/>
  <c r="Z199" i="2"/>
  <c r="W199" i="2"/>
  <c r="T199" i="2"/>
  <c r="Q199" i="2"/>
  <c r="P199" i="2"/>
  <c r="O199" i="2"/>
  <c r="M199" i="2"/>
  <c r="L199" i="2"/>
  <c r="K199" i="2"/>
  <c r="J199" i="2"/>
  <c r="I199" i="2"/>
  <c r="G199" i="2"/>
  <c r="F199" i="2"/>
  <c r="E199" i="2"/>
  <c r="D199" i="2"/>
  <c r="C199" i="2"/>
  <c r="B199" i="2"/>
  <c r="A199" i="2"/>
  <c r="AL198" i="2"/>
  <c r="AF198" i="2"/>
  <c r="AC198" i="2"/>
  <c r="Z198" i="2"/>
  <c r="W198" i="2"/>
  <c r="T198" i="2"/>
  <c r="Q198" i="2"/>
  <c r="P198" i="2"/>
  <c r="M198" i="2"/>
  <c r="L198" i="2"/>
  <c r="K198" i="2"/>
  <c r="J198" i="2"/>
  <c r="G198" i="2"/>
  <c r="F198" i="2"/>
  <c r="E198" i="2"/>
  <c r="D198" i="2"/>
  <c r="C198" i="2"/>
  <c r="B198" i="2"/>
  <c r="A198" i="2"/>
  <c r="AT197" i="2"/>
  <c r="AS197" i="2"/>
  <c r="AR197" i="2"/>
  <c r="AQ197" i="2"/>
  <c r="AP197" i="2"/>
  <c r="AO197" i="2"/>
  <c r="AL197" i="2"/>
  <c r="AF197" i="2"/>
  <c r="Z197" i="2"/>
  <c r="W197" i="2"/>
  <c r="T197" i="2"/>
  <c r="Q197" i="2"/>
  <c r="P197" i="2"/>
  <c r="M197" i="2"/>
  <c r="L197" i="2"/>
  <c r="J197" i="2"/>
  <c r="G197" i="2"/>
  <c r="F197" i="2"/>
  <c r="E197" i="2"/>
  <c r="D197" i="2"/>
  <c r="C197" i="2"/>
  <c r="B197" i="2"/>
  <c r="A197" i="2"/>
  <c r="AL196" i="2"/>
  <c r="AF196" i="2"/>
  <c r="Z196" i="2"/>
  <c r="T196" i="2"/>
  <c r="P196" i="2"/>
  <c r="O196" i="2"/>
  <c r="N196" i="2"/>
  <c r="M196" i="2"/>
  <c r="L196" i="2"/>
  <c r="K196" i="2"/>
  <c r="J196" i="2"/>
  <c r="I196" i="2"/>
  <c r="H196" i="2"/>
  <c r="G196" i="2"/>
  <c r="F196" i="2"/>
  <c r="E196" i="2"/>
  <c r="D196" i="2"/>
  <c r="C196" i="2"/>
  <c r="B196" i="2"/>
  <c r="A196" i="2"/>
  <c r="AL195" i="2"/>
  <c r="AF195" i="2"/>
  <c r="AC195" i="2"/>
  <c r="Z195" i="2"/>
  <c r="T195" i="2"/>
  <c r="P195" i="2"/>
  <c r="O195" i="2"/>
  <c r="N195" i="2"/>
  <c r="M195" i="2"/>
  <c r="L195" i="2"/>
  <c r="K195" i="2"/>
  <c r="J195" i="2"/>
  <c r="I195" i="2"/>
  <c r="H195" i="2"/>
  <c r="G195" i="2"/>
  <c r="F195" i="2"/>
  <c r="E195" i="2"/>
  <c r="D195" i="2"/>
  <c r="C195" i="2"/>
  <c r="B195" i="2"/>
  <c r="A195" i="2"/>
  <c r="AL194" i="2"/>
  <c r="AF194" i="2"/>
  <c r="AC194" i="2"/>
  <c r="Z194" i="2"/>
  <c r="T194" i="2"/>
  <c r="P194" i="2"/>
  <c r="O194" i="2"/>
  <c r="N194" i="2"/>
  <c r="M194" i="2"/>
  <c r="L194" i="2"/>
  <c r="K194" i="2"/>
  <c r="J194" i="2"/>
  <c r="H194" i="2"/>
  <c r="G194" i="2"/>
  <c r="F194" i="2"/>
  <c r="E194" i="2"/>
  <c r="D194" i="2"/>
  <c r="C194" i="2"/>
  <c r="B194" i="2"/>
  <c r="A194" i="2"/>
  <c r="AL193" i="2"/>
  <c r="AF193" i="2"/>
  <c r="AC193" i="2"/>
  <c r="Z193" i="2"/>
  <c r="T193" i="2"/>
  <c r="P193" i="2"/>
  <c r="O193" i="2"/>
  <c r="N193" i="2"/>
  <c r="L193" i="2"/>
  <c r="G193" i="2"/>
  <c r="F193" i="2"/>
  <c r="E193" i="2"/>
  <c r="D193" i="2"/>
  <c r="C193" i="2"/>
  <c r="B193" i="2"/>
  <c r="A193" i="2"/>
  <c r="AF192" i="2"/>
  <c r="Z192" i="2"/>
  <c r="T192" i="2"/>
  <c r="P192" i="2"/>
  <c r="O192" i="2"/>
  <c r="N192" i="2"/>
  <c r="L192" i="2"/>
  <c r="G192" i="2"/>
  <c r="F192" i="2"/>
  <c r="E192" i="2"/>
  <c r="D192" i="2"/>
  <c r="C192" i="2"/>
  <c r="B192" i="2"/>
  <c r="A192" i="2"/>
  <c r="AL191" i="2"/>
  <c r="AF191" i="2"/>
  <c r="AC191" i="2"/>
  <c r="Z191" i="2"/>
  <c r="W191" i="2"/>
  <c r="T191" i="2"/>
  <c r="Q191" i="2"/>
  <c r="P191" i="2"/>
  <c r="O191" i="2"/>
  <c r="N191" i="2"/>
  <c r="M191" i="2"/>
  <c r="L191" i="2"/>
  <c r="K191" i="2"/>
  <c r="J191" i="2"/>
  <c r="H191" i="2"/>
  <c r="G191" i="2"/>
  <c r="F191" i="2"/>
  <c r="E191" i="2"/>
  <c r="D191" i="2"/>
  <c r="C191" i="2"/>
  <c r="B191" i="2"/>
  <c r="A191" i="2"/>
  <c r="AL190" i="2"/>
  <c r="AI190" i="2"/>
  <c r="AF190" i="2"/>
  <c r="AC190" i="2"/>
  <c r="Z190" i="2"/>
  <c r="W190" i="2"/>
  <c r="T190" i="2"/>
  <c r="Q190" i="2"/>
  <c r="P190" i="2"/>
  <c r="O190" i="2"/>
  <c r="N190" i="2"/>
  <c r="M190" i="2"/>
  <c r="L190" i="2"/>
  <c r="K190" i="2"/>
  <c r="J190" i="2"/>
  <c r="I190" i="2"/>
  <c r="H190" i="2"/>
  <c r="G190" i="2"/>
  <c r="F190" i="2"/>
  <c r="E190" i="2"/>
  <c r="D190" i="2"/>
  <c r="C190" i="2"/>
  <c r="B190" i="2"/>
  <c r="A190" i="2"/>
  <c r="AF189" i="2"/>
  <c r="AC189" i="2"/>
  <c r="Z189" i="2"/>
  <c r="W189" i="2"/>
  <c r="T189" i="2"/>
  <c r="Q189" i="2"/>
  <c r="P189" i="2"/>
  <c r="O189" i="2"/>
  <c r="N189" i="2"/>
  <c r="M189" i="2"/>
  <c r="L189" i="2"/>
  <c r="K189" i="2"/>
  <c r="J189" i="2"/>
  <c r="H189" i="2"/>
  <c r="G189" i="2"/>
  <c r="F189" i="2"/>
  <c r="E189" i="2"/>
  <c r="D189" i="2"/>
  <c r="C189" i="2"/>
  <c r="B189" i="2"/>
  <c r="A189" i="2"/>
  <c r="AF188" i="2"/>
  <c r="Z188" i="2"/>
  <c r="W188" i="2"/>
  <c r="T188" i="2"/>
  <c r="Q188" i="2"/>
  <c r="P188" i="2"/>
  <c r="O188" i="2"/>
  <c r="N188" i="2"/>
  <c r="M188" i="2"/>
  <c r="L188" i="2"/>
  <c r="K188" i="2"/>
  <c r="J188" i="2"/>
  <c r="I188" i="2"/>
  <c r="H188" i="2"/>
  <c r="G188" i="2"/>
  <c r="F188" i="2"/>
  <c r="E188" i="2"/>
  <c r="D188" i="2"/>
  <c r="C188" i="2"/>
  <c r="B188" i="2"/>
  <c r="A188" i="2"/>
  <c r="AF187" i="2"/>
  <c r="AC187" i="2"/>
  <c r="Z187" i="2"/>
  <c r="W187" i="2"/>
  <c r="T187" i="2"/>
  <c r="Q187" i="2"/>
  <c r="P187" i="2"/>
  <c r="O187" i="2"/>
  <c r="M187" i="2"/>
  <c r="L187" i="2"/>
  <c r="K187" i="2"/>
  <c r="J187" i="2"/>
  <c r="I187" i="2"/>
  <c r="G187" i="2"/>
  <c r="F187" i="2"/>
  <c r="E187" i="2"/>
  <c r="D187" i="2"/>
  <c r="C187" i="2"/>
  <c r="B187" i="2"/>
  <c r="A187" i="2"/>
  <c r="AF186" i="2"/>
  <c r="AC186" i="2"/>
  <c r="Z186" i="2"/>
  <c r="W186" i="2"/>
  <c r="T186" i="2"/>
  <c r="Q186" i="2"/>
  <c r="P186" i="2"/>
  <c r="M186" i="2"/>
  <c r="L186" i="2"/>
  <c r="K186" i="2"/>
  <c r="J186" i="2"/>
  <c r="G186" i="2"/>
  <c r="F186" i="2"/>
  <c r="E186" i="2"/>
  <c r="D186" i="2"/>
  <c r="C186" i="2"/>
  <c r="B186" i="2"/>
  <c r="A186" i="2"/>
  <c r="AT185" i="2"/>
  <c r="AS185" i="2"/>
  <c r="AR185" i="2"/>
  <c r="AQ185" i="2"/>
  <c r="AP185" i="2"/>
  <c r="AO185" i="2"/>
  <c r="AL185" i="2"/>
  <c r="AF185" i="2"/>
  <c r="Z185" i="2"/>
  <c r="W185" i="2"/>
  <c r="T185" i="2"/>
  <c r="Q185" i="2"/>
  <c r="P185" i="2"/>
  <c r="L185" i="2"/>
  <c r="G185" i="2"/>
  <c r="F185" i="2"/>
  <c r="E185" i="2"/>
  <c r="D185" i="2"/>
  <c r="C185" i="2"/>
  <c r="B185" i="2"/>
  <c r="A185" i="2"/>
  <c r="AT184" i="2"/>
  <c r="AS184" i="2"/>
  <c r="AR184" i="2"/>
  <c r="AQ184" i="2"/>
  <c r="AP184" i="2"/>
  <c r="AO184" i="2"/>
  <c r="AL184" i="2"/>
  <c r="AF184" i="2"/>
  <c r="Z184" i="2"/>
  <c r="W184" i="2"/>
  <c r="T184" i="2"/>
  <c r="Q184" i="2"/>
  <c r="P184" i="2"/>
  <c r="G184" i="2"/>
  <c r="F184" i="2"/>
  <c r="E184" i="2"/>
  <c r="D184" i="2"/>
  <c r="C184" i="2"/>
  <c r="B184" i="2"/>
  <c r="A184" i="2"/>
  <c r="AF183" i="2"/>
  <c r="Z183" i="2"/>
  <c r="T183" i="2"/>
  <c r="P183" i="2"/>
  <c r="G183" i="2"/>
  <c r="F183" i="2"/>
  <c r="E183" i="2"/>
  <c r="D183" i="2"/>
  <c r="C183" i="2"/>
  <c r="B183" i="2"/>
  <c r="A183" i="2"/>
  <c r="AT182" i="2"/>
  <c r="AS182" i="2"/>
  <c r="AR182" i="2"/>
  <c r="AQ182" i="2"/>
  <c r="AP182" i="2"/>
  <c r="AO182" i="2"/>
  <c r="AL182" i="2"/>
  <c r="AF182" i="2"/>
  <c r="Z182" i="2"/>
  <c r="T182" i="2"/>
  <c r="P182" i="2"/>
  <c r="O182" i="2"/>
  <c r="N182" i="2"/>
  <c r="M182" i="2"/>
  <c r="L182" i="2"/>
  <c r="K182" i="2"/>
  <c r="J182" i="2"/>
  <c r="I182" i="2"/>
  <c r="H182" i="2"/>
  <c r="G182" i="2"/>
  <c r="F182" i="2"/>
  <c r="E182" i="2"/>
  <c r="D182" i="2"/>
  <c r="C182" i="2"/>
  <c r="B182" i="2"/>
  <c r="A182" i="2"/>
  <c r="AF181" i="2"/>
  <c r="Z181" i="2"/>
  <c r="T181" i="2"/>
  <c r="P181" i="2"/>
  <c r="O181" i="2"/>
  <c r="N181" i="2"/>
  <c r="L181" i="2"/>
  <c r="G181" i="2"/>
  <c r="F181" i="2"/>
  <c r="E181" i="2"/>
  <c r="D181" i="2"/>
  <c r="C181" i="2"/>
  <c r="B181" i="2"/>
  <c r="A181" i="2"/>
  <c r="AT180" i="2"/>
  <c r="AS180" i="2"/>
  <c r="AR180" i="2"/>
  <c r="AQ180" i="2"/>
  <c r="AP180" i="2"/>
  <c r="AO180" i="2"/>
  <c r="AL180" i="2"/>
  <c r="AF180" i="2"/>
  <c r="AC180" i="2"/>
  <c r="Z180" i="2"/>
  <c r="W180" i="2"/>
  <c r="T180" i="2"/>
  <c r="Q180" i="2"/>
  <c r="P180" i="2"/>
  <c r="O180" i="2"/>
  <c r="N180" i="2"/>
  <c r="M180" i="2"/>
  <c r="L180" i="2"/>
  <c r="K180" i="2"/>
  <c r="J180" i="2"/>
  <c r="I180" i="2"/>
  <c r="H180" i="2"/>
  <c r="G180" i="2"/>
  <c r="F180" i="2"/>
  <c r="E180" i="2"/>
  <c r="D180" i="2"/>
  <c r="C180" i="2"/>
  <c r="B180" i="2"/>
  <c r="A180" i="2"/>
  <c r="AT179" i="2"/>
  <c r="AS179" i="2"/>
  <c r="AR179" i="2"/>
  <c r="AQ179" i="2"/>
  <c r="AP179" i="2"/>
  <c r="AO179" i="2"/>
  <c r="AL179" i="2"/>
  <c r="AI179" i="2"/>
  <c r="AF179" i="2"/>
  <c r="AC179" i="2"/>
  <c r="Z179" i="2"/>
  <c r="W179" i="2"/>
  <c r="T179" i="2"/>
  <c r="Q179" i="2"/>
  <c r="P179" i="2"/>
  <c r="O179" i="2"/>
  <c r="N179" i="2"/>
  <c r="M179" i="2"/>
  <c r="L179" i="2"/>
  <c r="K179" i="2"/>
  <c r="J179" i="2"/>
  <c r="I179" i="2"/>
  <c r="H179" i="2"/>
  <c r="G179" i="2"/>
  <c r="F179" i="2"/>
  <c r="E179" i="2"/>
  <c r="D179" i="2"/>
  <c r="C179" i="2"/>
  <c r="B179" i="2"/>
  <c r="A179" i="2"/>
  <c r="AF178" i="2"/>
  <c r="AC178" i="2"/>
  <c r="Z178" i="2"/>
  <c r="W178" i="2"/>
  <c r="T178" i="2"/>
  <c r="Q178" i="2"/>
  <c r="P178" i="2"/>
  <c r="O178" i="2"/>
  <c r="M178" i="2"/>
  <c r="L178" i="2"/>
  <c r="K178" i="2"/>
  <c r="J178" i="2"/>
  <c r="I178" i="2"/>
  <c r="G178" i="2"/>
  <c r="F178" i="2"/>
  <c r="E178" i="2"/>
  <c r="D178" i="2"/>
  <c r="C178" i="2"/>
  <c r="B178" i="2"/>
  <c r="A178" i="2"/>
  <c r="AL177" i="2"/>
  <c r="AF177" i="2"/>
  <c r="Z177" i="2"/>
  <c r="W177" i="2"/>
  <c r="T177" i="2"/>
  <c r="Q177" i="2"/>
  <c r="P177" i="2"/>
  <c r="O177" i="2"/>
  <c r="N177" i="2"/>
  <c r="M177" i="2"/>
  <c r="L177" i="2"/>
  <c r="K177" i="2"/>
  <c r="J177" i="2"/>
  <c r="I177" i="2"/>
  <c r="H177" i="2"/>
  <c r="G177" i="2"/>
  <c r="F177" i="2"/>
  <c r="E177" i="2"/>
  <c r="D177" i="2"/>
  <c r="C177" i="2"/>
  <c r="B177" i="2"/>
  <c r="A177" i="2"/>
  <c r="AF176" i="2"/>
  <c r="Z176" i="2"/>
  <c r="W176" i="2"/>
  <c r="T176" i="2"/>
  <c r="Q176" i="2"/>
  <c r="P176" i="2"/>
  <c r="O176" i="2"/>
  <c r="M176" i="2"/>
  <c r="L176" i="2"/>
  <c r="K176" i="2"/>
  <c r="J176" i="2"/>
  <c r="I176" i="2"/>
  <c r="G176" i="2"/>
  <c r="F176" i="2"/>
  <c r="E176" i="2"/>
  <c r="D176" i="2"/>
  <c r="C176" i="2"/>
  <c r="B176" i="2"/>
  <c r="A176" i="2"/>
  <c r="AT175" i="2"/>
  <c r="AS175" i="2"/>
  <c r="AR175" i="2"/>
  <c r="AQ175" i="2"/>
  <c r="AP175" i="2"/>
  <c r="AO175" i="2"/>
  <c r="AL175" i="2"/>
  <c r="AF175" i="2"/>
  <c r="Z175" i="2"/>
  <c r="W175" i="2"/>
  <c r="T175" i="2"/>
  <c r="Q175" i="2"/>
  <c r="P175" i="2"/>
  <c r="O175" i="2"/>
  <c r="N175" i="2"/>
  <c r="M175" i="2"/>
  <c r="L175" i="2"/>
  <c r="K175" i="2"/>
  <c r="J175" i="2"/>
  <c r="I175" i="2"/>
  <c r="H175" i="2"/>
  <c r="G175" i="2"/>
  <c r="F175" i="2"/>
  <c r="E175" i="2"/>
  <c r="D175" i="2"/>
  <c r="C175" i="2"/>
  <c r="B175" i="2"/>
  <c r="A175" i="2"/>
  <c r="AL174" i="2"/>
  <c r="AF174" i="2"/>
  <c r="Z174" i="2"/>
  <c r="W174" i="2"/>
  <c r="T174" i="2"/>
  <c r="Q174" i="2"/>
  <c r="P174" i="2"/>
  <c r="M174" i="2"/>
  <c r="L174" i="2"/>
  <c r="K174" i="2"/>
  <c r="J174" i="2"/>
  <c r="G174" i="2"/>
  <c r="F174" i="2"/>
  <c r="E174" i="2"/>
  <c r="D174" i="2"/>
  <c r="C174" i="2"/>
  <c r="B174" i="2"/>
  <c r="A174" i="2"/>
  <c r="AU173" i="2"/>
  <c r="AT173" i="2"/>
  <c r="AS173" i="2"/>
  <c r="AR173" i="2"/>
  <c r="AQ173" i="2"/>
  <c r="AP173" i="2"/>
  <c r="AO173" i="2"/>
  <c r="AL173" i="2"/>
  <c r="AF173" i="2"/>
  <c r="Z173" i="2"/>
  <c r="W173" i="2"/>
  <c r="T173" i="2"/>
  <c r="Q173" i="2"/>
  <c r="M173" i="2"/>
  <c r="L173" i="2"/>
  <c r="K173" i="2"/>
  <c r="G173" i="2"/>
  <c r="F173" i="2"/>
  <c r="E173" i="2"/>
  <c r="D173" i="2"/>
  <c r="C173" i="2"/>
  <c r="B173" i="2"/>
  <c r="A173" i="2"/>
  <c r="AF172" i="2"/>
  <c r="AC172" i="2"/>
  <c r="Z172" i="2"/>
  <c r="W172" i="2"/>
  <c r="T172" i="2"/>
  <c r="Q172" i="2"/>
  <c r="P172" i="2"/>
  <c r="O172" i="2"/>
  <c r="N172" i="2"/>
  <c r="M172" i="2"/>
  <c r="L172" i="2"/>
  <c r="K172" i="2"/>
  <c r="J172" i="2"/>
  <c r="H172" i="2"/>
  <c r="G172" i="2"/>
  <c r="F172" i="2"/>
  <c r="E172" i="2"/>
  <c r="D172" i="2"/>
  <c r="C172" i="2"/>
  <c r="B172" i="2"/>
  <c r="AT170" i="2"/>
  <c r="AS170" i="2"/>
  <c r="AR170" i="2"/>
  <c r="AQ170" i="2"/>
  <c r="AP170" i="2"/>
  <c r="AO170" i="2"/>
  <c r="AL170" i="2"/>
  <c r="AF170" i="2"/>
  <c r="Z170" i="2"/>
  <c r="T170" i="2"/>
  <c r="P170" i="2"/>
  <c r="O170" i="2"/>
  <c r="N170" i="2"/>
  <c r="M170" i="2"/>
  <c r="L170" i="2"/>
  <c r="K170" i="2"/>
  <c r="J170" i="2"/>
  <c r="H170" i="2"/>
  <c r="G170" i="2"/>
  <c r="F170" i="2"/>
  <c r="E170" i="2"/>
  <c r="D170" i="2"/>
  <c r="AT169" i="2"/>
  <c r="AS169" i="2"/>
  <c r="AR169" i="2"/>
  <c r="AQ169" i="2"/>
  <c r="AP169" i="2"/>
  <c r="AO169" i="2"/>
  <c r="AL169" i="2"/>
  <c r="AF169" i="2"/>
  <c r="AC169" i="2"/>
  <c r="Z169" i="2"/>
  <c r="T169" i="2"/>
  <c r="P169" i="2"/>
  <c r="O169" i="2"/>
  <c r="N169" i="2"/>
  <c r="M169" i="2"/>
  <c r="L169" i="2"/>
  <c r="K169" i="2"/>
  <c r="J169" i="2"/>
  <c r="H169" i="2"/>
  <c r="G169" i="2"/>
  <c r="F169" i="2"/>
  <c r="E169" i="2"/>
  <c r="D169" i="2"/>
  <c r="AF168" i="2"/>
  <c r="AC168" i="2"/>
  <c r="Z168" i="2"/>
  <c r="W168" i="2"/>
  <c r="T168" i="2"/>
  <c r="Q168" i="2"/>
  <c r="P168" i="2"/>
  <c r="O168" i="2"/>
  <c r="M168" i="2"/>
  <c r="L168" i="2"/>
  <c r="K168" i="2"/>
  <c r="J168" i="2"/>
  <c r="I168" i="2"/>
  <c r="G168" i="2"/>
  <c r="F168" i="2"/>
  <c r="E168" i="2"/>
  <c r="D168" i="2"/>
  <c r="AF167" i="2"/>
  <c r="Z167" i="2"/>
  <c r="W167" i="2"/>
  <c r="T167" i="2"/>
  <c r="Q167" i="2"/>
  <c r="P167" i="2"/>
  <c r="O167" i="2"/>
  <c r="M167" i="2"/>
  <c r="L167" i="2"/>
  <c r="K167" i="2"/>
  <c r="J167" i="2"/>
  <c r="I167" i="2"/>
  <c r="G167" i="2"/>
  <c r="F167" i="2"/>
  <c r="E167" i="2"/>
  <c r="D167" i="2"/>
  <c r="AF166" i="2"/>
  <c r="Z166" i="2"/>
  <c r="W166" i="2"/>
  <c r="T166" i="2"/>
  <c r="Q166" i="2"/>
  <c r="P166" i="2"/>
  <c r="O166" i="2"/>
  <c r="M166" i="2"/>
  <c r="L166" i="2"/>
  <c r="K166" i="2"/>
  <c r="J166" i="2"/>
  <c r="I166" i="2"/>
  <c r="G166" i="2"/>
  <c r="F166" i="2"/>
  <c r="E166" i="2"/>
  <c r="D166" i="2"/>
  <c r="AF165" i="2"/>
  <c r="Z165" i="2"/>
  <c r="T165" i="2"/>
  <c r="P165" i="2"/>
  <c r="M165" i="2"/>
  <c r="L165" i="2"/>
  <c r="K165" i="2"/>
  <c r="J165" i="2"/>
  <c r="G165" i="2"/>
  <c r="F165" i="2"/>
  <c r="E165" i="2"/>
  <c r="D165" i="2"/>
  <c r="AT164" i="2"/>
  <c r="AS164" i="2"/>
  <c r="AR164" i="2"/>
  <c r="AQ164" i="2"/>
  <c r="AP164" i="2"/>
  <c r="AO164" i="2"/>
  <c r="AL164" i="2"/>
  <c r="AF164" i="2"/>
  <c r="Z164" i="2"/>
  <c r="T164" i="2"/>
  <c r="P164" i="2"/>
  <c r="L164" i="2"/>
  <c r="G164" i="2"/>
  <c r="F164" i="2"/>
  <c r="E164" i="2"/>
  <c r="D164" i="2"/>
  <c r="AT163" i="2"/>
  <c r="AS163" i="2"/>
  <c r="AR163" i="2"/>
  <c r="AQ163" i="2"/>
  <c r="AP163" i="2"/>
  <c r="AO163" i="2"/>
  <c r="AL163" i="2"/>
  <c r="AF163" i="2"/>
  <c r="Z163" i="2"/>
  <c r="T163" i="2"/>
  <c r="G163" i="2"/>
  <c r="F163" i="2"/>
  <c r="E163" i="2"/>
  <c r="B163" i="2"/>
  <c r="AL162" i="2"/>
  <c r="AF162" i="2"/>
  <c r="Z162" i="2"/>
  <c r="W162" i="2"/>
  <c r="T162" i="2"/>
  <c r="Q162" i="2"/>
  <c r="P162" i="2"/>
  <c r="O162" i="2"/>
  <c r="N162" i="2"/>
  <c r="M162" i="2"/>
  <c r="L162" i="2"/>
  <c r="K162" i="2"/>
  <c r="J162" i="2"/>
  <c r="I162" i="2"/>
  <c r="H162" i="2"/>
  <c r="G162" i="2"/>
  <c r="F162" i="2"/>
  <c r="E162" i="2"/>
  <c r="D162" i="2"/>
  <c r="C162" i="2"/>
  <c r="B162" i="2"/>
  <c r="A162" i="2"/>
  <c r="AF161" i="2"/>
  <c r="AC161" i="2"/>
  <c r="Z161" i="2"/>
  <c r="W161" i="2"/>
  <c r="T161" i="2"/>
  <c r="Q161" i="2"/>
  <c r="P161" i="2"/>
  <c r="O161" i="2"/>
  <c r="M161" i="2"/>
  <c r="L161" i="2"/>
  <c r="K161" i="2"/>
  <c r="J161" i="2"/>
  <c r="I161" i="2"/>
  <c r="G161" i="2"/>
  <c r="F161" i="2"/>
  <c r="E161" i="2"/>
  <c r="D161" i="2"/>
  <c r="C161" i="2"/>
  <c r="B161" i="2"/>
  <c r="A161" i="2"/>
  <c r="AF160" i="2"/>
  <c r="AC160" i="2"/>
  <c r="Z160" i="2"/>
  <c r="W160" i="2"/>
  <c r="T160" i="2"/>
  <c r="Q160" i="2"/>
  <c r="P160" i="2"/>
  <c r="O160" i="2"/>
  <c r="M160" i="2"/>
  <c r="L160" i="2"/>
  <c r="K160" i="2"/>
  <c r="J160" i="2"/>
  <c r="I160" i="2"/>
  <c r="G160" i="2"/>
  <c r="F160" i="2"/>
  <c r="E160" i="2"/>
  <c r="D160" i="2"/>
  <c r="C160" i="2"/>
  <c r="B160" i="2"/>
  <c r="A160" i="2"/>
  <c r="AF159" i="2"/>
  <c r="AC159" i="2"/>
  <c r="Z159" i="2"/>
  <c r="W159" i="2"/>
  <c r="T159" i="2"/>
  <c r="Q159" i="2"/>
  <c r="P159" i="2"/>
  <c r="O159" i="2"/>
  <c r="M159" i="2"/>
  <c r="L159" i="2"/>
  <c r="K159" i="2"/>
  <c r="J159" i="2"/>
  <c r="I159" i="2"/>
  <c r="G159" i="2"/>
  <c r="F159" i="2"/>
  <c r="E159" i="2"/>
  <c r="D159" i="2"/>
  <c r="C159" i="2"/>
  <c r="B159" i="2"/>
  <c r="A159" i="2"/>
  <c r="AL158" i="2"/>
  <c r="AF158" i="2"/>
  <c r="AC158" i="2"/>
  <c r="Z158" i="2"/>
  <c r="W158" i="2"/>
  <c r="T158" i="2"/>
  <c r="Q158" i="2"/>
  <c r="P158" i="2"/>
  <c r="O158" i="2"/>
  <c r="M158" i="2"/>
  <c r="L158" i="2"/>
  <c r="K158" i="2"/>
  <c r="J158" i="2"/>
  <c r="I158" i="2"/>
  <c r="G158" i="2"/>
  <c r="F158" i="2"/>
  <c r="E158" i="2"/>
  <c r="D158" i="2"/>
  <c r="C158" i="2"/>
  <c r="B158" i="2"/>
  <c r="A158" i="2"/>
  <c r="AL157" i="2"/>
  <c r="AF157" i="2"/>
  <c r="AC157" i="2"/>
  <c r="Z157" i="2"/>
  <c r="W157" i="2"/>
  <c r="T157" i="2"/>
  <c r="Q157" i="2"/>
  <c r="P157" i="2"/>
  <c r="O157" i="2"/>
  <c r="M157" i="2"/>
  <c r="L157" i="2"/>
  <c r="K157" i="2"/>
  <c r="J157" i="2"/>
  <c r="I157" i="2"/>
  <c r="G157" i="2"/>
  <c r="F157" i="2"/>
  <c r="E157" i="2"/>
  <c r="D157" i="2"/>
  <c r="C157" i="2"/>
  <c r="B157" i="2"/>
  <c r="A157" i="2"/>
  <c r="AT156" i="2"/>
  <c r="AS156" i="2"/>
  <c r="AR156" i="2"/>
  <c r="AQ156" i="2"/>
  <c r="AP156" i="2"/>
  <c r="AO156" i="2"/>
  <c r="AL156" i="2"/>
  <c r="AF156" i="2"/>
  <c r="Z156" i="2"/>
  <c r="W156" i="2"/>
  <c r="T156" i="2"/>
  <c r="Q156" i="2"/>
  <c r="P156" i="2"/>
  <c r="M156" i="2"/>
  <c r="L156" i="2"/>
  <c r="J156" i="2"/>
  <c r="G156" i="2"/>
  <c r="F156" i="2"/>
  <c r="E156" i="2"/>
  <c r="D156" i="2"/>
  <c r="C156" i="2"/>
  <c r="B156" i="2"/>
  <c r="A156" i="2"/>
  <c r="AL155" i="2"/>
  <c r="AI155" i="2"/>
  <c r="AF155" i="2"/>
  <c r="Z155" i="2"/>
  <c r="W155" i="2"/>
  <c r="T155" i="2"/>
  <c r="Q155" i="2"/>
  <c r="P155" i="2"/>
  <c r="O155" i="2"/>
  <c r="N155" i="2"/>
  <c r="M155" i="2"/>
  <c r="L155" i="2"/>
  <c r="K155" i="2"/>
  <c r="J155" i="2"/>
  <c r="I155" i="2"/>
  <c r="H155" i="2"/>
  <c r="G155" i="2"/>
  <c r="F155" i="2"/>
  <c r="E155" i="2"/>
  <c r="D155" i="2"/>
  <c r="C155" i="2"/>
  <c r="B155" i="2"/>
  <c r="A155" i="2"/>
  <c r="AL154" i="2"/>
  <c r="AI154" i="2"/>
  <c r="AF154" i="2"/>
  <c r="Z154" i="2"/>
  <c r="W154" i="2"/>
  <c r="T154" i="2"/>
  <c r="Q154" i="2"/>
  <c r="P154" i="2"/>
  <c r="O154" i="2"/>
  <c r="N154" i="2"/>
  <c r="M154" i="2"/>
  <c r="L154" i="2"/>
  <c r="K154" i="2"/>
  <c r="J154" i="2"/>
  <c r="I154" i="2"/>
  <c r="H154" i="2"/>
  <c r="G154" i="2"/>
  <c r="F154" i="2"/>
  <c r="E154" i="2"/>
  <c r="D154" i="2"/>
  <c r="C154" i="2"/>
  <c r="B154" i="2"/>
  <c r="A154" i="2"/>
  <c r="AT153" i="2"/>
  <c r="AS153" i="2"/>
  <c r="AR153" i="2"/>
  <c r="AQ153" i="2"/>
  <c r="AP153" i="2"/>
  <c r="AO153" i="2"/>
  <c r="AL153" i="2"/>
  <c r="AI153" i="2"/>
  <c r="AF153" i="2"/>
  <c r="AC153" i="2"/>
  <c r="Z153" i="2"/>
  <c r="W153" i="2"/>
  <c r="T153" i="2"/>
  <c r="Q153" i="2"/>
  <c r="P153" i="2"/>
  <c r="O153" i="2"/>
  <c r="N153" i="2"/>
  <c r="M153" i="2"/>
  <c r="L153" i="2"/>
  <c r="K153" i="2"/>
  <c r="J153" i="2"/>
  <c r="I153" i="2"/>
  <c r="H153" i="2"/>
  <c r="G153" i="2"/>
  <c r="F153" i="2"/>
  <c r="E153" i="2"/>
  <c r="D153" i="2"/>
  <c r="C153" i="2"/>
  <c r="B153" i="2"/>
  <c r="A153" i="2"/>
  <c r="AL152" i="2"/>
  <c r="AF152" i="2"/>
  <c r="AC152" i="2"/>
  <c r="Z152" i="2"/>
  <c r="W152" i="2"/>
  <c r="T152" i="2"/>
  <c r="Q152" i="2"/>
  <c r="P152" i="2"/>
  <c r="O152" i="2"/>
  <c r="N152" i="2"/>
  <c r="M152" i="2"/>
  <c r="L152" i="2"/>
  <c r="K152" i="2"/>
  <c r="J152" i="2"/>
  <c r="I152" i="2"/>
  <c r="H152" i="2"/>
  <c r="G152" i="2"/>
  <c r="F152" i="2"/>
  <c r="E152" i="2"/>
  <c r="D152" i="2"/>
  <c r="C152" i="2"/>
  <c r="B152" i="2"/>
  <c r="A152" i="2"/>
  <c r="AL151" i="2"/>
  <c r="AF151" i="2"/>
  <c r="AC151" i="2"/>
  <c r="Z151" i="2"/>
  <c r="W151" i="2"/>
  <c r="T151" i="2"/>
  <c r="Q151" i="2"/>
  <c r="P151" i="2"/>
  <c r="O151" i="2"/>
  <c r="N151" i="2"/>
  <c r="M151" i="2"/>
  <c r="L151" i="2"/>
  <c r="K151" i="2"/>
  <c r="J151" i="2"/>
  <c r="I151" i="2"/>
  <c r="H151" i="2"/>
  <c r="G151" i="2"/>
  <c r="F151" i="2"/>
  <c r="E151" i="2"/>
  <c r="D151" i="2"/>
  <c r="C151" i="2"/>
  <c r="B151" i="2"/>
  <c r="A151" i="2"/>
  <c r="AL150" i="2"/>
  <c r="AI150" i="2"/>
  <c r="AF150" i="2"/>
  <c r="AC150" i="2"/>
  <c r="Z150" i="2"/>
  <c r="W150" i="2"/>
  <c r="T150" i="2"/>
  <c r="Q150" i="2"/>
  <c r="P150" i="2"/>
  <c r="O150" i="2"/>
  <c r="N150" i="2"/>
  <c r="M150" i="2"/>
  <c r="L150" i="2"/>
  <c r="K150" i="2"/>
  <c r="J150" i="2"/>
  <c r="I150" i="2"/>
  <c r="H150" i="2"/>
  <c r="G150" i="2"/>
  <c r="F150" i="2"/>
  <c r="E150" i="2"/>
  <c r="D150" i="2"/>
  <c r="C150" i="2"/>
  <c r="B150" i="2"/>
  <c r="A150" i="2"/>
  <c r="AL149" i="2"/>
  <c r="AF149" i="2"/>
  <c r="AC149" i="2"/>
  <c r="Z149" i="2"/>
  <c r="W149" i="2"/>
  <c r="T149" i="2"/>
  <c r="Q149" i="2"/>
  <c r="P149" i="2"/>
  <c r="O149" i="2"/>
  <c r="N149" i="2"/>
  <c r="M149" i="2"/>
  <c r="L149" i="2"/>
  <c r="K149" i="2"/>
  <c r="J149" i="2"/>
  <c r="I149" i="2"/>
  <c r="H149" i="2"/>
  <c r="G149" i="2"/>
  <c r="F149" i="2"/>
  <c r="E149" i="2"/>
  <c r="D149" i="2"/>
  <c r="C149" i="2"/>
  <c r="B149" i="2"/>
  <c r="A149" i="2"/>
  <c r="AL148" i="2"/>
  <c r="AI148" i="2"/>
  <c r="AF148" i="2"/>
  <c r="AC148" i="2"/>
  <c r="Z148" i="2"/>
  <c r="W148" i="2"/>
  <c r="T148" i="2"/>
  <c r="Q148" i="2"/>
  <c r="P148" i="2"/>
  <c r="O148" i="2"/>
  <c r="N148" i="2"/>
  <c r="M148" i="2"/>
  <c r="L148" i="2"/>
  <c r="K148" i="2"/>
  <c r="J148" i="2"/>
  <c r="I148" i="2"/>
  <c r="H148" i="2"/>
  <c r="G148" i="2"/>
  <c r="F148" i="2"/>
  <c r="E148" i="2"/>
  <c r="D148" i="2"/>
  <c r="C148" i="2"/>
  <c r="B148" i="2"/>
  <c r="A148" i="2"/>
  <c r="AL147" i="2"/>
  <c r="AF147" i="2"/>
  <c r="Z147" i="2"/>
  <c r="W147" i="2"/>
  <c r="T147" i="2"/>
  <c r="Q147" i="2"/>
  <c r="P147" i="2"/>
  <c r="O147" i="2"/>
  <c r="M147" i="2"/>
  <c r="L147" i="2"/>
  <c r="K147" i="2"/>
  <c r="I147" i="2"/>
  <c r="G147" i="2"/>
  <c r="F147" i="2"/>
  <c r="E147" i="2"/>
  <c r="D147" i="2"/>
  <c r="C147" i="2"/>
  <c r="B147" i="2"/>
  <c r="A147" i="2"/>
  <c r="AL146" i="2"/>
  <c r="AF146" i="2"/>
  <c r="Z146" i="2"/>
  <c r="W146" i="2"/>
  <c r="T146" i="2"/>
  <c r="Q146" i="2"/>
  <c r="P146" i="2"/>
  <c r="G146" i="2"/>
  <c r="F146" i="2"/>
  <c r="E146" i="2"/>
  <c r="D146" i="2"/>
  <c r="C146" i="2"/>
  <c r="B146" i="2"/>
  <c r="A146" i="2"/>
  <c r="AL145" i="2"/>
  <c r="AF145" i="2"/>
  <c r="Z145" i="2"/>
  <c r="W145" i="2"/>
  <c r="T145" i="2"/>
  <c r="Q145" i="2"/>
  <c r="P145" i="2"/>
  <c r="G145" i="2"/>
  <c r="F145" i="2"/>
  <c r="E145" i="2"/>
  <c r="D145" i="2"/>
  <c r="C145" i="2"/>
  <c r="B145" i="2"/>
  <c r="A145" i="2"/>
  <c r="AT144" i="2"/>
  <c r="AS144" i="2"/>
  <c r="AR144" i="2"/>
  <c r="AQ144" i="2"/>
  <c r="AP144" i="2"/>
  <c r="AO144" i="2"/>
  <c r="AL144" i="2"/>
  <c r="AI144" i="2"/>
  <c r="AF144" i="2"/>
  <c r="AC144" i="2"/>
  <c r="Z144" i="2"/>
  <c r="W144" i="2"/>
  <c r="T144" i="2"/>
  <c r="Q144" i="2"/>
  <c r="P144" i="2"/>
  <c r="O144" i="2"/>
  <c r="N144" i="2"/>
  <c r="M144" i="2"/>
  <c r="L144" i="2"/>
  <c r="K144" i="2"/>
  <c r="J144" i="2"/>
  <c r="I144" i="2"/>
  <c r="H144" i="2"/>
  <c r="G144" i="2"/>
  <c r="F144" i="2"/>
  <c r="E144" i="2"/>
  <c r="D144" i="2"/>
  <c r="C144" i="2"/>
  <c r="B144" i="2"/>
  <c r="A144" i="2"/>
  <c r="AL143" i="2"/>
  <c r="AI143" i="2"/>
  <c r="AF143" i="2"/>
  <c r="Z143" i="2"/>
  <c r="W143" i="2"/>
  <c r="T143" i="2"/>
  <c r="Q143" i="2"/>
  <c r="P143" i="2"/>
  <c r="O143" i="2"/>
  <c r="N143" i="2"/>
  <c r="M143" i="2"/>
  <c r="L143" i="2"/>
  <c r="K143" i="2"/>
  <c r="J143" i="2"/>
  <c r="I143" i="2"/>
  <c r="H143" i="2"/>
  <c r="G143" i="2"/>
  <c r="F143" i="2"/>
  <c r="E143" i="2"/>
  <c r="D143" i="2"/>
  <c r="C143" i="2"/>
  <c r="B143" i="2"/>
  <c r="A143" i="2"/>
  <c r="AL142" i="2"/>
  <c r="AF142" i="2"/>
  <c r="Z142" i="2"/>
  <c r="W142" i="2"/>
  <c r="T142" i="2"/>
  <c r="Q142" i="2"/>
  <c r="O142" i="2"/>
  <c r="M142" i="2"/>
  <c r="L142" i="2"/>
  <c r="K142" i="2"/>
  <c r="I142" i="2"/>
  <c r="G142" i="2"/>
  <c r="F142" i="2"/>
  <c r="E142" i="2"/>
  <c r="D142" i="2"/>
  <c r="C142" i="2"/>
  <c r="B142" i="2"/>
  <c r="A142" i="2"/>
  <c r="AL141" i="2"/>
  <c r="AI141" i="2"/>
  <c r="AF141" i="2"/>
  <c r="AC141" i="2"/>
  <c r="Z141" i="2"/>
  <c r="W141" i="2"/>
  <c r="T141" i="2"/>
  <c r="Q141" i="2"/>
  <c r="P141" i="2"/>
  <c r="O141" i="2"/>
  <c r="N141" i="2"/>
  <c r="M141" i="2"/>
  <c r="L141" i="2"/>
  <c r="K141" i="2"/>
  <c r="J141" i="2"/>
  <c r="I141" i="2"/>
  <c r="H141" i="2"/>
  <c r="G141" i="2"/>
  <c r="F141" i="2"/>
  <c r="E141" i="2"/>
  <c r="D141" i="2"/>
  <c r="C141" i="2"/>
  <c r="B141" i="2"/>
  <c r="A141" i="2"/>
  <c r="AT140" i="2"/>
  <c r="AS140" i="2"/>
  <c r="AR140" i="2"/>
  <c r="AQ140" i="2"/>
  <c r="AP140" i="2"/>
  <c r="AO140" i="2"/>
  <c r="AL140" i="2"/>
  <c r="AI140" i="2"/>
  <c r="AF140" i="2"/>
  <c r="AC140" i="2"/>
  <c r="Z140" i="2"/>
  <c r="W140" i="2"/>
  <c r="T140" i="2"/>
  <c r="Q140" i="2"/>
  <c r="P140" i="2"/>
  <c r="O140" i="2"/>
  <c r="M140" i="2"/>
  <c r="L140" i="2"/>
  <c r="K140" i="2"/>
  <c r="J140" i="2"/>
  <c r="I140" i="2"/>
  <c r="G140" i="2"/>
  <c r="E140" i="2"/>
  <c r="D140" i="2"/>
  <c r="C140" i="2"/>
  <c r="B140" i="2"/>
  <c r="A140" i="2"/>
  <c r="AL139" i="2"/>
  <c r="AF139" i="2"/>
  <c r="Z139" i="2"/>
  <c r="W139" i="2"/>
  <c r="T139" i="2"/>
  <c r="Q139" i="2"/>
  <c r="O139" i="2"/>
  <c r="M139" i="2"/>
  <c r="L139" i="2"/>
  <c r="K139" i="2"/>
  <c r="I139" i="2"/>
  <c r="G139" i="2"/>
  <c r="F139" i="2"/>
  <c r="E139" i="2"/>
  <c r="D139" i="2"/>
  <c r="C139" i="2"/>
  <c r="B139" i="2"/>
  <c r="A139" i="2"/>
  <c r="AL138" i="2"/>
  <c r="AF138" i="2"/>
  <c r="Z138" i="2"/>
  <c r="W138" i="2"/>
  <c r="T138" i="2"/>
  <c r="Q138" i="2"/>
  <c r="M138" i="2"/>
  <c r="L138" i="2"/>
  <c r="K138" i="2"/>
  <c r="G138" i="2"/>
  <c r="F138" i="2"/>
  <c r="E138" i="2"/>
  <c r="D138" i="2"/>
  <c r="C138" i="2"/>
  <c r="B138" i="2"/>
  <c r="A138" i="2"/>
  <c r="AL137" i="2"/>
  <c r="AF137" i="2"/>
  <c r="Z137" i="2"/>
  <c r="W137" i="2"/>
  <c r="T137" i="2"/>
  <c r="Q137" i="2"/>
  <c r="G137" i="2"/>
  <c r="F137" i="2"/>
  <c r="E137" i="2"/>
  <c r="D137" i="2"/>
  <c r="C137" i="2"/>
  <c r="B137" i="2"/>
  <c r="A137" i="2"/>
  <c r="AU136" i="2"/>
  <c r="AT136" i="2"/>
  <c r="AS136" i="2"/>
  <c r="AR136" i="2"/>
  <c r="AQ136" i="2"/>
  <c r="AP136" i="2"/>
  <c r="AO136" i="2"/>
  <c r="AL136" i="2"/>
  <c r="AF136" i="2"/>
  <c r="Z136" i="2"/>
  <c r="W136" i="2"/>
  <c r="T136" i="2"/>
  <c r="Q136" i="2"/>
  <c r="G136" i="2"/>
  <c r="F136" i="2"/>
  <c r="E136" i="2"/>
  <c r="D136" i="2"/>
  <c r="C136" i="2"/>
  <c r="B136" i="2"/>
  <c r="A136" i="2"/>
  <c r="AT135" i="2"/>
  <c r="AS135" i="2"/>
  <c r="AR135" i="2"/>
  <c r="AQ135" i="2"/>
  <c r="AP135" i="2"/>
  <c r="AO135" i="2"/>
  <c r="AL135" i="2"/>
  <c r="AF135" i="2"/>
  <c r="AC135" i="2"/>
  <c r="Z135" i="2"/>
  <c r="W135" i="2"/>
  <c r="T135" i="2"/>
  <c r="Q135" i="2"/>
  <c r="P135" i="2"/>
  <c r="O135" i="2"/>
  <c r="N135" i="2"/>
  <c r="M135" i="2"/>
  <c r="L135" i="2"/>
  <c r="K135" i="2"/>
  <c r="J135" i="2"/>
  <c r="I135" i="2"/>
  <c r="H135" i="2"/>
  <c r="G135" i="2"/>
  <c r="F135" i="2"/>
  <c r="E135" i="2"/>
  <c r="D135" i="2"/>
  <c r="C135" i="2"/>
  <c r="B135" i="2"/>
  <c r="A135" i="2"/>
  <c r="AT134" i="2"/>
  <c r="AS134" i="2"/>
  <c r="AR134" i="2"/>
  <c r="AQ134" i="2"/>
  <c r="AP134" i="2"/>
  <c r="AO134" i="2"/>
  <c r="AL134" i="2"/>
  <c r="AF134" i="2"/>
  <c r="AC134" i="2"/>
  <c r="Z134" i="2"/>
  <c r="W134" i="2"/>
  <c r="T134" i="2"/>
  <c r="Q134" i="2"/>
  <c r="P134" i="2"/>
  <c r="O134" i="2"/>
  <c r="N134" i="2"/>
  <c r="M134" i="2"/>
  <c r="L134" i="2"/>
  <c r="K134" i="2"/>
  <c r="J134" i="2"/>
  <c r="H134" i="2"/>
  <c r="G134" i="2"/>
  <c r="F134" i="2"/>
  <c r="E134" i="2"/>
  <c r="D134" i="2"/>
  <c r="C134" i="2"/>
  <c r="B134" i="2"/>
  <c r="A134" i="2"/>
  <c r="AL133" i="2"/>
  <c r="AF133" i="2"/>
  <c r="AC133" i="2"/>
  <c r="Z133" i="2"/>
  <c r="W133" i="2"/>
  <c r="T133" i="2"/>
  <c r="Q133" i="2"/>
  <c r="P133" i="2"/>
  <c r="O133" i="2"/>
  <c r="N133" i="2"/>
  <c r="M133" i="2"/>
  <c r="L133" i="2"/>
  <c r="K133" i="2"/>
  <c r="J133" i="2"/>
  <c r="H133" i="2"/>
  <c r="G133" i="2"/>
  <c r="F133" i="2"/>
  <c r="E133" i="2"/>
  <c r="D133" i="2"/>
  <c r="C133" i="2"/>
  <c r="B133" i="2"/>
  <c r="A133" i="2"/>
  <c r="AT132" i="2"/>
  <c r="AS132" i="2"/>
  <c r="AR132" i="2"/>
  <c r="AQ132" i="2"/>
  <c r="AP132" i="2"/>
  <c r="AO132" i="2"/>
  <c r="AL132" i="2"/>
  <c r="AI132" i="2"/>
  <c r="AF132" i="2"/>
  <c r="AC132" i="2"/>
  <c r="Z132" i="2"/>
  <c r="W132" i="2"/>
  <c r="T132" i="2"/>
  <c r="Q132" i="2"/>
  <c r="P132" i="2"/>
  <c r="O132" i="2"/>
  <c r="N132" i="2"/>
  <c r="M132" i="2"/>
  <c r="L132" i="2"/>
  <c r="K132" i="2"/>
  <c r="J132" i="2"/>
  <c r="I132" i="2"/>
  <c r="H132" i="2"/>
  <c r="G132" i="2"/>
  <c r="F132" i="2"/>
  <c r="E132" i="2"/>
  <c r="D132" i="2"/>
  <c r="C132" i="2"/>
  <c r="B132" i="2"/>
  <c r="A132" i="2"/>
  <c r="AL131" i="2"/>
  <c r="AF131" i="2"/>
  <c r="Z131" i="2"/>
  <c r="W131" i="2"/>
  <c r="T131" i="2"/>
  <c r="Q131" i="2"/>
  <c r="P131" i="2"/>
  <c r="O131" i="2"/>
  <c r="M131" i="2"/>
  <c r="L131" i="2"/>
  <c r="K131" i="2"/>
  <c r="J131" i="2"/>
  <c r="I131" i="2"/>
  <c r="G131" i="2"/>
  <c r="F131" i="2"/>
  <c r="E131" i="2"/>
  <c r="D131" i="2"/>
  <c r="C131" i="2"/>
  <c r="B131" i="2"/>
  <c r="A131" i="2"/>
  <c r="AL130" i="2"/>
  <c r="AI130" i="2"/>
  <c r="AF130" i="2"/>
  <c r="AC130" i="2"/>
  <c r="Z130" i="2"/>
  <c r="W130" i="2"/>
  <c r="T130" i="2"/>
  <c r="Q130" i="2"/>
  <c r="P130" i="2"/>
  <c r="O130" i="2"/>
  <c r="N130" i="2"/>
  <c r="M130" i="2"/>
  <c r="L130" i="2"/>
  <c r="K130" i="2"/>
  <c r="J130" i="2"/>
  <c r="I130" i="2"/>
  <c r="H130" i="2"/>
  <c r="G130" i="2"/>
  <c r="F130" i="2"/>
  <c r="E130" i="2"/>
  <c r="D130" i="2"/>
  <c r="C130" i="2"/>
  <c r="B130" i="2"/>
  <c r="A130" i="2"/>
  <c r="AL129" i="2"/>
  <c r="AF129" i="2"/>
  <c r="Z129" i="2"/>
  <c r="W129" i="2"/>
  <c r="T129" i="2"/>
  <c r="Q129" i="2"/>
  <c r="P129" i="2"/>
  <c r="O129" i="2"/>
  <c r="G129" i="2"/>
  <c r="F129" i="2"/>
  <c r="E129" i="2"/>
  <c r="D129" i="2"/>
  <c r="C129" i="2"/>
  <c r="B129" i="2"/>
  <c r="A129" i="2"/>
  <c r="AT126" i="2"/>
  <c r="AS126" i="2"/>
  <c r="AR126" i="2"/>
  <c r="AQ126" i="2"/>
  <c r="AP126" i="2"/>
  <c r="AO126" i="2"/>
  <c r="AL126" i="2"/>
  <c r="AF126" i="2"/>
  <c r="Z126" i="2"/>
  <c r="W126" i="2"/>
  <c r="T126" i="2"/>
  <c r="Q126" i="2"/>
  <c r="P126" i="2"/>
  <c r="M126" i="2"/>
  <c r="L126" i="2"/>
  <c r="J126" i="2"/>
  <c r="G126" i="2"/>
  <c r="F126" i="2"/>
  <c r="E126" i="2"/>
  <c r="D126" i="2"/>
  <c r="AL125" i="2"/>
  <c r="AF125" i="2"/>
  <c r="Z125" i="2"/>
  <c r="W125" i="2"/>
  <c r="T125" i="2"/>
  <c r="Q125" i="2"/>
  <c r="P125" i="2"/>
  <c r="O125" i="2"/>
  <c r="M125" i="2"/>
  <c r="L125" i="2"/>
  <c r="K125" i="2"/>
  <c r="J125" i="2"/>
  <c r="I125" i="2"/>
  <c r="G125" i="2"/>
  <c r="F125" i="2"/>
  <c r="E125" i="2"/>
  <c r="D125" i="2"/>
  <c r="AT124" i="2"/>
  <c r="AS124" i="2"/>
  <c r="AR124" i="2"/>
  <c r="AQ124" i="2"/>
  <c r="AP124" i="2"/>
  <c r="AO124" i="2"/>
  <c r="AL124" i="2"/>
  <c r="AF124" i="2"/>
  <c r="Z124" i="2"/>
  <c r="W124" i="2"/>
  <c r="T124" i="2"/>
  <c r="Q124" i="2"/>
  <c r="O124" i="2"/>
  <c r="M124" i="2"/>
  <c r="L124" i="2"/>
  <c r="K124" i="2"/>
  <c r="I124" i="2"/>
  <c r="G124" i="2"/>
  <c r="F124" i="2"/>
  <c r="E124" i="2"/>
  <c r="D124" i="2"/>
  <c r="AL123" i="2"/>
  <c r="AI123" i="2"/>
  <c r="AF123" i="2"/>
  <c r="AC123" i="2"/>
  <c r="Z123" i="2"/>
  <c r="W123" i="2"/>
  <c r="T123" i="2"/>
  <c r="Q123" i="2"/>
  <c r="P123" i="2"/>
  <c r="O123" i="2"/>
  <c r="M123" i="2"/>
  <c r="L123" i="2"/>
  <c r="K123" i="2"/>
  <c r="J123" i="2"/>
  <c r="I123" i="2"/>
  <c r="G123" i="2"/>
  <c r="E123" i="2"/>
  <c r="D123" i="2"/>
  <c r="AL122" i="2"/>
  <c r="AF122" i="2"/>
  <c r="AC122" i="2"/>
  <c r="Z122" i="2"/>
  <c r="W122" i="2"/>
  <c r="T122" i="2"/>
  <c r="Q122" i="2"/>
  <c r="P122" i="2"/>
  <c r="O122" i="2"/>
  <c r="N122" i="2"/>
  <c r="M122" i="2"/>
  <c r="L122" i="2"/>
  <c r="K122" i="2"/>
  <c r="J122" i="2"/>
  <c r="I122" i="2"/>
  <c r="H122" i="2"/>
  <c r="G122" i="2"/>
  <c r="F122" i="2"/>
  <c r="E122" i="2"/>
  <c r="D122" i="2"/>
  <c r="AL121" i="2"/>
  <c r="AF121" i="2"/>
  <c r="AC121" i="2"/>
  <c r="Z121" i="2"/>
  <c r="W121" i="2"/>
  <c r="T121" i="2"/>
  <c r="Q121" i="2"/>
  <c r="P121" i="2"/>
  <c r="O121" i="2"/>
  <c r="N121" i="2"/>
  <c r="M121" i="2"/>
  <c r="L121" i="2"/>
  <c r="K121" i="2"/>
  <c r="J121" i="2"/>
  <c r="I121" i="2"/>
  <c r="H121" i="2"/>
  <c r="G121" i="2"/>
  <c r="F121" i="2"/>
  <c r="E121" i="2"/>
  <c r="D121" i="2"/>
  <c r="AL120" i="2"/>
  <c r="AI120" i="2"/>
  <c r="AF120" i="2"/>
  <c r="AC120" i="2"/>
  <c r="Z120" i="2"/>
  <c r="W120" i="2"/>
  <c r="T120" i="2"/>
  <c r="Q120" i="2"/>
  <c r="P120" i="2"/>
  <c r="O120" i="2"/>
  <c r="N120" i="2"/>
  <c r="M120" i="2"/>
  <c r="L120" i="2"/>
  <c r="K120" i="2"/>
  <c r="J120" i="2"/>
  <c r="I120" i="2"/>
  <c r="H120" i="2"/>
  <c r="G120" i="2"/>
  <c r="F120" i="2"/>
  <c r="E120" i="2"/>
  <c r="D120" i="2"/>
  <c r="AF119" i="2"/>
  <c r="AC119" i="2"/>
  <c r="Z119" i="2"/>
  <c r="W119" i="2"/>
  <c r="T119" i="2"/>
  <c r="Q119" i="2"/>
  <c r="P119" i="2"/>
  <c r="O119" i="2"/>
  <c r="N119" i="2"/>
  <c r="M119" i="2"/>
  <c r="L119" i="2"/>
  <c r="K119" i="2"/>
  <c r="J119" i="2"/>
  <c r="I119" i="2"/>
  <c r="H119" i="2"/>
  <c r="G119" i="2"/>
  <c r="F119" i="2"/>
  <c r="E119" i="2"/>
  <c r="D119" i="2"/>
  <c r="AF118" i="2"/>
  <c r="AC118" i="2"/>
  <c r="Z118" i="2"/>
  <c r="W118" i="2"/>
  <c r="T118" i="2"/>
  <c r="Q118" i="2"/>
  <c r="P118" i="2"/>
  <c r="O118" i="2"/>
  <c r="M118" i="2"/>
  <c r="L118" i="2"/>
  <c r="K118" i="2"/>
  <c r="J118" i="2"/>
  <c r="I118" i="2"/>
  <c r="G118" i="2"/>
  <c r="F118" i="2"/>
  <c r="E118" i="2"/>
  <c r="D118" i="2"/>
  <c r="AL117" i="2"/>
  <c r="AF117" i="2"/>
  <c r="Z117" i="2"/>
  <c r="W117" i="2"/>
  <c r="T117" i="2"/>
  <c r="Q117" i="2"/>
  <c r="P117" i="2"/>
  <c r="O117" i="2"/>
  <c r="M117" i="2"/>
  <c r="L117" i="2"/>
  <c r="K117" i="2"/>
  <c r="I117" i="2"/>
  <c r="G117" i="2"/>
  <c r="F117" i="2"/>
  <c r="E117" i="2"/>
  <c r="D117" i="2"/>
  <c r="AL116" i="2"/>
  <c r="AF116" i="2"/>
  <c r="Z116" i="2"/>
  <c r="W116" i="2"/>
  <c r="T116" i="2"/>
  <c r="Q116" i="2"/>
  <c r="G116" i="2"/>
  <c r="F116" i="2"/>
  <c r="E116" i="2"/>
  <c r="D116" i="2"/>
  <c r="AT115" i="2"/>
  <c r="AS115" i="2"/>
  <c r="AR115" i="2"/>
  <c r="AQ115" i="2"/>
  <c r="AP115" i="2"/>
  <c r="AO115" i="2"/>
  <c r="AL115" i="2"/>
  <c r="AF115" i="2"/>
  <c r="Z115" i="2"/>
  <c r="W115" i="2"/>
  <c r="T115" i="2"/>
  <c r="Q115" i="2"/>
  <c r="G115" i="2"/>
  <c r="F115" i="2"/>
  <c r="E115" i="2"/>
  <c r="C115" i="2"/>
  <c r="B115" i="2"/>
  <c r="AT114" i="2"/>
  <c r="AS114" i="2"/>
  <c r="AR114" i="2"/>
  <c r="AQ114" i="2"/>
  <c r="AP114" i="2"/>
  <c r="AO114" i="2"/>
  <c r="AL114" i="2"/>
  <c r="AF114" i="2"/>
  <c r="Z114" i="2"/>
  <c r="T114" i="2"/>
  <c r="P114" i="2"/>
  <c r="O114" i="2"/>
  <c r="N114" i="2"/>
  <c r="M114" i="2"/>
  <c r="L114" i="2"/>
  <c r="K114" i="2"/>
  <c r="J114" i="2"/>
  <c r="I114" i="2"/>
  <c r="H114" i="2"/>
  <c r="G114" i="2"/>
  <c r="F114" i="2"/>
  <c r="E114" i="2"/>
  <c r="D114" i="2"/>
  <c r="C114" i="2"/>
  <c r="B114" i="2"/>
  <c r="A114" i="2"/>
  <c r="AT113" i="2"/>
  <c r="AS113" i="2"/>
  <c r="AR113" i="2"/>
  <c r="AQ113" i="2"/>
  <c r="AP113" i="2"/>
  <c r="AO113" i="2"/>
  <c r="AL113" i="2"/>
  <c r="AF113" i="2"/>
  <c r="Z113" i="2"/>
  <c r="T113" i="2"/>
  <c r="P113" i="2"/>
  <c r="O113" i="2"/>
  <c r="N113" i="2"/>
  <c r="M113" i="2"/>
  <c r="L113" i="2"/>
  <c r="K113" i="2"/>
  <c r="J113" i="2"/>
  <c r="I113" i="2"/>
  <c r="H113" i="2"/>
  <c r="G113" i="2"/>
  <c r="F113" i="2"/>
  <c r="E113" i="2"/>
  <c r="D113" i="2"/>
  <c r="C113" i="2"/>
  <c r="B113" i="2"/>
  <c r="A113" i="2"/>
  <c r="AL112" i="2"/>
  <c r="AF112" i="2"/>
  <c r="Z112" i="2"/>
  <c r="T112" i="2"/>
  <c r="P112" i="2"/>
  <c r="O112" i="2"/>
  <c r="N112" i="2"/>
  <c r="M112" i="2"/>
  <c r="L112" i="2"/>
  <c r="K112" i="2"/>
  <c r="J112" i="2"/>
  <c r="I112" i="2"/>
  <c r="H112" i="2"/>
  <c r="G112" i="2"/>
  <c r="F112" i="2"/>
  <c r="E112" i="2"/>
  <c r="D112" i="2"/>
  <c r="C112" i="2"/>
  <c r="B112" i="2"/>
  <c r="A112" i="2"/>
  <c r="AL111" i="2"/>
  <c r="AF111" i="2"/>
  <c r="Z111" i="2"/>
  <c r="W111" i="2"/>
  <c r="T111" i="2"/>
  <c r="Q111" i="2"/>
  <c r="P111" i="2"/>
  <c r="O111" i="2"/>
  <c r="N111" i="2"/>
  <c r="M111" i="2"/>
  <c r="L111" i="2"/>
  <c r="K111" i="2"/>
  <c r="J111" i="2"/>
  <c r="I111" i="2"/>
  <c r="H111" i="2"/>
  <c r="G111" i="2"/>
  <c r="F111" i="2"/>
  <c r="E111" i="2"/>
  <c r="D111" i="2"/>
  <c r="C111" i="2"/>
  <c r="B111" i="2"/>
  <c r="A111" i="2"/>
  <c r="AT110" i="2"/>
  <c r="AS110" i="2"/>
  <c r="AR110" i="2"/>
  <c r="AQ110" i="2"/>
  <c r="AP110" i="2"/>
  <c r="AO110" i="2"/>
  <c r="AL110" i="2"/>
  <c r="AI110" i="2"/>
  <c r="AF110" i="2"/>
  <c r="Z110" i="2"/>
  <c r="W110" i="2"/>
  <c r="T110" i="2"/>
  <c r="Q110" i="2"/>
  <c r="P110" i="2"/>
  <c r="O110" i="2"/>
  <c r="N110" i="2"/>
  <c r="M110" i="2"/>
  <c r="L110" i="2"/>
  <c r="K110" i="2"/>
  <c r="J110" i="2"/>
  <c r="H110" i="2"/>
  <c r="G110" i="2"/>
  <c r="F110" i="2"/>
  <c r="E110" i="2"/>
  <c r="D110" i="2"/>
  <c r="C110" i="2"/>
  <c r="B110" i="2"/>
  <c r="A110" i="2"/>
  <c r="AT109" i="2"/>
  <c r="AS109" i="2"/>
  <c r="AR109" i="2"/>
  <c r="AQ109" i="2"/>
  <c r="AP109" i="2"/>
  <c r="AO109" i="2"/>
  <c r="AL109" i="2"/>
  <c r="AF109" i="2"/>
  <c r="AC109" i="2"/>
  <c r="Z109" i="2"/>
  <c r="W109" i="2"/>
  <c r="T109" i="2"/>
  <c r="Q109" i="2"/>
  <c r="P109" i="2"/>
  <c r="O109" i="2"/>
  <c r="N109" i="2"/>
  <c r="M109" i="2"/>
  <c r="L109" i="2"/>
  <c r="K109" i="2"/>
  <c r="J109" i="2"/>
  <c r="H109" i="2"/>
  <c r="G109" i="2"/>
  <c r="F109" i="2"/>
  <c r="E109" i="2"/>
  <c r="D109" i="2"/>
  <c r="C109" i="2"/>
  <c r="B109" i="2"/>
  <c r="A109" i="2"/>
  <c r="AU108" i="2"/>
  <c r="AT108" i="2"/>
  <c r="AS108" i="2"/>
  <c r="AR108" i="2"/>
  <c r="AQ108" i="2"/>
  <c r="AP108" i="2"/>
  <c r="AO108" i="2"/>
  <c r="AL108" i="2"/>
  <c r="AF108" i="2"/>
  <c r="AC108" i="2"/>
  <c r="Z108" i="2"/>
  <c r="W108" i="2"/>
  <c r="T108" i="2"/>
  <c r="Q108" i="2"/>
  <c r="P108" i="2"/>
  <c r="O108" i="2"/>
  <c r="M108" i="2"/>
  <c r="L108" i="2"/>
  <c r="K108" i="2"/>
  <c r="J108" i="2"/>
  <c r="I108" i="2"/>
  <c r="G108" i="2"/>
  <c r="F108" i="2"/>
  <c r="E108" i="2"/>
  <c r="D108" i="2"/>
  <c r="C108" i="2"/>
  <c r="B108" i="2"/>
  <c r="A108" i="2"/>
  <c r="AF107" i="2"/>
  <c r="AC107" i="2"/>
  <c r="Z107" i="2"/>
  <c r="W107" i="2"/>
  <c r="T107" i="2"/>
  <c r="Q107" i="2"/>
  <c r="P107" i="2"/>
  <c r="O107" i="2"/>
  <c r="M107" i="2"/>
  <c r="K107" i="2"/>
  <c r="J107" i="2"/>
  <c r="G107" i="2"/>
  <c r="F107" i="2"/>
  <c r="E107" i="2"/>
  <c r="D107" i="2"/>
  <c r="C107" i="2"/>
  <c r="B107" i="2"/>
  <c r="A107" i="2"/>
  <c r="AT106" i="2"/>
  <c r="AS106" i="2"/>
  <c r="AR106" i="2"/>
  <c r="AQ106" i="2"/>
  <c r="AP106" i="2"/>
  <c r="AO106" i="2"/>
  <c r="AL106" i="2"/>
  <c r="AF106" i="2"/>
  <c r="AC106" i="2"/>
  <c r="Z106" i="2"/>
  <c r="W106" i="2"/>
  <c r="T106" i="2"/>
  <c r="Q106" i="2"/>
  <c r="P106" i="2"/>
  <c r="O106" i="2"/>
  <c r="M106" i="2"/>
  <c r="K106" i="2"/>
  <c r="J106" i="2"/>
  <c r="G106" i="2"/>
  <c r="F106" i="2"/>
  <c r="E106" i="2"/>
  <c r="D106" i="2"/>
  <c r="C106" i="2"/>
  <c r="B106" i="2"/>
  <c r="A106" i="2"/>
  <c r="AT105" i="2"/>
  <c r="AS105" i="2"/>
  <c r="AR105" i="2"/>
  <c r="AQ105" i="2"/>
  <c r="AP105" i="2"/>
  <c r="AO105" i="2"/>
  <c r="AL105" i="2"/>
  <c r="AF105" i="2"/>
  <c r="Z105" i="2"/>
  <c r="W105" i="2"/>
  <c r="T105" i="2"/>
  <c r="Q105" i="2"/>
  <c r="P105" i="2"/>
  <c r="O105" i="2"/>
  <c r="M105" i="2"/>
  <c r="K105" i="2"/>
  <c r="J105" i="2"/>
  <c r="G105" i="2"/>
  <c r="F105" i="2"/>
  <c r="E105" i="2"/>
  <c r="D105" i="2"/>
  <c r="C105" i="2"/>
  <c r="B105" i="2"/>
  <c r="A105" i="2"/>
  <c r="AT104" i="2"/>
  <c r="AS104" i="2"/>
  <c r="AR104" i="2"/>
  <c r="AQ104" i="2"/>
  <c r="AP104" i="2"/>
  <c r="AO104" i="2"/>
  <c r="AL104" i="2"/>
  <c r="AF104" i="2"/>
  <c r="AC104" i="2"/>
  <c r="Z104" i="2"/>
  <c r="W104" i="2"/>
  <c r="T104" i="2"/>
  <c r="Q104" i="2"/>
  <c r="P104" i="2"/>
  <c r="O104" i="2"/>
  <c r="N104" i="2"/>
  <c r="M104" i="2"/>
  <c r="L104" i="2"/>
  <c r="K104" i="2"/>
  <c r="J104" i="2"/>
  <c r="I104" i="2"/>
  <c r="H104" i="2"/>
  <c r="G104" i="2"/>
  <c r="F104" i="2"/>
  <c r="E104" i="2"/>
  <c r="D104" i="2"/>
  <c r="C104" i="2"/>
  <c r="B104" i="2"/>
  <c r="A104" i="2"/>
  <c r="AL103" i="2"/>
  <c r="AF103" i="2"/>
  <c r="AC103" i="2"/>
  <c r="Z103" i="2"/>
  <c r="W103" i="2"/>
  <c r="T103" i="2"/>
  <c r="Q103" i="2"/>
  <c r="P103" i="2"/>
  <c r="O103" i="2"/>
  <c r="N103" i="2"/>
  <c r="M103" i="2"/>
  <c r="L103" i="2"/>
  <c r="K103" i="2"/>
  <c r="J103" i="2"/>
  <c r="H103" i="2"/>
  <c r="G103" i="2"/>
  <c r="F103" i="2"/>
  <c r="E103" i="2"/>
  <c r="D103" i="2"/>
  <c r="C103" i="2"/>
  <c r="B103" i="2"/>
  <c r="A103" i="2"/>
  <c r="AT102" i="2"/>
  <c r="AS102" i="2"/>
  <c r="AR102" i="2"/>
  <c r="AQ102" i="2"/>
  <c r="AP102" i="2"/>
  <c r="AO102" i="2"/>
  <c r="AL102" i="2"/>
  <c r="AF102" i="2"/>
  <c r="AC102" i="2"/>
  <c r="Z102" i="2"/>
  <c r="W102" i="2"/>
  <c r="T102" i="2"/>
  <c r="Q102" i="2"/>
  <c r="P102" i="2"/>
  <c r="N102" i="2"/>
  <c r="M102" i="2"/>
  <c r="L102" i="2"/>
  <c r="K102" i="2"/>
  <c r="J102" i="2"/>
  <c r="H102" i="2"/>
  <c r="G102" i="2"/>
  <c r="F102" i="2"/>
  <c r="E102" i="2"/>
  <c r="D102" i="2"/>
  <c r="C102" i="2"/>
  <c r="B102" i="2"/>
  <c r="A102" i="2"/>
  <c r="AL101" i="2"/>
  <c r="AF101" i="2"/>
  <c r="Z101" i="2"/>
  <c r="T101" i="2"/>
  <c r="P101" i="2"/>
  <c r="O101" i="2"/>
  <c r="N101" i="2"/>
  <c r="M101" i="2"/>
  <c r="L101" i="2"/>
  <c r="K101" i="2"/>
  <c r="J101" i="2"/>
  <c r="H101" i="2"/>
  <c r="G101" i="2"/>
  <c r="F101" i="2"/>
  <c r="E101" i="2"/>
  <c r="D101" i="2"/>
  <c r="C101" i="2"/>
  <c r="B101" i="2"/>
  <c r="A101" i="2"/>
  <c r="AT100" i="2"/>
  <c r="AS100" i="2"/>
  <c r="AR100" i="2"/>
  <c r="AQ100" i="2"/>
  <c r="AP100" i="2"/>
  <c r="AO100" i="2"/>
  <c r="AL100" i="2"/>
  <c r="AI100" i="2"/>
  <c r="AF100" i="2"/>
  <c r="AC100" i="2"/>
  <c r="Z100" i="2"/>
  <c r="T100" i="2"/>
  <c r="P100" i="2"/>
  <c r="O100" i="2"/>
  <c r="N100" i="2"/>
  <c r="M100" i="2"/>
  <c r="L100" i="2"/>
  <c r="K100" i="2"/>
  <c r="J100" i="2"/>
  <c r="I100" i="2"/>
  <c r="H100" i="2"/>
  <c r="G100" i="2"/>
  <c r="F100" i="2"/>
  <c r="E100" i="2"/>
  <c r="D100" i="2"/>
  <c r="C100" i="2"/>
  <c r="B100" i="2"/>
  <c r="A100" i="2"/>
  <c r="AT99" i="2"/>
  <c r="AS99" i="2"/>
  <c r="AR99" i="2"/>
  <c r="AQ99" i="2"/>
  <c r="AP99" i="2"/>
  <c r="AO99" i="2"/>
  <c r="AL99" i="2"/>
  <c r="AI99" i="2"/>
  <c r="AF99" i="2"/>
  <c r="AC99" i="2"/>
  <c r="Z99" i="2"/>
  <c r="T99" i="2"/>
  <c r="P99" i="2"/>
  <c r="O99" i="2"/>
  <c r="N99" i="2"/>
  <c r="L99" i="2"/>
  <c r="G99" i="2"/>
  <c r="F99" i="2"/>
  <c r="E99" i="2"/>
  <c r="D99" i="2"/>
  <c r="C99" i="2"/>
  <c r="B99" i="2"/>
  <c r="A99" i="2"/>
  <c r="AL98" i="2"/>
  <c r="AF98" i="2"/>
  <c r="Z98" i="2"/>
  <c r="T98" i="2"/>
  <c r="P98" i="2"/>
  <c r="O98" i="2"/>
  <c r="N98" i="2"/>
  <c r="G98" i="2"/>
  <c r="F98" i="2"/>
  <c r="E98" i="2"/>
  <c r="D98" i="2"/>
  <c r="C98" i="2"/>
  <c r="B98" i="2"/>
  <c r="A98" i="2"/>
  <c r="AT97" i="2"/>
  <c r="AS97" i="2"/>
  <c r="AR97" i="2"/>
  <c r="AQ97" i="2"/>
  <c r="AP97" i="2"/>
  <c r="AO97" i="2"/>
  <c r="AL97" i="2"/>
  <c r="AF97" i="2"/>
  <c r="Z97" i="2"/>
  <c r="W97" i="2"/>
  <c r="T97" i="2"/>
  <c r="Q97" i="2"/>
  <c r="P97" i="2"/>
  <c r="O97" i="2"/>
  <c r="M97" i="2"/>
  <c r="L97" i="2"/>
  <c r="K97" i="2"/>
  <c r="J97" i="2"/>
  <c r="I97" i="2"/>
  <c r="G97" i="2"/>
  <c r="F97" i="2"/>
  <c r="E97" i="2"/>
  <c r="D97" i="2"/>
  <c r="C97" i="2"/>
  <c r="B97" i="2"/>
  <c r="A97" i="2"/>
  <c r="AL96" i="2"/>
  <c r="AF96" i="2"/>
  <c r="AC96" i="2"/>
  <c r="Z96" i="2"/>
  <c r="W96" i="2"/>
  <c r="T96" i="2"/>
  <c r="Q96" i="2"/>
  <c r="P96" i="2"/>
  <c r="O96" i="2"/>
  <c r="M96" i="2"/>
  <c r="L96" i="2"/>
  <c r="K96" i="2"/>
  <c r="J96" i="2"/>
  <c r="I96" i="2"/>
  <c r="G96" i="2"/>
  <c r="F96" i="2"/>
  <c r="E96" i="2"/>
  <c r="D96" i="2"/>
  <c r="C96" i="2"/>
  <c r="B96" i="2"/>
  <c r="A96" i="2"/>
  <c r="AL95" i="2"/>
  <c r="AF95" i="2"/>
  <c r="Z95" i="2"/>
  <c r="W95" i="2"/>
  <c r="T95" i="2"/>
  <c r="Q95" i="2"/>
  <c r="P95" i="2"/>
  <c r="O95" i="2"/>
  <c r="M95" i="2"/>
  <c r="L95" i="2"/>
  <c r="K95" i="2"/>
  <c r="J95" i="2"/>
  <c r="I95" i="2"/>
  <c r="G95" i="2"/>
  <c r="F95" i="2"/>
  <c r="E95" i="2"/>
  <c r="D95" i="2"/>
  <c r="C95" i="2"/>
  <c r="B95" i="2"/>
  <c r="A95" i="2"/>
  <c r="AL94" i="2"/>
  <c r="AF94" i="2"/>
  <c r="Z94" i="2"/>
  <c r="W94" i="2"/>
  <c r="T94" i="2"/>
  <c r="Q94" i="2"/>
  <c r="P94" i="2"/>
  <c r="O94" i="2"/>
  <c r="M94" i="2"/>
  <c r="L94" i="2"/>
  <c r="K94" i="2"/>
  <c r="J94" i="2"/>
  <c r="I94" i="2"/>
  <c r="G94" i="2"/>
  <c r="F94" i="2"/>
  <c r="E94" i="2"/>
  <c r="D94" i="2"/>
  <c r="C94" i="2"/>
  <c r="B94" i="2"/>
  <c r="A94" i="2"/>
  <c r="AT93" i="2"/>
  <c r="AS93" i="2"/>
  <c r="AR93" i="2"/>
  <c r="AQ93" i="2"/>
  <c r="AP93" i="2"/>
  <c r="AO93" i="2"/>
  <c r="AL93" i="2"/>
  <c r="AI93" i="2"/>
  <c r="AF93" i="2"/>
  <c r="Z93" i="2"/>
  <c r="W93" i="2"/>
  <c r="T93" i="2"/>
  <c r="Q93" i="2"/>
  <c r="P93" i="2"/>
  <c r="O93" i="2"/>
  <c r="N93" i="2"/>
  <c r="M93" i="2"/>
  <c r="L93" i="2"/>
  <c r="K93" i="2"/>
  <c r="J93" i="2"/>
  <c r="H93" i="2"/>
  <c r="G93" i="2"/>
  <c r="F93" i="2"/>
  <c r="E93" i="2"/>
  <c r="D93" i="2"/>
  <c r="C93" i="2"/>
  <c r="B93" i="2"/>
  <c r="A93" i="2"/>
  <c r="AL92" i="2"/>
  <c r="AI92" i="2"/>
  <c r="AF92" i="2"/>
  <c r="Z92" i="2"/>
  <c r="W92" i="2"/>
  <c r="T92" i="2"/>
  <c r="Q92" i="2"/>
  <c r="P92" i="2"/>
  <c r="O92" i="2"/>
  <c r="N92" i="2"/>
  <c r="M92" i="2"/>
  <c r="L92" i="2"/>
  <c r="K92" i="2"/>
  <c r="J92" i="2"/>
  <c r="H92" i="2"/>
  <c r="G92" i="2"/>
  <c r="F92" i="2"/>
  <c r="E92" i="2"/>
  <c r="D92" i="2"/>
  <c r="C92" i="2"/>
  <c r="B92" i="2"/>
  <c r="A92" i="2"/>
  <c r="AL91" i="2"/>
  <c r="AF91" i="2"/>
  <c r="AC91" i="2"/>
  <c r="Z91" i="2"/>
  <c r="W91" i="2"/>
  <c r="T91" i="2"/>
  <c r="Q91" i="2"/>
  <c r="P91" i="2"/>
  <c r="O91" i="2"/>
  <c r="M91" i="2"/>
  <c r="L91" i="2"/>
  <c r="K91" i="2"/>
  <c r="J91" i="2"/>
  <c r="I91" i="2"/>
  <c r="G91" i="2"/>
  <c r="F91" i="2"/>
  <c r="E91" i="2"/>
  <c r="D91" i="2"/>
  <c r="C91" i="2"/>
  <c r="B91" i="2"/>
  <c r="A91" i="2"/>
  <c r="AL90" i="2"/>
  <c r="AF90" i="2"/>
  <c r="Z90" i="2"/>
  <c r="W90" i="2"/>
  <c r="T90" i="2"/>
  <c r="Q90" i="2"/>
  <c r="P90" i="2"/>
  <c r="O90" i="2"/>
  <c r="M90" i="2"/>
  <c r="K90" i="2"/>
  <c r="J90" i="2"/>
  <c r="G90" i="2"/>
  <c r="F90" i="2"/>
  <c r="E90" i="2"/>
  <c r="D90" i="2"/>
  <c r="C90" i="2"/>
  <c r="B90" i="2"/>
  <c r="A90" i="2"/>
  <c r="AT89" i="2"/>
  <c r="AS89" i="2"/>
  <c r="AR89" i="2"/>
  <c r="AQ89" i="2"/>
  <c r="AP89" i="2"/>
  <c r="AO89" i="2"/>
  <c r="AL89" i="2"/>
  <c r="AF89" i="2"/>
  <c r="Z89" i="2"/>
  <c r="W89" i="2"/>
  <c r="T89" i="2"/>
  <c r="Q89" i="2"/>
  <c r="P89" i="2"/>
  <c r="O89" i="2"/>
  <c r="M89" i="2"/>
  <c r="K89" i="2"/>
  <c r="J89" i="2"/>
  <c r="G89" i="2"/>
  <c r="F89" i="2"/>
  <c r="E89" i="2"/>
  <c r="D89" i="2"/>
  <c r="C89" i="2"/>
  <c r="B89" i="2"/>
  <c r="A89" i="2"/>
  <c r="AL88" i="2"/>
  <c r="AF88" i="2"/>
  <c r="AC88" i="2"/>
  <c r="Z88" i="2"/>
  <c r="W88" i="2"/>
  <c r="T88" i="2"/>
  <c r="Q88" i="2"/>
  <c r="P88" i="2"/>
  <c r="O88" i="2"/>
  <c r="N88" i="2"/>
  <c r="M88" i="2"/>
  <c r="L88" i="2"/>
  <c r="K88" i="2"/>
  <c r="J88" i="2"/>
  <c r="H88" i="2"/>
  <c r="G88" i="2"/>
  <c r="F88" i="2"/>
  <c r="E88" i="2"/>
  <c r="D88" i="2"/>
  <c r="C88" i="2"/>
  <c r="B88" i="2"/>
  <c r="A88" i="2"/>
  <c r="AL87" i="2"/>
  <c r="AF87" i="2"/>
  <c r="Z87" i="2"/>
  <c r="W87" i="2"/>
  <c r="T87" i="2"/>
  <c r="Q87" i="2"/>
  <c r="P87" i="2"/>
  <c r="O87" i="2"/>
  <c r="M87" i="2"/>
  <c r="L87" i="2"/>
  <c r="K87" i="2"/>
  <c r="J87" i="2"/>
  <c r="I87" i="2"/>
  <c r="G87" i="2"/>
  <c r="F87" i="2"/>
  <c r="E87" i="2"/>
  <c r="D87" i="2"/>
  <c r="C87" i="2"/>
  <c r="B87" i="2"/>
  <c r="A87" i="2"/>
  <c r="AL86" i="2"/>
  <c r="AF86" i="2"/>
  <c r="AC86" i="2"/>
  <c r="Z86" i="2"/>
  <c r="W86" i="2"/>
  <c r="T86" i="2"/>
  <c r="Q86" i="2"/>
  <c r="P86" i="2"/>
  <c r="O86" i="2"/>
  <c r="M86" i="2"/>
  <c r="L86" i="2"/>
  <c r="K86" i="2"/>
  <c r="J86" i="2"/>
  <c r="I86" i="2"/>
  <c r="G86" i="2"/>
  <c r="F86" i="2"/>
  <c r="E86" i="2"/>
  <c r="D86" i="2"/>
  <c r="C86" i="2"/>
  <c r="B86" i="2"/>
  <c r="A86" i="2"/>
  <c r="AL85" i="2"/>
  <c r="AI85" i="2"/>
  <c r="AF85" i="2"/>
  <c r="AC85" i="2"/>
  <c r="Z85" i="2"/>
  <c r="W85" i="2"/>
  <c r="T85" i="2"/>
  <c r="Q85" i="2"/>
  <c r="P85" i="2"/>
  <c r="O85" i="2"/>
  <c r="M85" i="2"/>
  <c r="L85" i="2"/>
  <c r="K85" i="2"/>
  <c r="J85" i="2"/>
  <c r="I85" i="2"/>
  <c r="G85" i="2"/>
  <c r="F85" i="2"/>
  <c r="E85" i="2"/>
  <c r="D85" i="2"/>
  <c r="C85" i="2"/>
  <c r="B85" i="2"/>
  <c r="A85" i="2"/>
  <c r="AL84" i="2"/>
  <c r="AF84" i="2"/>
  <c r="Z84" i="2"/>
  <c r="W84" i="2"/>
  <c r="T84" i="2"/>
  <c r="Q84" i="2"/>
  <c r="P84" i="2"/>
  <c r="O84" i="2"/>
  <c r="M84" i="2"/>
  <c r="L84" i="2"/>
  <c r="K84" i="2"/>
  <c r="J84" i="2"/>
  <c r="I84" i="2"/>
  <c r="G84" i="2"/>
  <c r="F84" i="2"/>
  <c r="E84" i="2"/>
  <c r="D84" i="2"/>
  <c r="C84" i="2"/>
  <c r="B84" i="2"/>
  <c r="A84" i="2"/>
  <c r="AT83" i="2"/>
  <c r="AS83" i="2"/>
  <c r="AR83" i="2"/>
  <c r="AQ83" i="2"/>
  <c r="AP83" i="2"/>
  <c r="AO83" i="2"/>
  <c r="AL83" i="2"/>
  <c r="AF83" i="2"/>
  <c r="Z83" i="2"/>
  <c r="W83" i="2"/>
  <c r="T83" i="2"/>
  <c r="Q83" i="2"/>
  <c r="P83" i="2"/>
  <c r="O83" i="2"/>
  <c r="L83" i="2"/>
  <c r="G83" i="2"/>
  <c r="F83" i="2"/>
  <c r="E83" i="2"/>
  <c r="D83" i="2"/>
  <c r="C83" i="2"/>
  <c r="B83" i="2"/>
  <c r="A83" i="2"/>
  <c r="AT82" i="2"/>
  <c r="AS82" i="2"/>
  <c r="AR82" i="2"/>
  <c r="AQ82" i="2"/>
  <c r="AP82" i="2"/>
  <c r="AO82" i="2"/>
  <c r="AL82" i="2"/>
  <c r="AF82" i="2"/>
  <c r="Z82" i="2"/>
  <c r="W82" i="2"/>
  <c r="T82" i="2"/>
  <c r="Q82" i="2"/>
  <c r="P82" i="2"/>
  <c r="O82" i="2"/>
  <c r="L82" i="2"/>
  <c r="G82" i="2"/>
  <c r="F82" i="2"/>
  <c r="E82" i="2"/>
  <c r="D82" i="2"/>
  <c r="C82" i="2"/>
  <c r="B82" i="2"/>
  <c r="A82" i="2"/>
  <c r="AL81" i="2"/>
  <c r="AF81" i="2"/>
  <c r="Z81" i="2"/>
  <c r="T81" i="2"/>
  <c r="P81" i="2"/>
  <c r="G81" i="2"/>
  <c r="F81" i="2"/>
  <c r="E81" i="2"/>
  <c r="D81" i="2"/>
  <c r="C81" i="2"/>
  <c r="B81" i="2"/>
  <c r="A81" i="2"/>
  <c r="AT80" i="2"/>
  <c r="AS80" i="2"/>
  <c r="AR80" i="2"/>
  <c r="AQ80" i="2"/>
  <c r="AP80" i="2"/>
  <c r="AO80" i="2"/>
  <c r="AL80" i="2"/>
  <c r="AI80" i="2"/>
  <c r="AF80" i="2"/>
  <c r="AC80" i="2"/>
  <c r="Z80" i="2"/>
  <c r="W80" i="2"/>
  <c r="T80" i="2"/>
  <c r="Q80" i="2"/>
  <c r="P80" i="2"/>
  <c r="O80" i="2"/>
  <c r="N80" i="2"/>
  <c r="M80" i="2"/>
  <c r="L80" i="2"/>
  <c r="K80" i="2"/>
  <c r="J80" i="2"/>
  <c r="I80" i="2"/>
  <c r="H80" i="2"/>
  <c r="G80" i="2"/>
  <c r="F80" i="2"/>
  <c r="E80" i="2"/>
  <c r="D80" i="2"/>
  <c r="C80" i="2"/>
  <c r="B80" i="2"/>
  <c r="A80" i="2"/>
  <c r="AT79" i="2"/>
  <c r="AS79" i="2"/>
  <c r="AR79" i="2"/>
  <c r="AQ79" i="2"/>
  <c r="AP79" i="2"/>
  <c r="AO79" i="2"/>
  <c r="AL79" i="2"/>
  <c r="AF79" i="2"/>
  <c r="AC79" i="2"/>
  <c r="Z79" i="2"/>
  <c r="W79" i="2"/>
  <c r="T79" i="2"/>
  <c r="Q79" i="2"/>
  <c r="P79" i="2"/>
  <c r="O79" i="2"/>
  <c r="N79" i="2"/>
  <c r="M79" i="2"/>
  <c r="L79" i="2"/>
  <c r="K79" i="2"/>
  <c r="J79" i="2"/>
  <c r="H79" i="2"/>
  <c r="G79" i="2"/>
  <c r="F79" i="2"/>
  <c r="E79" i="2"/>
  <c r="D79" i="2"/>
  <c r="C79" i="2"/>
  <c r="B79" i="2"/>
  <c r="A79" i="2"/>
  <c r="AL78" i="2"/>
  <c r="AF78" i="2"/>
  <c r="AC78" i="2"/>
  <c r="Z78" i="2"/>
  <c r="W78" i="2"/>
  <c r="T78" i="2"/>
  <c r="Q78" i="2"/>
  <c r="P78" i="2"/>
  <c r="O78" i="2"/>
  <c r="N78" i="2"/>
  <c r="M78" i="2"/>
  <c r="L78" i="2"/>
  <c r="K78" i="2"/>
  <c r="J78" i="2"/>
  <c r="H78" i="2"/>
  <c r="G78" i="2"/>
  <c r="F78" i="2"/>
  <c r="E78" i="2"/>
  <c r="D78" i="2"/>
  <c r="C78" i="2"/>
  <c r="B78" i="2"/>
  <c r="A78" i="2"/>
  <c r="AT77" i="2"/>
  <c r="AS77" i="2"/>
  <c r="AR77" i="2"/>
  <c r="AQ77" i="2"/>
  <c r="AP77" i="2"/>
  <c r="AO77" i="2"/>
  <c r="AL77" i="2"/>
  <c r="AF77" i="2"/>
  <c r="AC77" i="2"/>
  <c r="Z77" i="2"/>
  <c r="W77" i="2"/>
  <c r="T77" i="2"/>
  <c r="Q77" i="2"/>
  <c r="P77" i="2"/>
  <c r="O77" i="2"/>
  <c r="N77" i="2"/>
  <c r="G77" i="2"/>
  <c r="F77" i="2"/>
  <c r="E77" i="2"/>
  <c r="D77" i="2"/>
  <c r="C77" i="2"/>
  <c r="B77" i="2"/>
  <c r="A77" i="2"/>
  <c r="AF76" i="2"/>
  <c r="AC76" i="2"/>
  <c r="Z76" i="2"/>
  <c r="W76" i="2"/>
  <c r="T76" i="2"/>
  <c r="Q76" i="2"/>
  <c r="P76" i="2"/>
  <c r="O76" i="2"/>
  <c r="N76" i="2"/>
  <c r="M76" i="2"/>
  <c r="L76" i="2"/>
  <c r="K76" i="2"/>
  <c r="J76" i="2"/>
  <c r="I76" i="2"/>
  <c r="H76" i="2"/>
  <c r="G76" i="2"/>
  <c r="F76" i="2"/>
  <c r="E76" i="2"/>
  <c r="D76" i="2"/>
  <c r="C76" i="2"/>
  <c r="B76" i="2"/>
  <c r="A76" i="2"/>
  <c r="AT75" i="2"/>
  <c r="AS75" i="2"/>
  <c r="AR75" i="2"/>
  <c r="AQ75" i="2"/>
  <c r="AP75" i="2"/>
  <c r="AO75" i="2"/>
  <c r="AL75" i="2"/>
  <c r="AF75" i="2"/>
  <c r="AC75" i="2"/>
  <c r="Z75" i="2"/>
  <c r="W75" i="2"/>
  <c r="T75" i="2"/>
  <c r="Q75" i="2"/>
  <c r="P75" i="2"/>
  <c r="O75" i="2"/>
  <c r="M75" i="2"/>
  <c r="L75" i="2"/>
  <c r="K75" i="2"/>
  <c r="J75" i="2"/>
  <c r="I75" i="2"/>
  <c r="G75" i="2"/>
  <c r="F75" i="2"/>
  <c r="E75" i="2"/>
  <c r="D75" i="2"/>
  <c r="C75" i="2"/>
  <c r="B75" i="2"/>
  <c r="A75" i="2"/>
  <c r="AL74" i="2"/>
  <c r="AI74" i="2"/>
  <c r="AF74" i="2"/>
  <c r="AC74" i="2"/>
  <c r="Z74" i="2"/>
  <c r="W74" i="2"/>
  <c r="T74" i="2"/>
  <c r="Q74" i="2"/>
  <c r="P74" i="2"/>
  <c r="O74" i="2"/>
  <c r="N74" i="2"/>
  <c r="M74" i="2"/>
  <c r="L74" i="2"/>
  <c r="K74" i="2"/>
  <c r="J74" i="2"/>
  <c r="I74" i="2"/>
  <c r="H74" i="2"/>
  <c r="G74" i="2"/>
  <c r="F74" i="2"/>
  <c r="E74" i="2"/>
  <c r="D74" i="2"/>
  <c r="C74" i="2"/>
  <c r="B74" i="2"/>
  <c r="A74" i="2"/>
  <c r="AL73" i="2"/>
  <c r="AF73" i="2"/>
  <c r="AC73" i="2"/>
  <c r="Z73" i="2"/>
  <c r="W73" i="2"/>
  <c r="T73" i="2"/>
  <c r="Q73" i="2"/>
  <c r="P73" i="2"/>
  <c r="O73" i="2"/>
  <c r="G73" i="2"/>
  <c r="F73" i="2"/>
  <c r="E73" i="2"/>
  <c r="D73" i="2"/>
  <c r="C73" i="2"/>
  <c r="B73" i="2"/>
  <c r="A73" i="2"/>
  <c r="AF72" i="2"/>
  <c r="Z72" i="2"/>
  <c r="W72" i="2"/>
  <c r="T72" i="2"/>
  <c r="Q72" i="2"/>
  <c r="P72" i="2"/>
  <c r="O72" i="2"/>
  <c r="M72" i="2"/>
  <c r="L72" i="2"/>
  <c r="K72" i="2"/>
  <c r="J72" i="2"/>
  <c r="I72" i="2"/>
  <c r="G72" i="2"/>
  <c r="F72" i="2"/>
  <c r="E72" i="2"/>
  <c r="D72" i="2"/>
  <c r="C72" i="2"/>
  <c r="B72" i="2"/>
  <c r="AF71" i="2"/>
  <c r="AC71" i="2"/>
  <c r="Z71" i="2"/>
  <c r="W71" i="2"/>
  <c r="T71" i="2"/>
  <c r="Q71" i="2"/>
  <c r="P71" i="2"/>
  <c r="O71" i="2"/>
  <c r="M71" i="2"/>
  <c r="L71" i="2"/>
  <c r="K71" i="2"/>
  <c r="J71" i="2"/>
  <c r="I71" i="2"/>
  <c r="G71" i="2"/>
  <c r="F71" i="2"/>
  <c r="E71" i="2"/>
  <c r="D71" i="2"/>
  <c r="C71" i="2"/>
  <c r="B71" i="2"/>
  <c r="AF70" i="2"/>
  <c r="Z70" i="2"/>
  <c r="W70" i="2"/>
  <c r="T70" i="2"/>
  <c r="Q70" i="2"/>
  <c r="P70" i="2"/>
  <c r="O70" i="2"/>
  <c r="M70" i="2"/>
  <c r="L70" i="2"/>
  <c r="K70" i="2"/>
  <c r="J70" i="2"/>
  <c r="I70" i="2"/>
  <c r="G70" i="2"/>
  <c r="F70" i="2"/>
  <c r="E70" i="2"/>
  <c r="D70" i="2"/>
  <c r="C70" i="2"/>
  <c r="B70" i="2"/>
  <c r="AF69" i="2"/>
  <c r="Z69" i="2"/>
  <c r="W69" i="2"/>
  <c r="T69" i="2"/>
  <c r="Q69" i="2"/>
  <c r="P69" i="2"/>
  <c r="O69" i="2"/>
  <c r="M69" i="2"/>
  <c r="L69" i="2"/>
  <c r="K69" i="2"/>
  <c r="J69" i="2"/>
  <c r="I69" i="2"/>
  <c r="G69" i="2"/>
  <c r="F69" i="2"/>
  <c r="E69" i="2"/>
  <c r="D69" i="2"/>
  <c r="C69" i="2"/>
  <c r="B69" i="2"/>
  <c r="AI68" i="2"/>
  <c r="AF68" i="2"/>
  <c r="Z68" i="2"/>
  <c r="W68" i="2"/>
  <c r="T68" i="2"/>
  <c r="Q68" i="2"/>
  <c r="P68" i="2"/>
  <c r="O68" i="2"/>
  <c r="N68" i="2"/>
  <c r="M68" i="2"/>
  <c r="L68" i="2"/>
  <c r="K68" i="2"/>
  <c r="J68" i="2"/>
  <c r="H68" i="2"/>
  <c r="G68" i="2"/>
  <c r="F68" i="2"/>
  <c r="E68" i="2"/>
  <c r="D68" i="2"/>
  <c r="C68" i="2"/>
  <c r="B68" i="2"/>
  <c r="AI67" i="2"/>
  <c r="AF67" i="2"/>
  <c r="Z67" i="2"/>
  <c r="W67" i="2"/>
  <c r="T67" i="2"/>
  <c r="Q67" i="2"/>
  <c r="P67" i="2"/>
  <c r="O67" i="2"/>
  <c r="N67" i="2"/>
  <c r="M67" i="2"/>
  <c r="L67" i="2"/>
  <c r="K67" i="2"/>
  <c r="J67" i="2"/>
  <c r="H67" i="2"/>
  <c r="G67" i="2"/>
  <c r="F67" i="2"/>
  <c r="E67" i="2"/>
  <c r="D67" i="2"/>
  <c r="C67" i="2"/>
  <c r="B67" i="2"/>
  <c r="AL66" i="2"/>
  <c r="AF66" i="2"/>
  <c r="AC66" i="2"/>
  <c r="Z66" i="2"/>
  <c r="W66" i="2"/>
  <c r="T66" i="2"/>
  <c r="Q66" i="2"/>
  <c r="P66" i="2"/>
  <c r="O66" i="2"/>
  <c r="M66" i="2"/>
  <c r="L66" i="2"/>
  <c r="K66" i="2"/>
  <c r="J66" i="2"/>
  <c r="I66" i="2"/>
  <c r="G66" i="2"/>
  <c r="F66" i="2"/>
  <c r="E66" i="2"/>
  <c r="D66" i="2"/>
  <c r="C66" i="2"/>
  <c r="B66" i="2"/>
  <c r="AF65" i="2"/>
  <c r="Z65" i="2"/>
  <c r="W65" i="2"/>
  <c r="T65" i="2"/>
  <c r="Q65" i="2"/>
  <c r="P65" i="2"/>
  <c r="O65" i="2"/>
  <c r="M65" i="2"/>
  <c r="K65" i="2"/>
  <c r="J65" i="2"/>
  <c r="G65" i="2"/>
  <c r="F65" i="2"/>
  <c r="E65" i="2"/>
  <c r="D65" i="2"/>
  <c r="AU64" i="2"/>
  <c r="AT64" i="2"/>
  <c r="AS64" i="2"/>
  <c r="AR64" i="2"/>
  <c r="AQ64" i="2"/>
  <c r="AP64" i="2"/>
  <c r="AO64" i="2"/>
  <c r="AL64" i="2"/>
  <c r="AF64" i="2"/>
  <c r="Z64" i="2"/>
  <c r="T64" i="2"/>
  <c r="P64" i="2"/>
  <c r="O64" i="2"/>
  <c r="M64" i="2"/>
  <c r="L64" i="2"/>
  <c r="K64" i="2"/>
  <c r="J64" i="2"/>
  <c r="G64" i="2"/>
  <c r="F64" i="2"/>
  <c r="E64" i="2"/>
  <c r="D64" i="2"/>
  <c r="AF63" i="2"/>
  <c r="AC63" i="2"/>
  <c r="Z63" i="2"/>
  <c r="W63" i="2"/>
  <c r="T63" i="2"/>
  <c r="Q63" i="2"/>
  <c r="P63" i="2"/>
  <c r="O63" i="2"/>
  <c r="N63" i="2"/>
  <c r="M63" i="2"/>
  <c r="L63" i="2"/>
  <c r="K63" i="2"/>
  <c r="J63" i="2"/>
  <c r="I63" i="2"/>
  <c r="H63" i="2"/>
  <c r="G63" i="2"/>
  <c r="F63" i="2"/>
  <c r="E63" i="2"/>
  <c r="D63" i="2"/>
  <c r="AF62" i="2"/>
  <c r="Z62" i="2"/>
  <c r="W62" i="2"/>
  <c r="T62" i="2"/>
  <c r="Q62" i="2"/>
  <c r="P62" i="2"/>
  <c r="O62" i="2"/>
  <c r="M62" i="2"/>
  <c r="L62" i="2"/>
  <c r="K62" i="2"/>
  <c r="J62" i="2"/>
  <c r="I62" i="2"/>
  <c r="G62" i="2"/>
  <c r="F62" i="2"/>
  <c r="E62" i="2"/>
  <c r="D62" i="2"/>
  <c r="AL61" i="2"/>
  <c r="AF61" i="2"/>
  <c r="AC61" i="2"/>
  <c r="Z61" i="2"/>
  <c r="W61" i="2"/>
  <c r="T61" i="2"/>
  <c r="Q61" i="2"/>
  <c r="P61" i="2"/>
  <c r="O61" i="2"/>
  <c r="M61" i="2"/>
  <c r="L61" i="2"/>
  <c r="K61" i="2"/>
  <c r="J61" i="2"/>
  <c r="G61" i="2"/>
  <c r="F61" i="2"/>
  <c r="E61" i="2"/>
  <c r="D61" i="2"/>
  <c r="AF60" i="2"/>
  <c r="AC60" i="2"/>
  <c r="Z60" i="2"/>
  <c r="T60" i="2"/>
  <c r="P60" i="2"/>
  <c r="O60" i="2"/>
  <c r="M60" i="2"/>
  <c r="L60" i="2"/>
  <c r="K60" i="2"/>
  <c r="J60" i="2"/>
  <c r="I60" i="2"/>
  <c r="G60" i="2"/>
  <c r="F60" i="2"/>
  <c r="E60" i="2"/>
  <c r="D60" i="2"/>
  <c r="AF59" i="2"/>
  <c r="Z59" i="2"/>
  <c r="T59" i="2"/>
  <c r="P59" i="2"/>
  <c r="O59" i="2"/>
  <c r="M59" i="2"/>
  <c r="L59" i="2"/>
  <c r="K59" i="2"/>
  <c r="J59" i="2"/>
  <c r="G59" i="2"/>
  <c r="F59" i="2"/>
  <c r="E59" i="2"/>
  <c r="D59" i="2"/>
  <c r="AT58" i="2"/>
  <c r="AS58" i="2"/>
  <c r="AR58" i="2"/>
  <c r="AQ58" i="2"/>
  <c r="AP58" i="2"/>
  <c r="AO58" i="2"/>
  <c r="AL58" i="2"/>
  <c r="AF58" i="2"/>
  <c r="Z58" i="2"/>
  <c r="T58" i="2"/>
  <c r="P58" i="2"/>
  <c r="O58" i="2"/>
  <c r="G58" i="2"/>
  <c r="F58" i="2"/>
  <c r="E58" i="2"/>
  <c r="D58" i="2"/>
  <c r="AT57" i="2"/>
  <c r="AS57" i="2"/>
  <c r="AR57" i="2"/>
  <c r="AQ57" i="2"/>
  <c r="AP57" i="2"/>
  <c r="AO57" i="2"/>
  <c r="AL57" i="2"/>
  <c r="AF57" i="2"/>
  <c r="Z57" i="2"/>
  <c r="T57" i="2"/>
  <c r="G57" i="2"/>
  <c r="F57" i="2"/>
  <c r="E57" i="2"/>
  <c r="C57" i="2"/>
  <c r="B57" i="2"/>
  <c r="AT56" i="2"/>
  <c r="AS56" i="2"/>
  <c r="AR56" i="2"/>
  <c r="AQ56" i="2"/>
  <c r="AP56" i="2"/>
  <c r="AO56" i="2"/>
  <c r="AL56" i="2"/>
  <c r="AI56" i="2"/>
  <c r="AF56" i="2"/>
  <c r="AC56" i="2"/>
  <c r="Z56" i="2"/>
  <c r="W56" i="2"/>
  <c r="T56" i="2"/>
  <c r="Q56" i="2"/>
  <c r="P56" i="2"/>
  <c r="O56" i="2"/>
  <c r="N56" i="2"/>
  <c r="M56" i="2"/>
  <c r="L56" i="2"/>
  <c r="K56" i="2"/>
  <c r="J56" i="2"/>
  <c r="I56" i="2"/>
  <c r="H56" i="2"/>
  <c r="G56" i="2"/>
  <c r="F56" i="2"/>
  <c r="E56" i="2"/>
  <c r="D56" i="2"/>
  <c r="C56" i="2"/>
  <c r="B56" i="2"/>
  <c r="A56" i="2"/>
  <c r="AT55" i="2"/>
  <c r="AS55" i="2"/>
  <c r="AR55" i="2"/>
  <c r="AQ55" i="2"/>
  <c r="AP55" i="2"/>
  <c r="AO55" i="2"/>
  <c r="AL55" i="2"/>
  <c r="AI55" i="2"/>
  <c r="AF55" i="2"/>
  <c r="AC55" i="2"/>
  <c r="Z55" i="2"/>
  <c r="W55" i="2"/>
  <c r="T55" i="2"/>
  <c r="Q55" i="2"/>
  <c r="P55" i="2"/>
  <c r="O55" i="2"/>
  <c r="N55" i="2"/>
  <c r="M55" i="2"/>
  <c r="L55" i="2"/>
  <c r="K55" i="2"/>
  <c r="J55" i="2"/>
  <c r="I55" i="2"/>
  <c r="H55" i="2"/>
  <c r="G55" i="2"/>
  <c r="F55" i="2"/>
  <c r="E55" i="2"/>
  <c r="D55" i="2"/>
  <c r="C55" i="2"/>
  <c r="B55" i="2"/>
  <c r="A55" i="2"/>
  <c r="AT54" i="2"/>
  <c r="AS54" i="2"/>
  <c r="AR54" i="2"/>
  <c r="AQ54" i="2"/>
  <c r="AP54" i="2"/>
  <c r="AO54" i="2"/>
  <c r="AL54" i="2"/>
  <c r="AI54" i="2"/>
  <c r="AF54" i="2"/>
  <c r="AC54" i="2"/>
  <c r="Z54" i="2"/>
  <c r="W54" i="2"/>
  <c r="T54" i="2"/>
  <c r="Q54" i="2"/>
  <c r="P54" i="2"/>
  <c r="O54" i="2"/>
  <c r="M54" i="2"/>
  <c r="L54" i="2"/>
  <c r="K54" i="2"/>
  <c r="J54" i="2"/>
  <c r="I54" i="2"/>
  <c r="G54" i="2"/>
  <c r="F54" i="2"/>
  <c r="E54" i="2"/>
  <c r="D54" i="2"/>
  <c r="C54" i="2"/>
  <c r="B54" i="2"/>
  <c r="A54" i="2"/>
  <c r="AL53" i="2"/>
  <c r="AI53" i="2"/>
  <c r="AF53" i="2"/>
  <c r="AC53" i="2"/>
  <c r="Z53" i="2"/>
  <c r="W53" i="2"/>
  <c r="T53" i="2"/>
  <c r="Q53" i="2"/>
  <c r="P53" i="2"/>
  <c r="O53" i="2"/>
  <c r="N53" i="2"/>
  <c r="M53" i="2"/>
  <c r="L53" i="2"/>
  <c r="J53" i="2"/>
  <c r="G53" i="2"/>
  <c r="F53" i="2"/>
  <c r="E53" i="2"/>
  <c r="D53" i="2"/>
  <c r="C53" i="2"/>
  <c r="B53" i="2"/>
  <c r="A53" i="2"/>
  <c r="AL52" i="2"/>
  <c r="AI52" i="2"/>
  <c r="AF52" i="2"/>
  <c r="AC52" i="2"/>
  <c r="T52" i="2"/>
  <c r="Q52" i="2"/>
  <c r="P52" i="2"/>
  <c r="O52" i="2"/>
  <c r="N52" i="2"/>
  <c r="M52" i="2"/>
  <c r="L52" i="2"/>
  <c r="J52" i="2"/>
  <c r="G52" i="2"/>
  <c r="F52" i="2"/>
  <c r="E52" i="2"/>
  <c r="D52" i="2"/>
  <c r="C52" i="2"/>
  <c r="B52" i="2"/>
  <c r="A52" i="2"/>
  <c r="AT51" i="2"/>
  <c r="AS51" i="2"/>
  <c r="AR51" i="2"/>
  <c r="AQ51" i="2"/>
  <c r="AP51" i="2"/>
  <c r="AO51" i="2"/>
  <c r="AL51" i="2"/>
  <c r="AI51" i="2"/>
  <c r="AF51" i="2"/>
  <c r="AC51" i="2"/>
  <c r="T51" i="2"/>
  <c r="Q51" i="2"/>
  <c r="P51" i="2"/>
  <c r="O51" i="2"/>
  <c r="N51" i="2"/>
  <c r="M51" i="2"/>
  <c r="L51" i="2"/>
  <c r="J51" i="2"/>
  <c r="G51" i="2"/>
  <c r="F51" i="2"/>
  <c r="E51" i="2"/>
  <c r="D51" i="2"/>
  <c r="C51" i="2"/>
  <c r="B51" i="2"/>
  <c r="A51" i="2"/>
  <c r="AL50" i="2"/>
  <c r="AI50" i="2"/>
  <c r="AF50" i="2"/>
  <c r="AC50" i="2"/>
  <c r="T50" i="2"/>
  <c r="Q50" i="2"/>
  <c r="P50" i="2"/>
  <c r="O50" i="2"/>
  <c r="N50" i="2"/>
  <c r="M50" i="2"/>
  <c r="L50" i="2"/>
  <c r="J50" i="2"/>
  <c r="G50" i="2"/>
  <c r="F50" i="2"/>
  <c r="E50" i="2"/>
  <c r="D50" i="2"/>
  <c r="C50" i="2"/>
  <c r="B50" i="2"/>
  <c r="A50" i="2"/>
  <c r="AT49" i="2"/>
  <c r="AS49" i="2"/>
  <c r="AR49" i="2"/>
  <c r="AQ49" i="2"/>
  <c r="AP49" i="2"/>
  <c r="AO49" i="2"/>
  <c r="AL49" i="2"/>
  <c r="AI49" i="2"/>
  <c r="AF49" i="2"/>
  <c r="AC49" i="2"/>
  <c r="Z49" i="2"/>
  <c r="W49" i="2"/>
  <c r="T49" i="2"/>
  <c r="Q49" i="2"/>
  <c r="P49" i="2"/>
  <c r="O49" i="2"/>
  <c r="N49" i="2"/>
  <c r="M49" i="2"/>
  <c r="L49" i="2"/>
  <c r="K49" i="2"/>
  <c r="J49" i="2"/>
  <c r="I49" i="2"/>
  <c r="H49" i="2"/>
  <c r="G49" i="2"/>
  <c r="F49" i="2"/>
  <c r="E49" i="2"/>
  <c r="D49" i="2"/>
  <c r="C49" i="2"/>
  <c r="B49" i="2"/>
  <c r="A49" i="2"/>
  <c r="AT48" i="2"/>
  <c r="AS48" i="2"/>
  <c r="AR48" i="2"/>
  <c r="AQ48" i="2"/>
  <c r="AP48" i="2"/>
  <c r="AO48" i="2"/>
  <c r="AL48" i="2"/>
  <c r="AI48" i="2"/>
  <c r="AF48" i="2"/>
  <c r="AC48" i="2"/>
  <c r="Z48" i="2"/>
  <c r="W48" i="2"/>
  <c r="T48" i="2"/>
  <c r="Q48" i="2"/>
  <c r="P48" i="2"/>
  <c r="O48" i="2"/>
  <c r="N48" i="2"/>
  <c r="M48" i="2"/>
  <c r="L48" i="2"/>
  <c r="K48" i="2"/>
  <c r="J48" i="2"/>
  <c r="I48" i="2"/>
  <c r="H48" i="2"/>
  <c r="G48" i="2"/>
  <c r="F48" i="2"/>
  <c r="E48" i="2"/>
  <c r="D48" i="2"/>
  <c r="C48" i="2"/>
  <c r="B48" i="2"/>
  <c r="A48" i="2"/>
  <c r="AL47" i="2"/>
  <c r="AI47" i="2"/>
  <c r="AF47" i="2"/>
  <c r="AC47" i="2"/>
  <c r="Z47" i="2"/>
  <c r="W47" i="2"/>
  <c r="T47" i="2"/>
  <c r="Q47" i="2"/>
  <c r="P47" i="2"/>
  <c r="O47" i="2"/>
  <c r="N47" i="2"/>
  <c r="M47" i="2"/>
  <c r="L47" i="2"/>
  <c r="K47" i="2"/>
  <c r="J47" i="2"/>
  <c r="I47" i="2"/>
  <c r="H47" i="2"/>
  <c r="G47" i="2"/>
  <c r="F47" i="2"/>
  <c r="E47" i="2"/>
  <c r="D47" i="2"/>
  <c r="C47" i="2"/>
  <c r="B47" i="2"/>
  <c r="A47" i="2"/>
  <c r="AT46" i="2"/>
  <c r="AS46" i="2"/>
  <c r="AR46" i="2"/>
  <c r="AQ46" i="2"/>
  <c r="AP46" i="2"/>
  <c r="AO46" i="2"/>
  <c r="AL46" i="2"/>
  <c r="AI46" i="2"/>
  <c r="AF46" i="2"/>
  <c r="AC46" i="2"/>
  <c r="Z46" i="2"/>
  <c r="W46" i="2"/>
  <c r="T46" i="2"/>
  <c r="Q46" i="2"/>
  <c r="P46" i="2"/>
  <c r="O46" i="2"/>
  <c r="N46" i="2"/>
  <c r="M46" i="2"/>
  <c r="L46" i="2"/>
  <c r="K46" i="2"/>
  <c r="J46" i="2"/>
  <c r="I46" i="2"/>
  <c r="H46" i="2"/>
  <c r="G46" i="2"/>
  <c r="F46" i="2"/>
  <c r="E46" i="2"/>
  <c r="D46" i="2"/>
  <c r="C46" i="2"/>
  <c r="B46" i="2"/>
  <c r="A46" i="2"/>
  <c r="AL45" i="2"/>
  <c r="AI45" i="2"/>
  <c r="AF45" i="2"/>
  <c r="AC45" i="2"/>
  <c r="Z45" i="2"/>
  <c r="W45" i="2"/>
  <c r="T45" i="2"/>
  <c r="Q45" i="2"/>
  <c r="P45" i="2"/>
  <c r="O45" i="2"/>
  <c r="N45" i="2"/>
  <c r="M45" i="2"/>
  <c r="L45" i="2"/>
  <c r="K45" i="2"/>
  <c r="J45" i="2"/>
  <c r="I45" i="2"/>
  <c r="H45" i="2"/>
  <c r="G45" i="2"/>
  <c r="F45" i="2"/>
  <c r="E45" i="2"/>
  <c r="D45" i="2"/>
  <c r="C45" i="2"/>
  <c r="B45" i="2"/>
  <c r="A45" i="2"/>
  <c r="AL44" i="2"/>
  <c r="AI44" i="2"/>
  <c r="AF44" i="2"/>
  <c r="AC44" i="2"/>
  <c r="Z44" i="2"/>
  <c r="W44" i="2"/>
  <c r="T44" i="2"/>
  <c r="Q44" i="2"/>
  <c r="P44" i="2"/>
  <c r="O44" i="2"/>
  <c r="N44" i="2"/>
  <c r="M44" i="2"/>
  <c r="L44" i="2"/>
  <c r="K44" i="2"/>
  <c r="J44" i="2"/>
  <c r="I44" i="2"/>
  <c r="H44" i="2"/>
  <c r="G44" i="2"/>
  <c r="F44" i="2"/>
  <c r="E44" i="2"/>
  <c r="D44" i="2"/>
  <c r="C44" i="2"/>
  <c r="B44" i="2"/>
  <c r="A44" i="2"/>
  <c r="AF43" i="2"/>
  <c r="AC43" i="2"/>
  <c r="Z43" i="2"/>
  <c r="W43" i="2"/>
  <c r="T43" i="2"/>
  <c r="Q43" i="2"/>
  <c r="P43" i="2"/>
  <c r="M43" i="2"/>
  <c r="L43" i="2"/>
  <c r="K43" i="2"/>
  <c r="J43" i="2"/>
  <c r="G43" i="2"/>
  <c r="F43" i="2"/>
  <c r="E43" i="2"/>
  <c r="D43" i="2"/>
  <c r="C43" i="2"/>
  <c r="B43" i="2"/>
  <c r="A43" i="2"/>
  <c r="AL42" i="2"/>
  <c r="AF42" i="2"/>
  <c r="AC42" i="2"/>
  <c r="Z42" i="2"/>
  <c r="W42" i="2"/>
  <c r="T42" i="2"/>
  <c r="Q42" i="2"/>
  <c r="P42" i="2"/>
  <c r="M42" i="2"/>
  <c r="K42" i="2"/>
  <c r="J42" i="2"/>
  <c r="G42" i="2"/>
  <c r="F42" i="2"/>
  <c r="E42" i="2"/>
  <c r="D42" i="2"/>
  <c r="C42" i="2"/>
  <c r="B42" i="2"/>
  <c r="A42" i="2"/>
  <c r="AF41" i="2"/>
  <c r="AC41" i="2"/>
  <c r="Z41" i="2"/>
  <c r="W41" i="2"/>
  <c r="T41" i="2"/>
  <c r="Q41" i="2"/>
  <c r="P41" i="2"/>
  <c r="G41" i="2"/>
  <c r="F41" i="2"/>
  <c r="E41" i="2"/>
  <c r="D41" i="2"/>
  <c r="C41" i="2"/>
  <c r="B41" i="2"/>
  <c r="A41" i="2"/>
  <c r="AL40" i="2"/>
  <c r="AI40" i="2"/>
  <c r="AF40" i="2"/>
  <c r="AC40" i="2"/>
  <c r="Z40" i="2"/>
  <c r="W40" i="2"/>
  <c r="T40" i="2"/>
  <c r="Q40" i="2"/>
  <c r="P40" i="2"/>
  <c r="O40" i="2"/>
  <c r="N40" i="2"/>
  <c r="C40" i="2"/>
  <c r="B40" i="2"/>
  <c r="A40" i="2"/>
  <c r="AL39" i="2"/>
  <c r="AF39" i="2"/>
  <c r="Z39" i="2"/>
  <c r="W39" i="2"/>
  <c r="T39" i="2"/>
  <c r="Q39" i="2"/>
  <c r="P39" i="2"/>
  <c r="O39" i="2"/>
  <c r="M39" i="2"/>
  <c r="L39" i="2"/>
  <c r="K39" i="2"/>
  <c r="J39" i="2"/>
  <c r="I39" i="2"/>
  <c r="G39" i="2"/>
  <c r="F39" i="2"/>
  <c r="E39" i="2"/>
  <c r="D39" i="2"/>
  <c r="C39" i="2"/>
  <c r="B39" i="2"/>
  <c r="A39" i="2"/>
  <c r="AL38" i="2"/>
  <c r="AF38" i="2"/>
  <c r="Z38" i="2"/>
  <c r="W38" i="2"/>
  <c r="T38" i="2"/>
  <c r="Q38" i="2"/>
  <c r="P38" i="2"/>
  <c r="O38" i="2"/>
  <c r="M38" i="2"/>
  <c r="L38" i="2"/>
  <c r="K38" i="2"/>
  <c r="J38" i="2"/>
  <c r="I38" i="2"/>
  <c r="G38" i="2"/>
  <c r="F38" i="2"/>
  <c r="E38" i="2"/>
  <c r="D38" i="2"/>
  <c r="C38" i="2"/>
  <c r="B38" i="2"/>
  <c r="A38" i="2"/>
  <c r="AL37" i="2"/>
  <c r="AF37" i="2"/>
  <c r="Z37" i="2"/>
  <c r="W37" i="2"/>
  <c r="T37" i="2"/>
  <c r="Q37" i="2"/>
  <c r="P37" i="2"/>
  <c r="O37" i="2"/>
  <c r="M37" i="2"/>
  <c r="L37" i="2"/>
  <c r="K37" i="2"/>
  <c r="I37" i="2"/>
  <c r="G37" i="2"/>
  <c r="F37" i="2"/>
  <c r="E37" i="2"/>
  <c r="D37" i="2"/>
  <c r="C37" i="2"/>
  <c r="B37" i="2"/>
  <c r="A37" i="2"/>
  <c r="AT36" i="2"/>
  <c r="AS36" i="2"/>
  <c r="AR36" i="2"/>
  <c r="AQ36" i="2"/>
  <c r="AP36" i="2"/>
  <c r="AO36" i="2"/>
  <c r="AL36" i="2"/>
  <c r="AF36" i="2"/>
  <c r="Z36" i="2"/>
  <c r="W36" i="2"/>
  <c r="T36" i="2"/>
  <c r="Q36" i="2"/>
  <c r="P36" i="2"/>
  <c r="G36" i="2"/>
  <c r="F36" i="2"/>
  <c r="E36" i="2"/>
  <c r="D36" i="2"/>
  <c r="C36" i="2"/>
  <c r="B36" i="2"/>
  <c r="A36" i="2"/>
  <c r="AT35" i="2"/>
  <c r="AS35" i="2"/>
  <c r="AR35" i="2"/>
  <c r="AQ35" i="2"/>
  <c r="AP35" i="2"/>
  <c r="AO35" i="2"/>
  <c r="AL35" i="2"/>
  <c r="AF35" i="2"/>
  <c r="Z35" i="2"/>
  <c r="W35" i="2"/>
  <c r="T35" i="2"/>
  <c r="Q35" i="2"/>
  <c r="P35" i="2"/>
  <c r="G35" i="2"/>
  <c r="F35" i="2"/>
  <c r="E35" i="2"/>
  <c r="D35" i="2"/>
  <c r="C35" i="2"/>
  <c r="B35" i="2"/>
  <c r="A35" i="2"/>
  <c r="AL34" i="2"/>
  <c r="AI34" i="2"/>
  <c r="AF34" i="2"/>
  <c r="AC34" i="2"/>
  <c r="Z34" i="2"/>
  <c r="W34" i="2"/>
  <c r="T34" i="2"/>
  <c r="Q34" i="2"/>
  <c r="P34" i="2"/>
  <c r="O34" i="2"/>
  <c r="N34" i="2"/>
  <c r="M34" i="2"/>
  <c r="L34" i="2"/>
  <c r="K34" i="2"/>
  <c r="J34" i="2"/>
  <c r="I34" i="2"/>
  <c r="H34" i="2"/>
  <c r="G34" i="2"/>
  <c r="F34" i="2"/>
  <c r="E34" i="2"/>
  <c r="D34" i="2"/>
  <c r="C34" i="2"/>
  <c r="B34" i="2"/>
  <c r="AT33" i="2"/>
  <c r="AS33" i="2"/>
  <c r="AR33" i="2"/>
  <c r="AQ33" i="2"/>
  <c r="AP33" i="2"/>
  <c r="AO33" i="2"/>
  <c r="AL33" i="2"/>
  <c r="AF33" i="2"/>
  <c r="Z33" i="2"/>
  <c r="W33" i="2"/>
  <c r="T33" i="2"/>
  <c r="Q33" i="2"/>
  <c r="P33" i="2"/>
  <c r="O33" i="2"/>
  <c r="M33" i="2"/>
  <c r="L33" i="2"/>
  <c r="K33" i="2"/>
  <c r="J33" i="2"/>
  <c r="I33" i="2"/>
  <c r="G33" i="2"/>
  <c r="F33" i="2"/>
  <c r="E33" i="2"/>
  <c r="D33" i="2"/>
  <c r="C33" i="2"/>
  <c r="B33" i="2"/>
  <c r="AT32" i="2"/>
  <c r="AS32" i="2"/>
  <c r="AR32" i="2"/>
  <c r="AQ32" i="2"/>
  <c r="AP32" i="2"/>
  <c r="AO32" i="2"/>
  <c r="AI32" i="2"/>
  <c r="AF32" i="2"/>
  <c r="AC32" i="2"/>
  <c r="Z32" i="2"/>
  <c r="W32" i="2"/>
  <c r="T32" i="2"/>
  <c r="Q32" i="2"/>
  <c r="P32" i="2"/>
  <c r="O32" i="2"/>
  <c r="M32" i="2"/>
  <c r="L32" i="2"/>
  <c r="K32" i="2"/>
  <c r="J32" i="2"/>
  <c r="I32" i="2"/>
  <c r="G32" i="2"/>
  <c r="F32" i="2"/>
  <c r="E32" i="2"/>
  <c r="D32" i="2"/>
  <c r="C32" i="2"/>
  <c r="B32" i="2"/>
  <c r="AL31" i="2"/>
  <c r="AI31" i="2"/>
  <c r="AF31" i="2"/>
  <c r="AC31" i="2"/>
  <c r="Z31" i="2"/>
  <c r="W31" i="2"/>
  <c r="T31" i="2"/>
  <c r="Q31" i="2"/>
  <c r="P31" i="2"/>
  <c r="O31" i="2"/>
  <c r="M31" i="2"/>
  <c r="L31" i="2"/>
  <c r="K31" i="2"/>
  <c r="I31" i="2"/>
  <c r="G31" i="2"/>
  <c r="F31" i="2"/>
  <c r="E31" i="2"/>
  <c r="D31" i="2"/>
  <c r="C31" i="2"/>
  <c r="B31" i="2"/>
  <c r="AF30" i="2"/>
  <c r="Z30" i="2"/>
  <c r="W30" i="2"/>
  <c r="T30" i="2"/>
  <c r="Q30" i="2"/>
  <c r="P30" i="2"/>
  <c r="O30" i="2"/>
  <c r="L30" i="2"/>
  <c r="I30" i="2"/>
  <c r="G30" i="2"/>
  <c r="F30" i="2"/>
  <c r="E30" i="2"/>
  <c r="D30" i="2"/>
  <c r="C30" i="2"/>
  <c r="B30" i="2"/>
  <c r="AL29" i="2"/>
  <c r="AF29" i="2"/>
  <c r="Z29" i="2"/>
  <c r="W29" i="2"/>
  <c r="T29" i="2"/>
  <c r="Q29" i="2"/>
  <c r="P29" i="2"/>
  <c r="O29" i="2"/>
  <c r="L29" i="2"/>
  <c r="G29" i="2"/>
  <c r="F29" i="2"/>
  <c r="E29" i="2"/>
  <c r="D29" i="2"/>
  <c r="C29" i="2"/>
  <c r="B29" i="2"/>
  <c r="AF28" i="2"/>
  <c r="AC28" i="2"/>
  <c r="Z28" i="2"/>
  <c r="W28" i="2"/>
  <c r="T28" i="2"/>
  <c r="Q28" i="2"/>
  <c r="P28" i="2"/>
  <c r="M28" i="2"/>
  <c r="L28" i="2"/>
  <c r="K28" i="2"/>
  <c r="J28" i="2"/>
  <c r="G28" i="2"/>
  <c r="F28" i="2"/>
  <c r="E28" i="2"/>
  <c r="D28" i="2"/>
  <c r="C28" i="2"/>
  <c r="B28" i="2"/>
  <c r="AL27" i="2"/>
  <c r="AI27" i="2"/>
  <c r="AF27" i="2"/>
  <c r="AC27" i="2"/>
  <c r="Z27" i="2"/>
  <c r="W27" i="2"/>
  <c r="T27" i="2"/>
  <c r="Q27" i="2"/>
  <c r="P27" i="2"/>
  <c r="O27" i="2"/>
  <c r="N27" i="2"/>
  <c r="M27" i="2"/>
  <c r="L27" i="2"/>
  <c r="K27" i="2"/>
  <c r="J27" i="2"/>
  <c r="I27" i="2"/>
  <c r="H27" i="2"/>
  <c r="G27" i="2"/>
  <c r="F27" i="2"/>
  <c r="E27" i="2"/>
  <c r="D27" i="2"/>
  <c r="C27" i="2"/>
  <c r="B27" i="2"/>
  <c r="AF26" i="2"/>
  <c r="AC26" i="2"/>
  <c r="Z26" i="2"/>
  <c r="W26" i="2"/>
  <c r="T26" i="2"/>
  <c r="Q26" i="2"/>
  <c r="P26" i="2"/>
  <c r="M26" i="2"/>
  <c r="L26" i="2"/>
  <c r="K26" i="2"/>
  <c r="J26" i="2"/>
  <c r="G26" i="2"/>
  <c r="F26" i="2"/>
  <c r="E26" i="2"/>
  <c r="D26" i="2"/>
  <c r="C26" i="2"/>
  <c r="AL25" i="2"/>
  <c r="AF25" i="2"/>
  <c r="Z25" i="2"/>
  <c r="W25" i="2"/>
  <c r="T25" i="2"/>
  <c r="Q25" i="2"/>
  <c r="P25" i="2"/>
  <c r="O25" i="2"/>
  <c r="M25" i="2"/>
  <c r="L25" i="2"/>
  <c r="J25" i="2"/>
  <c r="G25" i="2"/>
  <c r="F25" i="2"/>
  <c r="E25" i="2"/>
  <c r="D25" i="2"/>
  <c r="AF24" i="2"/>
  <c r="T24" i="2"/>
  <c r="Q24" i="2"/>
  <c r="P24" i="2"/>
  <c r="O24" i="2"/>
  <c r="M24" i="2"/>
  <c r="L24" i="2"/>
  <c r="J24" i="2"/>
  <c r="G24" i="2"/>
  <c r="F24" i="2"/>
  <c r="E24" i="2"/>
  <c r="D24" i="2"/>
  <c r="AF23" i="2"/>
  <c r="T23" i="2"/>
  <c r="Q23" i="2"/>
  <c r="P23" i="2"/>
  <c r="O23" i="2"/>
  <c r="M23" i="2"/>
  <c r="L23" i="2"/>
  <c r="G23" i="2"/>
  <c r="F23" i="2"/>
  <c r="E23" i="2"/>
  <c r="D23" i="2"/>
  <c r="AT22" i="2"/>
  <c r="AS22" i="2"/>
  <c r="AR22" i="2"/>
  <c r="AQ22" i="2"/>
  <c r="AP22" i="2"/>
  <c r="AO22" i="2"/>
  <c r="AL22" i="2"/>
  <c r="AF22" i="2"/>
  <c r="T22" i="2"/>
  <c r="Q22" i="2"/>
  <c r="P22" i="2"/>
  <c r="G22" i="2"/>
  <c r="F22" i="2"/>
  <c r="E22" i="2"/>
  <c r="D22" i="2"/>
  <c r="C22" i="2"/>
  <c r="B22" i="2"/>
  <c r="AL21" i="2"/>
  <c r="AF21" i="2"/>
  <c r="T21" i="2"/>
  <c r="G21" i="2"/>
  <c r="F21" i="2"/>
  <c r="E21" i="2"/>
  <c r="C21" i="2"/>
  <c r="AT20" i="2"/>
  <c r="AS20" i="2"/>
  <c r="AR20" i="2"/>
  <c r="AQ20" i="2"/>
  <c r="AP20" i="2"/>
  <c r="AO20" i="2"/>
  <c r="J20" i="2"/>
  <c r="G20" i="2"/>
  <c r="F20" i="2"/>
  <c r="C20" i="2"/>
  <c r="B20" i="2"/>
  <c r="AT19" i="2"/>
  <c r="AS19" i="2"/>
  <c r="AR19" i="2"/>
  <c r="AQ19" i="2"/>
  <c r="AP19" i="2"/>
  <c r="AO19" i="2"/>
  <c r="AL19" i="2"/>
  <c r="AF19" i="2"/>
  <c r="Z19" i="2"/>
  <c r="T19" i="2"/>
  <c r="Q19" i="2"/>
  <c r="P19" i="2"/>
  <c r="O19" i="2"/>
  <c r="N19" i="2"/>
  <c r="M19" i="2"/>
  <c r="L19" i="2"/>
  <c r="J19" i="2"/>
  <c r="G19" i="2"/>
  <c r="F19" i="2"/>
  <c r="E19" i="2"/>
  <c r="D19" i="2"/>
  <c r="C19" i="2"/>
  <c r="B19" i="2"/>
  <c r="AT18" i="2"/>
  <c r="AS18" i="2"/>
  <c r="AR18" i="2"/>
  <c r="AQ18" i="2"/>
  <c r="AP18" i="2"/>
  <c r="AO18" i="2"/>
  <c r="AL18" i="2"/>
  <c r="AF18" i="2"/>
  <c r="Z18" i="2"/>
  <c r="W18" i="2"/>
  <c r="T18" i="2"/>
  <c r="Q18" i="2"/>
  <c r="P18" i="2"/>
  <c r="O18" i="2"/>
  <c r="N18" i="2"/>
  <c r="M18" i="2"/>
  <c r="L18" i="2"/>
  <c r="K18" i="2"/>
  <c r="J18" i="2"/>
  <c r="H18" i="2"/>
  <c r="G18" i="2"/>
  <c r="F18" i="2"/>
  <c r="E18" i="2"/>
  <c r="D18" i="2"/>
  <c r="C18" i="2"/>
  <c r="B18" i="2"/>
  <c r="AS17" i="2"/>
  <c r="AQ17" i="2"/>
  <c r="AO17" i="2"/>
  <c r="W17" i="2"/>
  <c r="Q17" i="2"/>
  <c r="O17" i="2"/>
  <c r="M17" i="2"/>
  <c r="K17" i="2"/>
  <c r="J17" i="2"/>
  <c r="G17" i="2"/>
  <c r="F17" i="2"/>
  <c r="C17" i="2"/>
  <c r="B17" i="2"/>
  <c r="AT16" i="2"/>
  <c r="AS16" i="2"/>
  <c r="AR16" i="2"/>
  <c r="AQ16" i="2"/>
  <c r="AP16" i="2"/>
  <c r="AO16" i="2"/>
  <c r="AL16" i="2"/>
  <c r="AI16" i="2"/>
  <c r="Z16" i="2"/>
  <c r="T16" i="2"/>
  <c r="P16" i="2"/>
  <c r="O16" i="2"/>
  <c r="N16" i="2"/>
  <c r="M16" i="2"/>
  <c r="L16" i="2"/>
  <c r="K16" i="2"/>
  <c r="J16" i="2"/>
  <c r="H16" i="2"/>
  <c r="G16" i="2"/>
  <c r="F16" i="2"/>
  <c r="E16" i="2"/>
  <c r="D16" i="2"/>
  <c r="C16" i="2"/>
  <c r="B16" i="2"/>
  <c r="J15" i="2"/>
  <c r="G15" i="2"/>
  <c r="F15" i="2"/>
  <c r="P14" i="2"/>
  <c r="G14" i="2"/>
  <c r="F14" i="2"/>
  <c r="AG491" i="2" l="1"/>
  <c r="AG490" i="2" s="1"/>
  <c r="AG486" i="2" s="1"/>
  <c r="AF490" i="2"/>
  <c r="AF486" i="2" s="1"/>
  <c r="E485" i="2"/>
  <c r="E456" i="2" s="1"/>
  <c r="E455" i="2" s="1"/>
  <c r="E458" i="2"/>
  <c r="E17" i="2"/>
  <c r="AL458" i="2"/>
  <c r="AL17" i="2"/>
  <c r="AP458" i="2"/>
  <c r="AP17" i="2"/>
  <c r="AR458" i="2"/>
  <c r="AR17" i="2"/>
  <c r="AT458" i="2"/>
  <c r="AT17" i="2"/>
  <c r="AI458" i="2"/>
  <c r="AI17" i="2"/>
  <c r="H501" i="2"/>
  <c r="K19" i="2"/>
  <c r="K460" i="2"/>
  <c r="E461" i="2"/>
  <c r="E20" i="2"/>
  <c r="N461" i="2"/>
  <c r="N20" i="2"/>
  <c r="Z461" i="2"/>
  <c r="Z20" i="2"/>
  <c r="AF461" i="2"/>
  <c r="AF20" i="2"/>
  <c r="AL461" i="2"/>
  <c r="AL20" i="2"/>
  <c r="K505" i="2"/>
  <c r="H506" i="2"/>
  <c r="M485" i="2"/>
  <c r="M456" i="2" s="1"/>
  <c r="M461" i="2"/>
  <c r="M20" i="2"/>
  <c r="M15" i="2" s="1"/>
  <c r="Q461" i="2"/>
  <c r="Q20" i="2"/>
  <c r="S485" i="2"/>
  <c r="S456" i="2" s="1"/>
  <c r="S461" i="2"/>
  <c r="U485" i="2"/>
  <c r="U456" i="2" s="1"/>
  <c r="U461" i="2"/>
  <c r="W461" i="2"/>
  <c r="W20" i="2"/>
  <c r="Y485" i="2"/>
  <c r="Y456" i="2" s="1"/>
  <c r="Y461" i="2"/>
  <c r="AA485" i="2"/>
  <c r="AA456" i="2" s="1"/>
  <c r="AA461" i="2"/>
  <c r="AC461" i="2"/>
  <c r="AC20" i="2"/>
  <c r="AD506" i="2"/>
  <c r="AD505" i="2" s="1"/>
  <c r="AD461" i="2" s="1"/>
  <c r="Y463" i="2"/>
  <c r="AC487" i="2"/>
  <c r="P458" i="2"/>
  <c r="P17" i="2"/>
  <c r="T458" i="2"/>
  <c r="T17" i="2"/>
  <c r="Z458" i="2"/>
  <c r="Z17" i="2"/>
  <c r="Z15" i="2" s="1"/>
  <c r="AF458" i="2"/>
  <c r="AF17" i="2"/>
  <c r="D458" i="2"/>
  <c r="D17" i="2"/>
  <c r="AV498" i="2"/>
  <c r="I459" i="2"/>
  <c r="I18" i="2"/>
  <c r="P461" i="2"/>
  <c r="P20" i="2"/>
  <c r="T461" i="2"/>
  <c r="T20" i="2"/>
  <c r="D461" i="2"/>
  <c r="D20" i="2"/>
  <c r="AE485" i="2"/>
  <c r="AE456" i="2" s="1"/>
  <c r="AE461" i="2"/>
  <c r="AK485" i="2"/>
  <c r="AK456" i="2" s="1"/>
  <c r="AK461" i="2"/>
  <c r="AM485" i="2"/>
  <c r="AM456" i="2" s="1"/>
  <c r="AM461" i="2"/>
  <c r="W487" i="2"/>
  <c r="X488" i="2"/>
  <c r="X489" i="2"/>
  <c r="BA489" i="2" s="1"/>
  <c r="I490" i="2"/>
  <c r="Q491" i="2"/>
  <c r="W491" i="2" s="1"/>
  <c r="Q492" i="2"/>
  <c r="W492" i="2" s="1"/>
  <c r="X492" i="2" s="1"/>
  <c r="L493" i="2"/>
  <c r="L485" i="2" s="1"/>
  <c r="L456" i="2" s="1"/>
  <c r="N493" i="2"/>
  <c r="AC495" i="2"/>
  <c r="AC494" i="2" s="1"/>
  <c r="AC493" i="2" s="1"/>
  <c r="AD496" i="2"/>
  <c r="AD497" i="2"/>
  <c r="BA497" i="2" s="1"/>
  <c r="X498" i="2"/>
  <c r="AI499" i="2"/>
  <c r="AC500" i="2"/>
  <c r="AI500" i="2"/>
  <c r="AJ500" i="2" s="1"/>
  <c r="I501" i="2"/>
  <c r="W502" i="2"/>
  <c r="AC502" i="2" s="1"/>
  <c r="AC501" i="2" s="1"/>
  <c r="X503" i="2"/>
  <c r="BA503" i="2" s="1"/>
  <c r="W504" i="2"/>
  <c r="X504" i="2" s="1"/>
  <c r="BA504" i="2" s="1"/>
  <c r="AC504" i="2"/>
  <c r="AV504" i="2"/>
  <c r="L505" i="2"/>
  <c r="O506" i="2"/>
  <c r="AI508" i="2"/>
  <c r="BA512" i="2"/>
  <c r="K512" i="2"/>
  <c r="J513" i="2"/>
  <c r="J31" i="2" s="1"/>
  <c r="J23" i="2" s="1"/>
  <c r="M512" i="2"/>
  <c r="H518" i="2"/>
  <c r="AZ518" i="2" s="1"/>
  <c r="N517" i="2"/>
  <c r="N33" i="2" s="1"/>
  <c r="AC518" i="2"/>
  <c r="AC520" i="2"/>
  <c r="AE520" i="2" s="1"/>
  <c r="AV520" i="2"/>
  <c r="AI521" i="2"/>
  <c r="AK521" i="2" s="1"/>
  <c r="AV527" i="2"/>
  <c r="AZ558" i="2"/>
  <c r="H556" i="2"/>
  <c r="AK572" i="2"/>
  <c r="AI576" i="2"/>
  <c r="AI76" i="2" s="1"/>
  <c r="AE576" i="2"/>
  <c r="AI601" i="2"/>
  <c r="AC600" i="2"/>
  <c r="AC87" i="2" s="1"/>
  <c r="AC62" i="2" s="1"/>
  <c r="AE601" i="2"/>
  <c r="AE600" i="2" s="1"/>
  <c r="AZ603" i="2"/>
  <c r="AI603" i="2"/>
  <c r="AK603" i="2" s="1"/>
  <c r="U682" i="2"/>
  <c r="AZ702" i="2"/>
  <c r="F702" i="2"/>
  <c r="F701" i="2" s="1"/>
  <c r="F140" i="2" s="1"/>
  <c r="F123" i="2" s="1"/>
  <c r="BA511" i="2"/>
  <c r="I511" i="2"/>
  <c r="H515" i="2"/>
  <c r="AZ515" i="2" s="1"/>
  <c r="N514" i="2"/>
  <c r="H514" i="2" s="1"/>
  <c r="AE516" i="2"/>
  <c r="AE514" i="2" s="1"/>
  <c r="AE513" i="2" s="1"/>
  <c r="H517" i="2"/>
  <c r="AE519" i="2"/>
  <c r="AV522" i="2"/>
  <c r="AI522" i="2"/>
  <c r="AK522" i="2" s="1"/>
  <c r="J527" i="2"/>
  <c r="J37" i="2" s="1"/>
  <c r="AK542" i="2"/>
  <c r="AK541" i="2" s="1"/>
  <c r="AK540" i="2" s="1"/>
  <c r="AK539" i="2" s="1"/>
  <c r="AI541" i="2"/>
  <c r="AG550" i="2"/>
  <c r="AG549" i="2" s="1"/>
  <c r="AG510" i="2" s="1"/>
  <c r="Z552" i="2"/>
  <c r="AA555" i="2"/>
  <c r="AA552" i="2" s="1"/>
  <c r="AA551" i="2" s="1"/>
  <c r="AA550" i="2" s="1"/>
  <c r="AA549" i="2" s="1"/>
  <c r="AA510" i="2" s="1"/>
  <c r="BA555" i="2"/>
  <c r="X552" i="2"/>
  <c r="X551" i="2" s="1"/>
  <c r="X550" i="2" s="1"/>
  <c r="X549" i="2" s="1"/>
  <c r="BA549" i="2" s="1"/>
  <c r="AK600" i="2"/>
  <c r="AK605" i="2"/>
  <c r="H627" i="2"/>
  <c r="I658" i="2"/>
  <c r="I103" i="2" s="1"/>
  <c r="O657" i="2"/>
  <c r="O584" i="2" s="1"/>
  <c r="AE687" i="2"/>
  <c r="AC686" i="2"/>
  <c r="AI687" i="2"/>
  <c r="AI688" i="2"/>
  <c r="AE688" i="2"/>
  <c r="AI693" i="2"/>
  <c r="AI134" i="2" s="1"/>
  <c r="AI692" i="2"/>
  <c r="AI690" i="2" s="1"/>
  <c r="AI133" i="2" s="1"/>
  <c r="N529" i="2"/>
  <c r="AC530" i="2"/>
  <c r="AI531" i="2"/>
  <c r="AK531" i="2" s="1"/>
  <c r="AI532" i="2"/>
  <c r="AK532" i="2" s="1"/>
  <c r="K539" i="2"/>
  <c r="K526" i="2" s="1"/>
  <c r="M539" i="2"/>
  <c r="L540" i="2"/>
  <c r="O541" i="2"/>
  <c r="I541" i="2" s="1"/>
  <c r="I542" i="2"/>
  <c r="AV542" i="2" s="1"/>
  <c r="N542" i="2"/>
  <c r="I549" i="2"/>
  <c r="I550" i="2"/>
  <c r="AV550" i="2" s="1"/>
  <c r="I551" i="2"/>
  <c r="I552" i="2"/>
  <c r="K552" i="2"/>
  <c r="W552" i="2"/>
  <c r="I556" i="2"/>
  <c r="K556" i="2"/>
  <c r="K53" i="2" s="1"/>
  <c r="K25" i="2" s="1"/>
  <c r="N562" i="2"/>
  <c r="N54" i="2" s="1"/>
  <c r="L568" i="2"/>
  <c r="I569" i="2"/>
  <c r="AV569" i="2" s="1"/>
  <c r="K569" i="2"/>
  <c r="M569" i="2"/>
  <c r="N571" i="2"/>
  <c r="H571" i="2" s="1"/>
  <c r="AE573" i="2"/>
  <c r="AE571" i="2" s="1"/>
  <c r="AE569" i="2" s="1"/>
  <c r="AE568" i="2" s="1"/>
  <c r="AI574" i="2"/>
  <c r="AK574" i="2" s="1"/>
  <c r="AV576" i="2"/>
  <c r="K577" i="2"/>
  <c r="M577" i="2"/>
  <c r="L579" i="2"/>
  <c r="I580" i="2"/>
  <c r="I581" i="2"/>
  <c r="AI581" i="2"/>
  <c r="I586" i="2"/>
  <c r="I587" i="2"/>
  <c r="K587" i="2"/>
  <c r="M587" i="2"/>
  <c r="N588" i="2"/>
  <c r="AC589" i="2"/>
  <c r="AI589" i="2" s="1"/>
  <c r="N595" i="2"/>
  <c r="N85" i="2" s="1"/>
  <c r="N597" i="2"/>
  <c r="N86" i="2" s="1"/>
  <c r="N61" i="2" s="1"/>
  <c r="N600" i="2"/>
  <c r="N87" i="2" s="1"/>
  <c r="N62" i="2" s="1"/>
  <c r="AV601" i="2"/>
  <c r="I604" i="2"/>
  <c r="AI609" i="2"/>
  <c r="AK609" i="2" s="1"/>
  <c r="AI611" i="2"/>
  <c r="AK611" i="2" s="1"/>
  <c r="L613" i="2"/>
  <c r="N614" i="2"/>
  <c r="AI615" i="2"/>
  <c r="I616" i="2"/>
  <c r="AC616" i="2"/>
  <c r="AE617" i="2"/>
  <c r="AE616" i="2" s="1"/>
  <c r="I618" i="2"/>
  <c r="AC618" i="2"/>
  <c r="AC93" i="2" s="1"/>
  <c r="AC68" i="2" s="1"/>
  <c r="AE619" i="2"/>
  <c r="AE620" i="2"/>
  <c r="N621" i="2"/>
  <c r="N94" i="2" s="1"/>
  <c r="N69" i="2" s="1"/>
  <c r="AC622" i="2"/>
  <c r="AI622" i="2" s="1"/>
  <c r="AI621" i="2" s="1"/>
  <c r="AI94" i="2" s="1"/>
  <c r="AI69" i="2" s="1"/>
  <c r="N623" i="2"/>
  <c r="N95" i="2" s="1"/>
  <c r="N70" i="2" s="1"/>
  <c r="AC624" i="2"/>
  <c r="N625" i="2"/>
  <c r="N96" i="2" s="1"/>
  <c r="N71" i="2" s="1"/>
  <c r="N627" i="2"/>
  <c r="N97" i="2" s="1"/>
  <c r="N72" i="2" s="1"/>
  <c r="AC628" i="2"/>
  <c r="AI628" i="2" s="1"/>
  <c r="AC629" i="2"/>
  <c r="AE629" i="2" s="1"/>
  <c r="AC630" i="2"/>
  <c r="AE630" i="2" s="1"/>
  <c r="AC631" i="2"/>
  <c r="AE631" i="2" s="1"/>
  <c r="AV632" i="2"/>
  <c r="AV634" i="2"/>
  <c r="AV636" i="2"/>
  <c r="AV638" i="2"/>
  <c r="AV640" i="2"/>
  <c r="AV642" i="2"/>
  <c r="AV644" i="2"/>
  <c r="AV646" i="2"/>
  <c r="AV648" i="2"/>
  <c r="L650" i="2"/>
  <c r="I651" i="2"/>
  <c r="K651" i="2"/>
  <c r="M651" i="2"/>
  <c r="Q653" i="2"/>
  <c r="W653" i="2"/>
  <c r="I654" i="2"/>
  <c r="L663" i="2"/>
  <c r="N664" i="2"/>
  <c r="I666" i="2"/>
  <c r="AI667" i="2"/>
  <c r="I668" i="2"/>
  <c r="AC668" i="2"/>
  <c r="AE669" i="2"/>
  <c r="AE668" i="2" s="1"/>
  <c r="AE662" i="2" s="1"/>
  <c r="AE661" i="2" s="1"/>
  <c r="AC672" i="2"/>
  <c r="AI672" i="2" s="1"/>
  <c r="AI671" i="2" s="1"/>
  <c r="AI111" i="2" s="1"/>
  <c r="Q677" i="2"/>
  <c r="AV677" i="2"/>
  <c r="L683" i="2"/>
  <c r="I684" i="2"/>
  <c r="AV684" i="2" s="1"/>
  <c r="K684" i="2"/>
  <c r="M684" i="2"/>
  <c r="N686" i="2"/>
  <c r="H686" i="2" s="1"/>
  <c r="AV688" i="2"/>
  <c r="I690" i="2"/>
  <c r="I692" i="2"/>
  <c r="AV692" i="2" s="1"/>
  <c r="Y692" i="2"/>
  <c r="Y690" i="2" s="1"/>
  <c r="Y682" i="2" s="1"/>
  <c r="AE692" i="2"/>
  <c r="AE690" i="2" s="1"/>
  <c r="I693" i="2"/>
  <c r="O699" i="2"/>
  <c r="R700" i="2"/>
  <c r="N701" i="2"/>
  <c r="P707" i="2"/>
  <c r="AC708" i="2"/>
  <c r="L715" i="2"/>
  <c r="O715" i="2"/>
  <c r="AW719" i="2"/>
  <c r="AK719" i="2"/>
  <c r="AW722" i="2"/>
  <c r="AK722" i="2"/>
  <c r="AW723" i="2"/>
  <c r="AK723" i="2"/>
  <c r="AV725" i="2"/>
  <c r="AI725" i="2"/>
  <c r="AI726" i="2"/>
  <c r="AI783" i="2"/>
  <c r="AC782" i="2"/>
  <c r="AV789" i="2"/>
  <c r="AK789" i="2"/>
  <c r="AK788" i="2" s="1"/>
  <c r="AI788" i="2"/>
  <c r="I792" i="2"/>
  <c r="I181" i="2" s="1"/>
  <c r="AV793" i="2"/>
  <c r="H805" i="2"/>
  <c r="AZ805" i="2" s="1"/>
  <c r="N804" i="2"/>
  <c r="AK807" i="2"/>
  <c r="AV807" i="2"/>
  <c r="AK809" i="2"/>
  <c r="AV809" i="2" s="1"/>
  <c r="AI808" i="2"/>
  <c r="AK811" i="2"/>
  <c r="AV811" i="2" s="1"/>
  <c r="AC812" i="2"/>
  <c r="AE813" i="2"/>
  <c r="AE812" i="2" s="1"/>
  <c r="AE803" i="2" s="1"/>
  <c r="AV817" i="2"/>
  <c r="AK817" i="2"/>
  <c r="AV819" i="2"/>
  <c r="AK819" i="2"/>
  <c r="AV821" i="2"/>
  <c r="AK821" i="2"/>
  <c r="AK822" i="2"/>
  <c r="AV822" i="2" s="1"/>
  <c r="AV826" i="2"/>
  <c r="AK826" i="2"/>
  <c r="AI829" i="2"/>
  <c r="AV830" i="2"/>
  <c r="AI853" i="2"/>
  <c r="AC852" i="2"/>
  <c r="AC201" i="2" s="1"/>
  <c r="AE853" i="2"/>
  <c r="J857" i="2"/>
  <c r="J202" i="2" s="1"/>
  <c r="H895" i="2"/>
  <c r="AZ895" i="2" s="1"/>
  <c r="N892" i="2"/>
  <c r="AI533" i="2"/>
  <c r="AK533" i="2" s="1"/>
  <c r="AI534" i="2"/>
  <c r="AK534" i="2" s="1"/>
  <c r="AC590" i="2"/>
  <c r="AI590" i="2" s="1"/>
  <c r="AC591" i="2"/>
  <c r="AI591" i="2" s="1"/>
  <c r="AC592" i="2"/>
  <c r="AI592" i="2" s="1"/>
  <c r="AC593" i="2"/>
  <c r="AI593" i="2" s="1"/>
  <c r="AC594" i="2"/>
  <c r="AI594" i="2" s="1"/>
  <c r="AI598" i="2"/>
  <c r="AI608" i="2"/>
  <c r="AK608" i="2" s="1"/>
  <c r="AI626" i="2"/>
  <c r="Q655" i="2"/>
  <c r="W655" i="2"/>
  <c r="AC655" i="2" s="1"/>
  <c r="AC654" i="2" s="1"/>
  <c r="AI660" i="2"/>
  <c r="AI665" i="2"/>
  <c r="AI695" i="2"/>
  <c r="K715" i="2"/>
  <c r="J716" i="2"/>
  <c r="J147" i="2" s="1"/>
  <c r="J117" i="2" s="1"/>
  <c r="M715" i="2"/>
  <c r="H718" i="2"/>
  <c r="AZ718" i="2" s="1"/>
  <c r="N716" i="2"/>
  <c r="H716" i="2" s="1"/>
  <c r="AC718" i="2"/>
  <c r="BA724" i="2"/>
  <c r="AK781" i="2"/>
  <c r="AK780" i="2" s="1"/>
  <c r="AK779" i="2" s="1"/>
  <c r="N784" i="2"/>
  <c r="H785" i="2"/>
  <c r="AZ785" i="2" s="1"/>
  <c r="AK806" i="2"/>
  <c r="AV806" i="2" s="1"/>
  <c r="AC803" i="2"/>
  <c r="AV810" i="2"/>
  <c r="AK810" i="2"/>
  <c r="AK823" i="2"/>
  <c r="AV823" i="2" s="1"/>
  <c r="AK825" i="2"/>
  <c r="AV825" i="2" s="1"/>
  <c r="AK831" i="2"/>
  <c r="AK829" i="2" s="1"/>
  <c r="AK827" i="2" s="1"/>
  <c r="AK843" i="2"/>
  <c r="AK841" i="2" s="1"/>
  <c r="AK834" i="2" s="1"/>
  <c r="AC846" i="2"/>
  <c r="AC197" i="2" s="1"/>
  <c r="AV851" i="2"/>
  <c r="AI850" i="2"/>
  <c r="AE854" i="2"/>
  <c r="AI854" i="2"/>
  <c r="AV854" i="2" s="1"/>
  <c r="AI855" i="2"/>
  <c r="AV855" i="2" s="1"/>
  <c r="AE855" i="2"/>
  <c r="AK931" i="2"/>
  <c r="AV933" i="2"/>
  <c r="AC933" i="2"/>
  <c r="AE933" i="2" s="1"/>
  <c r="BA735" i="2"/>
  <c r="AC736" i="2"/>
  <c r="BA737" i="2"/>
  <c r="AC738" i="2"/>
  <c r="AC745" i="2"/>
  <c r="AI745" i="2" s="1"/>
  <c r="AK745" i="2" s="1"/>
  <c r="AC751" i="2"/>
  <c r="AI751" i="2" s="1"/>
  <c r="AK751" i="2" s="1"/>
  <c r="AW756" i="2"/>
  <c r="AW757" i="2"/>
  <c r="AW758" i="2"/>
  <c r="AW759" i="2"/>
  <c r="AW764" i="2"/>
  <c r="AI766" i="2"/>
  <c r="AI787" i="2"/>
  <c r="AI791" i="2"/>
  <c r="Q797" i="2"/>
  <c r="W797" i="2" s="1"/>
  <c r="BA814" i="2"/>
  <c r="AC815" i="2"/>
  <c r="AC816" i="2"/>
  <c r="AE816" i="2" s="1"/>
  <c r="AV818" i="2"/>
  <c r="AV820" i="2"/>
  <c r="AV824" i="2"/>
  <c r="AV832" i="2"/>
  <c r="W837" i="2"/>
  <c r="AI837" i="2"/>
  <c r="AI844" i="2"/>
  <c r="AV844" i="2" s="1"/>
  <c r="BA846" i="2"/>
  <c r="AV848" i="2"/>
  <c r="AI873" i="2"/>
  <c r="AK873" i="2" s="1"/>
  <c r="AI874" i="2"/>
  <c r="AK874" i="2" s="1"/>
  <c r="AI875" i="2"/>
  <c r="AK875" i="2" s="1"/>
  <c r="AI876" i="2"/>
  <c r="AK876" i="2" s="1"/>
  <c r="AI877" i="2"/>
  <c r="AK877" i="2" s="1"/>
  <c r="AI891" i="2"/>
  <c r="AK891" i="2" s="1"/>
  <c r="AK889" i="2" s="1"/>
  <c r="AK886" i="2" s="1"/>
  <c r="AI898" i="2"/>
  <c r="AI910" i="2"/>
  <c r="AK910" i="2" s="1"/>
  <c r="AI911" i="2"/>
  <c r="AK911" i="2" s="1"/>
  <c r="AI912" i="2"/>
  <c r="AK912" i="2" s="1"/>
  <c r="AI913" i="2"/>
  <c r="AK913" i="2" s="1"/>
  <c r="AI915" i="2"/>
  <c r="AI916" i="2"/>
  <c r="AK916" i="2" s="1"/>
  <c r="AI918" i="2"/>
  <c r="AK918" i="2" s="1"/>
  <c r="AI920" i="2"/>
  <c r="AK920" i="2" s="1"/>
  <c r="AI921" i="2"/>
  <c r="AK921" i="2" s="1"/>
  <c r="AI922" i="2"/>
  <c r="AK922" i="2" s="1"/>
  <c r="AI923" i="2"/>
  <c r="AK923" i="2" s="1"/>
  <c r="AI924" i="2"/>
  <c r="AK924" i="2" s="1"/>
  <c r="AI925" i="2"/>
  <c r="AK925" i="2" s="1"/>
  <c r="AI926" i="2"/>
  <c r="AK926" i="2" s="1"/>
  <c r="AI927" i="2"/>
  <c r="AK927" i="2" s="1"/>
  <c r="AI928" i="2"/>
  <c r="AK928" i="2" s="1"/>
  <c r="AI933" i="2"/>
  <c r="AK933" i="2" s="1"/>
  <c r="AI934" i="2"/>
  <c r="AK934" i="2" s="1"/>
  <c r="AI937" i="2"/>
  <c r="AK937" i="2" s="1"/>
  <c r="AI938" i="2"/>
  <c r="AK938" i="2" s="1"/>
  <c r="AI941" i="2"/>
  <c r="AK941" i="2" s="1"/>
  <c r="AI942" i="2"/>
  <c r="AK942" i="2" s="1"/>
  <c r="AI943" i="2"/>
  <c r="AK943" i="2" s="1"/>
  <c r="AI945" i="2"/>
  <c r="AI946" i="2"/>
  <c r="AK946" i="2" s="1"/>
  <c r="AI948" i="2"/>
  <c r="AK948" i="2" s="1"/>
  <c r="AI949" i="2"/>
  <c r="AK949" i="2" s="1"/>
  <c r="AI950" i="2"/>
  <c r="AK950" i="2" s="1"/>
  <c r="AI951" i="2"/>
  <c r="AK951" i="2" s="1"/>
  <c r="AI952" i="2"/>
  <c r="AK952" i="2" s="1"/>
  <c r="AI957" i="2"/>
  <c r="AI958" i="2"/>
  <c r="AK958" i="2" s="1"/>
  <c r="AI959" i="2"/>
  <c r="AK959" i="2" s="1"/>
  <c r="BA969" i="2"/>
  <c r="N970" i="2"/>
  <c r="I970" i="2"/>
  <c r="O969" i="2"/>
  <c r="I969" i="2" s="1"/>
  <c r="I971" i="2"/>
  <c r="K972" i="2"/>
  <c r="I972" i="2"/>
  <c r="AC973" i="2"/>
  <c r="AV974" i="2"/>
  <c r="AC975" i="2"/>
  <c r="J980" i="2"/>
  <c r="J246" i="2" s="1"/>
  <c r="M979" i="2"/>
  <c r="BA981" i="2"/>
  <c r="L980" i="2"/>
  <c r="N984" i="2"/>
  <c r="H984" i="2" s="1"/>
  <c r="AZ984" i="2" s="1"/>
  <c r="I984" i="2"/>
  <c r="AI1029" i="2"/>
  <c r="AI270" i="2" s="1"/>
  <c r="AE1029" i="2"/>
  <c r="N1037" i="2"/>
  <c r="H1038" i="2"/>
  <c r="AZ1038" i="2" s="1"/>
  <c r="AC717" i="2"/>
  <c r="AC720" i="2"/>
  <c r="AI730" i="2"/>
  <c r="AI732" i="2"/>
  <c r="AK734" i="2"/>
  <c r="AK733" i="2" s="1"/>
  <c r="K739" i="2"/>
  <c r="O739" i="2"/>
  <c r="AI740" i="2"/>
  <c r="AI742" i="2"/>
  <c r="AI743" i="2"/>
  <c r="AI744" i="2"/>
  <c r="AC746" i="2"/>
  <c r="AI746" i="2" s="1"/>
  <c r="AK746" i="2" s="1"/>
  <c r="AI747" i="2"/>
  <c r="AI748" i="2"/>
  <c r="AI749" i="2"/>
  <c r="AI750" i="2"/>
  <c r="AK752" i="2"/>
  <c r="AK753" i="2"/>
  <c r="I754" i="2"/>
  <c r="N754" i="2"/>
  <c r="I755" i="2"/>
  <c r="N763" i="2"/>
  <c r="AI764" i="2"/>
  <c r="N765" i="2"/>
  <c r="N160" i="2" s="1"/>
  <c r="N125" i="2" s="1"/>
  <c r="N767" i="2"/>
  <c r="N161" i="2" s="1"/>
  <c r="AI769" i="2"/>
  <c r="AI770" i="2"/>
  <c r="AK770" i="2" s="1"/>
  <c r="AC774" i="2"/>
  <c r="P780" i="2"/>
  <c r="R780" i="2"/>
  <c r="O781" i="2"/>
  <c r="I785" i="2"/>
  <c r="AC786" i="2"/>
  <c r="AC177" i="2" s="1"/>
  <c r="AC167" i="2" s="1"/>
  <c r="N788" i="2"/>
  <c r="K792" i="2"/>
  <c r="M792" i="2"/>
  <c r="Q798" i="2"/>
  <c r="R798" i="2" s="1"/>
  <c r="W798" i="2"/>
  <c r="X798" i="2" s="1"/>
  <c r="W799" i="2"/>
  <c r="L802" i="2"/>
  <c r="K803" i="2"/>
  <c r="M803" i="2"/>
  <c r="I804" i="2"/>
  <c r="I186" i="2" s="1"/>
  <c r="I165" i="2" s="1"/>
  <c r="O804" i="2"/>
  <c r="I805" i="2"/>
  <c r="AI805" i="2" s="1"/>
  <c r="N808" i="2"/>
  <c r="N187" i="2" s="1"/>
  <c r="I827" i="2"/>
  <c r="I189" i="2" s="1"/>
  <c r="I829" i="2"/>
  <c r="I191" i="2" s="1"/>
  <c r="I172" i="2" s="1"/>
  <c r="I834" i="2"/>
  <c r="I192" i="2" s="1"/>
  <c r="I835" i="2"/>
  <c r="I193" i="2" s="1"/>
  <c r="K835" i="2"/>
  <c r="M835" i="2"/>
  <c r="I836" i="2"/>
  <c r="I194" i="2" s="1"/>
  <c r="I169" i="2" s="1"/>
  <c r="Q838" i="2"/>
  <c r="R838" i="2" s="1"/>
  <c r="Q840" i="2"/>
  <c r="Q842" i="2"/>
  <c r="K846" i="2"/>
  <c r="O847" i="2"/>
  <c r="N848" i="2"/>
  <c r="N850" i="2"/>
  <c r="L857" i="2"/>
  <c r="I859" i="2"/>
  <c r="O859" i="2"/>
  <c r="AI861" i="2"/>
  <c r="AI863" i="2"/>
  <c r="AI205" i="2" s="1"/>
  <c r="AI866" i="2"/>
  <c r="AI868" i="2"/>
  <c r="AI870" i="2"/>
  <c r="I871" i="2"/>
  <c r="Q872" i="2"/>
  <c r="W872" i="2" s="1"/>
  <c r="AI879" i="2"/>
  <c r="P886" i="2"/>
  <c r="R886" i="2"/>
  <c r="N887" i="2"/>
  <c r="AC890" i="2"/>
  <c r="O892" i="2"/>
  <c r="O885" i="2" s="1"/>
  <c r="AC893" i="2"/>
  <c r="AI893" i="2"/>
  <c r="AC894" i="2"/>
  <c r="AE894" i="2" s="1"/>
  <c r="AI894" i="2"/>
  <c r="AK894" i="2" s="1"/>
  <c r="I895" i="2"/>
  <c r="AI896" i="2"/>
  <c r="AK896" i="2" s="1"/>
  <c r="AI897" i="2"/>
  <c r="I898" i="2"/>
  <c r="AV898" i="2" s="1"/>
  <c r="L903" i="2"/>
  <c r="K904" i="2"/>
  <c r="M904" i="2"/>
  <c r="AC906" i="2"/>
  <c r="AI906" i="2" s="1"/>
  <c r="AI907" i="2"/>
  <c r="AK907" i="2" s="1"/>
  <c r="AI908" i="2"/>
  <c r="AK908" i="2" s="1"/>
  <c r="AI909" i="2"/>
  <c r="AK909" i="2" s="1"/>
  <c r="N914" i="2"/>
  <c r="AI917" i="2"/>
  <c r="AK917" i="2" s="1"/>
  <c r="W919" i="2"/>
  <c r="AI919" i="2"/>
  <c r="AK919" i="2" s="1"/>
  <c r="AI929" i="2"/>
  <c r="AK929" i="2" s="1"/>
  <c r="I930" i="2"/>
  <c r="O930" i="2"/>
  <c r="O233" i="2" s="1"/>
  <c r="O216" i="2" s="1"/>
  <c r="AC932" i="2"/>
  <c r="AI935" i="2"/>
  <c r="AK935" i="2" s="1"/>
  <c r="AI939" i="2"/>
  <c r="AK939" i="2" s="1"/>
  <c r="N944" i="2"/>
  <c r="N234" i="2" s="1"/>
  <c r="N217" i="2" s="1"/>
  <c r="AI947" i="2"/>
  <c r="AK947" i="2" s="1"/>
  <c r="L965" i="2"/>
  <c r="AV968" i="2"/>
  <c r="Q968" i="2"/>
  <c r="W968" i="2" s="1"/>
  <c r="AI974" i="2"/>
  <c r="K979" i="2"/>
  <c r="AQ980" i="2"/>
  <c r="D980" i="2"/>
  <c r="N982" i="2"/>
  <c r="I982" i="2"/>
  <c r="O981" i="2"/>
  <c r="I981" i="2" s="1"/>
  <c r="AK1027" i="2"/>
  <c r="AK1025" i="2" s="1"/>
  <c r="AI1025" i="2"/>
  <c r="AI268" i="2" s="1"/>
  <c r="H1037" i="2"/>
  <c r="AE1064" i="2"/>
  <c r="AE1062" i="2" s="1"/>
  <c r="AC1062" i="2"/>
  <c r="AC278" i="2" s="1"/>
  <c r="AI1089" i="2"/>
  <c r="AK1089" i="2" s="1"/>
  <c r="AC990" i="2"/>
  <c r="AE990" i="2" s="1"/>
  <c r="AC991" i="2"/>
  <c r="AE991" i="2" s="1"/>
  <c r="AC992" i="2"/>
  <c r="AE992" i="2" s="1"/>
  <c r="AI994" i="2"/>
  <c r="AW1008" i="2"/>
  <c r="AV1012" i="2"/>
  <c r="AI1016" i="2"/>
  <c r="AK1016" i="2" s="1"/>
  <c r="AV1029" i="2"/>
  <c r="AI1042" i="2"/>
  <c r="AK1042" i="2" s="1"/>
  <c r="AI1044" i="2"/>
  <c r="AK1044" i="2" s="1"/>
  <c r="AC1051" i="2"/>
  <c r="AI1051" i="2" s="1"/>
  <c r="AC1052" i="2"/>
  <c r="AE1052" i="2" s="1"/>
  <c r="AC1053" i="2"/>
  <c r="AE1053" i="2" s="1"/>
  <c r="AC1054" i="2"/>
  <c r="AE1054" i="2" s="1"/>
  <c r="AC1055" i="2"/>
  <c r="AE1055" i="2" s="1"/>
  <c r="AC1056" i="2"/>
  <c r="AE1056" i="2" s="1"/>
  <c r="AC1059" i="2"/>
  <c r="AE1059" i="2" s="1"/>
  <c r="AC1061" i="2"/>
  <c r="AE1061" i="2" s="1"/>
  <c r="Q1073" i="2"/>
  <c r="W1073" i="2"/>
  <c r="AC1073" i="2" s="1"/>
  <c r="AC1072" i="2" s="1"/>
  <c r="AC280" i="2" s="1"/>
  <c r="AV1073" i="2"/>
  <c r="AV1081" i="2"/>
  <c r="AI1081" i="2"/>
  <c r="AK1081" i="2" s="1"/>
  <c r="AV1085" i="2"/>
  <c r="AI1085" i="2"/>
  <c r="AK1085" i="2" s="1"/>
  <c r="AC1088" i="2"/>
  <c r="AE1088" i="2" s="1"/>
  <c r="AV1088" i="2"/>
  <c r="AC1089" i="2"/>
  <c r="AE1089" i="2" s="1"/>
  <c r="AV1089" i="2"/>
  <c r="AV1091" i="2"/>
  <c r="AI1091" i="2"/>
  <c r="AK1091" i="2" s="1"/>
  <c r="J1100" i="2"/>
  <c r="J287" i="2" s="1"/>
  <c r="P1099" i="2"/>
  <c r="AK1108" i="2"/>
  <c r="AK1107" i="2" s="1"/>
  <c r="AI1107" i="2"/>
  <c r="AI291" i="2" s="1"/>
  <c r="AK1110" i="2"/>
  <c r="AK1109" i="2" s="1"/>
  <c r="AI1109" i="2"/>
  <c r="AI292" i="2" s="1"/>
  <c r="AK1112" i="2"/>
  <c r="H1118" i="2"/>
  <c r="AE1176" i="2"/>
  <c r="AE1175" i="2" s="1"/>
  <c r="AI1176" i="2"/>
  <c r="AI1175" i="2" s="1"/>
  <c r="AI333" i="2" s="1"/>
  <c r="AC1175" i="2"/>
  <c r="AC333" i="2" s="1"/>
  <c r="AE1184" i="2"/>
  <c r="I986" i="2"/>
  <c r="N986" i="2"/>
  <c r="AC988" i="2"/>
  <c r="AE988" i="2" s="1"/>
  <c r="N993" i="2"/>
  <c r="N249" i="2" s="1"/>
  <c r="AC995" i="2"/>
  <c r="AI995" i="2"/>
  <c r="AK995" i="2" s="1"/>
  <c r="AI996" i="2"/>
  <c r="AK996" i="2" s="1"/>
  <c r="N998" i="2"/>
  <c r="W999" i="2"/>
  <c r="K1005" i="2"/>
  <c r="M1005" i="2"/>
  <c r="L1006" i="2"/>
  <c r="N1007" i="2"/>
  <c r="AC1008" i="2"/>
  <c r="AI1008" i="2" s="1"/>
  <c r="I1010" i="2"/>
  <c r="AC1012" i="2"/>
  <c r="AE1012" i="2" s="1"/>
  <c r="N1013" i="2"/>
  <c r="N265" i="2" s="1"/>
  <c r="N255" i="2" s="1"/>
  <c r="AI1014" i="2"/>
  <c r="AI1015" i="2"/>
  <c r="AK1015" i="2" s="1"/>
  <c r="AI1018" i="2"/>
  <c r="AI1019" i="2"/>
  <c r="AK1019" i="2" s="1"/>
  <c r="AI1020" i="2"/>
  <c r="AK1020" i="2" s="1"/>
  <c r="I1021" i="2"/>
  <c r="AC1023" i="2"/>
  <c r="AI1023" i="2"/>
  <c r="N1025" i="2"/>
  <c r="N268" i="2" s="1"/>
  <c r="L1033" i="2"/>
  <c r="M1034" i="2"/>
  <c r="P1036" i="2"/>
  <c r="R1036" i="2"/>
  <c r="I1038" i="2"/>
  <c r="AI1040" i="2"/>
  <c r="AC1047" i="2"/>
  <c r="AI1047" i="2" s="1"/>
  <c r="AC1048" i="2"/>
  <c r="AE1048" i="2" s="1"/>
  <c r="W1050" i="2"/>
  <c r="AC1058" i="2"/>
  <c r="AE1058" i="2" s="1"/>
  <c r="AI1058" i="2"/>
  <c r="AK1058" i="2" s="1"/>
  <c r="W1060" i="2"/>
  <c r="Y1060" i="2" s="1"/>
  <c r="Y1050" i="2" s="1"/>
  <c r="Y1036" i="2" s="1"/>
  <c r="Y1035" i="2" s="1"/>
  <c r="Y1034" i="2" s="1"/>
  <c r="Y1033" i="2" s="1"/>
  <c r="Y1003" i="2" s="1"/>
  <c r="Y473" i="2" s="1"/>
  <c r="AC1060" i="2"/>
  <c r="AE1060" i="2" s="1"/>
  <c r="AI1062" i="2"/>
  <c r="AI278" i="2" s="1"/>
  <c r="AI1066" i="2"/>
  <c r="AI1067" i="2"/>
  <c r="AK1067" i="2" s="1"/>
  <c r="AI1068" i="2"/>
  <c r="AK1068" i="2" s="1"/>
  <c r="AI1069" i="2"/>
  <c r="AK1069" i="2" s="1"/>
  <c r="AI1070" i="2"/>
  <c r="AK1070" i="2" s="1"/>
  <c r="AI1071" i="2"/>
  <c r="AK1071" i="2" s="1"/>
  <c r="K1072" i="2"/>
  <c r="AI1074" i="2"/>
  <c r="AK1074" i="2" s="1"/>
  <c r="AC1075" i="2"/>
  <c r="AE1075" i="2" s="1"/>
  <c r="AE1072" i="2" s="1"/>
  <c r="AI1075" i="2"/>
  <c r="AK1075" i="2" s="1"/>
  <c r="AV1076" i="2"/>
  <c r="AI1076" i="2"/>
  <c r="AK1076" i="2" s="1"/>
  <c r="AC1076" i="2"/>
  <c r="AE1076" i="2" s="1"/>
  <c r="AV1078" i="2"/>
  <c r="AI1078" i="2"/>
  <c r="AK1078" i="2" s="1"/>
  <c r="AV1083" i="2"/>
  <c r="AI1083" i="2"/>
  <c r="AK1083" i="2" s="1"/>
  <c r="AI1087" i="2"/>
  <c r="AK1087" i="2" s="1"/>
  <c r="AV1093" i="2"/>
  <c r="AI1093" i="2"/>
  <c r="AK1093" i="2" s="1"/>
  <c r="R1100" i="2"/>
  <c r="I1101" i="2"/>
  <c r="O1100" i="2"/>
  <c r="Q1100" i="2"/>
  <c r="S1100" i="2"/>
  <c r="S1099" i="2" s="1"/>
  <c r="S1033" i="2" s="1"/>
  <c r="S1003" i="2" s="1"/>
  <c r="U1100" i="2"/>
  <c r="U1099" i="2" s="1"/>
  <c r="U1033" i="2" s="1"/>
  <c r="U1003" i="2" s="1"/>
  <c r="U473" i="2" s="1"/>
  <c r="W1100" i="2"/>
  <c r="Y1100" i="2"/>
  <c r="Y1099" i="2" s="1"/>
  <c r="AA1100" i="2"/>
  <c r="AA1099" i="2" s="1"/>
  <c r="AA1033" i="2" s="1"/>
  <c r="AA1003" i="2" s="1"/>
  <c r="AA473" i="2" s="1"/>
  <c r="AC1100" i="2"/>
  <c r="AE1100" i="2"/>
  <c r="AE1099" i="2" s="1"/>
  <c r="AG1100" i="2"/>
  <c r="AG1099" i="2" s="1"/>
  <c r="AG1033" i="2" s="1"/>
  <c r="AG1003" i="2" s="1"/>
  <c r="AG473" i="2" s="1"/>
  <c r="AM1100" i="2"/>
  <c r="AM1099" i="2" s="1"/>
  <c r="AM1033" i="2" s="1"/>
  <c r="AM1003" i="2" s="1"/>
  <c r="AV1102" i="2"/>
  <c r="AI1102" i="2"/>
  <c r="H1102" i="2"/>
  <c r="AZ1102" i="2" s="1"/>
  <c r="N1101" i="2"/>
  <c r="AO1100" i="2"/>
  <c r="AO1099" i="2" s="1"/>
  <c r="AO1033" i="2" s="1"/>
  <c r="AO1003" i="2" s="1"/>
  <c r="AQ1100" i="2"/>
  <c r="AQ1099" i="2" s="1"/>
  <c r="AQ1033" i="2" s="1"/>
  <c r="AQ1003" i="2" s="1"/>
  <c r="AS1100" i="2"/>
  <c r="AS1099" i="2" s="1"/>
  <c r="AS1033" i="2" s="1"/>
  <c r="AS1003" i="2" s="1"/>
  <c r="AV1104" i="2"/>
  <c r="AI1104" i="2"/>
  <c r="H1104" i="2"/>
  <c r="AZ1104" i="2" s="1"/>
  <c r="N1103" i="2"/>
  <c r="AV1113" i="2"/>
  <c r="AI1113" i="2"/>
  <c r="AK1113" i="2" s="1"/>
  <c r="K1116" i="2"/>
  <c r="AV1122" i="2"/>
  <c r="AV1167" i="2"/>
  <c r="AI1166" i="2"/>
  <c r="AV1175" i="2"/>
  <c r="AI1079" i="2"/>
  <c r="AK1079" i="2" s="1"/>
  <c r="AC1086" i="2"/>
  <c r="AE1086" i="2" s="1"/>
  <c r="M1116" i="2"/>
  <c r="L1117" i="2"/>
  <c r="I1118" i="2"/>
  <c r="Q1119" i="2"/>
  <c r="W1119" i="2"/>
  <c r="N1120" i="2"/>
  <c r="Q1123" i="2"/>
  <c r="W1123" i="2" s="1"/>
  <c r="AC1124" i="2"/>
  <c r="Y1126" i="2"/>
  <c r="Y1125" i="2" s="1"/>
  <c r="AI1126" i="2"/>
  <c r="AI1125" i="2" s="1"/>
  <c r="AI299" i="2" s="1"/>
  <c r="P1128" i="2"/>
  <c r="M1135" i="2"/>
  <c r="O1137" i="2"/>
  <c r="P1138" i="2"/>
  <c r="R1138" i="2"/>
  <c r="N1139" i="2"/>
  <c r="AI1142" i="2"/>
  <c r="N1143" i="2"/>
  <c r="AI1146" i="2"/>
  <c r="AK1146" i="2" s="1"/>
  <c r="L1150" i="2"/>
  <c r="I1151" i="2"/>
  <c r="I1152" i="2"/>
  <c r="Q1152" i="2"/>
  <c r="R1153" i="2"/>
  <c r="I1154" i="2"/>
  <c r="Q1154" i="2"/>
  <c r="Q323" i="2" s="1"/>
  <c r="R1155" i="2"/>
  <c r="I1157" i="2"/>
  <c r="I1158" i="2"/>
  <c r="N1161" i="2"/>
  <c r="H1161" i="2" s="1"/>
  <c r="P1165" i="2"/>
  <c r="R1165" i="2"/>
  <c r="AC1166" i="2"/>
  <c r="AV1166" i="2" s="1"/>
  <c r="AE1168" i="2"/>
  <c r="AE1166" i="2" s="1"/>
  <c r="AE1165" i="2" s="1"/>
  <c r="AE1159" i="2" s="1"/>
  <c r="N1169" i="2"/>
  <c r="N1165" i="2" s="1"/>
  <c r="N1172" i="2"/>
  <c r="N1178" i="2"/>
  <c r="K1181" i="2"/>
  <c r="K1177" i="2" s="1"/>
  <c r="Q1182" i="2"/>
  <c r="W1182" i="2" s="1"/>
  <c r="AV1183" i="2"/>
  <c r="AV1184" i="2"/>
  <c r="AV1185" i="2"/>
  <c r="AV1186" i="2"/>
  <c r="AZ1200" i="2"/>
  <c r="H1199" i="2"/>
  <c r="AR1227" i="2"/>
  <c r="AD1241" i="2"/>
  <c r="AE1254" i="2"/>
  <c r="AI1254" i="2"/>
  <c r="AK1254" i="2" s="1"/>
  <c r="AK1272" i="2"/>
  <c r="AK1271" i="2" s="1"/>
  <c r="AI1271" i="2"/>
  <c r="AI379" i="2" s="1"/>
  <c r="AI1121" i="2"/>
  <c r="Q1130" i="2"/>
  <c r="AI1140" i="2"/>
  <c r="AI1144" i="2"/>
  <c r="AI1145" i="2"/>
  <c r="AK1145" i="2" s="1"/>
  <c r="W1153" i="2"/>
  <c r="W1155" i="2"/>
  <c r="AI1173" i="2"/>
  <c r="AI1174" i="2"/>
  <c r="AK1174" i="2" s="1"/>
  <c r="H1184" i="2"/>
  <c r="H1181" i="2" s="1"/>
  <c r="AZ1181" i="2" s="1"/>
  <c r="N1181" i="2"/>
  <c r="AC1187" i="2"/>
  <c r="AE1187" i="2" s="1"/>
  <c r="W1187" i="2"/>
  <c r="X1187" i="2" s="1"/>
  <c r="AV1192" i="2"/>
  <c r="AV1196" i="2"/>
  <c r="AV1202" i="2"/>
  <c r="AK1259" i="2"/>
  <c r="W1188" i="2"/>
  <c r="X1188" i="2" s="1"/>
  <c r="AK1189" i="2"/>
  <c r="AI1190" i="2"/>
  <c r="AI1191" i="2"/>
  <c r="AK1191" i="2" s="1"/>
  <c r="AI1192" i="2"/>
  <c r="AK1192" i="2" s="1"/>
  <c r="AI1193" i="2"/>
  <c r="AK1193" i="2" s="1"/>
  <c r="AI1194" i="2"/>
  <c r="AK1194" i="2" s="1"/>
  <c r="AI1195" i="2"/>
  <c r="AK1195" i="2" s="1"/>
  <c r="AI1196" i="2"/>
  <c r="AK1196" i="2" s="1"/>
  <c r="AI1197" i="2"/>
  <c r="AJ1197" i="2" s="1"/>
  <c r="AJ1181" i="2" s="1"/>
  <c r="AJ1177" i="2" s="1"/>
  <c r="AJ1158" i="2" s="1"/>
  <c r="AJ1157" i="2" s="1"/>
  <c r="AJ1156" i="2" s="1"/>
  <c r="AJ1135" i="2" s="1"/>
  <c r="AJ475" i="2" s="1"/>
  <c r="I1198" i="2"/>
  <c r="N1199" i="2"/>
  <c r="N336" i="2" s="1"/>
  <c r="N311" i="2" s="1"/>
  <c r="P1199" i="2"/>
  <c r="R1199" i="2"/>
  <c r="AI1200" i="2"/>
  <c r="AK1201" i="2"/>
  <c r="AK1200" i="2" s="1"/>
  <c r="AK1199" i="2" s="1"/>
  <c r="AI1202" i="2"/>
  <c r="AI338" i="2" s="1"/>
  <c r="AI313" i="2" s="1"/>
  <c r="AK1203" i="2"/>
  <c r="AK1202" i="2" s="1"/>
  <c r="L1204" i="2"/>
  <c r="I1205" i="2"/>
  <c r="I1206" i="2"/>
  <c r="Q1206" i="2"/>
  <c r="R1207" i="2"/>
  <c r="Q1209" i="2"/>
  <c r="I1212" i="2"/>
  <c r="I1213" i="2"/>
  <c r="AV1213" i="2" s="1"/>
  <c r="I1215" i="2"/>
  <c r="Q1216" i="2"/>
  <c r="W1216" i="2"/>
  <c r="Q1217" i="2"/>
  <c r="R1217" i="2" s="1"/>
  <c r="W1217" i="2"/>
  <c r="X1217" i="2" s="1"/>
  <c r="I1218" i="2"/>
  <c r="K1218" i="2"/>
  <c r="O1219" i="2"/>
  <c r="N1220" i="2"/>
  <c r="P1220" i="2"/>
  <c r="R1220" i="2"/>
  <c r="W1221" i="2"/>
  <c r="Y1222" i="2"/>
  <c r="Y1221" i="2" s="1"/>
  <c r="Y1220" i="2" s="1"/>
  <c r="Y1219" i="2" s="1"/>
  <c r="Y1135" i="2" s="1"/>
  <c r="Y475" i="2" s="1"/>
  <c r="AI1222" i="2"/>
  <c r="AI1221" i="2" s="1"/>
  <c r="O1228" i="2"/>
  <c r="I1228" i="2" s="1"/>
  <c r="I1229" i="2"/>
  <c r="AV1229" i="2" s="1"/>
  <c r="P1230" i="2"/>
  <c r="R1230" i="2"/>
  <c r="AI1232" i="2"/>
  <c r="N1233" i="2"/>
  <c r="AC1234" i="2"/>
  <c r="N1235" i="2"/>
  <c r="AI1237" i="2"/>
  <c r="AK1237" i="2" s="1"/>
  <c r="AI1243" i="2"/>
  <c r="L1247" i="2"/>
  <c r="I1248" i="2"/>
  <c r="I1249" i="2"/>
  <c r="AC1250" i="2"/>
  <c r="AC1251" i="2"/>
  <c r="AC1252" i="2"/>
  <c r="AC1253" i="2"/>
  <c r="AI1257" i="2"/>
  <c r="AK1257" i="2" s="1"/>
  <c r="I1258" i="2"/>
  <c r="AC1258" i="2"/>
  <c r="AC376" i="2" s="1"/>
  <c r="AE1259" i="2"/>
  <c r="AE1258" i="2" s="1"/>
  <c r="N1264" i="2"/>
  <c r="H1264" i="2" s="1"/>
  <c r="AI1265" i="2"/>
  <c r="AV1272" i="2"/>
  <c r="AV1274" i="2"/>
  <c r="BA1283" i="2"/>
  <c r="O1289" i="2"/>
  <c r="K1289" i="2"/>
  <c r="AV1293" i="2"/>
  <c r="AI1293" i="2"/>
  <c r="H1293" i="2"/>
  <c r="AZ1293" i="2" s="1"/>
  <c r="N1292" i="2"/>
  <c r="N384" i="2" s="1"/>
  <c r="N362" i="2" s="1"/>
  <c r="AE1323" i="2"/>
  <c r="AC1320" i="2"/>
  <c r="AC391" i="2" s="1"/>
  <c r="AI1323" i="2"/>
  <c r="AC1322" i="2"/>
  <c r="W1207" i="2"/>
  <c r="AC1236" i="2"/>
  <c r="AI1260" i="2"/>
  <c r="AK1260" i="2" s="1"/>
  <c r="AI1261" i="2"/>
  <c r="AK1261" i="2" s="1"/>
  <c r="AI1262" i="2"/>
  <c r="AK1262" i="2" s="1"/>
  <c r="AI1263" i="2"/>
  <c r="AK1263" i="2" s="1"/>
  <c r="AC1270" i="2"/>
  <c r="AE1270" i="2" s="1"/>
  <c r="H1272" i="2"/>
  <c r="AZ1272" i="2" s="1"/>
  <c r="N1271" i="2"/>
  <c r="H1277" i="2"/>
  <c r="AZ1277" i="2" s="1"/>
  <c r="N1276" i="2"/>
  <c r="N380" i="2" s="1"/>
  <c r="AC1277" i="2"/>
  <c r="AC1278" i="2"/>
  <c r="AE1278" i="2" s="1"/>
  <c r="AC1279" i="2"/>
  <c r="AE1279" i="2" s="1"/>
  <c r="AC1280" i="2"/>
  <c r="AE1280" i="2" s="1"/>
  <c r="AC1281" i="2"/>
  <c r="AE1281" i="2" s="1"/>
  <c r="AV1282" i="2"/>
  <c r="AI1282" i="2"/>
  <c r="AK1282" i="2" s="1"/>
  <c r="AV1284" i="2"/>
  <c r="AI1284" i="2"/>
  <c r="AK1284" i="2" s="1"/>
  <c r="AV1286" i="2"/>
  <c r="AI1286" i="2"/>
  <c r="AK1286" i="2" s="1"/>
  <c r="I1289" i="2"/>
  <c r="L1288" i="2"/>
  <c r="BA1289" i="2"/>
  <c r="H1291" i="2"/>
  <c r="AZ1291" i="2" s="1"/>
  <c r="N1290" i="2"/>
  <c r="H1292" i="2"/>
  <c r="AV1295" i="2"/>
  <c r="AI1295" i="2"/>
  <c r="AK1295" i="2" s="1"/>
  <c r="AI1318" i="2"/>
  <c r="AE1318" i="2"/>
  <c r="AC1269" i="2"/>
  <c r="AI1297" i="2"/>
  <c r="AK1297" i="2" s="1"/>
  <c r="AI1299" i="2"/>
  <c r="AK1299" i="2" s="1"/>
  <c r="AI1301" i="2"/>
  <c r="AK1301" i="2" s="1"/>
  <c r="AI1303" i="2"/>
  <c r="AK1303" i="2" s="1"/>
  <c r="AI1305" i="2"/>
  <c r="AK1305" i="2" s="1"/>
  <c r="AI1307" i="2"/>
  <c r="AK1307" i="2" s="1"/>
  <c r="AI1309" i="2"/>
  <c r="AK1309" i="2" s="1"/>
  <c r="I1310" i="2"/>
  <c r="I1311" i="2"/>
  <c r="I1312" i="2"/>
  <c r="Q1313" i="2"/>
  <c r="W1313" i="2"/>
  <c r="AC1313" i="2" s="1"/>
  <c r="AC1312" i="2" s="1"/>
  <c r="I1314" i="2"/>
  <c r="Q1315" i="2"/>
  <c r="W1315" i="2"/>
  <c r="AC1315" i="2" s="1"/>
  <c r="AC1314" i="2" s="1"/>
  <c r="AC388" i="2" s="1"/>
  <c r="AC358" i="2" s="1"/>
  <c r="I1316" i="2"/>
  <c r="N1316" i="2"/>
  <c r="W1317" i="2"/>
  <c r="AV1318" i="2"/>
  <c r="L1326" i="2"/>
  <c r="R1327" i="2"/>
  <c r="W1328" i="2"/>
  <c r="AV1328" i="2"/>
  <c r="I1329" i="2"/>
  <c r="W1329" i="2"/>
  <c r="W397" i="2" s="1"/>
  <c r="W357" i="2" s="1"/>
  <c r="X1330" i="2"/>
  <c r="X1329" i="2" s="1"/>
  <c r="BA1329" i="2" s="1"/>
  <c r="I1331" i="2"/>
  <c r="AI1332" i="2"/>
  <c r="N1333" i="2"/>
  <c r="N1326" i="2" s="1"/>
  <c r="AC1336" i="2"/>
  <c r="AC1337" i="2"/>
  <c r="AC1338" i="2"/>
  <c r="J1350" i="2"/>
  <c r="J413" i="2" s="1"/>
  <c r="P1349" i="2"/>
  <c r="AV1357" i="2"/>
  <c r="AI1357" i="2"/>
  <c r="AK1362" i="2"/>
  <c r="AM1361" i="2"/>
  <c r="AM1360" i="2" s="1"/>
  <c r="AM1359" i="2" s="1"/>
  <c r="AM1347" i="2" s="1"/>
  <c r="AM479" i="2" s="1"/>
  <c r="AO1361" i="2"/>
  <c r="AQ1361" i="2"/>
  <c r="AS1361" i="2"/>
  <c r="AE1374" i="2"/>
  <c r="AE1373" i="2" s="1"/>
  <c r="AC1373" i="2"/>
  <c r="Y1372" i="2"/>
  <c r="Y1371" i="2" s="1"/>
  <c r="Y1361" i="2" s="1"/>
  <c r="Y1360" i="2" s="1"/>
  <c r="Y1359" i="2" s="1"/>
  <c r="Y1347" i="2" s="1"/>
  <c r="Y479" i="2" s="1"/>
  <c r="AK1379" i="2"/>
  <c r="AK1378" i="2" s="1"/>
  <c r="AI1378" i="2"/>
  <c r="AK1384" i="2"/>
  <c r="AK1382" i="2" s="1"/>
  <c r="AK1372" i="2" s="1"/>
  <c r="AI1382" i="2"/>
  <c r="AI1334" i="2"/>
  <c r="BA1350" i="2"/>
  <c r="R1349" i="2"/>
  <c r="I1351" i="2"/>
  <c r="O1350" i="2"/>
  <c r="H1352" i="2"/>
  <c r="AZ1352" i="2" s="1"/>
  <c r="N1351" i="2"/>
  <c r="AC1352" i="2"/>
  <c r="H1354" i="2"/>
  <c r="AZ1354" i="2" s="1"/>
  <c r="N1353" i="2"/>
  <c r="AC1354" i="2"/>
  <c r="AV1355" i="2"/>
  <c r="AI1355" i="2"/>
  <c r="AK1355" i="2" s="1"/>
  <c r="X1368" i="2"/>
  <c r="X1367" i="2" s="1"/>
  <c r="W1367" i="2"/>
  <c r="W423" i="2" s="1"/>
  <c r="W408" i="2" s="1"/>
  <c r="AW1369" i="2"/>
  <c r="AJ1369" i="2"/>
  <c r="AJ1367" i="2" s="1"/>
  <c r="AJ1362" i="2" s="1"/>
  <c r="AJ1361" i="2" s="1"/>
  <c r="AJ1360" i="2" s="1"/>
  <c r="AJ1359" i="2" s="1"/>
  <c r="AJ1347" i="2" s="1"/>
  <c r="AJ479" i="2" s="1"/>
  <c r="AI1367" i="2"/>
  <c r="AI423" i="2" s="1"/>
  <c r="BA1369" i="2"/>
  <c r="AE1380" i="2"/>
  <c r="AE1378" i="2" s="1"/>
  <c r="AC1378" i="2"/>
  <c r="AE1372" i="2"/>
  <c r="K1363" i="2"/>
  <c r="M1363" i="2"/>
  <c r="Q1365" i="2"/>
  <c r="W1365" i="2"/>
  <c r="AC1365" i="2" s="1"/>
  <c r="Q1366" i="2"/>
  <c r="W1366" i="2" s="1"/>
  <c r="I1367" i="2"/>
  <c r="K1367" i="2"/>
  <c r="Q1367" i="2"/>
  <c r="Q423" i="2" s="1"/>
  <c r="R1368" i="2"/>
  <c r="AV1369" i="2"/>
  <c r="I1371" i="2"/>
  <c r="I1372" i="2"/>
  <c r="K1372" i="2"/>
  <c r="M1372" i="2"/>
  <c r="I1382" i="2"/>
  <c r="AC1382" i="2"/>
  <c r="AV1393" i="2"/>
  <c r="AC1393" i="2"/>
  <c r="AI1393" i="2" s="1"/>
  <c r="AK1393" i="2" s="1"/>
  <c r="AI1397" i="2"/>
  <c r="AK1397" i="2" s="1"/>
  <c r="J1412" i="2"/>
  <c r="J433" i="2" s="1"/>
  <c r="J410" i="2" s="1"/>
  <c r="P1411" i="2"/>
  <c r="BA1412" i="2"/>
  <c r="R1411" i="2"/>
  <c r="N1413" i="2"/>
  <c r="I1413" i="2"/>
  <c r="O1412" i="2"/>
  <c r="H1417" i="2"/>
  <c r="K1415" i="2"/>
  <c r="J1417" i="2"/>
  <c r="J437" i="2" s="1"/>
  <c r="J408" i="2" s="1"/>
  <c r="M1415" i="2"/>
  <c r="BA1418" i="2"/>
  <c r="R1417" i="2"/>
  <c r="R1415" i="2" s="1"/>
  <c r="BA1415" i="2" s="1"/>
  <c r="AI1388" i="2"/>
  <c r="AI1389" i="2"/>
  <c r="AK1389" i="2" s="1"/>
  <c r="AI1390" i="2"/>
  <c r="AK1390" i="2" s="1"/>
  <c r="BA1417" i="2"/>
  <c r="H1424" i="2"/>
  <c r="K1423" i="2"/>
  <c r="J1424" i="2"/>
  <c r="J442" i="2" s="1"/>
  <c r="J405" i="2" s="1"/>
  <c r="M1423" i="2"/>
  <c r="I1424" i="2"/>
  <c r="O1423" i="2"/>
  <c r="W1425" i="2"/>
  <c r="Q1425" i="2"/>
  <c r="AC1396" i="2"/>
  <c r="AE1396" i="2" s="1"/>
  <c r="K1426" i="2"/>
  <c r="H1429" i="2"/>
  <c r="AZ1429" i="2" s="1"/>
  <c r="N1426" i="2"/>
  <c r="AV1431" i="2"/>
  <c r="AI1431" i="2"/>
  <c r="AK1431" i="2" s="1"/>
  <c r="AV1433" i="2"/>
  <c r="AV1427" i="2"/>
  <c r="Q1427" i="2"/>
  <c r="AZ1440" i="2"/>
  <c r="J1439" i="2"/>
  <c r="AC1428" i="2"/>
  <c r="N1465" i="2"/>
  <c r="J1465" i="2"/>
  <c r="J482" i="2" s="1"/>
  <c r="AI1444" i="2"/>
  <c r="AC1443" i="2"/>
  <c r="AC1442" i="2" s="1"/>
  <c r="AC449" i="2" s="1"/>
  <c r="AE1444" i="2"/>
  <c r="AC1441" i="2"/>
  <c r="AC1440" i="2" s="1"/>
  <c r="AM1472" i="2"/>
  <c r="AL1466" i="2"/>
  <c r="AV1444" i="2"/>
  <c r="AC1453" i="2"/>
  <c r="AI1461" i="2"/>
  <c r="AI1460" i="2" s="1"/>
  <c r="AI453" i="2" s="1"/>
  <c r="AI447" i="2" s="1"/>
  <c r="AI1365" i="2" l="1"/>
  <c r="AC1311" i="2"/>
  <c r="AC387" i="2"/>
  <c r="AV1228" i="2"/>
  <c r="I363" i="2"/>
  <c r="X1182" i="2"/>
  <c r="X1181" i="2" s="1"/>
  <c r="X1177" i="2" s="1"/>
  <c r="X1158" i="2" s="1"/>
  <c r="X1157" i="2" s="1"/>
  <c r="W1181" i="2"/>
  <c r="W1177" i="2" s="1"/>
  <c r="N329" i="2"/>
  <c r="H1165" i="2"/>
  <c r="X1123" i="2"/>
  <c r="X1122" i="2" s="1"/>
  <c r="W1122" i="2"/>
  <c r="W298" i="2" s="1"/>
  <c r="AS473" i="2"/>
  <c r="AS252" i="2"/>
  <c r="AO473" i="2"/>
  <c r="AO252" i="2"/>
  <c r="AK1008" i="2"/>
  <c r="AK1051" i="2"/>
  <c r="X968" i="2"/>
  <c r="X967" i="2" s="1"/>
  <c r="X966" i="2" s="1"/>
  <c r="W967" i="2"/>
  <c r="AK906" i="2"/>
  <c r="AK905" i="2" s="1"/>
  <c r="AI905" i="2"/>
  <c r="O884" i="2"/>
  <c r="I885" i="2"/>
  <c r="AV885" i="2" s="1"/>
  <c r="W871" i="2"/>
  <c r="X872" i="2"/>
  <c r="X871" i="2" s="1"/>
  <c r="X858" i="2" s="1"/>
  <c r="X857" i="2" s="1"/>
  <c r="AV969" i="2"/>
  <c r="I243" i="2"/>
  <c r="X797" i="2"/>
  <c r="W796" i="2"/>
  <c r="AC797" i="2"/>
  <c r="AZ716" i="2"/>
  <c r="H147" i="2"/>
  <c r="H117" i="2" s="1"/>
  <c r="AC101" i="2"/>
  <c r="AC650" i="2"/>
  <c r="AC98" i="2" s="1"/>
  <c r="AZ571" i="2"/>
  <c r="H75" i="2"/>
  <c r="H64" i="2" s="1"/>
  <c r="AV541" i="2"/>
  <c r="I43" i="2"/>
  <c r="I28" i="2" s="1"/>
  <c r="I26" i="2" s="1"/>
  <c r="AA509" i="2"/>
  <c r="AA462" i="2" s="1"/>
  <c r="AA463" i="2"/>
  <c r="AC19" i="2"/>
  <c r="AC460" i="2"/>
  <c r="X491" i="2"/>
  <c r="X490" i="2" s="1"/>
  <c r="W490" i="2"/>
  <c r="X1366" i="2"/>
  <c r="AC1366" i="2"/>
  <c r="AC1364" i="2" s="1"/>
  <c r="AI1366" i="2"/>
  <c r="N1325" i="2"/>
  <c r="N395" i="2"/>
  <c r="H1326" i="2"/>
  <c r="AZ1264" i="2"/>
  <c r="H377" i="2"/>
  <c r="AZ1161" i="2"/>
  <c r="H328" i="2"/>
  <c r="AQ473" i="2"/>
  <c r="AQ252" i="2"/>
  <c r="AM473" i="2"/>
  <c r="AM509" i="2"/>
  <c r="AM462" i="2" s="1"/>
  <c r="S509" i="2"/>
  <c r="S462" i="2" s="1"/>
  <c r="S473" i="2"/>
  <c r="AK1047" i="2"/>
  <c r="AV981" i="2"/>
  <c r="I247" i="2"/>
  <c r="Y467" i="2"/>
  <c r="AZ686" i="2"/>
  <c r="H131" i="2"/>
  <c r="AK628" i="2"/>
  <c r="AI588" i="2"/>
  <c r="K525" i="2"/>
  <c r="K36" i="2"/>
  <c r="AW585" i="2"/>
  <c r="O81" i="2"/>
  <c r="O567" i="2"/>
  <c r="AZ514" i="2"/>
  <c r="H32" i="2"/>
  <c r="AE1453" i="2"/>
  <c r="AE1452" i="2" s="1"/>
  <c r="AE1451" i="2" s="1"/>
  <c r="AE1450" i="2" s="1"/>
  <c r="AE1448" i="2" s="1"/>
  <c r="AE1447" i="2" s="1"/>
  <c r="AI1453" i="2"/>
  <c r="AC1452" i="2"/>
  <c r="AL483" i="2"/>
  <c r="AL455" i="2" s="1"/>
  <c r="AE1443" i="2"/>
  <c r="AE1442" i="2" s="1"/>
  <c r="AE1441" i="2"/>
  <c r="AE1440" i="2" s="1"/>
  <c r="AE1439" i="2" s="1"/>
  <c r="AE481" i="2" s="1"/>
  <c r="AI1443" i="2"/>
  <c r="AI1442" i="2" s="1"/>
  <c r="AI449" i="2" s="1"/>
  <c r="AI1441" i="2"/>
  <c r="AI1440" i="2" s="1"/>
  <c r="H1465" i="2"/>
  <c r="N1439" i="2"/>
  <c r="N482" i="2"/>
  <c r="J481" i="2"/>
  <c r="J445" i="2"/>
  <c r="R1427" i="2"/>
  <c r="Q1426" i="2"/>
  <c r="Q443" i="2" s="1"/>
  <c r="X1425" i="2"/>
  <c r="X1424" i="2" s="1"/>
  <c r="X1423" i="2" s="1"/>
  <c r="X1422" i="2" s="1"/>
  <c r="X1421" i="2" s="1"/>
  <c r="W1424" i="2"/>
  <c r="AV1424" i="2"/>
  <c r="I442" i="2"/>
  <c r="AZ1424" i="2"/>
  <c r="H442" i="2"/>
  <c r="AI1387" i="2"/>
  <c r="AI430" i="2" s="1"/>
  <c r="AK1388" i="2"/>
  <c r="J1415" i="2"/>
  <c r="J435" i="2" s="1"/>
  <c r="M435" i="2"/>
  <c r="H1415" i="2"/>
  <c r="K435" i="2"/>
  <c r="O1411" i="2"/>
  <c r="I1412" i="2"/>
  <c r="O433" i="2"/>
  <c r="O410" i="2" s="1"/>
  <c r="N1412" i="2"/>
  <c r="H1413" i="2"/>
  <c r="AZ1413" i="2" s="1"/>
  <c r="AI1396" i="2"/>
  <c r="AK1396" i="2" s="1"/>
  <c r="AC1372" i="2"/>
  <c r="AC427" i="2"/>
  <c r="J1372" i="2"/>
  <c r="J425" i="2" s="1"/>
  <c r="M1371" i="2"/>
  <c r="J1371" i="2" s="1"/>
  <c r="J424" i="2" s="1"/>
  <c r="AV1372" i="2"/>
  <c r="I425" i="2"/>
  <c r="Q408" i="2"/>
  <c r="AV1367" i="2"/>
  <c r="I423" i="2"/>
  <c r="I408" i="2" s="1"/>
  <c r="R1365" i="2"/>
  <c r="Q1364" i="2"/>
  <c r="AW1365" i="2"/>
  <c r="H1363" i="2"/>
  <c r="K1362" i="2"/>
  <c r="K421" i="2"/>
  <c r="AE1354" i="2"/>
  <c r="AE1353" i="2" s="1"/>
  <c r="AC1353" i="2"/>
  <c r="AC415" i="2" s="1"/>
  <c r="AI1354" i="2"/>
  <c r="H1351" i="2"/>
  <c r="N1350" i="2"/>
  <c r="N414" i="2"/>
  <c r="N405" i="2" s="1"/>
  <c r="I1350" i="2"/>
  <c r="O1349" i="2"/>
  <c r="O413" i="2"/>
  <c r="R1348" i="2"/>
  <c r="BA1349" i="2"/>
  <c r="AI1372" i="2"/>
  <c r="AI427" i="2"/>
  <c r="AQ1360" i="2"/>
  <c r="AQ1359" i="2" s="1"/>
  <c r="AQ1347" i="2" s="1"/>
  <c r="AQ419" i="2"/>
  <c r="AK1357" i="2"/>
  <c r="AI416" i="2"/>
  <c r="J1349" i="2"/>
  <c r="P1348" i="2"/>
  <c r="AE1338" i="2"/>
  <c r="AI1338" i="2"/>
  <c r="AK1338" i="2" s="1"/>
  <c r="AE1336" i="2"/>
  <c r="AI1336" i="2"/>
  <c r="AC1335" i="2"/>
  <c r="AC400" i="2" s="1"/>
  <c r="AK1332" i="2"/>
  <c r="AK1331" i="2" s="1"/>
  <c r="AI1331" i="2"/>
  <c r="AI398" i="2" s="1"/>
  <c r="AV1329" i="2"/>
  <c r="I397" i="2"/>
  <c r="I357" i="2" s="1"/>
  <c r="AC1328" i="2"/>
  <c r="AC1327" i="2" s="1"/>
  <c r="R1326" i="2"/>
  <c r="R1325" i="2" s="1"/>
  <c r="R1324" i="2" s="1"/>
  <c r="H1316" i="2"/>
  <c r="N1310" i="2"/>
  <c r="N389" i="2"/>
  <c r="AI1315" i="2"/>
  <c r="AI1314" i="2" s="1"/>
  <c r="AI388" i="2" s="1"/>
  <c r="R1315" i="2"/>
  <c r="Q1314" i="2"/>
  <c r="Q388" i="2" s="1"/>
  <c r="Q358" i="2" s="1"/>
  <c r="AI1313" i="2"/>
  <c r="AI1312" i="2" s="1"/>
  <c r="R1313" i="2"/>
  <c r="Q1312" i="2"/>
  <c r="AV1311" i="2"/>
  <c r="I386" i="2"/>
  <c r="BA1330" i="2"/>
  <c r="N1289" i="2"/>
  <c r="N383" i="2"/>
  <c r="N361" i="2" s="1"/>
  <c r="AV1289" i="2"/>
  <c r="I382" i="2"/>
  <c r="I360" i="2" s="1"/>
  <c r="H1276" i="2"/>
  <c r="AI1236" i="2"/>
  <c r="AC1235" i="2"/>
  <c r="AC367" i="2" s="1"/>
  <c r="AE1236" i="2"/>
  <c r="AE1235" i="2" s="1"/>
  <c r="AI1320" i="2"/>
  <c r="AI391" i="2" s="1"/>
  <c r="AI1322" i="2"/>
  <c r="AE1320" i="2"/>
  <c r="AE1322" i="2"/>
  <c r="AE1321" i="2" s="1"/>
  <c r="H1290" i="2"/>
  <c r="AI1280" i="2"/>
  <c r="AK1280" i="2" s="1"/>
  <c r="AI1278" i="2"/>
  <c r="AK1278" i="2" s="1"/>
  <c r="AI1270" i="2"/>
  <c r="AK1265" i="2"/>
  <c r="AK1264" i="2" s="1"/>
  <c r="AI1264" i="2"/>
  <c r="AI377" i="2" s="1"/>
  <c r="AV1258" i="2"/>
  <c r="I376" i="2"/>
  <c r="AE1253" i="2"/>
  <c r="AI1253" i="2"/>
  <c r="AK1253" i="2" s="1"/>
  <c r="AE1251" i="2"/>
  <c r="AI1251" i="2"/>
  <c r="AK1251" i="2" s="1"/>
  <c r="AV1249" i="2"/>
  <c r="I375" i="2"/>
  <c r="I354" i="2" s="1"/>
  <c r="I1247" i="2"/>
  <c r="I373" i="2" s="1"/>
  <c r="BA1247" i="2"/>
  <c r="L1246" i="2"/>
  <c r="L373" i="2"/>
  <c r="AE1234" i="2"/>
  <c r="AE1233" i="2" s="1"/>
  <c r="AE1230" i="2" s="1"/>
  <c r="AE1229" i="2" s="1"/>
  <c r="AE1228" i="2" s="1"/>
  <c r="AC1233" i="2"/>
  <c r="AK1232" i="2"/>
  <c r="AK1231" i="2" s="1"/>
  <c r="AK1230" i="2" s="1"/>
  <c r="AI1231" i="2"/>
  <c r="J1230" i="2"/>
  <c r="J364" i="2" s="1"/>
  <c r="J353" i="2" s="1"/>
  <c r="P1229" i="2"/>
  <c r="P364" i="2"/>
  <c r="P353" i="2" s="1"/>
  <c r="AI1220" i="2"/>
  <c r="AI350" i="2"/>
  <c r="W1220" i="2"/>
  <c r="W350" i="2"/>
  <c r="J1220" i="2"/>
  <c r="J349" i="2" s="1"/>
  <c r="P1219" i="2"/>
  <c r="P349" i="2"/>
  <c r="I1219" i="2"/>
  <c r="O348" i="2"/>
  <c r="AV1218" i="2"/>
  <c r="Q1218" i="2"/>
  <c r="R1218" i="2" s="1"/>
  <c r="BA1217" i="2"/>
  <c r="R1216" i="2"/>
  <c r="Q1213" i="2"/>
  <c r="Q1212" i="2" s="1"/>
  <c r="Q345" i="2" s="1"/>
  <c r="W1209" i="2"/>
  <c r="R1206" i="2"/>
  <c r="I341" i="2"/>
  <c r="I306" i="2" s="1"/>
  <c r="I1204" i="2"/>
  <c r="L339" i="2"/>
  <c r="AI1199" i="2"/>
  <c r="AI337" i="2"/>
  <c r="AI312" i="2" s="1"/>
  <c r="P1198" i="2"/>
  <c r="P336" i="2"/>
  <c r="P311" i="2" s="1"/>
  <c r="I335" i="2"/>
  <c r="AK1190" i="2"/>
  <c r="AI1181" i="2"/>
  <c r="AI1177" i="2" s="1"/>
  <c r="AI334" i="2" s="1"/>
  <c r="AC1188" i="2"/>
  <c r="AE1188" i="2" s="1"/>
  <c r="AK1258" i="2"/>
  <c r="AV1200" i="2"/>
  <c r="AV1194" i="2"/>
  <c r="AV1190" i="2"/>
  <c r="AV1187" i="2"/>
  <c r="AI1172" i="2"/>
  <c r="AK1173" i="2"/>
  <c r="AK1172" i="2" s="1"/>
  <c r="AK1165" i="2" s="1"/>
  <c r="AK1159" i="2" s="1"/>
  <c r="X1153" i="2"/>
  <c r="X1152" i="2" s="1"/>
  <c r="X1151" i="2" s="1"/>
  <c r="W1152" i="2"/>
  <c r="AI1143" i="2"/>
  <c r="AI318" i="2" s="1"/>
  <c r="AK1144" i="2"/>
  <c r="AK1143" i="2" s="1"/>
  <c r="W1130" i="2"/>
  <c r="AI1120" i="2"/>
  <c r="AK1121" i="2"/>
  <c r="AK1120" i="2" s="1"/>
  <c r="AK1117" i="2" s="1"/>
  <c r="AK1116" i="2" s="1"/>
  <c r="AK1115" i="2" s="1"/>
  <c r="AR477" i="2"/>
  <c r="AR352" i="2"/>
  <c r="AR509" i="2"/>
  <c r="AR462" i="2" s="1"/>
  <c r="AR455" i="2" s="1"/>
  <c r="AV1197" i="2"/>
  <c r="AV1193" i="2"/>
  <c r="K334" i="2"/>
  <c r="H1172" i="2"/>
  <c r="N332" i="2"/>
  <c r="N308" i="2" s="1"/>
  <c r="BA1165" i="2"/>
  <c r="R1159" i="2"/>
  <c r="K1158" i="2"/>
  <c r="R1154" i="2"/>
  <c r="AV1154" i="2"/>
  <c r="I323" i="2"/>
  <c r="Q1151" i="2"/>
  <c r="Q322" i="2"/>
  <c r="Q309" i="2" s="1"/>
  <c r="AV1151" i="2"/>
  <c r="I321" i="2"/>
  <c r="AK1142" i="2"/>
  <c r="AK1141" i="2" s="1"/>
  <c r="AI1141" i="2"/>
  <c r="AI317" i="2" s="1"/>
  <c r="AI307" i="2" s="1"/>
  <c r="R1137" i="2"/>
  <c r="BA1138" i="2"/>
  <c r="I1137" i="2"/>
  <c r="AV1137" i="2" s="1"/>
  <c r="AX1150" i="2"/>
  <c r="AW1138" i="2"/>
  <c r="O1136" i="2"/>
  <c r="M475" i="2"/>
  <c r="M304" i="2"/>
  <c r="P1127" i="2"/>
  <c r="P301" i="2"/>
  <c r="H1120" i="2"/>
  <c r="N297" i="2"/>
  <c r="R1119" i="2"/>
  <c r="Q1118" i="2"/>
  <c r="L1116" i="2"/>
  <c r="I1117" i="2"/>
  <c r="L295" i="2"/>
  <c r="AI1086" i="2"/>
  <c r="AK1086" i="2" s="1"/>
  <c r="H1101" i="2"/>
  <c r="N1100" i="2"/>
  <c r="N288" i="2"/>
  <c r="N257" i="2" s="1"/>
  <c r="AI1101" i="2"/>
  <c r="AK1102" i="2"/>
  <c r="AK1101" i="2" s="1"/>
  <c r="W1099" i="2"/>
  <c r="W286" i="2" s="1"/>
  <c r="W287" i="2"/>
  <c r="O1099" i="2"/>
  <c r="I1100" i="2"/>
  <c r="O287" i="2"/>
  <c r="O253" i="2" s="1"/>
  <c r="BA1100" i="2"/>
  <c r="R1099" i="2"/>
  <c r="BA1099" i="2" s="1"/>
  <c r="H1072" i="2"/>
  <c r="K1035" i="2"/>
  <c r="K280" i="2"/>
  <c r="K259" i="2" s="1"/>
  <c r="AI1065" i="2"/>
  <c r="AI279" i="2" s="1"/>
  <c r="AK1066" i="2"/>
  <c r="AK1065" i="2" s="1"/>
  <c r="AI1060" i="2"/>
  <c r="AK1060" i="2" s="1"/>
  <c r="AI1048" i="2"/>
  <c r="AK1048" i="2" s="1"/>
  <c r="AK1040" i="2"/>
  <c r="AK1037" i="2" s="1"/>
  <c r="AI1037" i="2"/>
  <c r="BA1036" i="2"/>
  <c r="M1033" i="2"/>
  <c r="N258" i="2"/>
  <c r="AC1021" i="2"/>
  <c r="AC267" i="2" s="1"/>
  <c r="AE1023" i="2"/>
  <c r="AE1021" i="2" s="1"/>
  <c r="AK1018" i="2"/>
  <c r="AK1017" i="2" s="1"/>
  <c r="AI1017" i="2"/>
  <c r="AI266" i="2" s="1"/>
  <c r="AK1014" i="2"/>
  <c r="AK1013" i="2" s="1"/>
  <c r="AI1013" i="2"/>
  <c r="AI265" i="2" s="1"/>
  <c r="N1006" i="2"/>
  <c r="N264" i="2"/>
  <c r="M1004" i="2"/>
  <c r="J1005" i="2"/>
  <c r="AC999" i="2"/>
  <c r="AC998" i="2" s="1"/>
  <c r="AC251" i="2" s="1"/>
  <c r="Y999" i="2"/>
  <c r="Y998" i="2" s="1"/>
  <c r="W998" i="2"/>
  <c r="W251" i="2" s="1"/>
  <c r="AE995" i="2"/>
  <c r="AE993" i="2" s="1"/>
  <c r="AC993" i="2"/>
  <c r="AC249" i="2" s="1"/>
  <c r="AC986" i="2"/>
  <c r="AV986" i="2"/>
  <c r="AE1181" i="2"/>
  <c r="AE1177" i="2" s="1"/>
  <c r="AE1158" i="2" s="1"/>
  <c r="AE1157" i="2" s="1"/>
  <c r="AE1156" i="2" s="1"/>
  <c r="AE1135" i="2" s="1"/>
  <c r="AE475" i="2" s="1"/>
  <c r="AV1176" i="2"/>
  <c r="J1128" i="2"/>
  <c r="J301" i="2" s="1"/>
  <c r="N1117" i="2"/>
  <c r="AK1111" i="2"/>
  <c r="R1073" i="2"/>
  <c r="Q1072" i="2"/>
  <c r="AI1061" i="2"/>
  <c r="AK1061" i="2" s="1"/>
  <c r="AI1059" i="2"/>
  <c r="AK1059" i="2" s="1"/>
  <c r="AI1056" i="2"/>
  <c r="AK1056" i="2" s="1"/>
  <c r="AI1055" i="2"/>
  <c r="AK1055" i="2" s="1"/>
  <c r="AI1054" i="2"/>
  <c r="AK1054" i="2" s="1"/>
  <c r="AI1053" i="2"/>
  <c r="AK1053" i="2" s="1"/>
  <c r="AI1052" i="2"/>
  <c r="AK1052" i="2" s="1"/>
  <c r="AI999" i="2"/>
  <c r="AI998" i="2" s="1"/>
  <c r="AI251" i="2" s="1"/>
  <c r="AZ1037" i="2"/>
  <c r="H275" i="2"/>
  <c r="H1013" i="2"/>
  <c r="H1007" i="2"/>
  <c r="AV982" i="2"/>
  <c r="AC982" i="2"/>
  <c r="AI982" i="2" s="1"/>
  <c r="AI981" i="2" s="1"/>
  <c r="D979" i="2"/>
  <c r="D978" i="2" s="1"/>
  <c r="D246" i="2"/>
  <c r="D212" i="2" s="1"/>
  <c r="K978" i="2"/>
  <c r="L240" i="2"/>
  <c r="Y919" i="2"/>
  <c r="Y914" i="2" s="1"/>
  <c r="Y904" i="2" s="1"/>
  <c r="Y903" i="2" s="1"/>
  <c r="Y902" i="2" s="1"/>
  <c r="Y901" i="2" s="1"/>
  <c r="Y883" i="2" s="1"/>
  <c r="Y471" i="2" s="1"/>
  <c r="W914" i="2"/>
  <c r="N904" i="2"/>
  <c r="N232" i="2"/>
  <c r="O904" i="2"/>
  <c r="H904" i="2"/>
  <c r="K903" i="2"/>
  <c r="K230" i="2"/>
  <c r="K212" i="2" s="1"/>
  <c r="BA903" i="2"/>
  <c r="L902" i="2"/>
  <c r="L229" i="2"/>
  <c r="AK897" i="2"/>
  <c r="AI227" i="2"/>
  <c r="AV895" i="2"/>
  <c r="AI895" i="2"/>
  <c r="AK895" i="2" s="1"/>
  <c r="AC895" i="2"/>
  <c r="AE895" i="2" s="1"/>
  <c r="AC892" i="2"/>
  <c r="AC226" i="2" s="1"/>
  <c r="AE893" i="2"/>
  <c r="AE892" i="2" s="1"/>
  <c r="AC889" i="2"/>
  <c r="AE890" i="2"/>
  <c r="AE889" i="2" s="1"/>
  <c r="AE886" i="2" s="1"/>
  <c r="AE885" i="2" s="1"/>
  <c r="AE884" i="2" s="1"/>
  <c r="BA886" i="2"/>
  <c r="R885" i="2"/>
  <c r="AI878" i="2"/>
  <c r="AI210" i="2" s="1"/>
  <c r="AK879" i="2"/>
  <c r="AK878" i="2" s="1"/>
  <c r="AV871" i="2"/>
  <c r="I209" i="2"/>
  <c r="I170" i="2" s="1"/>
  <c r="AK868" i="2"/>
  <c r="AK867" i="2" s="1"/>
  <c r="AI867" i="2"/>
  <c r="AI207" i="2" s="1"/>
  <c r="O858" i="2"/>
  <c r="O203" i="2"/>
  <c r="H850" i="2"/>
  <c r="N200" i="2"/>
  <c r="N167" i="2" s="1"/>
  <c r="O846" i="2"/>
  <c r="I847" i="2"/>
  <c r="I198" i="2" s="1"/>
  <c r="O198" i="2"/>
  <c r="W842" i="2"/>
  <c r="W840" i="2"/>
  <c r="W838" i="2"/>
  <c r="X838" i="2" s="1"/>
  <c r="Q836" i="2"/>
  <c r="M834" i="2"/>
  <c r="J835" i="2"/>
  <c r="J193" i="2" s="1"/>
  <c r="M193" i="2"/>
  <c r="O803" i="2"/>
  <c r="O186" i="2"/>
  <c r="O165" i="2" s="1"/>
  <c r="J803" i="2"/>
  <c r="J185" i="2" s="1"/>
  <c r="J164" i="2" s="1"/>
  <c r="M802" i="2"/>
  <c r="M185" i="2"/>
  <c r="M164" i="2" s="1"/>
  <c r="X799" i="2"/>
  <c r="BA799" i="2" s="1"/>
  <c r="BA798" i="2"/>
  <c r="J792" i="2"/>
  <c r="J181" i="2" s="1"/>
  <c r="M181" i="2"/>
  <c r="H788" i="2"/>
  <c r="N178" i="2"/>
  <c r="N168" i="2" s="1"/>
  <c r="AI785" i="2"/>
  <c r="AC785" i="2"/>
  <c r="R779" i="2"/>
  <c r="BA780" i="2"/>
  <c r="AC773" i="2"/>
  <c r="AC162" i="2" s="1"/>
  <c r="AE774" i="2"/>
  <c r="AE773" i="2" s="1"/>
  <c r="AK769" i="2"/>
  <c r="AK767" i="2" s="1"/>
  <c r="AI767" i="2"/>
  <c r="AI161" i="2" s="1"/>
  <c r="N762" i="2"/>
  <c r="N159" i="2"/>
  <c r="N118" i="2" s="1"/>
  <c r="H754" i="2"/>
  <c r="AZ754" i="2" s="1"/>
  <c r="N739" i="2"/>
  <c r="N156" i="2" s="1"/>
  <c r="AW750" i="2"/>
  <c r="AK750" i="2"/>
  <c r="AW748" i="2"/>
  <c r="AK748" i="2"/>
  <c r="AW744" i="2"/>
  <c r="AK744" i="2"/>
  <c r="AW742" i="2"/>
  <c r="AJ742" i="2"/>
  <c r="O156" i="2"/>
  <c r="O126" i="2" s="1"/>
  <c r="AW730" i="2"/>
  <c r="AK730" i="2"/>
  <c r="AK729" i="2" s="1"/>
  <c r="AI729" i="2"/>
  <c r="AI717" i="2"/>
  <c r="AW717" i="2" s="1"/>
  <c r="AE717" i="2"/>
  <c r="AC716" i="2"/>
  <c r="N1036" i="2"/>
  <c r="N275" i="2"/>
  <c r="M978" i="2"/>
  <c r="J979" i="2"/>
  <c r="AE975" i="2"/>
  <c r="AI975" i="2"/>
  <c r="AE973" i="2"/>
  <c r="AE971" i="2" s="1"/>
  <c r="AI973" i="2"/>
  <c r="K971" i="2"/>
  <c r="H972" i="2"/>
  <c r="AZ972" i="2" s="1"/>
  <c r="AV970" i="2"/>
  <c r="AC970" i="2"/>
  <c r="AK945" i="2"/>
  <c r="AK944" i="2" s="1"/>
  <c r="AI944" i="2"/>
  <c r="AI234" i="2" s="1"/>
  <c r="AI217" i="2" s="1"/>
  <c r="X837" i="2"/>
  <c r="W836" i="2"/>
  <c r="AE815" i="2"/>
  <c r="AE814" i="2" s="1"/>
  <c r="AE802" i="2" s="1"/>
  <c r="AE801" i="2" s="1"/>
  <c r="AE800" i="2" s="1"/>
  <c r="AC814" i="2"/>
  <c r="AC188" i="2" s="1"/>
  <c r="AV787" i="2"/>
  <c r="AI786" i="2"/>
  <c r="H944" i="2"/>
  <c r="AV850" i="2"/>
  <c r="AI200" i="2"/>
  <c r="AI847" i="2"/>
  <c r="AV843" i="2"/>
  <c r="AI838" i="2"/>
  <c r="AV838" i="2" s="1"/>
  <c r="AV831" i="2"/>
  <c r="AC798" i="2"/>
  <c r="AI798" i="2" s="1"/>
  <c r="AV798" i="2" s="1"/>
  <c r="AE718" i="2"/>
  <c r="AI718" i="2"/>
  <c r="AK718" i="2" s="1"/>
  <c r="AI664" i="2"/>
  <c r="AK665" i="2"/>
  <c r="AK664" i="2" s="1"/>
  <c r="Q654" i="2"/>
  <c r="Q101" i="2" s="1"/>
  <c r="Q64" i="2" s="1"/>
  <c r="R655" i="2"/>
  <c r="H914" i="2"/>
  <c r="AI815" i="2"/>
  <c r="H808" i="2"/>
  <c r="AC175" i="2"/>
  <c r="AC165" i="2" s="1"/>
  <c r="AI774" i="2"/>
  <c r="AI773" i="2" s="1"/>
  <c r="AI162" i="2" s="1"/>
  <c r="H767" i="2"/>
  <c r="AC707" i="2"/>
  <c r="AC143" i="2"/>
  <c r="R699" i="2"/>
  <c r="BA700" i="2"/>
  <c r="I699" i="2"/>
  <c r="O138" i="2"/>
  <c r="J684" i="2"/>
  <c r="M683" i="2"/>
  <c r="W677" i="2"/>
  <c r="AV668" i="2"/>
  <c r="I110" i="2"/>
  <c r="AV666" i="2"/>
  <c r="I109" i="2"/>
  <c r="I61" i="2" s="1"/>
  <c r="BA663" i="2"/>
  <c r="I663" i="2"/>
  <c r="L662" i="2"/>
  <c r="L107" i="2"/>
  <c r="L106" i="2"/>
  <c r="L58" i="2" s="1"/>
  <c r="AV654" i="2"/>
  <c r="I101" i="2"/>
  <c r="R653" i="2"/>
  <c r="Q652" i="2"/>
  <c r="H651" i="2"/>
  <c r="K650" i="2"/>
  <c r="K99" i="2"/>
  <c r="I650" i="2"/>
  <c r="L98" i="2"/>
  <c r="AI631" i="2"/>
  <c r="AK631" i="2" s="1"/>
  <c r="AI630" i="2"/>
  <c r="AK630" i="2" s="1"/>
  <c r="AI629" i="2"/>
  <c r="AK629" i="2" s="1"/>
  <c r="AE624" i="2"/>
  <c r="AE623" i="2" s="1"/>
  <c r="AC623" i="2"/>
  <c r="AC95" i="2" s="1"/>
  <c r="AC70" i="2" s="1"/>
  <c r="AI624" i="2"/>
  <c r="AI623" i="2" s="1"/>
  <c r="AI95" i="2" s="1"/>
  <c r="AI70" i="2" s="1"/>
  <c r="AE618" i="2"/>
  <c r="AV618" i="2"/>
  <c r="I93" i="2"/>
  <c r="I68" i="2" s="1"/>
  <c r="AC92" i="2"/>
  <c r="AC67" i="2" s="1"/>
  <c r="AK615" i="2"/>
  <c r="AK614" i="2" s="1"/>
  <c r="AI614" i="2"/>
  <c r="BA613" i="2"/>
  <c r="I613" i="2"/>
  <c r="L612" i="2"/>
  <c r="L90" i="2"/>
  <c r="L65" i="2" s="1"/>
  <c r="N587" i="2"/>
  <c r="N84" i="2"/>
  <c r="N59" i="2" s="1"/>
  <c r="H587" i="2"/>
  <c r="K586" i="2"/>
  <c r="K83" i="2"/>
  <c r="K58" i="2" s="1"/>
  <c r="AV586" i="2"/>
  <c r="I82" i="2"/>
  <c r="AI580" i="2"/>
  <c r="AI79" i="2"/>
  <c r="AV580" i="2"/>
  <c r="I78" i="2"/>
  <c r="J577" i="2"/>
  <c r="J77" i="2" s="1"/>
  <c r="M77" i="2"/>
  <c r="J569" i="2"/>
  <c r="M568" i="2"/>
  <c r="AV556" i="2"/>
  <c r="I53" i="2"/>
  <c r="I25" i="2" s="1"/>
  <c r="H552" i="2"/>
  <c r="K551" i="2"/>
  <c r="K52" i="2"/>
  <c r="K24" i="2" s="1"/>
  <c r="AV551" i="2"/>
  <c r="I51" i="2"/>
  <c r="I23" i="2" s="1"/>
  <c r="AV549" i="2"/>
  <c r="I50" i="2"/>
  <c r="J539" i="2"/>
  <c r="J41" i="2" s="1"/>
  <c r="M41" i="2"/>
  <c r="AE530" i="2"/>
  <c r="AI530" i="2"/>
  <c r="AC529" i="2"/>
  <c r="AC527" i="2"/>
  <c r="AI686" i="2"/>
  <c r="AE686" i="2"/>
  <c r="AE684" i="2" s="1"/>
  <c r="AE683" i="2" s="1"/>
  <c r="H625" i="2"/>
  <c r="H621" i="2"/>
  <c r="AK604" i="2"/>
  <c r="H588" i="2"/>
  <c r="H562" i="2"/>
  <c r="Z551" i="2"/>
  <c r="Z52" i="2"/>
  <c r="Z24" i="2" s="1"/>
  <c r="BA552" i="2"/>
  <c r="AI540" i="2"/>
  <c r="AI43" i="2"/>
  <c r="AI28" i="2" s="1"/>
  <c r="AI26" i="2" s="1"/>
  <c r="M526" i="2"/>
  <c r="X510" i="2"/>
  <c r="I29" i="2"/>
  <c r="AI600" i="2"/>
  <c r="AI87" i="2" s="1"/>
  <c r="AI62" i="2" s="1"/>
  <c r="H597" i="2"/>
  <c r="AI571" i="2"/>
  <c r="BA551" i="2"/>
  <c r="N25" i="2"/>
  <c r="I506" i="2"/>
  <c r="AV506" i="2" s="1"/>
  <c r="O505" i="2"/>
  <c r="I19" i="2"/>
  <c r="AV501" i="2"/>
  <c r="I460" i="2"/>
  <c r="AD500" i="2"/>
  <c r="AC498" i="2"/>
  <c r="X459" i="2"/>
  <c r="AD495" i="2"/>
  <c r="H493" i="2"/>
  <c r="N458" i="2"/>
  <c r="N17" i="2"/>
  <c r="N15" i="2" s="1"/>
  <c r="AV490" i="2"/>
  <c r="I486" i="2"/>
  <c r="X487" i="2"/>
  <c r="AI520" i="2"/>
  <c r="AK520" i="2" s="1"/>
  <c r="AK517" i="2" s="1"/>
  <c r="AK512" i="2" s="1"/>
  <c r="AK511" i="2" s="1"/>
  <c r="S455" i="2"/>
  <c r="AZ506" i="2"/>
  <c r="H505" i="2"/>
  <c r="AI504" i="2"/>
  <c r="AZ501" i="2"/>
  <c r="H460" i="2"/>
  <c r="H19" i="2"/>
  <c r="AF457" i="2"/>
  <c r="AF16" i="2"/>
  <c r="AF15" i="2" s="1"/>
  <c r="AF14" i="2" s="1"/>
  <c r="AF485" i="2"/>
  <c r="AF456" i="2" s="1"/>
  <c r="AF455" i="2" s="1"/>
  <c r="AC448" i="2"/>
  <c r="AI1428" i="2"/>
  <c r="AK1428" i="2" s="1"/>
  <c r="AK1426" i="2" s="1"/>
  <c r="AK1422" i="2" s="1"/>
  <c r="AK1421" i="2" s="1"/>
  <c r="AE1428" i="2"/>
  <c r="AE1426" i="2" s="1"/>
  <c r="AE1422" i="2" s="1"/>
  <c r="AE1421" i="2" s="1"/>
  <c r="N1422" i="2"/>
  <c r="N1421" i="2" s="1"/>
  <c r="N440" i="2" s="1"/>
  <c r="N443" i="2"/>
  <c r="H1426" i="2"/>
  <c r="K443" i="2"/>
  <c r="R1425" i="2"/>
  <c r="Q1424" i="2"/>
  <c r="O1422" i="2"/>
  <c r="I1423" i="2"/>
  <c r="O441" i="2"/>
  <c r="J1423" i="2"/>
  <c r="J441" i="2" s="1"/>
  <c r="M1422" i="2"/>
  <c r="M441" i="2"/>
  <c r="H1423" i="2"/>
  <c r="K1422" i="2"/>
  <c r="K441" i="2"/>
  <c r="AC1427" i="2"/>
  <c r="AZ1417" i="2"/>
  <c r="H437" i="2"/>
  <c r="AV1413" i="2"/>
  <c r="AI1413" i="2"/>
  <c r="BA1411" i="2"/>
  <c r="R1410" i="2"/>
  <c r="BA1410" i="2" s="1"/>
  <c r="J1411" i="2"/>
  <c r="J432" i="2" s="1"/>
  <c r="J409" i="2" s="1"/>
  <c r="P1410" i="2"/>
  <c r="P432" i="2"/>
  <c r="P409" i="2" s="1"/>
  <c r="AE1393" i="2"/>
  <c r="AE1387" i="2" s="1"/>
  <c r="AC1387" i="2"/>
  <c r="AC430" i="2" s="1"/>
  <c r="AV1382" i="2"/>
  <c r="I427" i="2"/>
  <c r="H1372" i="2"/>
  <c r="K1371" i="2"/>
  <c r="K425" i="2"/>
  <c r="AV1371" i="2"/>
  <c r="I424" i="2"/>
  <c r="BA1368" i="2"/>
  <c r="R1367" i="2"/>
  <c r="BA1367" i="2" s="1"/>
  <c r="H1367" i="2"/>
  <c r="K423" i="2"/>
  <c r="K408" i="2" s="1"/>
  <c r="R1366" i="2"/>
  <c r="BA1366" i="2" s="1"/>
  <c r="AW1366" i="2"/>
  <c r="X1365" i="2"/>
  <c r="X1364" i="2" s="1"/>
  <c r="X1363" i="2" s="1"/>
  <c r="X1362" i="2" s="1"/>
  <c r="X1361" i="2" s="1"/>
  <c r="X1360" i="2" s="1"/>
  <c r="X1359" i="2" s="1"/>
  <c r="X1347" i="2" s="1"/>
  <c r="X479" i="2" s="1"/>
  <c r="W1364" i="2"/>
  <c r="J1363" i="2"/>
  <c r="J421" i="2" s="1"/>
  <c r="M1362" i="2"/>
  <c r="M421" i="2"/>
  <c r="M403" i="2" s="1"/>
  <c r="AE1371" i="2"/>
  <c r="AE1361" i="2" s="1"/>
  <c r="AE1360" i="2" s="1"/>
  <c r="AE1359" i="2" s="1"/>
  <c r="H1353" i="2"/>
  <c r="N415" i="2"/>
  <c r="N408" i="2" s="1"/>
  <c r="AE1352" i="2"/>
  <c r="AE1351" i="2" s="1"/>
  <c r="AE1350" i="2" s="1"/>
  <c r="AE1349" i="2" s="1"/>
  <c r="AE1348" i="2" s="1"/>
  <c r="AE1347" i="2" s="1"/>
  <c r="AE479" i="2" s="1"/>
  <c r="AC1351" i="2"/>
  <c r="AI1352" i="2"/>
  <c r="AI1351" i="2" s="1"/>
  <c r="AV1351" i="2"/>
  <c r="I414" i="2"/>
  <c r="I405" i="2" s="1"/>
  <c r="AI1333" i="2"/>
  <c r="AI399" i="2" s="1"/>
  <c r="AK1334" i="2"/>
  <c r="AK1333" i="2" s="1"/>
  <c r="AS1360" i="2"/>
  <c r="AS1359" i="2" s="1"/>
  <c r="AS1347" i="2" s="1"/>
  <c r="AS509" i="2" s="1"/>
  <c r="AS462" i="2" s="1"/>
  <c r="AS455" i="2" s="1"/>
  <c r="AS419" i="2"/>
  <c r="AO1360" i="2"/>
  <c r="AO1359" i="2" s="1"/>
  <c r="AO1347" i="2" s="1"/>
  <c r="AO419" i="2"/>
  <c r="J403" i="2"/>
  <c r="AE1337" i="2"/>
  <c r="AI1337" i="2"/>
  <c r="AK1337" i="2" s="1"/>
  <c r="H1333" i="2"/>
  <c r="N399" i="2"/>
  <c r="N355" i="2" s="1"/>
  <c r="AV1331" i="2"/>
  <c r="I398" i="2"/>
  <c r="X1328" i="2"/>
  <c r="W1327" i="2"/>
  <c r="I1326" i="2"/>
  <c r="L1325" i="2"/>
  <c r="L395" i="2"/>
  <c r="L353" i="2" s="1"/>
  <c r="Y1317" i="2"/>
  <c r="Y1316" i="2" s="1"/>
  <c r="Y1310" i="2" s="1"/>
  <c r="Y1245" i="2" s="1"/>
  <c r="Y1227" i="2" s="1"/>
  <c r="Y477" i="2" s="1"/>
  <c r="W1316" i="2"/>
  <c r="W389" i="2" s="1"/>
  <c r="W359" i="2" s="1"/>
  <c r="AI1317" i="2"/>
  <c r="AI1316" i="2" s="1"/>
  <c r="AI389" i="2" s="1"/>
  <c r="AC1317" i="2"/>
  <c r="AV1316" i="2"/>
  <c r="I389" i="2"/>
  <c r="I359" i="2" s="1"/>
  <c r="X1315" i="2"/>
  <c r="X1314" i="2" s="1"/>
  <c r="W1314" i="2"/>
  <c r="W388" i="2" s="1"/>
  <c r="W358" i="2" s="1"/>
  <c r="AV1314" i="2"/>
  <c r="I388" i="2"/>
  <c r="I358" i="2" s="1"/>
  <c r="X1313" i="2"/>
  <c r="X1312" i="2" s="1"/>
  <c r="X1311" i="2" s="1"/>
  <c r="X1310" i="2" s="1"/>
  <c r="X1245" i="2" s="1"/>
  <c r="W1312" i="2"/>
  <c r="AV1312" i="2"/>
  <c r="I387" i="2"/>
  <c r="AV1310" i="2"/>
  <c r="I385" i="2"/>
  <c r="AE1269" i="2"/>
  <c r="AE1268" i="2" s="1"/>
  <c r="AC1268" i="2"/>
  <c r="AC378" i="2" s="1"/>
  <c r="AC357" i="2" s="1"/>
  <c r="AZ1292" i="2"/>
  <c r="H384" i="2"/>
  <c r="H362" i="2" s="1"/>
  <c r="BA1288" i="2"/>
  <c r="L381" i="2"/>
  <c r="AE1277" i="2"/>
  <c r="AE1276" i="2" s="1"/>
  <c r="AC1276" i="2"/>
  <c r="AC380" i="2" s="1"/>
  <c r="H1271" i="2"/>
  <c r="N379" i="2"/>
  <c r="N358" i="2" s="1"/>
  <c r="X1207" i="2"/>
  <c r="X1206" i="2" s="1"/>
  <c r="X1205" i="2" s="1"/>
  <c r="W1206" i="2"/>
  <c r="AV1206" i="2" s="1"/>
  <c r="AC1321" i="2"/>
  <c r="AC392" i="2" s="1"/>
  <c r="AC393" i="2"/>
  <c r="AK1293" i="2"/>
  <c r="AK1292" i="2" s="1"/>
  <c r="AK1288" i="2" s="1"/>
  <c r="AI1292" i="2"/>
  <c r="H1289" i="2"/>
  <c r="K1288" i="2"/>
  <c r="K382" i="2"/>
  <c r="K360" i="2" s="1"/>
  <c r="O1288" i="2"/>
  <c r="I1288" i="2" s="1"/>
  <c r="O382" i="2"/>
  <c r="O360" i="2" s="1"/>
  <c r="AI1281" i="2"/>
  <c r="AK1281" i="2" s="1"/>
  <c r="AI1279" i="2"/>
  <c r="AK1279" i="2" s="1"/>
  <c r="AI1277" i="2"/>
  <c r="AI1269" i="2"/>
  <c r="AI1268" i="2" s="1"/>
  <c r="AI378" i="2" s="1"/>
  <c r="AI357" i="2" s="1"/>
  <c r="N1248" i="2"/>
  <c r="N377" i="2"/>
  <c r="AC355" i="2"/>
  <c r="AE1252" i="2"/>
  <c r="AI1252" i="2"/>
  <c r="AK1252" i="2" s="1"/>
  <c r="AE1250" i="2"/>
  <c r="AE1249" i="2" s="1"/>
  <c r="AE1248" i="2" s="1"/>
  <c r="AE1247" i="2" s="1"/>
  <c r="AE1246" i="2" s="1"/>
  <c r="AI1250" i="2"/>
  <c r="AC1249" i="2"/>
  <c r="AV1248" i="2"/>
  <c r="I374" i="2"/>
  <c r="AJ1243" i="2"/>
  <c r="AJ1242" i="2" s="1"/>
  <c r="AI1242" i="2"/>
  <c r="H1235" i="2"/>
  <c r="N367" i="2"/>
  <c r="N359" i="2" s="1"/>
  <c r="H1233" i="2"/>
  <c r="N366" i="2"/>
  <c r="N356" i="2" s="1"/>
  <c r="BA1230" i="2"/>
  <c r="R1229" i="2"/>
  <c r="N1230" i="2"/>
  <c r="O363" i="2"/>
  <c r="BA1220" i="2"/>
  <c r="R1219" i="2"/>
  <c r="BA1219" i="2" s="1"/>
  <c r="H1220" i="2"/>
  <c r="N1219" i="2"/>
  <c r="N349" i="2"/>
  <c r="H1218" i="2"/>
  <c r="AZ1218" i="2" s="1"/>
  <c r="K1215" i="2"/>
  <c r="X1216" i="2"/>
  <c r="AV1215" i="2"/>
  <c r="I347" i="2"/>
  <c r="AV1212" i="2"/>
  <c r="I345" i="2"/>
  <c r="R1209" i="2"/>
  <c r="Q1208" i="2"/>
  <c r="Q1205" i="2"/>
  <c r="Q341" i="2"/>
  <c r="Q306" i="2" s="1"/>
  <c r="I340" i="2"/>
  <c r="AK1198" i="2"/>
  <c r="BA1199" i="2"/>
  <c r="R1198" i="2"/>
  <c r="BA1198" i="2" s="1"/>
  <c r="AK1181" i="2"/>
  <c r="AK1177" i="2" s="1"/>
  <c r="AI1258" i="2"/>
  <c r="AI376" i="2" s="1"/>
  <c r="AC1207" i="2"/>
  <c r="AC1206" i="2" s="1"/>
  <c r="AV1188" i="2"/>
  <c r="X1155" i="2"/>
  <c r="X1154" i="2" s="1"/>
  <c r="W1154" i="2"/>
  <c r="W323" i="2" s="1"/>
  <c r="AI1139" i="2"/>
  <c r="AK1140" i="2"/>
  <c r="AK1139" i="2" s="1"/>
  <c r="AK1138" i="2" s="1"/>
  <c r="AK1137" i="2" s="1"/>
  <c r="AK1136" i="2" s="1"/>
  <c r="AC1130" i="2"/>
  <c r="AC1129" i="2" s="1"/>
  <c r="BB1130" i="2"/>
  <c r="R1130" i="2"/>
  <c r="Q1129" i="2"/>
  <c r="AD1240" i="2"/>
  <c r="AV1207" i="2"/>
  <c r="AZ1199" i="2"/>
  <c r="H336" i="2"/>
  <c r="H311" i="2" s="1"/>
  <c r="BA1197" i="2"/>
  <c r="AV1195" i="2"/>
  <c r="AV1191" i="2"/>
  <c r="R1182" i="2"/>
  <c r="R1181" i="2" s="1"/>
  <c r="Q1181" i="2"/>
  <c r="AV1182" i="2"/>
  <c r="H1178" i="2"/>
  <c r="AZ1178" i="2" s="1"/>
  <c r="N1177" i="2"/>
  <c r="N334" i="2" s="1"/>
  <c r="H1169" i="2"/>
  <c r="N331" i="2"/>
  <c r="AC1165" i="2"/>
  <c r="AC330" i="2"/>
  <c r="P1159" i="2"/>
  <c r="P329" i="2"/>
  <c r="N1160" i="2"/>
  <c r="N328" i="2"/>
  <c r="N307" i="2" s="1"/>
  <c r="I325" i="2"/>
  <c r="L1156" i="2"/>
  <c r="R1152" i="2"/>
  <c r="BA1153" i="2"/>
  <c r="AV1152" i="2"/>
  <c r="I322" i="2"/>
  <c r="I309" i="2" s="1"/>
  <c r="I1150" i="2"/>
  <c r="AV1150" i="2" s="1"/>
  <c r="L1148" i="2"/>
  <c r="H1143" i="2"/>
  <c r="N318" i="2"/>
  <c r="H1139" i="2"/>
  <c r="N1138" i="2"/>
  <c r="N316" i="2"/>
  <c r="N306" i="2" s="1"/>
  <c r="J1138" i="2"/>
  <c r="J315" i="2" s="1"/>
  <c r="P1137" i="2"/>
  <c r="P315" i="2"/>
  <c r="AD1124" i="2"/>
  <c r="AC1122" i="2"/>
  <c r="R1123" i="2"/>
  <c r="Q1122" i="2"/>
  <c r="Q298" i="2" s="1"/>
  <c r="X1119" i="2"/>
  <c r="X1118" i="2" s="1"/>
  <c r="X1117" i="2" s="1"/>
  <c r="X1116" i="2" s="1"/>
  <c r="X1115" i="2" s="1"/>
  <c r="W1118" i="2"/>
  <c r="AV1118" i="2"/>
  <c r="I296" i="2"/>
  <c r="I256" i="2" s="1"/>
  <c r="M1115" i="2"/>
  <c r="J1116" i="2"/>
  <c r="AV1173" i="2"/>
  <c r="AI1165" i="2"/>
  <c r="AI330" i="2"/>
  <c r="AC1155" i="2"/>
  <c r="AC1154" i="2" s="1"/>
  <c r="AC323" i="2" s="1"/>
  <c r="K1115" i="2"/>
  <c r="H1103" i="2"/>
  <c r="N289" i="2"/>
  <c r="AI1103" i="2"/>
  <c r="AI289" i="2" s="1"/>
  <c r="AK1104" i="2"/>
  <c r="AK1103" i="2" s="1"/>
  <c r="AC1099" i="2"/>
  <c r="AC286" i="2" s="1"/>
  <c r="AC287" i="2"/>
  <c r="Q1099" i="2"/>
  <c r="Q286" i="2" s="1"/>
  <c r="Q287" i="2"/>
  <c r="AV1101" i="2"/>
  <c r="I288" i="2"/>
  <c r="AK1072" i="2"/>
  <c r="W1036" i="2"/>
  <c r="W277" i="2"/>
  <c r="AC1046" i="2"/>
  <c r="AC276" i="2" s="1"/>
  <c r="AE1047" i="2"/>
  <c r="AE1046" i="2" s="1"/>
  <c r="AV1038" i="2"/>
  <c r="AC1038" i="2"/>
  <c r="P1035" i="2"/>
  <c r="P274" i="2"/>
  <c r="P253" i="2" s="1"/>
  <c r="L272" i="2"/>
  <c r="AI1021" i="2"/>
  <c r="AI267" i="2" s="1"/>
  <c r="AK1023" i="2"/>
  <c r="AK1021" i="2" s="1"/>
  <c r="AV1021" i="2"/>
  <c r="I267" i="2"/>
  <c r="I257" i="2" s="1"/>
  <c r="AV1010" i="2"/>
  <c r="AI1010" i="2"/>
  <c r="AK1010" i="2" s="1"/>
  <c r="AC1010" i="2"/>
  <c r="AE1010" i="2" s="1"/>
  <c r="AE1008" i="2"/>
  <c r="AE1007" i="2" s="1"/>
  <c r="AE1006" i="2" s="1"/>
  <c r="AE1005" i="2" s="1"/>
  <c r="AE1004" i="2" s="1"/>
  <c r="AC1007" i="2"/>
  <c r="BA1006" i="2"/>
  <c r="I1006" i="2"/>
  <c r="L1005" i="2"/>
  <c r="L263" i="2"/>
  <c r="L253" i="2" s="1"/>
  <c r="K1004" i="2"/>
  <c r="H998" i="2"/>
  <c r="N251" i="2"/>
  <c r="N985" i="2"/>
  <c r="H986" i="2"/>
  <c r="AZ986" i="2" s="1"/>
  <c r="AC1181" i="2"/>
  <c r="AC1177" i="2" s="1"/>
  <c r="AC334" i="2" s="1"/>
  <c r="AV1174" i="2"/>
  <c r="J1165" i="2"/>
  <c r="J329" i="2" s="1"/>
  <c r="AI1155" i="2"/>
  <c r="AI1154" i="2" s="1"/>
  <c r="AI323" i="2" s="1"/>
  <c r="AC1153" i="2"/>
  <c r="AC1152" i="2" s="1"/>
  <c r="AZ1118" i="2"/>
  <c r="H296" i="2"/>
  <c r="H256" i="2" s="1"/>
  <c r="AI1111" i="2"/>
  <c r="AI293" i="2" s="1"/>
  <c r="J1099" i="2"/>
  <c r="J286" i="2" s="1"/>
  <c r="P286" i="2"/>
  <c r="X1073" i="2"/>
  <c r="X1072" i="2" s="1"/>
  <c r="X1035" i="2" s="1"/>
  <c r="X1034" i="2" s="1"/>
  <c r="X1033" i="2" s="1"/>
  <c r="W1072" i="2"/>
  <c r="W280" i="2" s="1"/>
  <c r="W259" i="2" s="1"/>
  <c r="AE1051" i="2"/>
  <c r="AE1050" i="2" s="1"/>
  <c r="AC1050" i="2"/>
  <c r="AC277" i="2" s="1"/>
  <c r="AK994" i="2"/>
  <c r="AK993" i="2" s="1"/>
  <c r="AI993" i="2"/>
  <c r="AI249" i="2" s="1"/>
  <c r="J1036" i="2"/>
  <c r="J274" i="2" s="1"/>
  <c r="J253" i="2" s="1"/>
  <c r="AI1012" i="2"/>
  <c r="O980" i="2"/>
  <c r="I980" i="2" s="1"/>
  <c r="O247" i="2"/>
  <c r="H982" i="2"/>
  <c r="AZ982" i="2" s="1"/>
  <c r="N981" i="2"/>
  <c r="Q967" i="2"/>
  <c r="R968" i="2"/>
  <c r="R967" i="2" s="1"/>
  <c r="AC968" i="2"/>
  <c r="AC967" i="2" s="1"/>
  <c r="AI932" i="2"/>
  <c r="AC930" i="2"/>
  <c r="AC233" i="2" s="1"/>
  <c r="AC216" i="2" s="1"/>
  <c r="AE932" i="2"/>
  <c r="AE930" i="2" s="1"/>
  <c r="AV930" i="2"/>
  <c r="I233" i="2"/>
  <c r="I216" i="2" s="1"/>
  <c r="AE906" i="2"/>
  <c r="AE905" i="2" s="1"/>
  <c r="AC905" i="2"/>
  <c r="J904" i="2"/>
  <c r="J230" i="2" s="1"/>
  <c r="M903" i="2"/>
  <c r="M230" i="2"/>
  <c r="M212" i="2" s="1"/>
  <c r="AI892" i="2"/>
  <c r="AI226" i="2" s="1"/>
  <c r="AK893" i="2"/>
  <c r="AK892" i="2" s="1"/>
  <c r="AW892" i="2"/>
  <c r="I892" i="2"/>
  <c r="O226" i="2"/>
  <c r="O218" i="2" s="1"/>
  <c r="N886" i="2"/>
  <c r="H887" i="2"/>
  <c r="N224" i="2"/>
  <c r="N213" i="2" s="1"/>
  <c r="J886" i="2"/>
  <c r="J223" i="2" s="1"/>
  <c r="J212" i="2" s="1"/>
  <c r="P885" i="2"/>
  <c r="P223" i="2"/>
  <c r="P212" i="2" s="1"/>
  <c r="Q871" i="2"/>
  <c r="AI872" i="2"/>
  <c r="R872" i="2"/>
  <c r="AK870" i="2"/>
  <c r="AK869" i="2" s="1"/>
  <c r="AI869" i="2"/>
  <c r="AI208" i="2" s="1"/>
  <c r="AI865" i="2"/>
  <c r="AI206" i="2" s="1"/>
  <c r="AK866" i="2"/>
  <c r="AK865" i="2" s="1"/>
  <c r="AK861" i="2"/>
  <c r="AK860" i="2" s="1"/>
  <c r="AK859" i="2" s="1"/>
  <c r="AI860" i="2"/>
  <c r="AV859" i="2"/>
  <c r="I203" i="2"/>
  <c r="L202" i="2"/>
  <c r="H848" i="2"/>
  <c r="N847" i="2"/>
  <c r="N199" i="2"/>
  <c r="K197" i="2"/>
  <c r="R842" i="2"/>
  <c r="Q841" i="2"/>
  <c r="Q196" i="2" s="1"/>
  <c r="R840" i="2"/>
  <c r="Q839" i="2"/>
  <c r="Q195" i="2" s="1"/>
  <c r="Q165" i="2" s="1"/>
  <c r="BA838" i="2"/>
  <c r="K834" i="2"/>
  <c r="H835" i="2"/>
  <c r="K193" i="2"/>
  <c r="AK805" i="2"/>
  <c r="AK804" i="2" s="1"/>
  <c r="AI804" i="2"/>
  <c r="AV805" i="2"/>
  <c r="K802" i="2"/>
  <c r="K185" i="2"/>
  <c r="K164" i="2" s="1"/>
  <c r="BA802" i="2"/>
  <c r="L801" i="2"/>
  <c r="L184" i="2"/>
  <c r="H792" i="2"/>
  <c r="K181" i="2"/>
  <c r="AW782" i="2"/>
  <c r="I781" i="2"/>
  <c r="O780" i="2"/>
  <c r="O174" i="2"/>
  <c r="P779" i="2"/>
  <c r="J780" i="2"/>
  <c r="AK764" i="2"/>
  <c r="AK763" i="2" s="1"/>
  <c r="AI763" i="2"/>
  <c r="AV755" i="2"/>
  <c r="AI755" i="2"/>
  <c r="AV754" i="2"/>
  <c r="AI754" i="2"/>
  <c r="AK754" i="2" s="1"/>
  <c r="AC754" i="2"/>
  <c r="AW749" i="2"/>
  <c r="AK749" i="2"/>
  <c r="AW747" i="2"/>
  <c r="AK747" i="2"/>
  <c r="AW746" i="2"/>
  <c r="AE746" i="2"/>
  <c r="AW743" i="2"/>
  <c r="AK743" i="2"/>
  <c r="AI739" i="2"/>
  <c r="AI156" i="2" s="1"/>
  <c r="AW740" i="2"/>
  <c r="AK740" i="2"/>
  <c r="H739" i="2"/>
  <c r="K156" i="2"/>
  <c r="K126" i="2" s="1"/>
  <c r="AW732" i="2"/>
  <c r="AK732" i="2"/>
  <c r="AK731" i="2" s="1"/>
  <c r="AI731" i="2"/>
  <c r="AI720" i="2"/>
  <c r="AK720" i="2" s="1"/>
  <c r="AE720" i="2"/>
  <c r="AI1088" i="2"/>
  <c r="AK1088" i="2" s="1"/>
  <c r="AI1073" i="2"/>
  <c r="AI1072" i="2" s="1"/>
  <c r="AI280" i="2" s="1"/>
  <c r="AI259" i="2" s="1"/>
  <c r="H1025" i="2"/>
  <c r="H993" i="2"/>
  <c r="AV984" i="2"/>
  <c r="AI984" i="2"/>
  <c r="AK984" i="2" s="1"/>
  <c r="AK981" i="2" s="1"/>
  <c r="AK980" i="2" s="1"/>
  <c r="AK979" i="2" s="1"/>
  <c r="AK978" i="2" s="1"/>
  <c r="BA980" i="2"/>
  <c r="L979" i="2"/>
  <c r="L246" i="2"/>
  <c r="L212" i="2" s="1"/>
  <c r="Q972" i="2"/>
  <c r="AV972" i="2"/>
  <c r="AV971" i="2"/>
  <c r="I244" i="2"/>
  <c r="O966" i="2"/>
  <c r="O243" i="2"/>
  <c r="O215" i="2" s="1"/>
  <c r="H970" i="2"/>
  <c r="AZ970" i="2" s="1"/>
  <c r="N969" i="2"/>
  <c r="AK957" i="2"/>
  <c r="AK956" i="2" s="1"/>
  <c r="AK955" i="2" s="1"/>
  <c r="AK954" i="2" s="1"/>
  <c r="AI956" i="2"/>
  <c r="AK915" i="2"/>
  <c r="AK914" i="2" s="1"/>
  <c r="AI914" i="2"/>
  <c r="AI232" i="2" s="1"/>
  <c r="AK885" i="2"/>
  <c r="AK884" i="2" s="1"/>
  <c r="AV837" i="2"/>
  <c r="AI836" i="2"/>
  <c r="R797" i="2"/>
  <c r="Q796" i="2"/>
  <c r="AV791" i="2"/>
  <c r="AI180" i="2"/>
  <c r="AK766" i="2"/>
  <c r="AK765" i="2" s="1"/>
  <c r="AI765" i="2"/>
  <c r="AI160" i="2" s="1"/>
  <c r="AI125" i="2" s="1"/>
  <c r="AW751" i="2"/>
  <c r="AE751" i="2"/>
  <c r="AW745" i="2"/>
  <c r="AE745" i="2"/>
  <c r="AC739" i="2"/>
  <c r="AC156" i="2" s="1"/>
  <c r="AW738" i="2"/>
  <c r="AE738" i="2"/>
  <c r="AE737" i="2" s="1"/>
  <c r="AC737" i="2"/>
  <c r="AW736" i="2"/>
  <c r="AE736" i="2"/>
  <c r="AE735" i="2" s="1"/>
  <c r="AC735" i="2"/>
  <c r="AC842" i="2"/>
  <c r="AC841" i="2" s="1"/>
  <c r="R836" i="2"/>
  <c r="AI816" i="2"/>
  <c r="AC802" i="2"/>
  <c r="AC185" i="2"/>
  <c r="AC799" i="2"/>
  <c r="AI799" i="2" s="1"/>
  <c r="AV799" i="2" s="1"/>
  <c r="AI797" i="2"/>
  <c r="H784" i="2"/>
  <c r="N781" i="2"/>
  <c r="N176" i="2"/>
  <c r="N166" i="2" s="1"/>
  <c r="H763" i="2"/>
  <c r="I739" i="2"/>
  <c r="N715" i="2"/>
  <c r="N147" i="2"/>
  <c r="N117" i="2" s="1"/>
  <c r="J715" i="2"/>
  <c r="J146" i="2" s="1"/>
  <c r="M714" i="2"/>
  <c r="M146" i="2"/>
  <c r="M116" i="2" s="1"/>
  <c r="H715" i="2"/>
  <c r="K714" i="2"/>
  <c r="K146" i="2"/>
  <c r="K116" i="2" s="1"/>
  <c r="AJ695" i="2"/>
  <c r="BA695" i="2" s="1"/>
  <c r="AI135" i="2"/>
  <c r="AI659" i="2"/>
  <c r="AK660" i="2"/>
  <c r="AK659" i="2" s="1"/>
  <c r="AK658" i="2" s="1"/>
  <c r="AK657" i="2" s="1"/>
  <c r="W654" i="2"/>
  <c r="W101" i="2" s="1"/>
  <c r="W64" i="2" s="1"/>
  <c r="X655" i="2"/>
  <c r="X654" i="2" s="1"/>
  <c r="AI625" i="2"/>
  <c r="AI96" i="2" s="1"/>
  <c r="AI71" i="2" s="1"/>
  <c r="AK626" i="2"/>
  <c r="AK625" i="2" s="1"/>
  <c r="AI597" i="2"/>
  <c r="AI86" i="2" s="1"/>
  <c r="AK598" i="2"/>
  <c r="AK597" i="2" s="1"/>
  <c r="AK587" i="2" s="1"/>
  <c r="AK586" i="2" s="1"/>
  <c r="H892" i="2"/>
  <c r="N226" i="2"/>
  <c r="N218" i="2" s="1"/>
  <c r="AI890" i="2"/>
  <c r="AI889" i="2" s="1"/>
  <c r="AE852" i="2"/>
  <c r="AE846" i="2" s="1"/>
  <c r="AI852" i="2"/>
  <c r="AV853" i="2"/>
  <c r="AV829" i="2"/>
  <c r="AI827" i="2"/>
  <c r="AI191" i="2"/>
  <c r="AI172" i="2" s="1"/>
  <c r="AI187" i="2"/>
  <c r="AK808" i="2"/>
  <c r="AV808" i="2" s="1"/>
  <c r="H804" i="2"/>
  <c r="N803" i="2"/>
  <c r="H803" i="2" s="1"/>
  <c r="N186" i="2"/>
  <c r="N165" i="2" s="1"/>
  <c r="AV788" i="2"/>
  <c r="AI178" i="2"/>
  <c r="AI168" i="2" s="1"/>
  <c r="AV783" i="2"/>
  <c r="AI782" i="2"/>
  <c r="H765" i="2"/>
  <c r="AI724" i="2"/>
  <c r="AK725" i="2"/>
  <c r="AK724" i="2" s="1"/>
  <c r="AW725" i="2"/>
  <c r="AK721" i="2"/>
  <c r="O714" i="2"/>
  <c r="O145" i="2" s="1"/>
  <c r="O146" i="2"/>
  <c r="O116" i="2" s="1"/>
  <c r="I715" i="2"/>
  <c r="BA715" i="2"/>
  <c r="L714" i="2"/>
  <c r="L146" i="2"/>
  <c r="L116" i="2" s="1"/>
  <c r="N707" i="2"/>
  <c r="J707" i="2"/>
  <c r="P705" i="2"/>
  <c r="H701" i="2"/>
  <c r="N140" i="2"/>
  <c r="N123" i="2" s="1"/>
  <c r="AV693" i="2"/>
  <c r="I134" i="2"/>
  <c r="AV690" i="2"/>
  <c r="I133" i="2"/>
  <c r="N684" i="2"/>
  <c r="N683" i="2" s="1"/>
  <c r="N131" i="2"/>
  <c r="N126" i="2" s="1"/>
  <c r="H684" i="2"/>
  <c r="AZ684" i="2" s="1"/>
  <c r="K683" i="2"/>
  <c r="I683" i="2"/>
  <c r="BA683" i="2"/>
  <c r="L129" i="2"/>
  <c r="R677" i="2"/>
  <c r="Q676" i="2"/>
  <c r="Q674" i="2"/>
  <c r="Q673" i="2" s="1"/>
  <c r="Q112" i="2" s="1"/>
  <c r="AE672" i="2"/>
  <c r="AE671" i="2" s="1"/>
  <c r="AC671" i="2"/>
  <c r="AC111" i="2" s="1"/>
  <c r="AC662" i="2"/>
  <c r="AC661" i="2" s="1"/>
  <c r="AC105" i="2" s="1"/>
  <c r="AC110" i="2"/>
  <c r="AC64" i="2" s="1"/>
  <c r="AK667" i="2"/>
  <c r="AK666" i="2" s="1"/>
  <c r="AI666" i="2"/>
  <c r="AI109" i="2" s="1"/>
  <c r="N663" i="2"/>
  <c r="N108" i="2"/>
  <c r="AI655" i="2"/>
  <c r="AI654" i="2" s="1"/>
  <c r="X653" i="2"/>
  <c r="X652" i="2" s="1"/>
  <c r="X651" i="2" s="1"/>
  <c r="X650" i="2" s="1"/>
  <c r="X584" i="2" s="1"/>
  <c r="W652" i="2"/>
  <c r="J651" i="2"/>
  <c r="J99" i="2" s="1"/>
  <c r="M650" i="2"/>
  <c r="M99" i="2"/>
  <c r="AV651" i="2"/>
  <c r="I99" i="2"/>
  <c r="AE628" i="2"/>
  <c r="AE627" i="2" s="1"/>
  <c r="AC627" i="2"/>
  <c r="AC97" i="2" s="1"/>
  <c r="AC72" i="2" s="1"/>
  <c r="AE622" i="2"/>
  <c r="AE621" i="2" s="1"/>
  <c r="AC621" i="2"/>
  <c r="AC94" i="2" s="1"/>
  <c r="AC69" i="2" s="1"/>
  <c r="AE613" i="2"/>
  <c r="AE612" i="2" s="1"/>
  <c r="AV616" i="2"/>
  <c r="I92" i="2"/>
  <c r="I67" i="2" s="1"/>
  <c r="N613" i="2"/>
  <c r="N91" i="2"/>
  <c r="N66" i="2" s="1"/>
  <c r="AV604" i="2"/>
  <c r="I88" i="2"/>
  <c r="I64" i="2" s="1"/>
  <c r="N60" i="2"/>
  <c r="AE589" i="2"/>
  <c r="AE588" i="2" s="1"/>
  <c r="AE587" i="2" s="1"/>
  <c r="AE586" i="2" s="1"/>
  <c r="AE585" i="2" s="1"/>
  <c r="AE584" i="2" s="1"/>
  <c r="AE567" i="2" s="1"/>
  <c r="AE465" i="2" s="1"/>
  <c r="AC588" i="2"/>
  <c r="J587" i="2"/>
  <c r="J83" i="2" s="1"/>
  <c r="M586" i="2"/>
  <c r="M83" i="2"/>
  <c r="AV587" i="2"/>
  <c r="I83" i="2"/>
  <c r="AV581" i="2"/>
  <c r="I79" i="2"/>
  <c r="I59" i="2" s="1"/>
  <c r="I579" i="2"/>
  <c r="AV579" i="2" s="1"/>
  <c r="L577" i="2"/>
  <c r="BA579" i="2"/>
  <c r="H577" i="2"/>
  <c r="K77" i="2"/>
  <c r="N569" i="2"/>
  <c r="N568" i="2" s="1"/>
  <c r="N75" i="2"/>
  <c r="N64" i="2" s="1"/>
  <c r="H569" i="2"/>
  <c r="AZ569" i="2" s="1"/>
  <c r="K568" i="2"/>
  <c r="I568" i="2"/>
  <c r="BA568" i="2"/>
  <c r="L73" i="2"/>
  <c r="W551" i="2"/>
  <c r="W52" i="2"/>
  <c r="W24" i="2" s="1"/>
  <c r="AV552" i="2"/>
  <c r="I52" i="2"/>
  <c r="I24" i="2" s="1"/>
  <c r="H542" i="2"/>
  <c r="AZ542" i="2" s="1"/>
  <c r="N541" i="2"/>
  <c r="O540" i="2"/>
  <c r="O43" i="2"/>
  <c r="O28" i="2" s="1"/>
  <c r="O26" i="2" s="1"/>
  <c r="I540" i="2"/>
  <c r="L539" i="2"/>
  <c r="BA540" i="2"/>
  <c r="L42" i="2"/>
  <c r="K41" i="2"/>
  <c r="N528" i="2"/>
  <c r="N39" i="2"/>
  <c r="AC684" i="2"/>
  <c r="AC683" i="2" s="1"/>
  <c r="AC131" i="2"/>
  <c r="AC126" i="2" s="1"/>
  <c r="I657" i="2"/>
  <c r="O102" i="2"/>
  <c r="AZ627" i="2"/>
  <c r="H97" i="2"/>
  <c r="H72" i="2" s="1"/>
  <c r="H623" i="2"/>
  <c r="H614" i="2"/>
  <c r="AI604" i="2"/>
  <c r="AI88" i="2" s="1"/>
  <c r="AG509" i="2"/>
  <c r="AG462" i="2" s="1"/>
  <c r="AG463" i="2"/>
  <c r="BA550" i="2"/>
  <c r="H529" i="2"/>
  <c r="AZ517" i="2"/>
  <c r="H33" i="2"/>
  <c r="N513" i="2"/>
  <c r="N32" i="2"/>
  <c r="U467" i="2"/>
  <c r="U509" i="2"/>
  <c r="U462" i="2" s="1"/>
  <c r="U455" i="2" s="1"/>
  <c r="H664" i="2"/>
  <c r="H600" i="2"/>
  <c r="H595" i="2"/>
  <c r="AK571" i="2"/>
  <c r="AK569" i="2" s="1"/>
  <c r="AK568" i="2" s="1"/>
  <c r="AZ556" i="2"/>
  <c r="H53" i="2"/>
  <c r="AE518" i="2"/>
  <c r="AE517" i="2" s="1"/>
  <c r="AE512" i="2" s="1"/>
  <c r="AE511" i="2" s="1"/>
  <c r="AI518" i="2"/>
  <c r="AI517" i="2" s="1"/>
  <c r="AC517" i="2"/>
  <c r="M511" i="2"/>
  <c r="J512" i="2"/>
  <c r="J30" i="2" s="1"/>
  <c r="M30" i="2"/>
  <c r="K511" i="2"/>
  <c r="K30" i="2"/>
  <c r="AJ508" i="2"/>
  <c r="AI507" i="2"/>
  <c r="AI506" i="2" s="1"/>
  <c r="AI505" i="2" s="1"/>
  <c r="L461" i="2"/>
  <c r="L20" i="2"/>
  <c r="I505" i="2"/>
  <c r="AI502" i="2"/>
  <c r="AI501" i="2" s="1"/>
  <c r="X502" i="2"/>
  <c r="W501" i="2"/>
  <c r="AJ499" i="2"/>
  <c r="AI498" i="2"/>
  <c r="AC458" i="2"/>
  <c r="AC17" i="2"/>
  <c r="I493" i="2"/>
  <c r="L458" i="2"/>
  <c r="L17" i="2"/>
  <c r="L15" i="2" s="1"/>
  <c r="AC492" i="2"/>
  <c r="R492" i="2"/>
  <c r="BA492" i="2" s="1"/>
  <c r="AC491" i="2"/>
  <c r="AC490" i="2" s="1"/>
  <c r="R491" i="2"/>
  <c r="Q490" i="2"/>
  <c r="Q486" i="2" s="1"/>
  <c r="W486" i="2"/>
  <c r="D15" i="2"/>
  <c r="T15" i="2"/>
  <c r="T14" i="2" s="1"/>
  <c r="P15" i="2"/>
  <c r="AC486" i="2"/>
  <c r="N485" i="2"/>
  <c r="N456" i="2" s="1"/>
  <c r="K461" i="2"/>
  <c r="K20" i="2"/>
  <c r="K15" i="2" s="1"/>
  <c r="K485" i="2"/>
  <c r="BA496" i="2"/>
  <c r="AL15" i="2"/>
  <c r="AL14" i="2" s="1"/>
  <c r="E15" i="2"/>
  <c r="E14" i="2" s="1"/>
  <c r="AG485" i="2"/>
  <c r="AG456" i="2" s="1"/>
  <c r="AG457" i="2"/>
  <c r="BA488" i="2"/>
  <c r="AV1288" i="2" l="1"/>
  <c r="I381" i="2"/>
  <c r="AC1363" i="2"/>
  <c r="AC422" i="2"/>
  <c r="AZ803" i="2"/>
  <c r="H185" i="2"/>
  <c r="AV980" i="2"/>
  <c r="I246" i="2"/>
  <c r="AI247" i="2"/>
  <c r="AC485" i="2"/>
  <c r="AC456" i="2" s="1"/>
  <c r="AC457" i="2"/>
  <c r="AC16" i="2"/>
  <c r="Q485" i="2"/>
  <c r="Q456" i="2" s="1"/>
  <c r="Q457" i="2"/>
  <c r="Q16" i="2"/>
  <c r="Q15" i="2" s="1"/>
  <c r="X501" i="2"/>
  <c r="BA502" i="2"/>
  <c r="AI461" i="2"/>
  <c r="AI20" i="2"/>
  <c r="AC33" i="2"/>
  <c r="AC25" i="2" s="1"/>
  <c r="AC512" i="2"/>
  <c r="AZ595" i="2"/>
  <c r="H85" i="2"/>
  <c r="N31" i="2"/>
  <c r="N512" i="2"/>
  <c r="H513" i="2"/>
  <c r="H541" i="2"/>
  <c r="N540" i="2"/>
  <c r="N43" i="2"/>
  <c r="N28" i="2" s="1"/>
  <c r="N26" i="2" s="1"/>
  <c r="J586" i="2"/>
  <c r="J82" i="2" s="1"/>
  <c r="M585" i="2"/>
  <c r="M82" i="2"/>
  <c r="AC587" i="2"/>
  <c r="AC84" i="2"/>
  <c r="N612" i="2"/>
  <c r="N90" i="2"/>
  <c r="N65" i="2" s="1"/>
  <c r="H613" i="2"/>
  <c r="AV683" i="2"/>
  <c r="I129" i="2"/>
  <c r="N129" i="2"/>
  <c r="H707" i="2"/>
  <c r="AZ707" i="2" s="1"/>
  <c r="N705" i="2"/>
  <c r="AV715" i="2"/>
  <c r="I146" i="2"/>
  <c r="I116" i="2" s="1"/>
  <c r="AZ765" i="2"/>
  <c r="H160" i="2"/>
  <c r="H125" i="2" s="1"/>
  <c r="AV827" i="2"/>
  <c r="AI189" i="2"/>
  <c r="W485" i="2"/>
  <c r="W456" i="2" s="1"/>
  <c r="W457" i="2"/>
  <c r="W16" i="2"/>
  <c r="R490" i="2"/>
  <c r="BA491" i="2"/>
  <c r="AV493" i="2"/>
  <c r="I458" i="2"/>
  <c r="I17" i="2"/>
  <c r="AI459" i="2"/>
  <c r="AI18" i="2"/>
  <c r="AI485" i="2"/>
  <c r="AI456" i="2" s="1"/>
  <c r="W19" i="2"/>
  <c r="W460" i="2"/>
  <c r="AI19" i="2"/>
  <c r="AI460" i="2"/>
  <c r="AJ507" i="2"/>
  <c r="BA508" i="2"/>
  <c r="M29" i="2"/>
  <c r="J511" i="2"/>
  <c r="AI33" i="2"/>
  <c r="AI25" i="2" s="1"/>
  <c r="AI512" i="2"/>
  <c r="AZ600" i="2"/>
  <c r="H87" i="2"/>
  <c r="H62" i="2" s="1"/>
  <c r="N24" i="2"/>
  <c r="AZ529" i="2"/>
  <c r="H39" i="2"/>
  <c r="AZ623" i="2"/>
  <c r="H95" i="2"/>
  <c r="H70" i="2" s="1"/>
  <c r="AV657" i="2"/>
  <c r="I102" i="2"/>
  <c r="AC129" i="2"/>
  <c r="N527" i="2"/>
  <c r="N38" i="2"/>
  <c r="H528" i="2"/>
  <c r="AV540" i="2"/>
  <c r="I42" i="2"/>
  <c r="O539" i="2"/>
  <c r="O42" i="2"/>
  <c r="W550" i="2"/>
  <c r="W549" i="2" s="1"/>
  <c r="W51" i="2"/>
  <c r="W23" i="2" s="1"/>
  <c r="AV568" i="2"/>
  <c r="I73" i="2"/>
  <c r="N73" i="2"/>
  <c r="AZ577" i="2"/>
  <c r="H77" i="2"/>
  <c r="BA577" i="2"/>
  <c r="I577" i="2"/>
  <c r="L77" i="2"/>
  <c r="M58" i="2"/>
  <c r="J58" i="2"/>
  <c r="J650" i="2"/>
  <c r="J98" i="2" s="1"/>
  <c r="M98" i="2"/>
  <c r="W651" i="2"/>
  <c r="W100" i="2"/>
  <c r="W60" i="2" s="1"/>
  <c r="AI101" i="2"/>
  <c r="AI650" i="2"/>
  <c r="AI98" i="2" s="1"/>
  <c r="N662" i="2"/>
  <c r="N107" i="2"/>
  <c r="N106" i="2"/>
  <c r="H663" i="2"/>
  <c r="Q675" i="2"/>
  <c r="Q113" i="2" s="1"/>
  <c r="Q114" i="2"/>
  <c r="Q59" i="2" s="1"/>
  <c r="H683" i="2"/>
  <c r="K129" i="2"/>
  <c r="AZ701" i="2"/>
  <c r="H140" i="2"/>
  <c r="H123" i="2" s="1"/>
  <c r="AW724" i="2"/>
  <c r="AI149" i="2"/>
  <c r="AI119" i="2" s="1"/>
  <c r="AV782" i="2"/>
  <c r="AI175" i="2"/>
  <c r="AZ804" i="2"/>
  <c r="H186" i="2"/>
  <c r="H165" i="2" s="1"/>
  <c r="AV852" i="2"/>
  <c r="AI201" i="2"/>
  <c r="AI886" i="2"/>
  <c r="AI225" i="2"/>
  <c r="AZ892" i="2"/>
  <c r="H226" i="2"/>
  <c r="AI61" i="2"/>
  <c r="AI658" i="2"/>
  <c r="AI104" i="2"/>
  <c r="AI63" i="2" s="1"/>
  <c r="H714" i="2"/>
  <c r="K698" i="2"/>
  <c r="K145" i="2"/>
  <c r="N714" i="2"/>
  <c r="N145" i="2" s="1"/>
  <c r="N146" i="2"/>
  <c r="AZ763" i="2"/>
  <c r="H159" i="2"/>
  <c r="H118" i="2" s="1"/>
  <c r="H781" i="2"/>
  <c r="N780" i="2"/>
  <c r="N174" i="2"/>
  <c r="AV797" i="2"/>
  <c r="AI796" i="2"/>
  <c r="AK816" i="2"/>
  <c r="AV816" i="2" s="1"/>
  <c r="AC196" i="2"/>
  <c r="AC834" i="2"/>
  <c r="AC192" i="2" s="1"/>
  <c r="AW735" i="2"/>
  <c r="AC154" i="2"/>
  <c r="R796" i="2"/>
  <c r="BA797" i="2"/>
  <c r="AI955" i="2"/>
  <c r="AI238" i="2"/>
  <c r="AI220" i="2" s="1"/>
  <c r="H969" i="2"/>
  <c r="N966" i="2"/>
  <c r="N243" i="2"/>
  <c r="W972" i="2"/>
  <c r="AI972" i="2" s="1"/>
  <c r="AI971" i="2" s="1"/>
  <c r="AI244" i="2" s="1"/>
  <c r="AI218" i="2" s="1"/>
  <c r="AZ1025" i="2"/>
  <c r="H268" i="2"/>
  <c r="AW720" i="2"/>
  <c r="AI152" i="2"/>
  <c r="AI122" i="2" s="1"/>
  <c r="AW731" i="2"/>
  <c r="AZ739" i="2"/>
  <c r="H156" i="2"/>
  <c r="AE754" i="2"/>
  <c r="AW754" i="2"/>
  <c r="AK762" i="2"/>
  <c r="AK761" i="2" s="1"/>
  <c r="AK760" i="2" s="1"/>
  <c r="AV781" i="2"/>
  <c r="I174" i="2"/>
  <c r="AV804" i="2"/>
  <c r="AI803" i="2"/>
  <c r="AI186" i="2"/>
  <c r="H834" i="2"/>
  <c r="K192" i="2"/>
  <c r="AZ848" i="2"/>
  <c r="H199" i="2"/>
  <c r="AI859" i="2"/>
  <c r="AI204" i="2"/>
  <c r="BA872" i="2"/>
  <c r="R871" i="2"/>
  <c r="Q209" i="2"/>
  <c r="Q858" i="2"/>
  <c r="Q857" i="2" s="1"/>
  <c r="Q202" i="2" s="1"/>
  <c r="J885" i="2"/>
  <c r="P884" i="2"/>
  <c r="H886" i="2"/>
  <c r="N885" i="2"/>
  <c r="N223" i="2"/>
  <c r="AV892" i="2"/>
  <c r="I226" i="2"/>
  <c r="I218" i="2" s="1"/>
  <c r="AE904" i="2"/>
  <c r="AE903" i="2" s="1"/>
  <c r="AE902" i="2" s="1"/>
  <c r="AC242" i="2"/>
  <c r="AC213" i="2" s="1"/>
  <c r="AI968" i="2"/>
  <c r="AI967" i="2" s="1"/>
  <c r="N980" i="2"/>
  <c r="H981" i="2"/>
  <c r="N247" i="2"/>
  <c r="AV1006" i="2"/>
  <c r="I263" i="2"/>
  <c r="AC1006" i="2"/>
  <c r="AC264" i="2"/>
  <c r="P1034" i="2"/>
  <c r="P273" i="2"/>
  <c r="J1035" i="2"/>
  <c r="J273" i="2" s="1"/>
  <c r="W1035" i="2"/>
  <c r="W274" i="2"/>
  <c r="K294" i="2"/>
  <c r="AI329" i="2"/>
  <c r="AI1159" i="2"/>
  <c r="W1117" i="2"/>
  <c r="W296" i="2"/>
  <c r="AC298" i="2"/>
  <c r="AC259" i="2" s="1"/>
  <c r="AC1116" i="2"/>
  <c r="AC1115" i="2" s="1"/>
  <c r="AC294" i="2" s="1"/>
  <c r="J305" i="2"/>
  <c r="H1138" i="2"/>
  <c r="N1137" i="2"/>
  <c r="N315" i="2"/>
  <c r="N310" i="2"/>
  <c r="I1148" i="2"/>
  <c r="L1135" i="2"/>
  <c r="L320" i="2"/>
  <c r="R1151" i="2"/>
  <c r="BA1152" i="2"/>
  <c r="I1156" i="2"/>
  <c r="L324" i="2"/>
  <c r="N1159" i="2"/>
  <c r="N327" i="2"/>
  <c r="H1160" i="2"/>
  <c r="P1158" i="2"/>
  <c r="P326" i="2"/>
  <c r="P305" i="2" s="1"/>
  <c r="J1159" i="2"/>
  <c r="J326" i="2" s="1"/>
  <c r="AC1159" i="2"/>
  <c r="AC329" i="2"/>
  <c r="AV1165" i="2"/>
  <c r="AZ1169" i="2"/>
  <c r="H331" i="2"/>
  <c r="Q1177" i="2"/>
  <c r="AV1181" i="2"/>
  <c r="AD1239" i="2"/>
  <c r="Q1128" i="2"/>
  <c r="Q302" i="2"/>
  <c r="Q1204" i="2"/>
  <c r="Q339" i="2" s="1"/>
  <c r="Q340" i="2"/>
  <c r="R1208" i="2"/>
  <c r="H1215" i="2"/>
  <c r="K1213" i="2"/>
  <c r="K347" i="2"/>
  <c r="AZ1220" i="2"/>
  <c r="H349" i="2"/>
  <c r="R1228" i="2"/>
  <c r="BA1229" i="2"/>
  <c r="AI1241" i="2"/>
  <c r="AI371" i="2"/>
  <c r="AC1248" i="2"/>
  <c r="AC375" i="2"/>
  <c r="AC354" i="2" s="1"/>
  <c r="AZ1289" i="2"/>
  <c r="H382" i="2"/>
  <c r="H360" i="2" s="1"/>
  <c r="AZ1271" i="2"/>
  <c r="H379" i="2"/>
  <c r="H358" i="2" s="1"/>
  <c r="W1311" i="2"/>
  <c r="W387" i="2"/>
  <c r="W355" i="2" s="1"/>
  <c r="AE1317" i="2"/>
  <c r="AE1316" i="2" s="1"/>
  <c r="AE1310" i="2" s="1"/>
  <c r="AE1245" i="2" s="1"/>
  <c r="AE1227" i="2" s="1"/>
  <c r="AE477" i="2" s="1"/>
  <c r="AC1316" i="2"/>
  <c r="AC389" i="2" s="1"/>
  <c r="AV1326" i="2"/>
  <c r="I395" i="2"/>
  <c r="I353" i="2" s="1"/>
  <c r="W1326" i="2"/>
  <c r="W396" i="2"/>
  <c r="W356" i="2" s="1"/>
  <c r="AC1350" i="2"/>
  <c r="AC414" i="2"/>
  <c r="AC405" i="2" s="1"/>
  <c r="J1362" i="2"/>
  <c r="J420" i="2" s="1"/>
  <c r="M1361" i="2"/>
  <c r="M420" i="2"/>
  <c r="W1363" i="2"/>
  <c r="W422" i="2"/>
  <c r="AZ1372" i="2"/>
  <c r="H425" i="2"/>
  <c r="J1410" i="2"/>
  <c r="J431" i="2" s="1"/>
  <c r="P1360" i="2"/>
  <c r="P1359" i="2" s="1"/>
  <c r="P418" i="2" s="1"/>
  <c r="P431" i="2"/>
  <c r="AI1412" i="2"/>
  <c r="AK1413" i="2"/>
  <c r="AK1412" i="2" s="1"/>
  <c r="AK1411" i="2" s="1"/>
  <c r="AK1410" i="2" s="1"/>
  <c r="AD1427" i="2"/>
  <c r="AD1426" i="2" s="1"/>
  <c r="AD1422" i="2" s="1"/>
  <c r="AD1421" i="2" s="1"/>
  <c r="AD1347" i="2" s="1"/>
  <c r="AD479" i="2" s="1"/>
  <c r="AC1426" i="2"/>
  <c r="K1421" i="2"/>
  <c r="H1422" i="2"/>
  <c r="AZ1422" i="2" s="1"/>
  <c r="AV1423" i="2"/>
  <c r="I441" i="2"/>
  <c r="Q1423" i="2"/>
  <c r="Q442" i="2"/>
  <c r="AI1427" i="2"/>
  <c r="AI1426" i="2" s="1"/>
  <c r="I485" i="2"/>
  <c r="I456" i="2" s="1"/>
  <c r="AV486" i="2"/>
  <c r="I457" i="2"/>
  <c r="I16" i="2"/>
  <c r="AZ493" i="2"/>
  <c r="H458" i="2"/>
  <c r="H17" i="2"/>
  <c r="AC459" i="2"/>
  <c r="AC18" i="2"/>
  <c r="AZ597" i="2"/>
  <c r="H86" i="2"/>
  <c r="H61" i="2" s="1"/>
  <c r="X463" i="2"/>
  <c r="M525" i="2"/>
  <c r="J526" i="2"/>
  <c r="J36" i="2" s="1"/>
  <c r="M36" i="2"/>
  <c r="AI539" i="2"/>
  <c r="AI41" i="2" s="1"/>
  <c r="AI42" i="2"/>
  <c r="AZ562" i="2"/>
  <c r="H54" i="2"/>
  <c r="H25" i="2" s="1"/>
  <c r="AZ625" i="2"/>
  <c r="H96" i="2"/>
  <c r="H71" i="2" s="1"/>
  <c r="AI684" i="2"/>
  <c r="AI683" i="2" s="1"/>
  <c r="AI131" i="2"/>
  <c r="AI126" i="2" s="1"/>
  <c r="AC528" i="2"/>
  <c r="AC38" i="2" s="1"/>
  <c r="AC23" i="2" s="1"/>
  <c r="AC39" i="2"/>
  <c r="AC24" i="2" s="1"/>
  <c r="AE529" i="2"/>
  <c r="AE528" i="2" s="1"/>
  <c r="AE527" i="2"/>
  <c r="AE526" i="2" s="1"/>
  <c r="AE525" i="2" s="1"/>
  <c r="AE510" i="2" s="1"/>
  <c r="H551" i="2"/>
  <c r="K550" i="2"/>
  <c r="K51" i="2"/>
  <c r="K23" i="2" s="1"/>
  <c r="J568" i="2"/>
  <c r="M73" i="2"/>
  <c r="AI579" i="2"/>
  <c r="AI577" i="2" s="1"/>
  <c r="AI77" i="2" s="1"/>
  <c r="AI78" i="2"/>
  <c r="K585" i="2"/>
  <c r="K82" i="2"/>
  <c r="AV613" i="2"/>
  <c r="I90" i="2"/>
  <c r="I65" i="2" s="1"/>
  <c r="AI613" i="2"/>
  <c r="AI91" i="2"/>
  <c r="AI66" i="2" s="1"/>
  <c r="AZ651" i="2"/>
  <c r="H99" i="2"/>
  <c r="BA653" i="2"/>
  <c r="R652" i="2"/>
  <c r="AV663" i="2"/>
  <c r="I107" i="2"/>
  <c r="I106" i="2"/>
  <c r="X677" i="2"/>
  <c r="W676" i="2"/>
  <c r="W674" i="2"/>
  <c r="W673" i="2" s="1"/>
  <c r="W112" i="2" s="1"/>
  <c r="AC677" i="2"/>
  <c r="O698" i="2"/>
  <c r="AZ767" i="2"/>
  <c r="H161" i="2"/>
  <c r="AZ808" i="2"/>
  <c r="H187" i="2"/>
  <c r="AZ914" i="2"/>
  <c r="H232" i="2"/>
  <c r="AI663" i="2"/>
  <c r="AI108" i="2"/>
  <c r="AI60" i="2" s="1"/>
  <c r="AZ944" i="2"/>
  <c r="H234" i="2"/>
  <c r="H217" i="2" s="1"/>
  <c r="W194" i="2"/>
  <c r="W169" i="2" s="1"/>
  <c r="AE970" i="2"/>
  <c r="AE969" i="2" s="1"/>
  <c r="AE966" i="2" s="1"/>
  <c r="AE965" i="2" s="1"/>
  <c r="AC969" i="2"/>
  <c r="AC243" i="2" s="1"/>
  <c r="AI970" i="2"/>
  <c r="AI969" i="2" s="1"/>
  <c r="AI243" i="2" s="1"/>
  <c r="AI215" i="2" s="1"/>
  <c r="AC715" i="2"/>
  <c r="AC147" i="2"/>
  <c r="AC117" i="2" s="1"/>
  <c r="AI151" i="2"/>
  <c r="AI121" i="2" s="1"/>
  <c r="AW729" i="2"/>
  <c r="AW739" i="2"/>
  <c r="N761" i="2"/>
  <c r="N158" i="2"/>
  <c r="H762" i="2"/>
  <c r="AE785" i="2"/>
  <c r="AE784" i="2" s="1"/>
  <c r="AE781" i="2" s="1"/>
  <c r="AE780" i="2" s="1"/>
  <c r="AE779" i="2" s="1"/>
  <c r="AE778" i="2" s="1"/>
  <c r="AE469" i="2" s="1"/>
  <c r="AC784" i="2"/>
  <c r="J802" i="2"/>
  <c r="J184" i="2" s="1"/>
  <c r="M801" i="2"/>
  <c r="M184" i="2"/>
  <c r="J834" i="2"/>
  <c r="J192" i="2" s="1"/>
  <c r="M192" i="2"/>
  <c r="X842" i="2"/>
  <c r="X841" i="2" s="1"/>
  <c r="W841" i="2"/>
  <c r="W196" i="2" s="1"/>
  <c r="R884" i="2"/>
  <c r="BA885" i="2"/>
  <c r="K902" i="2"/>
  <c r="K229" i="2"/>
  <c r="O903" i="2"/>
  <c r="O230" i="2"/>
  <c r="I904" i="2"/>
  <c r="N903" i="2"/>
  <c r="N230" i="2"/>
  <c r="AZ1013" i="2"/>
  <c r="H265" i="2"/>
  <c r="H255" i="2" s="1"/>
  <c r="BA1073" i="2"/>
  <c r="R1072" i="2"/>
  <c r="N1116" i="2"/>
  <c r="N295" i="2"/>
  <c r="H1117" i="2"/>
  <c r="M1003" i="2"/>
  <c r="J1004" i="2"/>
  <c r="J262" i="2" s="1"/>
  <c r="M262" i="2"/>
  <c r="N1005" i="2"/>
  <c r="N263" i="2"/>
  <c r="H1006" i="2"/>
  <c r="M272" i="2"/>
  <c r="AI275" i="2"/>
  <c r="AZ1072" i="2"/>
  <c r="H280" i="2"/>
  <c r="H259" i="2" s="1"/>
  <c r="AV1100" i="2"/>
  <c r="I287" i="2"/>
  <c r="AK1100" i="2"/>
  <c r="AK1099" i="2" s="1"/>
  <c r="AZ1101" i="2"/>
  <c r="H288" i="2"/>
  <c r="H257" i="2" s="1"/>
  <c r="AV1117" i="2"/>
  <c r="I295" i="2"/>
  <c r="BA1119" i="2"/>
  <c r="R1118" i="2"/>
  <c r="AZ1120" i="2"/>
  <c r="H297" i="2"/>
  <c r="P300" i="2"/>
  <c r="J1127" i="2"/>
  <c r="J300" i="2" s="1"/>
  <c r="O1135" i="2"/>
  <c r="O314" i="2"/>
  <c r="I1136" i="2"/>
  <c r="I305" i="2"/>
  <c r="I310" i="2"/>
  <c r="BA1154" i="2"/>
  <c r="BA1159" i="2"/>
  <c r="K310" i="2"/>
  <c r="AI1117" i="2"/>
  <c r="AI297" i="2"/>
  <c r="W1151" i="2"/>
  <c r="W322" i="2"/>
  <c r="W309" i="2" s="1"/>
  <c r="AK1158" i="2"/>
  <c r="AK1157" i="2" s="1"/>
  <c r="AK1156" i="2" s="1"/>
  <c r="AK1135" i="2" s="1"/>
  <c r="AK475" i="2" s="1"/>
  <c r="R1205" i="2"/>
  <c r="BA1206" i="2"/>
  <c r="Q1215" i="2"/>
  <c r="Q347" i="2" s="1"/>
  <c r="W1218" i="2"/>
  <c r="W1219" i="2"/>
  <c r="W348" i="2" s="1"/>
  <c r="W349" i="2"/>
  <c r="AI1219" i="2"/>
  <c r="AI348" i="2" s="1"/>
  <c r="AI349" i="2"/>
  <c r="J1229" i="2"/>
  <c r="P1228" i="2"/>
  <c r="AI1230" i="2"/>
  <c r="AI365" i="2"/>
  <c r="AI358" i="2" s="1"/>
  <c r="AC1230" i="2"/>
  <c r="AC366" i="2"/>
  <c r="I355" i="2"/>
  <c r="AI1321" i="2"/>
  <c r="AI392" i="2" s="1"/>
  <c r="AI393" i="2"/>
  <c r="AI1235" i="2"/>
  <c r="AI367" i="2" s="1"/>
  <c r="AK1236" i="2"/>
  <c r="AK1235" i="2" s="1"/>
  <c r="R1312" i="2"/>
  <c r="BA1313" i="2"/>
  <c r="H1310" i="2"/>
  <c r="N385" i="2"/>
  <c r="AC1326" i="2"/>
  <c r="AC396" i="2"/>
  <c r="AK1326" i="2"/>
  <c r="AK1325" i="2" s="1"/>
  <c r="AK1324" i="2" s="1"/>
  <c r="AK1336" i="2"/>
  <c r="AK1335" i="2" s="1"/>
  <c r="AI1335" i="2"/>
  <c r="AI400" i="2" s="1"/>
  <c r="J1348" i="2"/>
  <c r="P412" i="2"/>
  <c r="O403" i="2"/>
  <c r="AV1350" i="2"/>
  <c r="I413" i="2"/>
  <c r="I403" i="2" s="1"/>
  <c r="H1350" i="2"/>
  <c r="N1349" i="2"/>
  <c r="N413" i="2"/>
  <c r="N403" i="2" s="1"/>
  <c r="AK1354" i="2"/>
  <c r="AK1353" i="2" s="1"/>
  <c r="AK1349" i="2" s="1"/>
  <c r="AK1348" i="2" s="1"/>
  <c r="AI1353" i="2"/>
  <c r="AI415" i="2" s="1"/>
  <c r="H1362" i="2"/>
  <c r="K1361" i="2"/>
  <c r="K420" i="2"/>
  <c r="BA1365" i="2"/>
  <c r="R1364" i="2"/>
  <c r="H1412" i="2"/>
  <c r="N1411" i="2"/>
  <c r="N433" i="2"/>
  <c r="N410" i="2" s="1"/>
  <c r="AV1412" i="2"/>
  <c r="I433" i="2"/>
  <c r="I410" i="2" s="1"/>
  <c r="AK1387" i="2"/>
  <c r="AK1371" i="2" s="1"/>
  <c r="AK1361" i="2" s="1"/>
  <c r="AK1360" i="2" s="1"/>
  <c r="AK1359" i="2" s="1"/>
  <c r="W1423" i="2"/>
  <c r="W442" i="2"/>
  <c r="AZ1465" i="2"/>
  <c r="D1465" i="2"/>
  <c r="D482" i="2" s="1"/>
  <c r="H482" i="2"/>
  <c r="H1439" i="2"/>
  <c r="AI1456" i="2"/>
  <c r="AI1452" i="2"/>
  <c r="P681" i="2"/>
  <c r="O57" i="2"/>
  <c r="O465" i="2"/>
  <c r="K35" i="2"/>
  <c r="AI587" i="2"/>
  <c r="AI84" i="2"/>
  <c r="AK627" i="2"/>
  <c r="H126" i="2"/>
  <c r="Y509" i="2"/>
  <c r="Y462" i="2" s="1"/>
  <c r="Y455" i="2" s="1"/>
  <c r="AI1046" i="2"/>
  <c r="AI276" i="2" s="1"/>
  <c r="H307" i="2"/>
  <c r="AZ1326" i="2"/>
  <c r="H395" i="2"/>
  <c r="N1324" i="2"/>
  <c r="H1325" i="2"/>
  <c r="AZ1325" i="2" s="1"/>
  <c r="W794" i="2"/>
  <c r="W792" i="2" s="1"/>
  <c r="W182" i="2"/>
  <c r="I215" i="2"/>
  <c r="AI842" i="2"/>
  <c r="W209" i="2"/>
  <c r="W858" i="2"/>
  <c r="W857" i="2" s="1"/>
  <c r="W202" i="2" s="1"/>
  <c r="O222" i="2"/>
  <c r="I884" i="2"/>
  <c r="AK1050" i="2"/>
  <c r="AK1007" i="2"/>
  <c r="AK1006" i="2" s="1"/>
  <c r="AK1005" i="2" s="1"/>
  <c r="AK1004" i="2" s="1"/>
  <c r="AC1310" i="2"/>
  <c r="AC385" i="2" s="1"/>
  <c r="AC386" i="2"/>
  <c r="AI1364" i="2"/>
  <c r="K456" i="2"/>
  <c r="H485" i="2"/>
  <c r="H456" i="2" s="1"/>
  <c r="AJ498" i="2"/>
  <c r="BA499" i="2"/>
  <c r="AV505" i="2"/>
  <c r="I461" i="2"/>
  <c r="I20" i="2"/>
  <c r="K29" i="2"/>
  <c r="AZ664" i="2"/>
  <c r="H108" i="2"/>
  <c r="AZ614" i="2"/>
  <c r="H91" i="2"/>
  <c r="H66" i="2" s="1"/>
  <c r="BA539" i="2"/>
  <c r="I539" i="2"/>
  <c r="L526" i="2"/>
  <c r="L41" i="2"/>
  <c r="H568" i="2"/>
  <c r="K73" i="2"/>
  <c r="BA677" i="2"/>
  <c r="R676" i="2"/>
  <c r="R674" i="2"/>
  <c r="J705" i="2"/>
  <c r="J142" i="2" s="1"/>
  <c r="J124" i="2" s="1"/>
  <c r="P142" i="2"/>
  <c r="P124" i="2" s="1"/>
  <c r="P700" i="2"/>
  <c r="I714" i="2"/>
  <c r="L698" i="2"/>
  <c r="L145" i="2"/>
  <c r="N802" i="2"/>
  <c r="H802" i="2" s="1"/>
  <c r="N185" i="2"/>
  <c r="AZ715" i="2"/>
  <c r="H146" i="2"/>
  <c r="J714" i="2"/>
  <c r="J145" i="2" s="1"/>
  <c r="M698" i="2"/>
  <c r="M145" i="2"/>
  <c r="AV739" i="2"/>
  <c r="I156" i="2"/>
  <c r="I126" i="2" s="1"/>
  <c r="AZ784" i="2"/>
  <c r="H176" i="2"/>
  <c r="H166" i="2" s="1"/>
  <c r="AC801" i="2"/>
  <c r="AC800" i="2" s="1"/>
  <c r="AC183" i="2" s="1"/>
  <c r="AC184" i="2"/>
  <c r="R835" i="2"/>
  <c r="AW737" i="2"/>
  <c r="AC155" i="2"/>
  <c r="AC125" i="2" s="1"/>
  <c r="AE739" i="2"/>
  <c r="Q794" i="2"/>
  <c r="Q792" i="2" s="1"/>
  <c r="Q182" i="2"/>
  <c r="Q170" i="2" s="1"/>
  <c r="AV836" i="2"/>
  <c r="AI194" i="2"/>
  <c r="AI169" i="2" s="1"/>
  <c r="O965" i="2"/>
  <c r="O241" i="2"/>
  <c r="I966" i="2"/>
  <c r="Q971" i="2"/>
  <c r="Q244" i="2" s="1"/>
  <c r="Q218" i="2" s="1"/>
  <c r="R972" i="2"/>
  <c r="AC972" i="2"/>
  <c r="L978" i="2"/>
  <c r="BA979" i="2"/>
  <c r="AZ993" i="2"/>
  <c r="H249" i="2"/>
  <c r="AK739" i="2"/>
  <c r="AK755" i="2"/>
  <c r="AW755" i="2"/>
  <c r="AI762" i="2"/>
  <c r="AI159" i="2"/>
  <c r="AI118" i="2" s="1"/>
  <c r="P173" i="2"/>
  <c r="J779" i="2"/>
  <c r="J173" i="2" s="1"/>
  <c r="I780" i="2"/>
  <c r="AV780" i="2" s="1"/>
  <c r="O779" i="2"/>
  <c r="AZ792" i="2"/>
  <c r="H181" i="2"/>
  <c r="BA801" i="2"/>
  <c r="L800" i="2"/>
  <c r="K801" i="2"/>
  <c r="K184" i="2"/>
  <c r="AK803" i="2"/>
  <c r="AZ835" i="2"/>
  <c r="H193" i="2"/>
  <c r="R839" i="2"/>
  <c r="BA842" i="2"/>
  <c r="R841" i="2"/>
  <c r="BA841" i="2" s="1"/>
  <c r="N846" i="2"/>
  <c r="N198" i="2"/>
  <c r="H847" i="2"/>
  <c r="AK858" i="2"/>
  <c r="AK857" i="2" s="1"/>
  <c r="AK872" i="2"/>
  <c r="AK871" i="2" s="1"/>
  <c r="AI871" i="2"/>
  <c r="AI209" i="2" s="1"/>
  <c r="AZ887" i="2"/>
  <c r="H224" i="2"/>
  <c r="H213" i="2" s="1"/>
  <c r="J903" i="2"/>
  <c r="J229" i="2" s="1"/>
  <c r="M902" i="2"/>
  <c r="M229" i="2"/>
  <c r="AC904" i="2"/>
  <c r="AC231" i="2"/>
  <c r="AK932" i="2"/>
  <c r="AK930" i="2" s="1"/>
  <c r="AK904" i="2" s="1"/>
  <c r="AK903" i="2" s="1"/>
  <c r="AK902" i="2" s="1"/>
  <c r="AK901" i="2" s="1"/>
  <c r="AK883" i="2" s="1"/>
  <c r="AK471" i="2" s="1"/>
  <c r="AI930" i="2"/>
  <c r="AI233" i="2" s="1"/>
  <c r="AI216" i="2" s="1"/>
  <c r="R966" i="2"/>
  <c r="BA967" i="2"/>
  <c r="Q966" i="2"/>
  <c r="Q242" i="2"/>
  <c r="Q213" i="2" s="1"/>
  <c r="O979" i="2"/>
  <c r="O978" i="2" s="1"/>
  <c r="O246" i="2"/>
  <c r="AC1151" i="2"/>
  <c r="AC322" i="2"/>
  <c r="AC309" i="2" s="1"/>
  <c r="H985" i="2"/>
  <c r="N248" i="2"/>
  <c r="N214" i="2" s="1"/>
  <c r="AZ998" i="2"/>
  <c r="H251" i="2"/>
  <c r="K262" i="2"/>
  <c r="I1005" i="2"/>
  <c r="AV1005" i="2" s="1"/>
  <c r="BA1005" i="2"/>
  <c r="L1004" i="2"/>
  <c r="AE1003" i="2"/>
  <c r="AE473" i="2" s="1"/>
  <c r="AE1038" i="2"/>
  <c r="AE1037" i="2" s="1"/>
  <c r="AE1036" i="2" s="1"/>
  <c r="AE1035" i="2" s="1"/>
  <c r="AE1034" i="2" s="1"/>
  <c r="AE1033" i="2" s="1"/>
  <c r="AC1037" i="2"/>
  <c r="AZ1103" i="2"/>
  <c r="H289" i="2"/>
  <c r="J1115" i="2"/>
  <c r="J294" i="2" s="1"/>
  <c r="M294" i="2"/>
  <c r="BA1123" i="2"/>
  <c r="R1122" i="2"/>
  <c r="BA1122" i="2" s="1"/>
  <c r="AD1122" i="2"/>
  <c r="AD1116" i="2" s="1"/>
  <c r="AD1115" i="2" s="1"/>
  <c r="AD1003" i="2" s="1"/>
  <c r="AD473" i="2" s="1"/>
  <c r="BA1124" i="2"/>
  <c r="P1136" i="2"/>
  <c r="J1137" i="2"/>
  <c r="AZ1139" i="2"/>
  <c r="H316" i="2"/>
  <c r="H306" i="2" s="1"/>
  <c r="AZ1143" i="2"/>
  <c r="H318" i="2"/>
  <c r="BA1181" i="2"/>
  <c r="R1177" i="2"/>
  <c r="BA1177" i="2" s="1"/>
  <c r="R1129" i="2"/>
  <c r="AC1128" i="2"/>
  <c r="AC302" i="2"/>
  <c r="AI1138" i="2"/>
  <c r="AI316" i="2"/>
  <c r="AI306" i="2" s="1"/>
  <c r="AC1205" i="2"/>
  <c r="AC341" i="2"/>
  <c r="AC306" i="2" s="1"/>
  <c r="Q342" i="2"/>
  <c r="H1219" i="2"/>
  <c r="N348" i="2"/>
  <c r="H1230" i="2"/>
  <c r="N1229" i="2"/>
  <c r="N364" i="2"/>
  <c r="N353" i="2" s="1"/>
  <c r="AZ1233" i="2"/>
  <c r="H366" i="2"/>
  <c r="H356" i="2" s="1"/>
  <c r="AZ1235" i="2"/>
  <c r="H367" i="2"/>
  <c r="AJ1241" i="2"/>
  <c r="BA1242" i="2"/>
  <c r="AK1250" i="2"/>
  <c r="AK1249" i="2" s="1"/>
  <c r="AK1248" i="2" s="1"/>
  <c r="AI1249" i="2"/>
  <c r="H1248" i="2"/>
  <c r="N1247" i="2"/>
  <c r="N374" i="2"/>
  <c r="AK1277" i="2"/>
  <c r="AK1276" i="2" s="1"/>
  <c r="AI1276" i="2"/>
  <c r="AI380" i="2" s="1"/>
  <c r="O1246" i="2"/>
  <c r="O1245" i="2" s="1"/>
  <c r="O381" i="2"/>
  <c r="K1246" i="2"/>
  <c r="K381" i="2"/>
  <c r="AI384" i="2"/>
  <c r="AI362" i="2" s="1"/>
  <c r="AI1288" i="2"/>
  <c r="AI381" i="2" s="1"/>
  <c r="W1205" i="2"/>
  <c r="W341" i="2"/>
  <c r="W306" i="2" s="1"/>
  <c r="I1325" i="2"/>
  <c r="AV1325" i="2" s="1"/>
  <c r="L1324" i="2"/>
  <c r="X1327" i="2"/>
  <c r="BA1328" i="2"/>
  <c r="AZ1333" i="2"/>
  <c r="H399" i="2"/>
  <c r="H355" i="2" s="1"/>
  <c r="AO479" i="2"/>
  <c r="AO402" i="2"/>
  <c r="AS479" i="2"/>
  <c r="AS402" i="2"/>
  <c r="AI1350" i="2"/>
  <c r="AI414" i="2"/>
  <c r="AZ1353" i="2"/>
  <c r="H415" i="2"/>
  <c r="AZ1367" i="2"/>
  <c r="H423" i="2"/>
  <c r="H1371" i="2"/>
  <c r="K424" i="2"/>
  <c r="AZ1423" i="2"/>
  <c r="H441" i="2"/>
  <c r="M1421" i="2"/>
  <c r="J1422" i="2"/>
  <c r="AW1428" i="2"/>
  <c r="O1421" i="2"/>
  <c r="I1422" i="2"/>
  <c r="AV1422" i="2" s="1"/>
  <c r="R1424" i="2"/>
  <c r="BA1425" i="2"/>
  <c r="AZ1426" i="2"/>
  <c r="H443" i="2"/>
  <c r="H461" i="2"/>
  <c r="H20" i="2"/>
  <c r="AZ505" i="2"/>
  <c r="X486" i="2"/>
  <c r="BA487" i="2"/>
  <c r="AD494" i="2"/>
  <c r="BA495" i="2"/>
  <c r="BA500" i="2"/>
  <c r="AD498" i="2"/>
  <c r="O485" i="2"/>
  <c r="O456" i="2" s="1"/>
  <c r="O461" i="2"/>
  <c r="O20" i="2"/>
  <c r="O15" i="2" s="1"/>
  <c r="AI569" i="2"/>
  <c r="AI568" i="2" s="1"/>
  <c r="AI75" i="2"/>
  <c r="AI64" i="2" s="1"/>
  <c r="Z550" i="2"/>
  <c r="Z549" i="2" s="1"/>
  <c r="Z51" i="2"/>
  <c r="Z23" i="2" s="1"/>
  <c r="AZ588" i="2"/>
  <c r="H84" i="2"/>
  <c r="H59" i="2" s="1"/>
  <c r="AZ621" i="2"/>
  <c r="H94" i="2"/>
  <c r="H69" i="2" s="1"/>
  <c r="AC526" i="2"/>
  <c r="AC37" i="2"/>
  <c r="AK530" i="2"/>
  <c r="AI529" i="2"/>
  <c r="AI527" i="2"/>
  <c r="AZ552" i="2"/>
  <c r="H52" i="2"/>
  <c r="H24" i="2" s="1"/>
  <c r="I58" i="2"/>
  <c r="AZ587" i="2"/>
  <c r="H83" i="2"/>
  <c r="N586" i="2"/>
  <c r="N83" i="2"/>
  <c r="N58" i="2" s="1"/>
  <c r="BA612" i="2"/>
  <c r="I612" i="2"/>
  <c r="L89" i="2"/>
  <c r="L585" i="2"/>
  <c r="AK613" i="2"/>
  <c r="AK612" i="2" s="1"/>
  <c r="AK585" i="2" s="1"/>
  <c r="AK584" i="2" s="1"/>
  <c r="AK567" i="2" s="1"/>
  <c r="AK465" i="2" s="1"/>
  <c r="AC613" i="2"/>
  <c r="AV650" i="2"/>
  <c r="I98" i="2"/>
  <c r="H650" i="2"/>
  <c r="K98" i="2"/>
  <c r="Q651" i="2"/>
  <c r="Q100" i="2"/>
  <c r="Q60" i="2" s="1"/>
  <c r="BA662" i="2"/>
  <c r="I662" i="2"/>
  <c r="AV662" i="2" s="1"/>
  <c r="L661" i="2"/>
  <c r="J683" i="2"/>
  <c r="M129" i="2"/>
  <c r="AV699" i="2"/>
  <c r="I138" i="2"/>
  <c r="BA699" i="2"/>
  <c r="R698" i="2"/>
  <c r="R697" i="2" s="1"/>
  <c r="R696" i="2" s="1"/>
  <c r="R682" i="2" s="1"/>
  <c r="R467" i="2" s="1"/>
  <c r="AC705" i="2"/>
  <c r="AI707" i="2"/>
  <c r="AI705" i="2" s="1"/>
  <c r="AK815" i="2"/>
  <c r="AK814" i="2" s="1"/>
  <c r="AI814" i="2"/>
  <c r="AV815" i="2"/>
  <c r="BA655" i="2"/>
  <c r="R654" i="2"/>
  <c r="BA654" i="2" s="1"/>
  <c r="AK663" i="2"/>
  <c r="AK662" i="2" s="1"/>
  <c r="AK661" i="2" s="1"/>
  <c r="AW718" i="2"/>
  <c r="AV847" i="2"/>
  <c r="AI846" i="2"/>
  <c r="AI198" i="2"/>
  <c r="AV786" i="2"/>
  <c r="AI177" i="2"/>
  <c r="AI167" i="2" s="1"/>
  <c r="X836" i="2"/>
  <c r="BA837" i="2"/>
  <c r="H971" i="2"/>
  <c r="K965" i="2"/>
  <c r="K244" i="2"/>
  <c r="K218" i="2" s="1"/>
  <c r="J978" i="2"/>
  <c r="J245" i="2" s="1"/>
  <c r="M245" i="2"/>
  <c r="N1035" i="2"/>
  <c r="N274" i="2"/>
  <c r="H1036" i="2"/>
  <c r="AE716" i="2"/>
  <c r="AE715" i="2" s="1"/>
  <c r="AE714" i="2" s="1"/>
  <c r="AE698" i="2" s="1"/>
  <c r="AE697" i="2" s="1"/>
  <c r="AE696" i="2" s="1"/>
  <c r="AE682" i="2" s="1"/>
  <c r="AE467" i="2" s="1"/>
  <c r="AK717" i="2"/>
  <c r="AK716" i="2" s="1"/>
  <c r="AK715" i="2" s="1"/>
  <c r="AK714" i="2" s="1"/>
  <c r="AK698" i="2" s="1"/>
  <c r="AK697" i="2" s="1"/>
  <c r="AK696" i="2" s="1"/>
  <c r="AK682" i="2" s="1"/>
  <c r="AK467" i="2" s="1"/>
  <c r="AI716" i="2"/>
  <c r="AJ739" i="2"/>
  <c r="BA742" i="2"/>
  <c r="BA779" i="2"/>
  <c r="AV785" i="2"/>
  <c r="AI784" i="2"/>
  <c r="AZ788" i="2"/>
  <c r="H178" i="2"/>
  <c r="H168" i="2" s="1"/>
  <c r="O802" i="2"/>
  <c r="O185" i="2"/>
  <c r="O164" i="2" s="1"/>
  <c r="I803" i="2"/>
  <c r="I185" i="2" s="1"/>
  <c r="Q835" i="2"/>
  <c r="Q194" i="2"/>
  <c r="Q169" i="2" s="1"/>
  <c r="X840" i="2"/>
  <c r="X839" i="2" s="1"/>
  <c r="W839" i="2"/>
  <c r="W195" i="2" s="1"/>
  <c r="W165" i="2" s="1"/>
  <c r="O197" i="2"/>
  <c r="I846" i="2"/>
  <c r="I197" i="2" s="1"/>
  <c r="AZ850" i="2"/>
  <c r="H200" i="2"/>
  <c r="H167" i="2" s="1"/>
  <c r="O857" i="2"/>
  <c r="I858" i="2"/>
  <c r="AV858" i="2" s="1"/>
  <c r="AC886" i="2"/>
  <c r="AC225" i="2"/>
  <c r="L901" i="2"/>
  <c r="AZ904" i="2"/>
  <c r="H230" i="2"/>
  <c r="N215" i="2"/>
  <c r="W232" i="2"/>
  <c r="W215" i="2" s="1"/>
  <c r="W904" i="2"/>
  <c r="K245" i="2"/>
  <c r="D245" i="2"/>
  <c r="AE982" i="2"/>
  <c r="AE981" i="2" s="1"/>
  <c r="AC981" i="2"/>
  <c r="AZ1007" i="2"/>
  <c r="H264" i="2"/>
  <c r="H254" i="2" s="1"/>
  <c r="Q1035" i="2"/>
  <c r="Q280" i="2"/>
  <c r="Q259" i="2" s="1"/>
  <c r="AE986" i="2"/>
  <c r="AE985" i="2" s="1"/>
  <c r="AC985" i="2"/>
  <c r="AC248" i="2" s="1"/>
  <c r="AI986" i="2"/>
  <c r="AI985" i="2" s="1"/>
  <c r="AI248" i="2" s="1"/>
  <c r="N254" i="2"/>
  <c r="H1035" i="2"/>
  <c r="K1034" i="2"/>
  <c r="K273" i="2"/>
  <c r="I1099" i="2"/>
  <c r="O286" i="2"/>
  <c r="O1033" i="2"/>
  <c r="AI1100" i="2"/>
  <c r="AI288" i="2"/>
  <c r="H1100" i="2"/>
  <c r="N1099" i="2"/>
  <c r="N287" i="2"/>
  <c r="AI1153" i="2"/>
  <c r="AI1152" i="2" s="1"/>
  <c r="I1116" i="2"/>
  <c r="AV1116" i="2" s="1"/>
  <c r="L1115" i="2"/>
  <c r="Q1117" i="2"/>
  <c r="Q296" i="2"/>
  <c r="R1136" i="2"/>
  <c r="BA1137" i="2"/>
  <c r="Q1150" i="2"/>
  <c r="Q1148" i="2" s="1"/>
  <c r="Q321" i="2"/>
  <c r="Q305" i="2" s="1"/>
  <c r="BA1155" i="2"/>
  <c r="K1157" i="2"/>
  <c r="K325" i="2"/>
  <c r="AZ1172" i="2"/>
  <c r="H332" i="2"/>
  <c r="H308" i="2" s="1"/>
  <c r="H1177" i="2"/>
  <c r="X1130" i="2"/>
  <c r="X1129" i="2" s="1"/>
  <c r="X1128" i="2" s="1"/>
  <c r="X1127" i="2" s="1"/>
  <c r="X1003" i="2" s="1"/>
  <c r="X473" i="2" s="1"/>
  <c r="W1129" i="2"/>
  <c r="X1150" i="2"/>
  <c r="X1148" i="2" s="1"/>
  <c r="AI332" i="2"/>
  <c r="AI308" i="2" s="1"/>
  <c r="AV1172" i="2"/>
  <c r="J1198" i="2"/>
  <c r="J335" i="2" s="1"/>
  <c r="P335" i="2"/>
  <c r="N1198" i="2"/>
  <c r="AI1198" i="2"/>
  <c r="AI336" i="2"/>
  <c r="AI311" i="2" s="1"/>
  <c r="AV1199" i="2"/>
  <c r="I339" i="2"/>
  <c r="BA1207" i="2"/>
  <c r="X1209" i="2"/>
  <c r="X1208" i="2" s="1"/>
  <c r="X1204" i="2" s="1"/>
  <c r="X1156" i="2" s="1"/>
  <c r="W1208" i="2"/>
  <c r="W342" i="2" s="1"/>
  <c r="AC1209" i="2"/>
  <c r="AC1208" i="2" s="1"/>
  <c r="AC342" i="2" s="1"/>
  <c r="AC310" i="2" s="1"/>
  <c r="R1215" i="2"/>
  <c r="R1213" i="2"/>
  <c r="BA1216" i="2"/>
  <c r="AV1219" i="2"/>
  <c r="I348" i="2"/>
  <c r="J1219" i="2"/>
  <c r="J348" i="2" s="1"/>
  <c r="P348" i="2"/>
  <c r="AK1229" i="2"/>
  <c r="AK1228" i="2" s="1"/>
  <c r="BA1246" i="2"/>
  <c r="I1246" i="2"/>
  <c r="L1245" i="2"/>
  <c r="AZ1290" i="2"/>
  <c r="H383" i="2"/>
  <c r="H361" i="2" s="1"/>
  <c r="AC359" i="2"/>
  <c r="AZ1276" i="2"/>
  <c r="H380" i="2"/>
  <c r="N1288" i="2"/>
  <c r="N381" i="2" s="1"/>
  <c r="N382" i="2"/>
  <c r="N360" i="2" s="1"/>
  <c r="Q1311" i="2"/>
  <c r="Q387" i="2"/>
  <c r="Q355" i="2" s="1"/>
  <c r="AI1311" i="2"/>
  <c r="AI387" i="2"/>
  <c r="AI355" i="2" s="1"/>
  <c r="R1314" i="2"/>
  <c r="BA1314" i="2" s="1"/>
  <c r="BA1315" i="2"/>
  <c r="AZ1316" i="2"/>
  <c r="H389" i="2"/>
  <c r="AE1335" i="2"/>
  <c r="AE1325" i="2" s="1"/>
  <c r="AE1324" i="2" s="1"/>
  <c r="AQ479" i="2"/>
  <c r="AQ402" i="2"/>
  <c r="AI1371" i="2"/>
  <c r="AI424" i="2" s="1"/>
  <c r="AI425" i="2"/>
  <c r="BA1348" i="2"/>
  <c r="I1349" i="2"/>
  <c r="AV1349" i="2" s="1"/>
  <c r="AW1349" i="2"/>
  <c r="O1348" i="2"/>
  <c r="AZ1351" i="2"/>
  <c r="H414" i="2"/>
  <c r="H405" i="2" s="1"/>
  <c r="K403" i="2"/>
  <c r="AZ1363" i="2"/>
  <c r="H421" i="2"/>
  <c r="Q1363" i="2"/>
  <c r="Q422" i="2"/>
  <c r="Q405" i="2" s="1"/>
  <c r="AC1371" i="2"/>
  <c r="AC424" i="2" s="1"/>
  <c r="AC425" i="2"/>
  <c r="I1411" i="2"/>
  <c r="O1410" i="2"/>
  <c r="O432" i="2"/>
  <c r="O409" i="2" s="1"/>
  <c r="AZ1415" i="2"/>
  <c r="H435" i="2"/>
  <c r="BA1427" i="2"/>
  <c r="R1426" i="2"/>
  <c r="BA1426" i="2" s="1"/>
  <c r="N481" i="2"/>
  <c r="N445" i="2"/>
  <c r="AI448" i="2"/>
  <c r="AC1451" i="2"/>
  <c r="AC452" i="2"/>
  <c r="AI627" i="2"/>
  <c r="AI97" i="2" s="1"/>
  <c r="AI72" i="2" s="1"/>
  <c r="AI677" i="2"/>
  <c r="AI840" i="2"/>
  <c r="AK1046" i="2"/>
  <c r="AK1036" i="2" s="1"/>
  <c r="AK1035" i="2" s="1"/>
  <c r="AK1034" i="2" s="1"/>
  <c r="AK1033" i="2" s="1"/>
  <c r="AQ509" i="2"/>
  <c r="AQ462" i="2" s="1"/>
  <c r="AQ455" i="2" s="1"/>
  <c r="AI1209" i="2"/>
  <c r="AI1208" i="2" s="1"/>
  <c r="AC796" i="2"/>
  <c r="X796" i="2"/>
  <c r="X794" i="2" s="1"/>
  <c r="X792" i="2" s="1"/>
  <c r="AI904" i="2"/>
  <c r="AI231" i="2"/>
  <c r="W966" i="2"/>
  <c r="W242" i="2"/>
  <c r="W213" i="2" s="1"/>
  <c r="AI1050" i="2"/>
  <c r="AI277" i="2" s="1"/>
  <c r="AI1007" i="2"/>
  <c r="AO509" i="2"/>
  <c r="AO462" i="2" s="1"/>
  <c r="AO455" i="2" s="1"/>
  <c r="AZ1165" i="2"/>
  <c r="H329" i="2"/>
  <c r="W1158" i="2"/>
  <c r="W334" i="2"/>
  <c r="AI1130" i="2"/>
  <c r="AI1129" i="2" s="1"/>
  <c r="AI1328" i="2"/>
  <c r="AI1327" i="2" s="1"/>
  <c r="AE463" i="2" l="1"/>
  <c r="AZ802" i="2"/>
  <c r="H184" i="2"/>
  <c r="W1157" i="2"/>
  <c r="W325" i="2"/>
  <c r="AI1006" i="2"/>
  <c r="AI264" i="2"/>
  <c r="AI676" i="2"/>
  <c r="AI674" i="2"/>
  <c r="AI673" i="2" s="1"/>
  <c r="AI112" i="2" s="1"/>
  <c r="Q1362" i="2"/>
  <c r="Q421" i="2"/>
  <c r="Q1310" i="2"/>
  <c r="Q386" i="2"/>
  <c r="Q353" i="2" s="1"/>
  <c r="H1198" i="2"/>
  <c r="N335" i="2"/>
  <c r="AZ1100" i="2"/>
  <c r="H287" i="2"/>
  <c r="AC214" i="2"/>
  <c r="O801" i="2"/>
  <c r="O184" i="2"/>
  <c r="I802" i="2"/>
  <c r="I184" i="2" s="1"/>
  <c r="AJ714" i="2"/>
  <c r="BA739" i="2"/>
  <c r="AI1326" i="2"/>
  <c r="AI396" i="2"/>
  <c r="AI356" i="2" s="1"/>
  <c r="W241" i="2"/>
  <c r="AI903" i="2"/>
  <c r="AI230" i="2"/>
  <c r="AC794" i="2"/>
  <c r="AC792" i="2" s="1"/>
  <c r="AC181" i="2" s="1"/>
  <c r="AC182" i="2"/>
  <c r="AC170" i="2" s="1"/>
  <c r="AV840" i="2"/>
  <c r="AI839" i="2"/>
  <c r="AC1450" i="2"/>
  <c r="AC1448" i="2" s="1"/>
  <c r="AC1447" i="2" s="1"/>
  <c r="AC451" i="2"/>
  <c r="AC446" i="2" s="1"/>
  <c r="I1410" i="2"/>
  <c r="O431" i="2"/>
  <c r="O1360" i="2"/>
  <c r="O412" i="2"/>
  <c r="I1348" i="2"/>
  <c r="R1212" i="2"/>
  <c r="AI335" i="2"/>
  <c r="AV1198" i="2"/>
  <c r="W1128" i="2"/>
  <c r="W302" i="2"/>
  <c r="AZ1177" i="2"/>
  <c r="H334" i="2"/>
  <c r="K1156" i="2"/>
  <c r="Q320" i="2"/>
  <c r="BA1136" i="2"/>
  <c r="Q1116" i="2"/>
  <c r="Q1115" i="2" s="1"/>
  <c r="Q294" i="2" s="1"/>
  <c r="Q295" i="2"/>
  <c r="I1115" i="2"/>
  <c r="L294" i="2"/>
  <c r="AI1151" i="2"/>
  <c r="AI322" i="2"/>
  <c r="AI309" i="2" s="1"/>
  <c r="H1099" i="2"/>
  <c r="N286" i="2"/>
  <c r="AW1034" i="2"/>
  <c r="O272" i="2"/>
  <c r="O1003" i="2"/>
  <c r="I1033" i="2"/>
  <c r="AV1099" i="2"/>
  <c r="I286" i="2"/>
  <c r="K1033" i="2"/>
  <c r="Q1034" i="2"/>
  <c r="Q1033" i="2" s="1"/>
  <c r="Q273" i="2"/>
  <c r="AE980" i="2"/>
  <c r="AE979" i="2" s="1"/>
  <c r="AE978" i="2" s="1"/>
  <c r="L228" i="2"/>
  <c r="L883" i="2"/>
  <c r="AC885" i="2"/>
  <c r="AC884" i="2" s="1"/>
  <c r="AC223" i="2"/>
  <c r="O202" i="2"/>
  <c r="I857" i="2"/>
  <c r="I202" i="2" s="1"/>
  <c r="Q834" i="2"/>
  <c r="Q193" i="2"/>
  <c r="Q164" i="2" s="1"/>
  <c r="AV784" i="2"/>
  <c r="AI176" i="2"/>
  <c r="AI166" i="2" s="1"/>
  <c r="AI715" i="2"/>
  <c r="AI147" i="2"/>
  <c r="AI117" i="2" s="1"/>
  <c r="AZ971" i="2"/>
  <c r="H244" i="2"/>
  <c r="X835" i="2"/>
  <c r="X834" i="2" s="1"/>
  <c r="X800" i="2" s="1"/>
  <c r="X778" i="2" s="1"/>
  <c r="X469" i="2" s="1"/>
  <c r="AV846" i="2"/>
  <c r="AI197" i="2"/>
  <c r="AC700" i="2"/>
  <c r="AC142" i="2"/>
  <c r="AC124" i="2" s="1"/>
  <c r="J129" i="2"/>
  <c r="BA661" i="2"/>
  <c r="I661" i="2"/>
  <c r="L105" i="2"/>
  <c r="Q650" i="2"/>
  <c r="Q99" i="2"/>
  <c r="Q58" i="2" s="1"/>
  <c r="AZ650" i="2"/>
  <c r="H98" i="2"/>
  <c r="N585" i="2"/>
  <c r="N584" i="2" s="1"/>
  <c r="N82" i="2"/>
  <c r="AI528" i="2"/>
  <c r="AI38" i="2" s="1"/>
  <c r="AI23" i="2" s="1"/>
  <c r="AI39" i="2"/>
  <c r="AI24" i="2" s="1"/>
  <c r="Z50" i="2"/>
  <c r="Z510" i="2"/>
  <c r="AI73" i="2"/>
  <c r="AD459" i="2"/>
  <c r="BA498" i="2"/>
  <c r="J1421" i="2"/>
  <c r="J440" i="2" s="1"/>
  <c r="M440" i="2"/>
  <c r="AZ1371" i="2"/>
  <c r="H424" i="2"/>
  <c r="AI1349" i="2"/>
  <c r="AI1348" i="2" s="1"/>
  <c r="AI413" i="2"/>
  <c r="X1326" i="2"/>
  <c r="BA1327" i="2"/>
  <c r="W1204" i="2"/>
  <c r="W340" i="2"/>
  <c r="AV1205" i="2"/>
  <c r="K1245" i="2"/>
  <c r="AZ1248" i="2"/>
  <c r="H374" i="2"/>
  <c r="AK1247" i="2"/>
  <c r="AK1246" i="2" s="1"/>
  <c r="AK1245" i="2" s="1"/>
  <c r="AK1227" i="2" s="1"/>
  <c r="AK477" i="2" s="1"/>
  <c r="AJ1240" i="2"/>
  <c r="BA1241" i="2"/>
  <c r="H1229" i="2"/>
  <c r="AZ1229" i="2" s="1"/>
  <c r="N1228" i="2"/>
  <c r="AV1208" i="2"/>
  <c r="BA1129" i="2"/>
  <c r="R1128" i="2"/>
  <c r="J1136" i="2"/>
  <c r="J314" i="2" s="1"/>
  <c r="P314" i="2"/>
  <c r="BA1004" i="2"/>
  <c r="I1004" i="2"/>
  <c r="L1003" i="2"/>
  <c r="L262" i="2"/>
  <c r="AW979" i="2"/>
  <c r="O245" i="2"/>
  <c r="Q965" i="2"/>
  <c r="Q241" i="2"/>
  <c r="Q212" i="2" s="1"/>
  <c r="BA966" i="2"/>
  <c r="AC903" i="2"/>
  <c r="AC230" i="2"/>
  <c r="J902" i="2"/>
  <c r="M901" i="2"/>
  <c r="AZ847" i="2"/>
  <c r="H198" i="2"/>
  <c r="N197" i="2"/>
  <c r="H846" i="2"/>
  <c r="BA839" i="2"/>
  <c r="I779" i="2"/>
  <c r="O173" i="2"/>
  <c r="AI761" i="2"/>
  <c r="AI760" i="2" s="1"/>
  <c r="AI157" i="2" s="1"/>
  <c r="AI158" i="2"/>
  <c r="I979" i="2"/>
  <c r="AV979" i="2" s="1"/>
  <c r="R971" i="2"/>
  <c r="AV966" i="2"/>
  <c r="I241" i="2"/>
  <c r="O240" i="2"/>
  <c r="I965" i="2"/>
  <c r="Q181" i="2"/>
  <c r="BA836" i="2"/>
  <c r="AV714" i="2"/>
  <c r="I145" i="2"/>
  <c r="J700" i="2"/>
  <c r="J139" i="2" s="1"/>
  <c r="J116" i="2" s="1"/>
  <c r="P699" i="2"/>
  <c r="P139" i="2"/>
  <c r="P116" i="2" s="1"/>
  <c r="R675" i="2"/>
  <c r="L525" i="2"/>
  <c r="L36" i="2"/>
  <c r="BA526" i="2"/>
  <c r="AJ459" i="2"/>
  <c r="AV842" i="2"/>
  <c r="AI841" i="2"/>
  <c r="W170" i="2"/>
  <c r="AI586" i="2"/>
  <c r="AI83" i="2"/>
  <c r="W1422" i="2"/>
  <c r="W1421" i="2" s="1"/>
  <c r="W440" i="2" s="1"/>
  <c r="W441" i="2"/>
  <c r="AZ1412" i="2"/>
  <c r="H433" i="2"/>
  <c r="H410" i="2" s="1"/>
  <c r="H1361" i="2"/>
  <c r="K1360" i="2"/>
  <c r="K419" i="2"/>
  <c r="AZ1350" i="2"/>
  <c r="H413" i="2"/>
  <c r="H403" i="2" s="1"/>
  <c r="J412" i="2"/>
  <c r="AC356" i="2"/>
  <c r="J1228" i="2"/>
  <c r="J363" i="2" s="1"/>
  <c r="P363" i="2"/>
  <c r="X1218" i="2"/>
  <c r="W1213" i="2"/>
  <c r="W1212" i="2" s="1"/>
  <c r="W345" i="2" s="1"/>
  <c r="W1215" i="2"/>
  <c r="W347" i="2" s="1"/>
  <c r="W310" i="2" s="1"/>
  <c r="W1150" i="2"/>
  <c r="W1148" i="2" s="1"/>
  <c r="W321" i="2"/>
  <c r="W305" i="2" s="1"/>
  <c r="AI1116" i="2"/>
  <c r="AI1115" i="2" s="1"/>
  <c r="AI294" i="2" s="1"/>
  <c r="AI295" i="2"/>
  <c r="R1158" i="2"/>
  <c r="R1117" i="2"/>
  <c r="BA1118" i="2"/>
  <c r="AI1036" i="2"/>
  <c r="N253" i="2"/>
  <c r="M473" i="2"/>
  <c r="M252" i="2"/>
  <c r="BA1072" i="2"/>
  <c r="R1035" i="2"/>
  <c r="R1034" i="2" s="1"/>
  <c r="R1033" i="2" s="1"/>
  <c r="AV904" i="2"/>
  <c r="I230" i="2"/>
  <c r="I212" i="2" s="1"/>
  <c r="O902" i="2"/>
  <c r="O229" i="2"/>
  <c r="I903" i="2"/>
  <c r="K901" i="2"/>
  <c r="BA884" i="2"/>
  <c r="M800" i="2"/>
  <c r="J801" i="2"/>
  <c r="AC176" i="2"/>
  <c r="AC166" i="2" s="1"/>
  <c r="AC781" i="2"/>
  <c r="AZ762" i="2"/>
  <c r="H158" i="2"/>
  <c r="N760" i="2"/>
  <c r="H761" i="2"/>
  <c r="AZ761" i="2" s="1"/>
  <c r="AW716" i="2"/>
  <c r="AC714" i="2"/>
  <c r="AC145" i="2" s="1"/>
  <c r="AC146" i="2"/>
  <c r="AW715" i="2"/>
  <c r="AC676" i="2"/>
  <c r="AC674" i="2"/>
  <c r="AC673" i="2" s="1"/>
  <c r="AC112" i="2" s="1"/>
  <c r="W675" i="2"/>
  <c r="W113" i="2" s="1"/>
  <c r="W114" i="2"/>
  <c r="W59" i="2" s="1"/>
  <c r="AI612" i="2"/>
  <c r="AI89" i="2" s="1"/>
  <c r="AI90" i="2"/>
  <c r="AI65" i="2" s="1"/>
  <c r="K584" i="2"/>
  <c r="H585" i="2"/>
  <c r="AZ585" i="2" s="1"/>
  <c r="H550" i="2"/>
  <c r="AZ550" i="2" s="1"/>
  <c r="K549" i="2"/>
  <c r="J525" i="2"/>
  <c r="J35" i="2" s="1"/>
  <c r="M35" i="2"/>
  <c r="AC443" i="2"/>
  <c r="AC408" i="2" s="1"/>
  <c r="AC1422" i="2"/>
  <c r="AC1421" i="2" s="1"/>
  <c r="AC440" i="2" s="1"/>
  <c r="W1362" i="2"/>
  <c r="W421" i="2"/>
  <c r="W403" i="2" s="1"/>
  <c r="J1361" i="2"/>
  <c r="J419" i="2" s="1"/>
  <c r="M1360" i="2"/>
  <c r="M419" i="2"/>
  <c r="AI1240" i="2"/>
  <c r="AI1239" i="2" s="1"/>
  <c r="AI369" i="2" s="1"/>
  <c r="AI370" i="2"/>
  <c r="BA1228" i="2"/>
  <c r="H1213" i="2"/>
  <c r="AZ1213" i="2" s="1"/>
  <c r="K1212" i="2"/>
  <c r="BA1208" i="2"/>
  <c r="Q1127" i="2"/>
  <c r="Q300" i="2" s="1"/>
  <c r="Q301" i="2"/>
  <c r="Q1158" i="2"/>
  <c r="Q334" i="2"/>
  <c r="Q310" i="2" s="1"/>
  <c r="AV1177" i="2"/>
  <c r="J1158" i="2"/>
  <c r="J325" i="2" s="1"/>
  <c r="P1157" i="2"/>
  <c r="P325" i="2"/>
  <c r="R1150" i="2"/>
  <c r="BA1151" i="2"/>
  <c r="L304" i="2"/>
  <c r="L475" i="2"/>
  <c r="AZ1138" i="2"/>
  <c r="H315" i="2"/>
  <c r="W1116" i="2"/>
  <c r="W1115" i="2" s="1"/>
  <c r="W294" i="2" s="1"/>
  <c r="W295" i="2"/>
  <c r="P1033" i="2"/>
  <c r="J1034" i="2"/>
  <c r="AC1005" i="2"/>
  <c r="AC1004" i="2" s="1"/>
  <c r="AC263" i="2"/>
  <c r="AZ981" i="2"/>
  <c r="H247" i="2"/>
  <c r="AI966" i="2"/>
  <c r="AI242" i="2"/>
  <c r="AI213" i="2" s="1"/>
  <c r="AC966" i="2"/>
  <c r="AZ886" i="2"/>
  <c r="H223" i="2"/>
  <c r="AI858" i="2"/>
  <c r="AI857" i="2" s="1"/>
  <c r="AI203" i="2"/>
  <c r="AZ834" i="2"/>
  <c r="H192" i="2"/>
  <c r="AV803" i="2"/>
  <c r="AI802" i="2"/>
  <c r="AI185" i="2"/>
  <c r="I164" i="2"/>
  <c r="AZ969" i="2"/>
  <c r="H243" i="2"/>
  <c r="H215" i="2" s="1"/>
  <c r="AI954" i="2"/>
  <c r="AI236" i="2" s="1"/>
  <c r="AI237" i="2"/>
  <c r="AI219" i="2" s="1"/>
  <c r="AV796" i="2"/>
  <c r="AI794" i="2"/>
  <c r="AI182" i="2"/>
  <c r="N164" i="2"/>
  <c r="AZ781" i="2"/>
  <c r="H174" i="2"/>
  <c r="H164" i="2" s="1"/>
  <c r="K697" i="2"/>
  <c r="K137" i="2"/>
  <c r="AI885" i="2"/>
  <c r="AI884" i="2" s="1"/>
  <c r="AI223" i="2"/>
  <c r="AZ683" i="2"/>
  <c r="H129" i="2"/>
  <c r="AZ663" i="2"/>
  <c r="H107" i="2"/>
  <c r="H106" i="2"/>
  <c r="AZ528" i="2"/>
  <c r="H38" i="2"/>
  <c r="N37" i="2"/>
  <c r="H527" i="2"/>
  <c r="AI511" i="2"/>
  <c r="AI30" i="2"/>
  <c r="M510" i="2"/>
  <c r="AJ506" i="2"/>
  <c r="BA507" i="2"/>
  <c r="AI15" i="2"/>
  <c r="W15" i="2"/>
  <c r="H705" i="2"/>
  <c r="N142" i="2"/>
  <c r="N124" i="2" s="1"/>
  <c r="N700" i="2"/>
  <c r="AZ613" i="2"/>
  <c r="H90" i="2"/>
  <c r="H65" i="2" s="1"/>
  <c r="N89" i="2"/>
  <c r="H612" i="2"/>
  <c r="AC586" i="2"/>
  <c r="AC83" i="2"/>
  <c r="M584" i="2"/>
  <c r="J585" i="2"/>
  <c r="AZ541" i="2"/>
  <c r="H43" i="2"/>
  <c r="H28" i="2" s="1"/>
  <c r="H26" i="2" s="1"/>
  <c r="N30" i="2"/>
  <c r="N511" i="2"/>
  <c r="H512" i="2"/>
  <c r="H60" i="2"/>
  <c r="AC511" i="2"/>
  <c r="AC30" i="2"/>
  <c r="AV1209" i="2"/>
  <c r="AI980" i="2"/>
  <c r="AC1362" i="2"/>
  <c r="AC421" i="2"/>
  <c r="AI1128" i="2"/>
  <c r="AI302" i="2"/>
  <c r="AI1204" i="2"/>
  <c r="AI339" i="2" s="1"/>
  <c r="AI342" i="2"/>
  <c r="AI310" i="2" s="1"/>
  <c r="AV1411" i="2"/>
  <c r="I432" i="2"/>
  <c r="I409" i="2" s="1"/>
  <c r="AI1310" i="2"/>
  <c r="AI385" i="2" s="1"/>
  <c r="AI386" i="2"/>
  <c r="I1245" i="2"/>
  <c r="L372" i="2"/>
  <c r="L1227" i="2"/>
  <c r="AI1099" i="2"/>
  <c r="AI286" i="2" s="1"/>
  <c r="AI287" i="2"/>
  <c r="AZ1035" i="2"/>
  <c r="H273" i="2"/>
  <c r="AC980" i="2"/>
  <c r="AC247" i="2"/>
  <c r="AC215" i="2" s="1"/>
  <c r="W903" i="2"/>
  <c r="W230" i="2"/>
  <c r="W212" i="2" s="1"/>
  <c r="AZ1036" i="2"/>
  <c r="H274" i="2"/>
  <c r="N1034" i="2"/>
  <c r="N1033" i="2" s="1"/>
  <c r="N272" i="2" s="1"/>
  <c r="N273" i="2"/>
  <c r="K240" i="2"/>
  <c r="AV814" i="2"/>
  <c r="AI188" i="2"/>
  <c r="AI700" i="2"/>
  <c r="AI142" i="2"/>
  <c r="AI124" i="2" s="1"/>
  <c r="AC612" i="2"/>
  <c r="AC89" i="2" s="1"/>
  <c r="AC90" i="2"/>
  <c r="AC65" i="2" s="1"/>
  <c r="I585" i="2"/>
  <c r="AV585" i="2" s="1"/>
  <c r="BA585" i="2"/>
  <c r="L584" i="2"/>
  <c r="AV612" i="2"/>
  <c r="I89" i="2"/>
  <c r="H58" i="2"/>
  <c r="AI526" i="2"/>
  <c r="AI37" i="2"/>
  <c r="AK529" i="2"/>
  <c r="AK528" i="2" s="1"/>
  <c r="AK527" i="2"/>
  <c r="AK526" i="2" s="1"/>
  <c r="AK525" i="2" s="1"/>
  <c r="AK510" i="2" s="1"/>
  <c r="AC525" i="2"/>
  <c r="AC35" i="2" s="1"/>
  <c r="AC36" i="2"/>
  <c r="AD493" i="2"/>
  <c r="BA494" i="2"/>
  <c r="X457" i="2"/>
  <c r="X485" i="2"/>
  <c r="X456" i="2" s="1"/>
  <c r="R1423" i="2"/>
  <c r="BA1424" i="2"/>
  <c r="AW1422" i="2"/>
  <c r="O440" i="2"/>
  <c r="I1421" i="2"/>
  <c r="H408" i="2"/>
  <c r="I1324" i="2"/>
  <c r="L394" i="2"/>
  <c r="H1288" i="2"/>
  <c r="AW1246" i="2"/>
  <c r="AY689" i="2"/>
  <c r="O372" i="2"/>
  <c r="O1227" i="2"/>
  <c r="N1246" i="2"/>
  <c r="N1245" i="2" s="1"/>
  <c r="N372" i="2" s="1"/>
  <c r="N373" i="2"/>
  <c r="H1247" i="2"/>
  <c r="AI1248" i="2"/>
  <c r="AI375" i="2"/>
  <c r="H359" i="2"/>
  <c r="AZ1230" i="2"/>
  <c r="H364" i="2"/>
  <c r="H353" i="2" s="1"/>
  <c r="AZ1219" i="2"/>
  <c r="H348" i="2"/>
  <c r="AC1204" i="2"/>
  <c r="AC339" i="2" s="1"/>
  <c r="AC340" i="2"/>
  <c r="AI1137" i="2"/>
  <c r="AI1136" i="2" s="1"/>
  <c r="AI315" i="2"/>
  <c r="AC1127" i="2"/>
  <c r="AC300" i="2" s="1"/>
  <c r="AC301" i="2"/>
  <c r="BA1130" i="2"/>
  <c r="AC1036" i="2"/>
  <c r="AC275" i="2"/>
  <c r="AZ985" i="2"/>
  <c r="H248" i="2"/>
  <c r="H214" i="2" s="1"/>
  <c r="AC1150" i="2"/>
  <c r="AC1148" i="2" s="1"/>
  <c r="AC321" i="2"/>
  <c r="BA840" i="2"/>
  <c r="AK802" i="2"/>
  <c r="AK801" i="2" s="1"/>
  <c r="AK800" i="2" s="1"/>
  <c r="AK778" i="2" s="1"/>
  <c r="AK469" i="2" s="1"/>
  <c r="K800" i="2"/>
  <c r="L778" i="2"/>
  <c r="L183" i="2"/>
  <c r="BA978" i="2"/>
  <c r="I978" i="2"/>
  <c r="L245" i="2"/>
  <c r="AC971" i="2"/>
  <c r="AC244" i="2" s="1"/>
  <c r="AC218" i="2" s="1"/>
  <c r="AD972" i="2"/>
  <c r="AD971" i="2" s="1"/>
  <c r="AD965" i="2" s="1"/>
  <c r="AD901" i="2" s="1"/>
  <c r="AD883" i="2" s="1"/>
  <c r="R834" i="2"/>
  <c r="BA835" i="2"/>
  <c r="M697" i="2"/>
  <c r="M137" i="2"/>
  <c r="N801" i="2"/>
  <c r="N800" i="2" s="1"/>
  <c r="N183" i="2" s="1"/>
  <c r="N184" i="2"/>
  <c r="I698" i="2"/>
  <c r="L697" i="2"/>
  <c r="L137" i="2"/>
  <c r="R673" i="2"/>
  <c r="AZ568" i="2"/>
  <c r="H73" i="2"/>
  <c r="AV539" i="2"/>
  <c r="I41" i="2"/>
  <c r="I526" i="2"/>
  <c r="AI1363" i="2"/>
  <c r="AI422" i="2"/>
  <c r="AI405" i="2" s="1"/>
  <c r="AK1003" i="2"/>
  <c r="AK473" i="2" s="1"/>
  <c r="AV884" i="2"/>
  <c r="I222" i="2"/>
  <c r="W181" i="2"/>
  <c r="N394" i="2"/>
  <c r="H1324" i="2"/>
  <c r="J681" i="2"/>
  <c r="J466" i="2" s="1"/>
  <c r="N681" i="2"/>
  <c r="P466" i="2"/>
  <c r="P567" i="2"/>
  <c r="AI1451" i="2"/>
  <c r="AI452" i="2"/>
  <c r="AZ1439" i="2"/>
  <c r="H481" i="2"/>
  <c r="H445" i="2"/>
  <c r="H1411" i="2"/>
  <c r="N1410" i="2"/>
  <c r="N432" i="2"/>
  <c r="N409" i="2" s="1"/>
  <c r="BA1364" i="2"/>
  <c r="R1363" i="2"/>
  <c r="R1362" i="2" s="1"/>
  <c r="R1361" i="2" s="1"/>
  <c r="R1360" i="2" s="1"/>
  <c r="R1359" i="2" s="1"/>
  <c r="AZ1362" i="2"/>
  <c r="H420" i="2"/>
  <c r="AK1347" i="2"/>
  <c r="AK479" i="2" s="1"/>
  <c r="N1348" i="2"/>
  <c r="H1349" i="2"/>
  <c r="AZ1349" i="2" s="1"/>
  <c r="AC1325" i="2"/>
  <c r="AC1324" i="2" s="1"/>
  <c r="AC394" i="2" s="1"/>
  <c r="AC395" i="2"/>
  <c r="AZ1310" i="2"/>
  <c r="H385" i="2"/>
  <c r="R1311" i="2"/>
  <c r="BA1312" i="2"/>
  <c r="AI359" i="2"/>
  <c r="AC1229" i="2"/>
  <c r="AC1228" i="2" s="1"/>
  <c r="AC364" i="2"/>
  <c r="AI1229" i="2"/>
  <c r="AI1228" i="2" s="1"/>
  <c r="AI364" i="2"/>
  <c r="R1204" i="2"/>
  <c r="BA1204" i="2" s="1"/>
  <c r="BA1205" i="2"/>
  <c r="AV1136" i="2"/>
  <c r="I1135" i="2"/>
  <c r="I314" i="2"/>
  <c r="P1226" i="2"/>
  <c r="O475" i="2"/>
  <c r="AY475" i="2" s="1"/>
  <c r="O304" i="2"/>
  <c r="AZ1006" i="2"/>
  <c r="H263" i="2"/>
  <c r="N1004" i="2"/>
  <c r="H1005" i="2"/>
  <c r="AZ1005" i="2" s="1"/>
  <c r="AZ1117" i="2"/>
  <c r="H295" i="2"/>
  <c r="N1115" i="2"/>
  <c r="H1116" i="2"/>
  <c r="AZ1116" i="2" s="1"/>
  <c r="N902" i="2"/>
  <c r="N229" i="2"/>
  <c r="O212" i="2"/>
  <c r="H903" i="2"/>
  <c r="W835" i="2"/>
  <c r="AI662" i="2"/>
  <c r="AI661" i="2" s="1"/>
  <c r="AI105" i="2" s="1"/>
  <c r="AI107" i="2"/>
  <c r="AI106" i="2"/>
  <c r="O697" i="2"/>
  <c r="O696" i="2" s="1"/>
  <c r="O137" i="2"/>
  <c r="X676" i="2"/>
  <c r="X675" i="2" s="1"/>
  <c r="X674" i="2"/>
  <c r="X673" i="2" s="1"/>
  <c r="X567" i="2" s="1"/>
  <c r="BA652" i="2"/>
  <c r="R651" i="2"/>
  <c r="H586" i="2"/>
  <c r="J73" i="2"/>
  <c r="AZ551" i="2"/>
  <c r="H51" i="2"/>
  <c r="AI129" i="2"/>
  <c r="H15" i="2"/>
  <c r="I15" i="2"/>
  <c r="AI443" i="2"/>
  <c r="AI408" i="2" s="1"/>
  <c r="AI1422" i="2"/>
  <c r="AI1421" i="2" s="1"/>
  <c r="AI440" i="2" s="1"/>
  <c r="Q1422" i="2"/>
  <c r="Q1421" i="2" s="1"/>
  <c r="Q440" i="2" s="1"/>
  <c r="Q441" i="2"/>
  <c r="H1421" i="2"/>
  <c r="K440" i="2"/>
  <c r="AI1411" i="2"/>
  <c r="AI433" i="2"/>
  <c r="AI410" i="2" s="1"/>
  <c r="W405" i="2"/>
  <c r="AC1349" i="2"/>
  <c r="AC1348" i="2" s="1"/>
  <c r="AC413" i="2"/>
  <c r="AC403" i="2" s="1"/>
  <c r="W1325" i="2"/>
  <c r="W1324" i="2" s="1"/>
  <c r="W394" i="2" s="1"/>
  <c r="W395" i="2"/>
  <c r="W1310" i="2"/>
  <c r="W386" i="2"/>
  <c r="W353" i="2" s="1"/>
  <c r="AC1247" i="2"/>
  <c r="AC374" i="2"/>
  <c r="AI354" i="2"/>
  <c r="AZ1215" i="2"/>
  <c r="H347" i="2"/>
  <c r="H310" i="2" s="1"/>
  <c r="BA1209" i="2"/>
  <c r="AD1227" i="2"/>
  <c r="AD477" i="2" s="1"/>
  <c r="AC1158" i="2"/>
  <c r="AC326" i="2"/>
  <c r="AV1159" i="2"/>
  <c r="AZ1160" i="2"/>
  <c r="H327" i="2"/>
  <c r="N1158" i="2"/>
  <c r="N326" i="2"/>
  <c r="N305" i="2" s="1"/>
  <c r="H1159" i="2"/>
  <c r="I324" i="2"/>
  <c r="AV1148" i="2"/>
  <c r="I320" i="2"/>
  <c r="N1136" i="2"/>
  <c r="H1137" i="2"/>
  <c r="AZ1137" i="2" s="1"/>
  <c r="AI1158" i="2"/>
  <c r="AI326" i="2"/>
  <c r="W1034" i="2"/>
  <c r="W1033" i="2" s="1"/>
  <c r="W273" i="2"/>
  <c r="I253" i="2"/>
  <c r="N979" i="2"/>
  <c r="N246" i="2"/>
  <c r="H980" i="2"/>
  <c r="AE901" i="2"/>
  <c r="AE883" i="2" s="1"/>
  <c r="AE471" i="2" s="1"/>
  <c r="H885" i="2"/>
  <c r="AZ885" i="2" s="1"/>
  <c r="N884" i="2"/>
  <c r="J884" i="2"/>
  <c r="P222" i="2"/>
  <c r="R858" i="2"/>
  <c r="BA871" i="2"/>
  <c r="H258" i="2"/>
  <c r="W971" i="2"/>
  <c r="W244" i="2" s="1"/>
  <c r="W218" i="2" s="1"/>
  <c r="X972" i="2"/>
  <c r="X971" i="2" s="1"/>
  <c r="X965" i="2" s="1"/>
  <c r="X901" i="2" s="1"/>
  <c r="X883" i="2" s="1"/>
  <c r="X471" i="2" s="1"/>
  <c r="N965" i="2"/>
  <c r="N240" i="2" s="1"/>
  <c r="H966" i="2"/>
  <c r="N241" i="2"/>
  <c r="N212" i="2" s="1"/>
  <c r="R794" i="2"/>
  <c r="BA796" i="2"/>
  <c r="N779" i="2"/>
  <c r="H780" i="2"/>
  <c r="AZ780" i="2" s="1"/>
  <c r="AZ714" i="2"/>
  <c r="H145" i="2"/>
  <c r="AI657" i="2"/>
  <c r="AI102" i="2" s="1"/>
  <c r="AI103" i="2"/>
  <c r="H218" i="2"/>
  <c r="AI214" i="2"/>
  <c r="AI781" i="2"/>
  <c r="AW665" i="2"/>
  <c r="N661" i="2"/>
  <c r="H662" i="2"/>
  <c r="AZ662" i="2" s="1"/>
  <c r="W650" i="2"/>
  <c r="W99" i="2"/>
  <c r="W58" i="2" s="1"/>
  <c r="AV577" i="2"/>
  <c r="I77" i="2"/>
  <c r="W510" i="2"/>
  <c r="W50" i="2"/>
  <c r="O41" i="2"/>
  <c r="O526" i="2"/>
  <c r="J510" i="2"/>
  <c r="J29" i="2"/>
  <c r="R486" i="2"/>
  <c r="BA490" i="2"/>
  <c r="N539" i="2"/>
  <c r="N526" i="2" s="1"/>
  <c r="N42" i="2"/>
  <c r="H540" i="2"/>
  <c r="AZ513" i="2"/>
  <c r="H31" i="2"/>
  <c r="H23" i="2" s="1"/>
  <c r="N23" i="2"/>
  <c r="X460" i="2"/>
  <c r="BA501" i="2"/>
  <c r="AC15" i="2"/>
  <c r="N525" i="2" l="1"/>
  <c r="N36" i="2"/>
  <c r="H526" i="2"/>
  <c r="AZ540" i="2"/>
  <c r="H42" i="2"/>
  <c r="R457" i="2"/>
  <c r="R485" i="2"/>
  <c r="R456" i="2" s="1"/>
  <c r="O525" i="2"/>
  <c r="O36" i="2"/>
  <c r="W98" i="2"/>
  <c r="W584" i="2"/>
  <c r="N105" i="2"/>
  <c r="H661" i="2"/>
  <c r="AI780" i="2"/>
  <c r="AI779" i="2" s="1"/>
  <c r="AI174" i="2"/>
  <c r="AZ980" i="2"/>
  <c r="H246" i="2"/>
  <c r="N978" i="2"/>
  <c r="H979" i="2"/>
  <c r="AZ979" i="2" s="1"/>
  <c r="AZ1159" i="2"/>
  <c r="H326" i="2"/>
  <c r="N1157" i="2"/>
  <c r="N325" i="2"/>
  <c r="H1158" i="2"/>
  <c r="AI1410" i="2"/>
  <c r="AI431" i="2" s="1"/>
  <c r="AI432" i="2"/>
  <c r="AI409" i="2" s="1"/>
  <c r="AZ1421" i="2"/>
  <c r="H440" i="2"/>
  <c r="R650" i="2"/>
  <c r="BA651" i="2"/>
  <c r="X465" i="2"/>
  <c r="AZ903" i="2"/>
  <c r="H229" i="2"/>
  <c r="H253" i="2"/>
  <c r="J1226" i="2"/>
  <c r="J476" i="2" s="1"/>
  <c r="N1226" i="2"/>
  <c r="P476" i="2"/>
  <c r="AV1135" i="2"/>
  <c r="I475" i="2"/>
  <c r="I304" i="2"/>
  <c r="AC353" i="2"/>
  <c r="R1310" i="2"/>
  <c r="BA1311" i="2"/>
  <c r="H1348" i="2"/>
  <c r="N412" i="2"/>
  <c r="AZ1411" i="2"/>
  <c r="H432" i="2"/>
  <c r="H409" i="2" s="1"/>
  <c r="P465" i="2"/>
  <c r="P57" i="2"/>
  <c r="H681" i="2"/>
  <c r="N466" i="2"/>
  <c r="AZ1324" i="2"/>
  <c r="H394" i="2"/>
  <c r="BA674" i="2"/>
  <c r="I697" i="2"/>
  <c r="AV697" i="2" s="1"/>
  <c r="L696" i="2"/>
  <c r="M696" i="2"/>
  <c r="AD509" i="2"/>
  <c r="AD462" i="2" s="1"/>
  <c r="AD471" i="2"/>
  <c r="L469" i="2"/>
  <c r="L163" i="2"/>
  <c r="H800" i="2"/>
  <c r="K183" i="2"/>
  <c r="K778" i="2"/>
  <c r="AC320" i="2"/>
  <c r="AC1035" i="2"/>
  <c r="AC274" i="2"/>
  <c r="AI314" i="2"/>
  <c r="AZ1247" i="2"/>
  <c r="H373" i="2"/>
  <c r="AK509" i="2"/>
  <c r="AK462" i="2" s="1"/>
  <c r="AK455" i="2" s="1"/>
  <c r="AK463" i="2"/>
  <c r="L477" i="2"/>
  <c r="L352" i="2"/>
  <c r="AV1245" i="2"/>
  <c r="AV1247" i="2" s="1"/>
  <c r="BA1244" i="2"/>
  <c r="I372" i="2"/>
  <c r="I1227" i="2"/>
  <c r="AI979" i="2"/>
  <c r="AI978" i="2" s="1"/>
  <c r="AI245" i="2" s="1"/>
  <c r="AI246" i="2"/>
  <c r="N510" i="2"/>
  <c r="N29" i="2"/>
  <c r="H511" i="2"/>
  <c r="AZ612" i="2"/>
  <c r="H89" i="2"/>
  <c r="H700" i="2"/>
  <c r="N699" i="2"/>
  <c r="N139" i="2"/>
  <c r="N116" i="2" s="1"/>
  <c r="AZ705" i="2"/>
  <c r="H142" i="2"/>
  <c r="H124" i="2" s="1"/>
  <c r="M22" i="2"/>
  <c r="M463" i="2"/>
  <c r="AI29" i="2"/>
  <c r="AV857" i="2"/>
  <c r="AI202" i="2"/>
  <c r="AC965" i="2"/>
  <c r="AC240" i="2" s="1"/>
  <c r="AC241" i="2"/>
  <c r="AI965" i="2"/>
  <c r="AI240" i="2" s="1"/>
  <c r="AI241" i="2"/>
  <c r="AI212" i="2" s="1"/>
  <c r="AC262" i="2"/>
  <c r="P272" i="2"/>
  <c r="J1033" i="2"/>
  <c r="J272" i="2" s="1"/>
  <c r="H305" i="2"/>
  <c r="J1360" i="2"/>
  <c r="M1359" i="2"/>
  <c r="AC780" i="2"/>
  <c r="AC779" i="2" s="1"/>
  <c r="AC174" i="2"/>
  <c r="AC164" i="2" s="1"/>
  <c r="K883" i="2"/>
  <c r="K228" i="2"/>
  <c r="AV903" i="2"/>
  <c r="I229" i="2"/>
  <c r="O901" i="2"/>
  <c r="I902" i="2"/>
  <c r="AV902" i="2" s="1"/>
  <c r="R1157" i="2"/>
  <c r="BA1158" i="2"/>
  <c r="W320" i="2"/>
  <c r="K1359" i="2"/>
  <c r="BA525" i="2"/>
  <c r="I525" i="2"/>
  <c r="L35" i="2"/>
  <c r="L510" i="2"/>
  <c r="BA676" i="2"/>
  <c r="J699" i="2"/>
  <c r="J138" i="2" s="1"/>
  <c r="P698" i="2"/>
  <c r="P138" i="2"/>
  <c r="BA971" i="2"/>
  <c r="AZ846" i="2"/>
  <c r="H197" i="2"/>
  <c r="J901" i="2"/>
  <c r="J228" i="2" s="1"/>
  <c r="M883" i="2"/>
  <c r="M228" i="2"/>
  <c r="AV1004" i="2"/>
  <c r="I1003" i="2"/>
  <c r="I262" i="2"/>
  <c r="H1228" i="2"/>
  <c r="N363" i="2"/>
  <c r="K1227" i="2"/>
  <c r="H1245" i="2"/>
  <c r="K372" i="2"/>
  <c r="Z509" i="2"/>
  <c r="Z463" i="2"/>
  <c r="Z22" i="2"/>
  <c r="AC699" i="2"/>
  <c r="AC139" i="2"/>
  <c r="AC116" i="2" s="1"/>
  <c r="L471" i="2"/>
  <c r="L211" i="2"/>
  <c r="H1033" i="2"/>
  <c r="K272" i="2"/>
  <c r="K1003" i="2"/>
  <c r="AV1033" i="2"/>
  <c r="I272" i="2"/>
  <c r="W1127" i="2"/>
  <c r="W300" i="2" s="1"/>
  <c r="W301" i="2"/>
  <c r="W253" i="2" s="1"/>
  <c r="AV1348" i="2"/>
  <c r="I412" i="2"/>
  <c r="AV839" i="2"/>
  <c r="AI195" i="2"/>
  <c r="AI165" i="2" s="1"/>
  <c r="AI835" i="2"/>
  <c r="O800" i="2"/>
  <c r="I801" i="2"/>
  <c r="Q403" i="2"/>
  <c r="AI1005" i="2"/>
  <c r="AI1004" i="2" s="1"/>
  <c r="AI263" i="2"/>
  <c r="W1156" i="2"/>
  <c r="W324" i="2" s="1"/>
  <c r="AE509" i="2"/>
  <c r="AE462" i="2" s="1"/>
  <c r="AE455" i="2" s="1"/>
  <c r="N41" i="2"/>
  <c r="H539" i="2"/>
  <c r="J463" i="2"/>
  <c r="J22" i="2"/>
  <c r="W22" i="2"/>
  <c r="W463" i="2"/>
  <c r="N173" i="2"/>
  <c r="H779" i="2"/>
  <c r="BA794" i="2"/>
  <c r="R792" i="2"/>
  <c r="AZ966" i="2"/>
  <c r="H241" i="2"/>
  <c r="R857" i="2"/>
  <c r="BA857" i="2" s="1"/>
  <c r="BA858" i="2"/>
  <c r="J222" i="2"/>
  <c r="H884" i="2"/>
  <c r="N222" i="2"/>
  <c r="W272" i="2"/>
  <c r="W1003" i="2"/>
  <c r="AI1157" i="2"/>
  <c r="AI1156" i="2" s="1"/>
  <c r="AI324" i="2" s="1"/>
  <c r="AI325" i="2"/>
  <c r="H1136" i="2"/>
  <c r="N314" i="2"/>
  <c r="AC1157" i="2"/>
  <c r="AC1156" i="2" s="1"/>
  <c r="AC324" i="2" s="1"/>
  <c r="AC325" i="2"/>
  <c r="AC1246" i="2"/>
  <c r="AC1245" i="2" s="1"/>
  <c r="AC372" i="2" s="1"/>
  <c r="AC373" i="2"/>
  <c r="W385" i="2"/>
  <c r="W1245" i="2"/>
  <c r="AC412" i="2"/>
  <c r="AZ586" i="2"/>
  <c r="H82" i="2"/>
  <c r="AY697" i="2"/>
  <c r="O136" i="2"/>
  <c r="O682" i="2"/>
  <c r="W834" i="2"/>
  <c r="W193" i="2"/>
  <c r="W164" i="2" s="1"/>
  <c r="N901" i="2"/>
  <c r="N228" i="2" s="1"/>
  <c r="N294" i="2"/>
  <c r="H1115" i="2"/>
  <c r="N262" i="2"/>
  <c r="H1004" i="2"/>
  <c r="AI363" i="2"/>
  <c r="AC1227" i="2"/>
  <c r="AC363" i="2"/>
  <c r="H1410" i="2"/>
  <c r="N1360" i="2"/>
  <c r="N1359" i="2" s="1"/>
  <c r="N418" i="2" s="1"/>
  <c r="N431" i="2"/>
  <c r="AI1450" i="2"/>
  <c r="AI1448" i="2" s="1"/>
  <c r="AI1447" i="2" s="1"/>
  <c r="AI451" i="2"/>
  <c r="AI1362" i="2"/>
  <c r="AI421" i="2"/>
  <c r="AI403" i="2" s="1"/>
  <c r="AV526" i="2"/>
  <c r="I36" i="2"/>
  <c r="BA673" i="2"/>
  <c r="AV698" i="2"/>
  <c r="I137" i="2"/>
  <c r="BA834" i="2"/>
  <c r="R800" i="2"/>
  <c r="BA800" i="2" s="1"/>
  <c r="AV978" i="2"/>
  <c r="I245" i="2"/>
  <c r="H801" i="2"/>
  <c r="AZ801" i="2" s="1"/>
  <c r="AC305" i="2"/>
  <c r="AI1247" i="2"/>
  <c r="AI374" i="2"/>
  <c r="AI353" i="2" s="1"/>
  <c r="P1346" i="2"/>
  <c r="AX1225" i="2"/>
  <c r="O477" i="2"/>
  <c r="AY477" i="2" s="1"/>
  <c r="O352" i="2"/>
  <c r="AZ1288" i="2"/>
  <c r="H381" i="2"/>
  <c r="AV1324" i="2"/>
  <c r="I394" i="2"/>
  <c r="AV1421" i="2"/>
  <c r="I440" i="2"/>
  <c r="R1422" i="2"/>
  <c r="BA1423" i="2"/>
  <c r="AD458" i="2"/>
  <c r="AD485" i="2"/>
  <c r="AD456" i="2" s="1"/>
  <c r="AD455" i="2" s="1"/>
  <c r="AG1466" i="2" s="1"/>
  <c r="BA493" i="2"/>
  <c r="AI525" i="2"/>
  <c r="AI35" i="2" s="1"/>
  <c r="AI36" i="2"/>
  <c r="I584" i="2"/>
  <c r="L81" i="2"/>
  <c r="L567" i="2"/>
  <c r="AI699" i="2"/>
  <c r="AI139" i="2"/>
  <c r="H965" i="2"/>
  <c r="W902" i="2"/>
  <c r="W229" i="2"/>
  <c r="AC979" i="2"/>
  <c r="AC978" i="2" s="1"/>
  <c r="AC245" i="2" s="1"/>
  <c r="AC246" i="2"/>
  <c r="AC212" i="2" s="1"/>
  <c r="AI1127" i="2"/>
  <c r="AI300" i="2" s="1"/>
  <c r="AI301" i="2"/>
  <c r="AC1361" i="2"/>
  <c r="AC420" i="2"/>
  <c r="AC29" i="2"/>
  <c r="AC510" i="2"/>
  <c r="AZ512" i="2"/>
  <c r="H30" i="2"/>
  <c r="J584" i="2"/>
  <c r="M81" i="2"/>
  <c r="M567" i="2"/>
  <c r="AC585" i="2"/>
  <c r="AC584" i="2" s="1"/>
  <c r="AC82" i="2"/>
  <c r="AJ505" i="2"/>
  <c r="BA506" i="2"/>
  <c r="AZ527" i="2"/>
  <c r="H37" i="2"/>
  <c r="AI222" i="2"/>
  <c r="K696" i="2"/>
  <c r="AV794" i="2"/>
  <c r="AI792" i="2"/>
  <c r="AI801" i="2"/>
  <c r="AV802" i="2"/>
  <c r="AI184" i="2"/>
  <c r="H212" i="2"/>
  <c r="AC253" i="2"/>
  <c r="R1148" i="2"/>
  <c r="BA1150" i="2"/>
  <c r="J1157" i="2"/>
  <c r="P1156" i="2"/>
  <c r="Q1157" i="2"/>
  <c r="Q325" i="2"/>
  <c r="AV1158" i="2"/>
  <c r="H1212" i="2"/>
  <c r="K345" i="2"/>
  <c r="W1361" i="2"/>
  <c r="W420" i="2"/>
  <c r="H549" i="2"/>
  <c r="K50" i="2"/>
  <c r="K510" i="2"/>
  <c r="H584" i="2"/>
  <c r="K81" i="2"/>
  <c r="K567" i="2"/>
  <c r="AC675" i="2"/>
  <c r="AC113" i="2" s="1"/>
  <c r="AC58" i="2" s="1"/>
  <c r="AC114" i="2"/>
  <c r="AC59" i="2" s="1"/>
  <c r="N157" i="2"/>
  <c r="H760" i="2"/>
  <c r="J800" i="2"/>
  <c r="J183" i="2" s="1"/>
  <c r="M183" i="2"/>
  <c r="M778" i="2"/>
  <c r="H902" i="2"/>
  <c r="AZ902" i="2" s="1"/>
  <c r="AI1035" i="2"/>
  <c r="AI274" i="2"/>
  <c r="R1116" i="2"/>
  <c r="BA1117" i="2"/>
  <c r="X1215" i="2"/>
  <c r="BA1215" i="2" s="1"/>
  <c r="X1213" i="2"/>
  <c r="BA1218" i="2"/>
  <c r="AZ1361" i="2"/>
  <c r="H419" i="2"/>
  <c r="AI585" i="2"/>
  <c r="AI584" i="2" s="1"/>
  <c r="AI82" i="2"/>
  <c r="AV841" i="2"/>
  <c r="AI196" i="2"/>
  <c r="AI170" i="2" s="1"/>
  <c r="BA675" i="2"/>
  <c r="AV965" i="2"/>
  <c r="I240" i="2"/>
  <c r="BA972" i="2"/>
  <c r="AV779" i="2"/>
  <c r="I173" i="2"/>
  <c r="AC902" i="2"/>
  <c r="AC901" i="2" s="1"/>
  <c r="AC228" i="2" s="1"/>
  <c r="AC229" i="2"/>
  <c r="R965" i="2"/>
  <c r="Q240" i="2"/>
  <c r="Q901" i="2"/>
  <c r="L473" i="2"/>
  <c r="L252" i="2"/>
  <c r="BA1128" i="2"/>
  <c r="R1127" i="2"/>
  <c r="BA1127" i="2" s="1"/>
  <c r="AJ1239" i="2"/>
  <c r="BA1240" i="2"/>
  <c r="H1246" i="2"/>
  <c r="AZ1246" i="2" s="1"/>
  <c r="W339" i="2"/>
  <c r="AV1204" i="2"/>
  <c r="X1325" i="2"/>
  <c r="BA1326" i="2"/>
  <c r="AI412" i="2"/>
  <c r="N81" i="2"/>
  <c r="N567" i="2"/>
  <c r="Q98" i="2"/>
  <c r="Q584" i="2"/>
  <c r="AV661" i="2"/>
  <c r="I105" i="2"/>
  <c r="AI714" i="2"/>
  <c r="AI145" i="2" s="1"/>
  <c r="AI146" i="2"/>
  <c r="Q192" i="2"/>
  <c r="Q800" i="2"/>
  <c r="AC222" i="2"/>
  <c r="Q272" i="2"/>
  <c r="Q1003" i="2"/>
  <c r="H1034" i="2"/>
  <c r="AZ1034" i="2" s="1"/>
  <c r="P1134" i="2"/>
  <c r="O473" i="2"/>
  <c r="AY473" i="2" s="1"/>
  <c r="O252" i="2"/>
  <c r="AZ1099" i="2"/>
  <c r="H286" i="2"/>
  <c r="AI1150" i="2"/>
  <c r="AI1148" i="2" s="1"/>
  <c r="AI320" i="2" s="1"/>
  <c r="AI321" i="2"/>
  <c r="AI305" i="2" s="1"/>
  <c r="AV1115" i="2"/>
  <c r="I294" i="2"/>
  <c r="Q253" i="2"/>
  <c r="K324" i="2"/>
  <c r="K1135" i="2"/>
  <c r="O1359" i="2"/>
  <c r="I1360" i="2"/>
  <c r="AV1360" i="2" s="1"/>
  <c r="AV1410" i="2"/>
  <c r="I431" i="2"/>
  <c r="AC450" i="2"/>
  <c r="AC1439" i="2"/>
  <c r="AI902" i="2"/>
  <c r="AI901" i="2" s="1"/>
  <c r="AI228" i="2" s="1"/>
  <c r="AI229" i="2"/>
  <c r="W965" i="2"/>
  <c r="W240" i="2" s="1"/>
  <c r="AI1325" i="2"/>
  <c r="AI1324" i="2" s="1"/>
  <c r="AI394" i="2" s="1"/>
  <c r="AI395" i="2"/>
  <c r="AJ698" i="2"/>
  <c r="BA714" i="2"/>
  <c r="AZ1198" i="2"/>
  <c r="H335" i="2"/>
  <c r="Q385" i="2"/>
  <c r="Q1245" i="2"/>
  <c r="Q1361" i="2"/>
  <c r="Q420" i="2"/>
  <c r="AI675" i="2"/>
  <c r="AI113" i="2" s="1"/>
  <c r="AI58" i="2" s="1"/>
  <c r="AI114" i="2"/>
  <c r="AI59" i="2" s="1"/>
  <c r="Q1360" i="2" l="1"/>
  <c r="Q1359" i="2" s="1"/>
  <c r="Q419" i="2"/>
  <c r="AJ697" i="2"/>
  <c r="AJ696" i="2" s="1"/>
  <c r="AJ682" i="2" s="1"/>
  <c r="BA698" i="2"/>
  <c r="AC445" i="2"/>
  <c r="AC481" i="2"/>
  <c r="AC883" i="2"/>
  <c r="X1324" i="2"/>
  <c r="BA1325" i="2"/>
  <c r="AI81" i="2"/>
  <c r="AI567" i="2"/>
  <c r="X1212" i="2"/>
  <c r="BA1213" i="2"/>
  <c r="M163" i="2"/>
  <c r="M469" i="2"/>
  <c r="K22" i="2"/>
  <c r="K463" i="2"/>
  <c r="AZ549" i="2"/>
  <c r="H50" i="2"/>
  <c r="W1360" i="2"/>
  <c r="W1359" i="2" s="1"/>
  <c r="W419" i="2"/>
  <c r="AZ1212" i="2"/>
  <c r="H345" i="2"/>
  <c r="P324" i="2"/>
  <c r="J1156" i="2"/>
  <c r="J324" i="2" s="1"/>
  <c r="P1135" i="2"/>
  <c r="AV801" i="2"/>
  <c r="AI883" i="2"/>
  <c r="AJ461" i="2"/>
  <c r="BA505" i="2"/>
  <c r="AJ485" i="2"/>
  <c r="AJ456" i="2" s="1"/>
  <c r="M57" i="2"/>
  <c r="M465" i="2"/>
  <c r="J81" i="2"/>
  <c r="J567" i="2"/>
  <c r="AC1360" i="2"/>
  <c r="AC1359" i="2" s="1"/>
  <c r="AC419" i="2"/>
  <c r="W901" i="2"/>
  <c r="AI116" i="2"/>
  <c r="L465" i="2"/>
  <c r="L57" i="2"/>
  <c r="AV584" i="2"/>
  <c r="I81" i="2"/>
  <c r="I567" i="2"/>
  <c r="R1421" i="2"/>
  <c r="BA1422" i="2"/>
  <c r="N1346" i="2"/>
  <c r="J1346" i="2"/>
  <c r="J478" i="2" s="1"/>
  <c r="P478" i="2"/>
  <c r="P1227" i="2"/>
  <c r="AI1246" i="2"/>
  <c r="AI1245" i="2" s="1"/>
  <c r="AI373" i="2"/>
  <c r="AI1361" i="2"/>
  <c r="AI420" i="2"/>
  <c r="AI450" i="2"/>
  <c r="AI1439" i="2"/>
  <c r="AZ1004" i="2"/>
  <c r="H262" i="2"/>
  <c r="P777" i="2"/>
  <c r="O467" i="2"/>
  <c r="AY467" i="2" s="1"/>
  <c r="O115" i="2"/>
  <c r="W372" i="2"/>
  <c r="W1227" i="2"/>
  <c r="AZ1136" i="2"/>
  <c r="H314" i="2"/>
  <c r="AZ884" i="2"/>
  <c r="H222" i="2"/>
  <c r="BA792" i="2"/>
  <c r="R778" i="2"/>
  <c r="AZ779" i="2"/>
  <c r="H173" i="2"/>
  <c r="AI262" i="2"/>
  <c r="AV835" i="2"/>
  <c r="AI834" i="2"/>
  <c r="AI193" i="2"/>
  <c r="K473" i="2"/>
  <c r="K252" i="2"/>
  <c r="AZ1033" i="2"/>
  <c r="H272" i="2"/>
  <c r="AC698" i="2"/>
  <c r="AC138" i="2"/>
  <c r="AZ1245" i="2"/>
  <c r="H372" i="2"/>
  <c r="AZ1228" i="2"/>
  <c r="H363" i="2"/>
  <c r="AV1003" i="2"/>
  <c r="I473" i="2"/>
  <c r="I252" i="2"/>
  <c r="BA510" i="2"/>
  <c r="L463" i="2"/>
  <c r="L22" i="2"/>
  <c r="AV525" i="2"/>
  <c r="I35" i="2"/>
  <c r="I510" i="2"/>
  <c r="H1359" i="2"/>
  <c r="K1347" i="2"/>
  <c r="K418" i="2"/>
  <c r="W1135" i="2"/>
  <c r="H901" i="2"/>
  <c r="AC778" i="2"/>
  <c r="AC173" i="2"/>
  <c r="AI510" i="2"/>
  <c r="H699" i="2"/>
  <c r="N698" i="2"/>
  <c r="N138" i="2"/>
  <c r="AV1227" i="2"/>
  <c r="I477" i="2"/>
  <c r="I352" i="2"/>
  <c r="AI1135" i="2"/>
  <c r="AC1034" i="2"/>
  <c r="AC1033" i="2" s="1"/>
  <c r="AC273" i="2"/>
  <c r="AZ1348" i="2"/>
  <c r="H412" i="2"/>
  <c r="R1245" i="2"/>
  <c r="BA1310" i="2"/>
  <c r="H1226" i="2"/>
  <c r="N476" i="2"/>
  <c r="R584" i="2"/>
  <c r="BA650" i="2"/>
  <c r="AZ1158" i="2"/>
  <c r="H325" i="2"/>
  <c r="N1156" i="2"/>
  <c r="H1157" i="2"/>
  <c r="AZ1157" i="2" s="1"/>
  <c r="N245" i="2"/>
  <c r="H978" i="2"/>
  <c r="AI173" i="2"/>
  <c r="AW534" i="2"/>
  <c r="AW526" i="2"/>
  <c r="O510" i="2"/>
  <c r="O35" i="2"/>
  <c r="AZ526" i="2"/>
  <c r="H36" i="2"/>
  <c r="N35" i="2"/>
  <c r="H525" i="2"/>
  <c r="Q372" i="2"/>
  <c r="Q1227" i="2"/>
  <c r="AY1365" i="2"/>
  <c r="AW1361" i="2"/>
  <c r="O418" i="2"/>
  <c r="I1359" i="2"/>
  <c r="O1347" i="2"/>
  <c r="K475" i="2"/>
  <c r="K304" i="2"/>
  <c r="N1134" i="2"/>
  <c r="J1134" i="2"/>
  <c r="J474" i="2" s="1"/>
  <c r="P474" i="2"/>
  <c r="Q473" i="2"/>
  <c r="Q252" i="2"/>
  <c r="Q183" i="2"/>
  <c r="Q778" i="2"/>
  <c r="Q81" i="2"/>
  <c r="Q567" i="2"/>
  <c r="N465" i="2"/>
  <c r="N57" i="2"/>
  <c r="AJ1227" i="2"/>
  <c r="AJ477" i="2" s="1"/>
  <c r="BA1239" i="2"/>
  <c r="Q228" i="2"/>
  <c r="Q883" i="2"/>
  <c r="R901" i="2"/>
  <c r="R883" i="2" s="1"/>
  <c r="BA965" i="2"/>
  <c r="R1115" i="2"/>
  <c r="BA1116" i="2"/>
  <c r="AI1034" i="2"/>
  <c r="AI1033" i="2" s="1"/>
  <c r="AI272" i="2" s="1"/>
  <c r="AI273" i="2"/>
  <c r="AZ760" i="2"/>
  <c r="H157" i="2"/>
  <c r="K57" i="2"/>
  <c r="K465" i="2"/>
  <c r="AZ584" i="2"/>
  <c r="H81" i="2"/>
  <c r="H567" i="2"/>
  <c r="Q1156" i="2"/>
  <c r="AV1157" i="2"/>
  <c r="BA1148" i="2"/>
  <c r="AV792" i="2"/>
  <c r="AI181" i="2"/>
  <c r="K136" i="2"/>
  <c r="K682" i="2"/>
  <c r="K509" i="2" s="1"/>
  <c r="AC81" i="2"/>
  <c r="AC567" i="2"/>
  <c r="AC22" i="2"/>
  <c r="AC463" i="2"/>
  <c r="AZ965" i="2"/>
  <c r="H240" i="2"/>
  <c r="AI698" i="2"/>
  <c r="AI138" i="2"/>
  <c r="AI1474" i="2"/>
  <c r="AG483" i="2"/>
  <c r="AG455" i="2" s="1"/>
  <c r="AZ1410" i="2"/>
  <c r="H431" i="2"/>
  <c r="AC477" i="2"/>
  <c r="AC352" i="2"/>
  <c r="AZ1115" i="2"/>
  <c r="H294" i="2"/>
  <c r="W192" i="2"/>
  <c r="W800" i="2"/>
  <c r="W473" i="2"/>
  <c r="W252" i="2"/>
  <c r="AZ539" i="2"/>
  <c r="H41" i="2"/>
  <c r="AI253" i="2"/>
  <c r="AW802" i="2"/>
  <c r="AX801" i="2"/>
  <c r="AY801" i="2"/>
  <c r="O183" i="2"/>
  <c r="I800" i="2"/>
  <c r="O778" i="2"/>
  <c r="Z21" i="2"/>
  <c r="Z14" i="2" s="1"/>
  <c r="Z462" i="2"/>
  <c r="Z455" i="2" s="1"/>
  <c r="K477" i="2"/>
  <c r="K352" i="2"/>
  <c r="M471" i="2"/>
  <c r="M211" i="2"/>
  <c r="P697" i="2"/>
  <c r="P137" i="2"/>
  <c r="J698" i="2"/>
  <c r="J137" i="2" s="1"/>
  <c r="H1360" i="2"/>
  <c r="AZ1360" i="2" s="1"/>
  <c r="R1156" i="2"/>
  <c r="BA1156" i="2" s="1"/>
  <c r="BE1156" i="2" s="1"/>
  <c r="BA1157" i="2"/>
  <c r="AW905" i="2"/>
  <c r="AY903" i="2"/>
  <c r="AW903" i="2"/>
  <c r="AY905" i="2"/>
  <c r="O228" i="2"/>
  <c r="O883" i="2"/>
  <c r="I901" i="2"/>
  <c r="K471" i="2"/>
  <c r="K211" i="2"/>
  <c r="J1359" i="2"/>
  <c r="M1347" i="2"/>
  <c r="M418" i="2"/>
  <c r="P1003" i="2"/>
  <c r="AZ700" i="2"/>
  <c r="H139" i="2"/>
  <c r="H116" i="2" s="1"/>
  <c r="H510" i="2"/>
  <c r="AZ511" i="2"/>
  <c r="H29" i="2"/>
  <c r="N463" i="2"/>
  <c r="N22" i="2"/>
  <c r="AC1135" i="2"/>
  <c r="K163" i="2"/>
  <c r="K469" i="2"/>
  <c r="AZ800" i="2"/>
  <c r="H183" i="2"/>
  <c r="M136" i="2"/>
  <c r="M682" i="2"/>
  <c r="I696" i="2"/>
  <c r="L136" i="2"/>
  <c r="L682" i="2"/>
  <c r="D681" i="2"/>
  <c r="AZ681" i="2"/>
  <c r="H466" i="2"/>
  <c r="AI164" i="2"/>
  <c r="AZ661" i="2"/>
  <c r="H105" i="2"/>
  <c r="W81" i="2"/>
  <c r="W567" i="2"/>
  <c r="K462" i="2" l="1"/>
  <c r="K21" i="2"/>
  <c r="K14" i="2" s="1"/>
  <c r="W57" i="2"/>
  <c r="W465" i="2"/>
  <c r="M467" i="2"/>
  <c r="M115" i="2"/>
  <c r="M479" i="2"/>
  <c r="M402" i="2"/>
  <c r="AV901" i="2"/>
  <c r="BA902" i="2"/>
  <c r="I228" i="2"/>
  <c r="I883" i="2"/>
  <c r="BA682" i="2"/>
  <c r="L115" i="2"/>
  <c r="L467" i="2"/>
  <c r="BA697" i="2"/>
  <c r="AV696" i="2"/>
  <c r="I136" i="2"/>
  <c r="AW9" i="2"/>
  <c r="AW11" i="2" s="1"/>
  <c r="I682" i="2"/>
  <c r="AC475" i="2"/>
  <c r="AC304" i="2"/>
  <c r="AZ510" i="2"/>
  <c r="H463" i="2"/>
  <c r="H22" i="2"/>
  <c r="J418" i="2"/>
  <c r="P1002" i="2"/>
  <c r="O471" i="2"/>
  <c r="AY471" i="2" s="1"/>
  <c r="O211" i="2"/>
  <c r="P882" i="2"/>
  <c r="O163" i="2"/>
  <c r="O469" i="2"/>
  <c r="AY469" i="2" s="1"/>
  <c r="W183" i="2"/>
  <c r="W778" i="2"/>
  <c r="R1135" i="2"/>
  <c r="AZ567" i="2"/>
  <c r="H465" i="2"/>
  <c r="H57" i="2"/>
  <c r="BA1115" i="2"/>
  <c r="R1003" i="2"/>
  <c r="R471" i="2"/>
  <c r="BA883" i="2"/>
  <c r="P1438" i="2"/>
  <c r="O479" i="2"/>
  <c r="AY479" i="2" s="1"/>
  <c r="O402" i="2"/>
  <c r="O22" i="2"/>
  <c r="O509" i="2"/>
  <c r="O463" i="2"/>
  <c r="N324" i="2"/>
  <c r="N1135" i="2"/>
  <c r="H1156" i="2"/>
  <c r="R567" i="2"/>
  <c r="BA584" i="2"/>
  <c r="D1226" i="2"/>
  <c r="D476" i="2" s="1"/>
  <c r="AZ1226" i="2"/>
  <c r="H476" i="2"/>
  <c r="AC272" i="2"/>
  <c r="AC1003" i="2"/>
  <c r="N697" i="2"/>
  <c r="N137" i="2"/>
  <c r="H698" i="2"/>
  <c r="M509" i="2"/>
  <c r="AZ901" i="2"/>
  <c r="H228" i="2"/>
  <c r="AZ1359" i="2"/>
  <c r="H418" i="2"/>
  <c r="L509" i="2"/>
  <c r="AI1003" i="2"/>
  <c r="R469" i="2"/>
  <c r="BA778" i="2"/>
  <c r="W477" i="2"/>
  <c r="W352" i="2"/>
  <c r="J777" i="2"/>
  <c r="J468" i="2" s="1"/>
  <c r="N777" i="2"/>
  <c r="P468" i="2"/>
  <c r="AI445" i="2"/>
  <c r="AI481" i="2"/>
  <c r="P477" i="2"/>
  <c r="P352" i="2"/>
  <c r="J1227" i="2"/>
  <c r="AV567" i="2"/>
  <c r="I57" i="2"/>
  <c r="I465" i="2"/>
  <c r="J465" i="2"/>
  <c r="J57" i="2"/>
  <c r="AJ455" i="2"/>
  <c r="AM1466" i="2" s="1"/>
  <c r="P304" i="2"/>
  <c r="P475" i="2"/>
  <c r="J1135" i="2"/>
  <c r="W418" i="2"/>
  <c r="W1347" i="2"/>
  <c r="X1135" i="2"/>
  <c r="BA1212" i="2"/>
  <c r="X1227" i="2"/>
  <c r="X477" i="2" s="1"/>
  <c r="BA1324" i="2"/>
  <c r="D466" i="2"/>
  <c r="D567" i="2"/>
  <c r="P473" i="2"/>
  <c r="P252" i="2"/>
  <c r="J1003" i="2"/>
  <c r="P696" i="2"/>
  <c r="J697" i="2"/>
  <c r="AV9" i="2"/>
  <c r="AV11" i="2" s="1"/>
  <c r="I183" i="2"/>
  <c r="I778" i="2"/>
  <c r="AI697" i="2"/>
  <c r="AI696" i="2" s="1"/>
  <c r="AI137" i="2"/>
  <c r="AC57" i="2"/>
  <c r="AC465" i="2"/>
  <c r="K467" i="2"/>
  <c r="K115" i="2"/>
  <c r="AV1155" i="2"/>
  <c r="Q324" i="2"/>
  <c r="Q1135" i="2"/>
  <c r="AV1156" i="2"/>
  <c r="Q471" i="2"/>
  <c r="Q211" i="2"/>
  <c r="Q57" i="2"/>
  <c r="Q465" i="2"/>
  <c r="Q163" i="2"/>
  <c r="Q469" i="2"/>
  <c r="H1134" i="2"/>
  <c r="N474" i="2"/>
  <c r="N1003" i="2"/>
  <c r="BA1360" i="2"/>
  <c r="BB1359" i="2"/>
  <c r="AV1359" i="2"/>
  <c r="I418" i="2"/>
  <c r="I1347" i="2"/>
  <c r="Q477" i="2"/>
  <c r="Q352" i="2"/>
  <c r="AZ525" i="2"/>
  <c r="H35" i="2"/>
  <c r="AZ978" i="2"/>
  <c r="H245" i="2"/>
  <c r="BA1245" i="2"/>
  <c r="R1227" i="2"/>
  <c r="R477" i="2" s="1"/>
  <c r="AI475" i="2"/>
  <c r="AI304" i="2"/>
  <c r="AZ699" i="2"/>
  <c r="H138" i="2"/>
  <c r="AI22" i="2"/>
  <c r="AI463" i="2"/>
  <c r="AC163" i="2"/>
  <c r="AC469" i="2"/>
  <c r="W475" i="2"/>
  <c r="W304" i="2"/>
  <c r="K479" i="2"/>
  <c r="K402" i="2"/>
  <c r="I22" i="2"/>
  <c r="I509" i="2"/>
  <c r="I463" i="2"/>
  <c r="AC697" i="2"/>
  <c r="AC696" i="2" s="1"/>
  <c r="AC137" i="2"/>
  <c r="AV834" i="2"/>
  <c r="AI192" i="2"/>
  <c r="AI1360" i="2"/>
  <c r="AI1359" i="2" s="1"/>
  <c r="AI419" i="2"/>
  <c r="AI372" i="2"/>
  <c r="AI1227" i="2"/>
  <c r="H1346" i="2"/>
  <c r="N478" i="2"/>
  <c r="N1227" i="2"/>
  <c r="BA1421" i="2"/>
  <c r="R1347" i="2"/>
  <c r="W228" i="2"/>
  <c r="W883" i="2"/>
  <c r="AC418" i="2"/>
  <c r="AC1347" i="2"/>
  <c r="AI471" i="2"/>
  <c r="AI211" i="2"/>
  <c r="AI800" i="2"/>
  <c r="AI57" i="2"/>
  <c r="AI465" i="2"/>
  <c r="AC471" i="2"/>
  <c r="AC211" i="2"/>
  <c r="AJ509" i="2"/>
  <c r="AJ462" i="2" s="1"/>
  <c r="AJ467" i="2"/>
  <c r="Q418" i="2"/>
  <c r="Q1347" i="2"/>
  <c r="AV800" i="2" l="1"/>
  <c r="AI183" i="2"/>
  <c r="AI778" i="2"/>
  <c r="I462" i="2"/>
  <c r="I21" i="2"/>
  <c r="I14" i="2" s="1"/>
  <c r="AV1347" i="2"/>
  <c r="I479" i="2"/>
  <c r="AV479" i="2" s="1"/>
  <c r="I402" i="2"/>
  <c r="Q475" i="2"/>
  <c r="Q304" i="2"/>
  <c r="AV1133" i="2"/>
  <c r="AI136" i="2"/>
  <c r="AI682" i="2"/>
  <c r="J473" i="2"/>
  <c r="J252" i="2"/>
  <c r="X475" i="2"/>
  <c r="X509" i="2"/>
  <c r="X462" i="2" s="1"/>
  <c r="X455" i="2" s="1"/>
  <c r="AA1466" i="2" s="1"/>
  <c r="AZ1470" i="2"/>
  <c r="AW1466" i="2"/>
  <c r="AM483" i="2"/>
  <c r="AM455" i="2" s="1"/>
  <c r="AV1466" i="2"/>
  <c r="AI473" i="2"/>
  <c r="AI252" i="2"/>
  <c r="AC473" i="2"/>
  <c r="AC252" i="2"/>
  <c r="R509" i="2"/>
  <c r="R462" i="2" s="1"/>
  <c r="R455" i="2" s="1"/>
  <c r="R465" i="2"/>
  <c r="BA567" i="2"/>
  <c r="AC479" i="2"/>
  <c r="AC402" i="2"/>
  <c r="W471" i="2"/>
  <c r="W211" i="2"/>
  <c r="R479" i="2"/>
  <c r="BA1347" i="2"/>
  <c r="N477" i="2"/>
  <c r="N352" i="2"/>
  <c r="AZ1346" i="2"/>
  <c r="D1346" i="2"/>
  <c r="H478" i="2"/>
  <c r="H1227" i="2"/>
  <c r="AI418" i="2"/>
  <c r="AI1347" i="2"/>
  <c r="AC136" i="2"/>
  <c r="AC682" i="2"/>
  <c r="AV463" i="2"/>
  <c r="N473" i="2"/>
  <c r="N252" i="2"/>
  <c r="AZ1134" i="2"/>
  <c r="D1134" i="2"/>
  <c r="H474" i="2"/>
  <c r="H1003" i="2"/>
  <c r="Q509" i="2"/>
  <c r="I163" i="2"/>
  <c r="I469" i="2"/>
  <c r="AV469" i="2" s="1"/>
  <c r="P136" i="2"/>
  <c r="P682" i="2"/>
  <c r="J696" i="2"/>
  <c r="D465" i="2"/>
  <c r="D57" i="2"/>
  <c r="W479" i="2"/>
  <c r="W402" i="2"/>
  <c r="J304" i="2"/>
  <c r="J475" i="2"/>
  <c r="J477" i="2"/>
  <c r="J352" i="2"/>
  <c r="H777" i="2"/>
  <c r="N468" i="2"/>
  <c r="L21" i="2"/>
  <c r="L14" i="2" s="1"/>
  <c r="BA509" i="2"/>
  <c r="L462" i="2"/>
  <c r="L455" i="2" s="1"/>
  <c r="AZ698" i="2"/>
  <c r="H137" i="2"/>
  <c r="N696" i="2"/>
  <c r="H697" i="2"/>
  <c r="AZ697" i="2" s="1"/>
  <c r="AZ1156" i="2"/>
  <c r="H324" i="2"/>
  <c r="H1135" i="2"/>
  <c r="O462" i="2"/>
  <c r="O455" i="2" s="1"/>
  <c r="O21" i="2"/>
  <c r="O14" i="2" s="1"/>
  <c r="N1438" i="2"/>
  <c r="J1438" i="2"/>
  <c r="P480" i="2"/>
  <c r="P1347" i="2"/>
  <c r="R475" i="2"/>
  <c r="BA1135" i="2"/>
  <c r="J1002" i="2"/>
  <c r="N1002" i="2"/>
  <c r="P472" i="2"/>
  <c r="P883" i="2"/>
  <c r="Q479" i="2"/>
  <c r="Q402" i="2"/>
  <c r="AI477" i="2"/>
  <c r="AI352" i="2"/>
  <c r="AV465" i="2"/>
  <c r="M462" i="2"/>
  <c r="M21" i="2"/>
  <c r="M14" i="2" s="1"/>
  <c r="N304" i="2"/>
  <c r="N475" i="2"/>
  <c r="R473" i="2"/>
  <c r="BA1003" i="2"/>
  <c r="W163" i="2"/>
  <c r="W469" i="2"/>
  <c r="N882" i="2"/>
  <c r="J882" i="2"/>
  <c r="J470" i="2" s="1"/>
  <c r="P470" i="2"/>
  <c r="P778" i="2"/>
  <c r="AV682" i="2"/>
  <c r="I467" i="2"/>
  <c r="AV467" i="2" s="1"/>
  <c r="I115" i="2"/>
  <c r="I471" i="2"/>
  <c r="AV471" i="2" s="1"/>
  <c r="I211" i="2"/>
  <c r="W509" i="2"/>
  <c r="W462" i="2" l="1"/>
  <c r="W455" i="2" s="1"/>
  <c r="W21" i="2"/>
  <c r="W14" i="2" s="1"/>
  <c r="P469" i="2"/>
  <c r="P163" i="2"/>
  <c r="J778" i="2"/>
  <c r="J472" i="2"/>
  <c r="J883" i="2"/>
  <c r="H1438" i="2"/>
  <c r="N480" i="2"/>
  <c r="N1347" i="2"/>
  <c r="M1466" i="2"/>
  <c r="AY455" i="2"/>
  <c r="D777" i="2"/>
  <c r="AZ777" i="2"/>
  <c r="H468" i="2"/>
  <c r="J136" i="2"/>
  <c r="J682" i="2"/>
  <c r="AZ1003" i="2"/>
  <c r="H473" i="2"/>
  <c r="H252" i="2"/>
  <c r="D474" i="2"/>
  <c r="D1003" i="2"/>
  <c r="AA483" i="2"/>
  <c r="AA455" i="2" s="1"/>
  <c r="AV1467" i="2"/>
  <c r="AI467" i="2"/>
  <c r="AI115" i="2"/>
  <c r="AI509" i="2"/>
  <c r="H882" i="2"/>
  <c r="N470" i="2"/>
  <c r="N778" i="2"/>
  <c r="P471" i="2"/>
  <c r="P211" i="2"/>
  <c r="H1002" i="2"/>
  <c r="N472" i="2"/>
  <c r="N883" i="2"/>
  <c r="P479" i="2"/>
  <c r="P402" i="2"/>
  <c r="J480" i="2"/>
  <c r="J1347" i="2"/>
  <c r="AZ1135" i="2"/>
  <c r="H304" i="2"/>
  <c r="H475" i="2"/>
  <c r="N136" i="2"/>
  <c r="N682" i="2"/>
  <c r="H696" i="2"/>
  <c r="P115" i="2"/>
  <c r="P467" i="2"/>
  <c r="P509" i="2"/>
  <c r="Q462" i="2"/>
  <c r="Q455" i="2" s="1"/>
  <c r="BA1187" i="2" s="1"/>
  <c r="Q21" i="2"/>
  <c r="Q14" i="2" s="1"/>
  <c r="AC467" i="2"/>
  <c r="AC115" i="2"/>
  <c r="AC509" i="2"/>
  <c r="AI479" i="2"/>
  <c r="AI402" i="2"/>
  <c r="AZ1227" i="2"/>
  <c r="H477" i="2"/>
  <c r="H352" i="2"/>
  <c r="D478" i="2"/>
  <c r="D1227" i="2"/>
  <c r="AV482" i="2"/>
  <c r="AV478" i="2"/>
  <c r="AV474" i="2"/>
  <c r="AV470" i="2"/>
  <c r="AV464" i="2"/>
  <c r="AV468" i="2"/>
  <c r="AV472" i="2"/>
  <c r="AV480" i="2"/>
  <c r="AV466" i="2"/>
  <c r="AV476" i="2"/>
  <c r="AV481" i="2"/>
  <c r="I455" i="2"/>
  <c r="AY460" i="2" s="1"/>
  <c r="AY459" i="2" s="1"/>
  <c r="AW471" i="2" s="1"/>
  <c r="AV475" i="2"/>
  <c r="AV473" i="2"/>
  <c r="AW473" i="2" s="1"/>
  <c r="AV477" i="2"/>
  <c r="AI163" i="2"/>
  <c r="AI469" i="2"/>
  <c r="AW477" i="2" l="1"/>
  <c r="AW475" i="2"/>
  <c r="AW481" i="2"/>
  <c r="AW466" i="2"/>
  <c r="AW472" i="2"/>
  <c r="AW464" i="2"/>
  <c r="AW474" i="2"/>
  <c r="AW482" i="2"/>
  <c r="AC462" i="2"/>
  <c r="AC455" i="2" s="1"/>
  <c r="AC21" i="2"/>
  <c r="AC14" i="2" s="1"/>
  <c r="P21" i="2"/>
  <c r="P462" i="2"/>
  <c r="P455" i="2" s="1"/>
  <c r="N115" i="2"/>
  <c r="N467" i="2"/>
  <c r="N509" i="2"/>
  <c r="AW479" i="2"/>
  <c r="AW463" i="2"/>
  <c r="J115" i="2"/>
  <c r="J467" i="2"/>
  <c r="J509" i="2"/>
  <c r="D468" i="2"/>
  <c r="D682" i="2"/>
  <c r="J1466" i="2"/>
  <c r="J483" i="2" s="1"/>
  <c r="N1475" i="2"/>
  <c r="AW1471" i="2"/>
  <c r="K1466" i="2"/>
  <c r="M483" i="2"/>
  <c r="M455" i="2" s="1"/>
  <c r="J471" i="2"/>
  <c r="J211" i="2"/>
  <c r="AW465" i="2"/>
  <c r="AW467" i="2"/>
  <c r="AW476" i="2"/>
  <c r="AW480" i="2"/>
  <c r="AW468" i="2"/>
  <c r="AW470" i="2"/>
  <c r="AW478" i="2"/>
  <c r="D477" i="2"/>
  <c r="D352" i="2"/>
  <c r="AW469" i="2"/>
  <c r="AZ696" i="2"/>
  <c r="H136" i="2"/>
  <c r="H682" i="2"/>
  <c r="J479" i="2"/>
  <c r="J402" i="2"/>
  <c r="N471" i="2"/>
  <c r="N211" i="2"/>
  <c r="AZ1002" i="2"/>
  <c r="D1002" i="2"/>
  <c r="H472" i="2"/>
  <c r="H883" i="2"/>
  <c r="N469" i="2"/>
  <c r="N163" i="2"/>
  <c r="AZ882" i="2"/>
  <c r="D882" i="2"/>
  <c r="H470" i="2"/>
  <c r="H778" i="2"/>
  <c r="AI462" i="2"/>
  <c r="AI455" i="2" s="1"/>
  <c r="AI21" i="2"/>
  <c r="AI14" i="2" s="1"/>
  <c r="D473" i="2"/>
  <c r="D252" i="2"/>
  <c r="N479" i="2"/>
  <c r="N402" i="2"/>
  <c r="AZ1438" i="2"/>
  <c r="H480" i="2"/>
  <c r="H1347" i="2"/>
  <c r="J469" i="2"/>
  <c r="J163" i="2"/>
  <c r="AZ883" i="2" l="1"/>
  <c r="H471" i="2"/>
  <c r="H211" i="2"/>
  <c r="D472" i="2"/>
  <c r="D883" i="2"/>
  <c r="AZ682" i="2"/>
  <c r="H115" i="2"/>
  <c r="H467" i="2"/>
  <c r="H509" i="2"/>
  <c r="H1466" i="2"/>
  <c r="K483" i="2"/>
  <c r="K455" i="2" s="1"/>
  <c r="D115" i="2"/>
  <c r="D467" i="2"/>
  <c r="J21" i="2"/>
  <c r="J14" i="2" s="1"/>
  <c r="J462" i="2"/>
  <c r="J455" i="2" s="1"/>
  <c r="AV511" i="2"/>
  <c r="AZ778" i="2"/>
  <c r="H469" i="2"/>
  <c r="H163" i="2"/>
  <c r="D470" i="2"/>
  <c r="D778" i="2"/>
  <c r="AZ1347" i="2"/>
  <c r="H479" i="2"/>
  <c r="H402" i="2"/>
  <c r="N21" i="2"/>
  <c r="N14" i="2" s="1"/>
  <c r="N462" i="2"/>
  <c r="N455" i="2" s="1"/>
  <c r="D469" i="2" l="1"/>
  <c r="D163" i="2"/>
  <c r="D509" i="2"/>
  <c r="I1477" i="2"/>
  <c r="AZ1466" i="2"/>
  <c r="H483" i="2"/>
  <c r="AZ509" i="2"/>
  <c r="H21" i="2"/>
  <c r="H14" i="2" s="1"/>
  <c r="H462" i="2"/>
  <c r="D471" i="2"/>
  <c r="D211" i="2"/>
  <c r="H455" i="2" l="1"/>
  <c r="AW512" i="2"/>
  <c r="D21" i="2"/>
  <c r="D14" i="2" s="1"/>
  <c r="D462" i="2"/>
  <c r="D455" i="2" s="1"/>
  <c r="AB217" i="1" l="1"/>
  <c r="Y217" i="1"/>
  <c r="V217" i="1"/>
  <c r="P217" i="1"/>
  <c r="M217" i="1"/>
  <c r="AB216" i="1"/>
  <c r="Y216" i="1"/>
  <c r="V216" i="1"/>
  <c r="P216" i="1"/>
  <c r="M216" i="1"/>
  <c r="AB215" i="1"/>
  <c r="Y215" i="1"/>
  <c r="V215" i="1"/>
  <c r="S215" i="1"/>
  <c r="S212" i="1" s="1"/>
  <c r="P215" i="1"/>
  <c r="M215" i="1"/>
  <c r="F215" i="1"/>
  <c r="D215" i="1"/>
  <c r="AB214" i="1"/>
  <c r="Y214" i="1"/>
  <c r="V214" i="1"/>
  <c r="P214" i="1"/>
  <c r="M214" i="1"/>
  <c r="F214" i="1"/>
  <c r="D214" i="1"/>
  <c r="AB213" i="1"/>
  <c r="Y213" i="1"/>
  <c r="V213" i="1"/>
  <c r="P213" i="1"/>
  <c r="M213" i="1"/>
  <c r="F213" i="1"/>
  <c r="D213" i="1"/>
  <c r="AJ212" i="1"/>
  <c r="AI212" i="1"/>
  <c r="AH212" i="1"/>
  <c r="AG212" i="1"/>
  <c r="AF212" i="1"/>
  <c r="AE212" i="1"/>
  <c r="AD212" i="1"/>
  <c r="AC212" i="1"/>
  <c r="AA212" i="1"/>
  <c r="Z212" i="1"/>
  <c r="X212" i="1"/>
  <c r="W212" i="1"/>
  <c r="V212" i="1"/>
  <c r="U212" i="1"/>
  <c r="T212" i="1"/>
  <c r="R212" i="1"/>
  <c r="Q212" i="1"/>
  <c r="O212" i="1"/>
  <c r="N212" i="1"/>
  <c r="L212" i="1"/>
  <c r="G212" i="1"/>
  <c r="F212" i="1"/>
  <c r="E212" i="1"/>
  <c r="D212" i="1"/>
  <c r="AM211" i="1"/>
  <c r="AB211" i="1"/>
  <c r="AB210" i="1" s="1"/>
  <c r="Y211" i="1"/>
  <c r="Y210" i="1" s="1"/>
  <c r="V211" i="1"/>
  <c r="V210" i="1" s="1"/>
  <c r="S211" i="1"/>
  <c r="S210" i="1" s="1"/>
  <c r="AI210" i="1"/>
  <c r="AH210" i="1"/>
  <c r="AG210" i="1"/>
  <c r="AF210" i="1"/>
  <c r="AE210" i="1"/>
  <c r="AD210" i="1"/>
  <c r="AC210" i="1"/>
  <c r="AA210" i="1"/>
  <c r="Z210" i="1"/>
  <c r="X210" i="1"/>
  <c r="W210" i="1"/>
  <c r="U210" i="1"/>
  <c r="T210" i="1"/>
  <c r="R210" i="1"/>
  <c r="N210" i="1"/>
  <c r="L210" i="1"/>
  <c r="G210" i="1"/>
  <c r="F210" i="1"/>
  <c r="AL209" i="1"/>
  <c r="AB209" i="1"/>
  <c r="Y209" i="1"/>
  <c r="V209" i="1"/>
  <c r="S209" i="1"/>
  <c r="F209" i="1"/>
  <c r="AB208" i="1"/>
  <c r="Y208" i="1"/>
  <c r="V208" i="1"/>
  <c r="S208" i="1"/>
  <c r="F208" i="1"/>
  <c r="AM207" i="1"/>
  <c r="AL207" i="1"/>
  <c r="AB207" i="1"/>
  <c r="Y207" i="1"/>
  <c r="V207" i="1"/>
  <c r="S207" i="1"/>
  <c r="F207" i="1"/>
  <c r="AM206" i="1"/>
  <c r="AL206" i="1"/>
  <c r="AB206" i="1"/>
  <c r="Y206" i="1"/>
  <c r="V206" i="1"/>
  <c r="S206" i="1"/>
  <c r="F206" i="1"/>
  <c r="AI205" i="1"/>
  <c r="AH205" i="1"/>
  <c r="AG205" i="1"/>
  <c r="AF205" i="1"/>
  <c r="AE205" i="1"/>
  <c r="AD205" i="1"/>
  <c r="AC205" i="1"/>
  <c r="AA205" i="1"/>
  <c r="Z205" i="1"/>
  <c r="Y205" i="1"/>
  <c r="X205" i="1"/>
  <c r="W205" i="1"/>
  <c r="W204" i="1" s="1"/>
  <c r="U205" i="1"/>
  <c r="T205" i="1"/>
  <c r="R205" i="1"/>
  <c r="N205" i="1"/>
  <c r="L205" i="1"/>
  <c r="G205" i="1"/>
  <c r="G204" i="1" s="1"/>
  <c r="AI204" i="1"/>
  <c r="AE204" i="1"/>
  <c r="AA204" i="1"/>
  <c r="U204" i="1"/>
  <c r="AE203" i="1"/>
  <c r="AB203" i="1"/>
  <c r="Y203" i="1"/>
  <c r="V203" i="1"/>
  <c r="S203" i="1"/>
  <c r="P203" i="1"/>
  <c r="M203" i="1"/>
  <c r="J203" i="1"/>
  <c r="G203"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L202" i="1"/>
  <c r="K202" i="1"/>
  <c r="J202" i="1"/>
  <c r="I202" i="1"/>
  <c r="H202" i="1"/>
  <c r="G202" i="1"/>
  <c r="E202" i="1"/>
  <c r="D202" i="1"/>
  <c r="AE201" i="1"/>
  <c r="AE200" i="1" s="1"/>
  <c r="AB201" i="1"/>
  <c r="AB200" i="1" s="1"/>
  <c r="Y201" i="1"/>
  <c r="V201" i="1"/>
  <c r="V200" i="1" s="1"/>
  <c r="S201" i="1"/>
  <c r="S200" i="1" s="1"/>
  <c r="P201" i="1"/>
  <c r="P200" i="1" s="1"/>
  <c r="M201" i="1"/>
  <c r="M200" i="1" s="1"/>
  <c r="J201" i="1"/>
  <c r="J200" i="1" s="1"/>
  <c r="G201" i="1"/>
  <c r="AJ200" i="1"/>
  <c r="AI200" i="1"/>
  <c r="AH200" i="1"/>
  <c r="AG200" i="1"/>
  <c r="AF200" i="1"/>
  <c r="AD200" i="1"/>
  <c r="AC200" i="1"/>
  <c r="AA200" i="1"/>
  <c r="Z200" i="1"/>
  <c r="Y200" i="1"/>
  <c r="X200" i="1"/>
  <c r="W200" i="1"/>
  <c r="U200" i="1"/>
  <c r="T200" i="1"/>
  <c r="R200" i="1"/>
  <c r="Q200" i="1"/>
  <c r="O200" i="1"/>
  <c r="N200" i="1"/>
  <c r="L200" i="1"/>
  <c r="K200" i="1"/>
  <c r="I200" i="1"/>
  <c r="H200" i="1"/>
  <c r="E200" i="1"/>
  <c r="D200" i="1"/>
  <c r="AE199" i="1"/>
  <c r="AE198" i="1" s="1"/>
  <c r="AB199" i="1"/>
  <c r="Y199" i="1"/>
  <c r="W199" i="1"/>
  <c r="V199" i="1" s="1"/>
  <c r="V198" i="1" s="1"/>
  <c r="P199" i="1"/>
  <c r="P198" i="1" s="1"/>
  <c r="M199" i="1"/>
  <c r="M198" i="1" s="1"/>
  <c r="J199" i="1"/>
  <c r="J198" i="1" s="1"/>
  <c r="G199" i="1"/>
  <c r="AJ198" i="1"/>
  <c r="AI198" i="1"/>
  <c r="AH198" i="1"/>
  <c r="AG198" i="1"/>
  <c r="AF198" i="1"/>
  <c r="AD198" i="1"/>
  <c r="AC198" i="1"/>
  <c r="AB198" i="1"/>
  <c r="AA198" i="1"/>
  <c r="Z198" i="1"/>
  <c r="X198" i="1"/>
  <c r="W198" i="1"/>
  <c r="U198" i="1"/>
  <c r="T198" i="1"/>
  <c r="S198" i="1"/>
  <c r="R198" i="1"/>
  <c r="Q198" i="1"/>
  <c r="O198" i="1"/>
  <c r="N198" i="1"/>
  <c r="L198" i="1"/>
  <c r="K198" i="1"/>
  <c r="I198" i="1"/>
  <c r="H198" i="1"/>
  <c r="E198" i="1"/>
  <c r="D198" i="1"/>
  <c r="AE197" i="1"/>
  <c r="F197" i="1"/>
  <c r="AE196" i="1"/>
  <c r="F196" i="1"/>
  <c r="AE195" i="1"/>
  <c r="F195" i="1"/>
  <c r="AE194" i="1"/>
  <c r="F194" i="1"/>
  <c r="AE193" i="1"/>
  <c r="F193" i="1"/>
  <c r="AE192" i="1"/>
  <c r="F192" i="1"/>
  <c r="AE191" i="1"/>
  <c r="AB191" i="1"/>
  <c r="Y191" i="1"/>
  <c r="V191" i="1"/>
  <c r="S191" i="1"/>
  <c r="P191" i="1"/>
  <c r="M191" i="1"/>
  <c r="J191" i="1"/>
  <c r="G191" i="1"/>
  <c r="AE190" i="1"/>
  <c r="AB190" i="1"/>
  <c r="Y190" i="1"/>
  <c r="V190" i="1"/>
  <c r="S190" i="1"/>
  <c r="P190" i="1"/>
  <c r="M190" i="1"/>
  <c r="J190" i="1"/>
  <c r="G190" i="1"/>
  <c r="AE189" i="1"/>
  <c r="AB189" i="1"/>
  <c r="Y189" i="1"/>
  <c r="V189" i="1"/>
  <c r="S189" i="1"/>
  <c r="P189" i="1"/>
  <c r="M189" i="1"/>
  <c r="J189" i="1"/>
  <c r="G189" i="1"/>
  <c r="AE188" i="1"/>
  <c r="AB188" i="1"/>
  <c r="Y188" i="1"/>
  <c r="V188" i="1"/>
  <c r="S188" i="1"/>
  <c r="P188" i="1"/>
  <c r="M188" i="1"/>
  <c r="J188" i="1"/>
  <c r="G188" i="1"/>
  <c r="AJ187" i="1"/>
  <c r="AI187" i="1"/>
  <c r="AH187" i="1"/>
  <c r="AG187" i="1"/>
  <c r="AF187" i="1"/>
  <c r="AD187" i="1"/>
  <c r="AC187" i="1"/>
  <c r="AA187" i="1"/>
  <c r="Z187" i="1"/>
  <c r="X187" i="1"/>
  <c r="W187" i="1"/>
  <c r="U187" i="1"/>
  <c r="T187" i="1"/>
  <c r="S187" i="1"/>
  <c r="R187" i="1"/>
  <c r="Q187" i="1"/>
  <c r="O187" i="1"/>
  <c r="N187" i="1"/>
  <c r="L187" i="1"/>
  <c r="K187" i="1"/>
  <c r="I187" i="1"/>
  <c r="H187" i="1"/>
  <c r="E187" i="1"/>
  <c r="D187" i="1"/>
  <c r="AE186" i="1"/>
  <c r="AE185" i="1" s="1"/>
  <c r="AB186" i="1"/>
  <c r="AB185" i="1" s="1"/>
  <c r="Y186" i="1"/>
  <c r="Y185" i="1" s="1"/>
  <c r="V186" i="1"/>
  <c r="P186" i="1"/>
  <c r="M186" i="1"/>
  <c r="M185" i="1" s="1"/>
  <c r="J186" i="1"/>
  <c r="J185" i="1" s="1"/>
  <c r="G186" i="1"/>
  <c r="G185" i="1" s="1"/>
  <c r="AJ185" i="1"/>
  <c r="AH185" i="1"/>
  <c r="AG185" i="1"/>
  <c r="AF185" i="1"/>
  <c r="AD185" i="1"/>
  <c r="AC185" i="1"/>
  <c r="AA185" i="1"/>
  <c r="Z185" i="1"/>
  <c r="X185" i="1"/>
  <c r="W185" i="1"/>
  <c r="V185" i="1"/>
  <c r="U185" i="1"/>
  <c r="T185" i="1"/>
  <c r="S185" i="1"/>
  <c r="R185" i="1"/>
  <c r="Q185" i="1"/>
  <c r="P185" i="1"/>
  <c r="O185" i="1"/>
  <c r="N185" i="1"/>
  <c r="L185" i="1"/>
  <c r="K185" i="1"/>
  <c r="I185" i="1"/>
  <c r="H185" i="1"/>
  <c r="E185" i="1"/>
  <c r="D185" i="1"/>
  <c r="AL184" i="1"/>
  <c r="AI184" i="1"/>
  <c r="AH184" i="1"/>
  <c r="AH181" i="1" s="1"/>
  <c r="AG184" i="1"/>
  <c r="AF184" i="1"/>
  <c r="AF181" i="1" s="1"/>
  <c r="AE184" i="1"/>
  <c r="AB184" i="1"/>
  <c r="Y184" i="1"/>
  <c r="V184" i="1"/>
  <c r="S184" i="1"/>
  <c r="P184" i="1"/>
  <c r="M184" i="1"/>
  <c r="G184" i="1"/>
  <c r="F184" i="1" s="1"/>
  <c r="AE183" i="1"/>
  <c r="AB183" i="1"/>
  <c r="Y183" i="1"/>
  <c r="V183" i="1"/>
  <c r="P183" i="1"/>
  <c r="M183" i="1"/>
  <c r="J183" i="1"/>
  <c r="G183" i="1"/>
  <c r="AE182" i="1"/>
  <c r="AB182" i="1"/>
  <c r="Y182" i="1"/>
  <c r="V182" i="1"/>
  <c r="P182" i="1"/>
  <c r="M182" i="1"/>
  <c r="J182" i="1"/>
  <c r="G182" i="1"/>
  <c r="G181" i="1" s="1"/>
  <c r="AJ181" i="1"/>
  <c r="AI181" i="1"/>
  <c r="AG181" i="1"/>
  <c r="AE181" i="1"/>
  <c r="AD181" i="1"/>
  <c r="AC181" i="1"/>
  <c r="AA181" i="1"/>
  <c r="Z181" i="1"/>
  <c r="X181" i="1"/>
  <c r="W181" i="1"/>
  <c r="U181" i="1"/>
  <c r="T181" i="1"/>
  <c r="S181" i="1"/>
  <c r="R181" i="1"/>
  <c r="Q181" i="1"/>
  <c r="O181" i="1"/>
  <c r="N181" i="1"/>
  <c r="M181" i="1"/>
  <c r="L181" i="1"/>
  <c r="K181" i="1"/>
  <c r="I181" i="1"/>
  <c r="H181" i="1"/>
  <c r="E181" i="1"/>
  <c r="D181" i="1"/>
  <c r="AE180" i="1"/>
  <c r="AB180" i="1"/>
  <c r="Y180" i="1"/>
  <c r="V180" i="1"/>
  <c r="P180" i="1"/>
  <c r="M180" i="1"/>
  <c r="J180" i="1"/>
  <c r="G180" i="1"/>
  <c r="AE179" i="1"/>
  <c r="AE178" i="1" s="1"/>
  <c r="AB179" i="1"/>
  <c r="Y179" i="1"/>
  <c r="Y178" i="1" s="1"/>
  <c r="V179" i="1"/>
  <c r="V178" i="1" s="1"/>
  <c r="S179" i="1"/>
  <c r="S178" i="1" s="1"/>
  <c r="P179" i="1"/>
  <c r="M179" i="1"/>
  <c r="J179" i="1"/>
  <c r="G179" i="1"/>
  <c r="AJ178" i="1"/>
  <c r="AI178" i="1"/>
  <c r="AH178" i="1"/>
  <c r="AG178" i="1"/>
  <c r="AF178" i="1"/>
  <c r="AD178" i="1"/>
  <c r="AC178" i="1"/>
  <c r="AA178" i="1"/>
  <c r="Z178" i="1"/>
  <c r="X178" i="1"/>
  <c r="W178" i="1"/>
  <c r="U178" i="1"/>
  <c r="T178" i="1"/>
  <c r="R178" i="1"/>
  <c r="Q178" i="1"/>
  <c r="O178" i="1"/>
  <c r="O177" i="1" s="1"/>
  <c r="N178" i="1"/>
  <c r="L178" i="1"/>
  <c r="L177" i="1" s="1"/>
  <c r="K178" i="1"/>
  <c r="J178" i="1"/>
  <c r="I178" i="1"/>
  <c r="H178" i="1"/>
  <c r="H177" i="1" s="1"/>
  <c r="E178" i="1"/>
  <c r="D178" i="1"/>
  <c r="AC177" i="1"/>
  <c r="U177" i="1"/>
  <c r="F177" i="1"/>
  <c r="AE176" i="1"/>
  <c r="AB176" i="1"/>
  <c r="AB175" i="1" s="1"/>
  <c r="Y176" i="1"/>
  <c r="V176" i="1"/>
  <c r="V175" i="1" s="1"/>
  <c r="S176" i="1"/>
  <c r="P176" i="1"/>
  <c r="P175" i="1" s="1"/>
  <c r="M176" i="1"/>
  <c r="J176" i="1"/>
  <c r="J175" i="1" s="1"/>
  <c r="G176" i="1"/>
  <c r="D176" i="1"/>
  <c r="D175" i="1" s="1"/>
  <c r="AJ175" i="1"/>
  <c r="AI175" i="1"/>
  <c r="AH175" i="1"/>
  <c r="AG175" i="1"/>
  <c r="AF175" i="1"/>
  <c r="AD175" i="1"/>
  <c r="AC175" i="1"/>
  <c r="AA175" i="1"/>
  <c r="Z175" i="1"/>
  <c r="Y175" i="1"/>
  <c r="X175" i="1"/>
  <c r="W175" i="1"/>
  <c r="U175" i="1"/>
  <c r="T175" i="1"/>
  <c r="S175" i="1"/>
  <c r="R175" i="1"/>
  <c r="Q175" i="1"/>
  <c r="O175" i="1"/>
  <c r="N175" i="1"/>
  <c r="M175" i="1"/>
  <c r="L175" i="1"/>
  <c r="K175" i="1"/>
  <c r="I175" i="1"/>
  <c r="H175" i="1"/>
  <c r="G175" i="1"/>
  <c r="E175" i="1"/>
  <c r="AM174" i="1"/>
  <c r="AJ174" i="1"/>
  <c r="AI174" i="1"/>
  <c r="AH174" i="1"/>
  <c r="AG174" i="1"/>
  <c r="AF174" i="1"/>
  <c r="AE174" i="1"/>
  <c r="AD174" i="1"/>
  <c r="AC174" i="1"/>
  <c r="AB174" i="1"/>
  <c r="AA174" i="1"/>
  <c r="Z174" i="1"/>
  <c r="Y174" i="1"/>
  <c r="X174" i="1"/>
  <c r="W174" i="1"/>
  <c r="V174" i="1"/>
  <c r="AB173" i="1"/>
  <c r="Y173" i="1"/>
  <c r="V173" i="1"/>
  <c r="S173" i="1"/>
  <c r="S171" i="1" s="1"/>
  <c r="P173" i="1"/>
  <c r="M173" i="1"/>
  <c r="J173" i="1"/>
  <c r="G173" i="1"/>
  <c r="D173" i="1"/>
  <c r="AB172" i="1"/>
  <c r="Y172" i="1"/>
  <c r="V172" i="1"/>
  <c r="S172" i="1"/>
  <c r="P172" i="1"/>
  <c r="M172" i="1"/>
  <c r="J172" i="1"/>
  <c r="G172" i="1"/>
  <c r="D172" i="1"/>
  <c r="AJ171" i="1"/>
  <c r="AI171" i="1"/>
  <c r="AH171" i="1"/>
  <c r="AG171" i="1"/>
  <c r="AF171" i="1"/>
  <c r="AE171" i="1"/>
  <c r="AD171" i="1"/>
  <c r="AC171" i="1"/>
  <c r="AA171" i="1"/>
  <c r="Z171" i="1"/>
  <c r="X171" i="1"/>
  <c r="W171" i="1"/>
  <c r="U171" i="1"/>
  <c r="T171" i="1"/>
  <c r="R171" i="1"/>
  <c r="Q171" i="1"/>
  <c r="O171" i="1"/>
  <c r="N171" i="1"/>
  <c r="L171" i="1"/>
  <c r="K171" i="1"/>
  <c r="I171" i="1"/>
  <c r="H171" i="1"/>
  <c r="E171" i="1"/>
  <c r="AB170" i="1"/>
  <c r="Y170" i="1"/>
  <c r="V170" i="1"/>
  <c r="S170" i="1"/>
  <c r="P170" i="1"/>
  <c r="M170" i="1"/>
  <c r="J170" i="1"/>
  <c r="G170" i="1"/>
  <c r="D170" i="1"/>
  <c r="AB169" i="1"/>
  <c r="Y169" i="1"/>
  <c r="V169" i="1"/>
  <c r="S169" i="1"/>
  <c r="P169" i="1"/>
  <c r="M169" i="1"/>
  <c r="J169" i="1"/>
  <c r="G169" i="1"/>
  <c r="D169" i="1"/>
  <c r="AB168" i="1"/>
  <c r="Y168" i="1"/>
  <c r="V168" i="1"/>
  <c r="P168" i="1"/>
  <c r="M168" i="1"/>
  <c r="J168" i="1"/>
  <c r="G168" i="1"/>
  <c r="G167" i="1" s="1"/>
  <c r="D168" i="1"/>
  <c r="AJ167" i="1"/>
  <c r="AI167" i="1"/>
  <c r="AH167" i="1"/>
  <c r="AG167" i="1"/>
  <c r="AF167" i="1"/>
  <c r="AE167" i="1"/>
  <c r="AD167" i="1"/>
  <c r="AC167" i="1"/>
  <c r="AA167" i="1"/>
  <c r="Z167" i="1"/>
  <c r="X167" i="1"/>
  <c r="W167" i="1"/>
  <c r="U167" i="1"/>
  <c r="T167" i="1"/>
  <c r="S167" i="1"/>
  <c r="R167" i="1"/>
  <c r="Q167" i="1"/>
  <c r="O167" i="1"/>
  <c r="N167" i="1"/>
  <c r="L167" i="1"/>
  <c r="K167" i="1"/>
  <c r="I167" i="1"/>
  <c r="H167" i="1"/>
  <c r="E167" i="1"/>
  <c r="AJ165" i="1"/>
  <c r="AI165" i="1"/>
  <c r="AH165" i="1"/>
  <c r="AG165" i="1"/>
  <c r="AF165" i="1"/>
  <c r="AE165" i="1"/>
  <c r="AD165" i="1"/>
  <c r="AC165" i="1"/>
  <c r="AB165" i="1"/>
  <c r="AA165" i="1"/>
  <c r="Z165" i="1"/>
  <c r="Y165" i="1"/>
  <c r="X165" i="1"/>
  <c r="W165" i="1"/>
  <c r="V165" i="1"/>
  <c r="AB164" i="1"/>
  <c r="Y164" i="1"/>
  <c r="V164" i="1"/>
  <c r="S164" i="1"/>
  <c r="P164" i="1"/>
  <c r="M164" i="1"/>
  <c r="J164" i="1"/>
  <c r="G164" i="1"/>
  <c r="D164" i="1"/>
  <c r="AB163" i="1"/>
  <c r="AB162" i="1" s="1"/>
  <c r="Y163" i="1"/>
  <c r="V163" i="1"/>
  <c r="V162" i="1" s="1"/>
  <c r="S163" i="1"/>
  <c r="P163" i="1"/>
  <c r="P162" i="1" s="1"/>
  <c r="M163" i="1"/>
  <c r="J163" i="1"/>
  <c r="J162" i="1" s="1"/>
  <c r="G163" i="1"/>
  <c r="D163" i="1"/>
  <c r="AJ162" i="1"/>
  <c r="AI162" i="1"/>
  <c r="AH162" i="1"/>
  <c r="AG162" i="1"/>
  <c r="AF162" i="1"/>
  <c r="AE162" i="1"/>
  <c r="AD162" i="1"/>
  <c r="AC162" i="1"/>
  <c r="AA162" i="1"/>
  <c r="Z162" i="1"/>
  <c r="X162" i="1"/>
  <c r="W162" i="1"/>
  <c r="U162" i="1"/>
  <c r="T162" i="1"/>
  <c r="S162" i="1"/>
  <c r="R162" i="1"/>
  <c r="Q162" i="1"/>
  <c r="O162" i="1"/>
  <c r="N162" i="1"/>
  <c r="L162" i="1"/>
  <c r="K162" i="1"/>
  <c r="I162" i="1"/>
  <c r="H162" i="1"/>
  <c r="G162" i="1"/>
  <c r="E162" i="1"/>
  <c r="D162" i="1"/>
  <c r="AB160" i="1"/>
  <c r="Y160" i="1"/>
  <c r="V160" i="1"/>
  <c r="S160" i="1"/>
  <c r="P160" i="1"/>
  <c r="M160" i="1"/>
  <c r="J160" i="1"/>
  <c r="G160" i="1"/>
  <c r="D160" i="1"/>
  <c r="AB159" i="1"/>
  <c r="Y159" i="1"/>
  <c r="V159" i="1"/>
  <c r="S159" i="1"/>
  <c r="P159" i="1"/>
  <c r="M159" i="1"/>
  <c r="J159" i="1"/>
  <c r="G159" i="1"/>
  <c r="D159" i="1"/>
  <c r="AB158" i="1"/>
  <c r="Y158" i="1"/>
  <c r="V158" i="1"/>
  <c r="S158" i="1"/>
  <c r="P158" i="1"/>
  <c r="M158" i="1"/>
  <c r="J158" i="1"/>
  <c r="G158" i="1"/>
  <c r="D158" i="1"/>
  <c r="AB157" i="1"/>
  <c r="Y157" i="1"/>
  <c r="V157" i="1"/>
  <c r="S157" i="1"/>
  <c r="P157" i="1"/>
  <c r="M157" i="1"/>
  <c r="J157" i="1"/>
  <c r="G157" i="1"/>
  <c r="D157" i="1"/>
  <c r="AB156" i="1"/>
  <c r="Y156" i="1"/>
  <c r="V156" i="1"/>
  <c r="S156" i="1"/>
  <c r="P156" i="1"/>
  <c r="M156" i="1"/>
  <c r="J156" i="1"/>
  <c r="G156" i="1"/>
  <c r="D156" i="1"/>
  <c r="AB155" i="1"/>
  <c r="Y155" i="1"/>
  <c r="V155" i="1"/>
  <c r="S155" i="1"/>
  <c r="P155" i="1"/>
  <c r="M155" i="1"/>
  <c r="J155" i="1"/>
  <c r="G155" i="1"/>
  <c r="D155" i="1"/>
  <c r="AB154" i="1"/>
  <c r="Y154" i="1"/>
  <c r="V154" i="1"/>
  <c r="S154" i="1"/>
  <c r="P154" i="1"/>
  <c r="M154" i="1"/>
  <c r="J154" i="1"/>
  <c r="G154" i="1"/>
  <c r="D154" i="1"/>
  <c r="AB153" i="1"/>
  <c r="Y153" i="1"/>
  <c r="V153" i="1"/>
  <c r="S153" i="1"/>
  <c r="P153" i="1"/>
  <c r="M153" i="1"/>
  <c r="J153" i="1"/>
  <c r="G153" i="1"/>
  <c r="D153" i="1"/>
  <c r="AB152" i="1"/>
  <c r="Y152" i="1"/>
  <c r="V152" i="1"/>
  <c r="S152" i="1"/>
  <c r="P152" i="1"/>
  <c r="M152" i="1"/>
  <c r="J152" i="1"/>
  <c r="G152" i="1"/>
  <c r="D152" i="1"/>
  <c r="AB151" i="1"/>
  <c r="Y151" i="1"/>
  <c r="V151" i="1"/>
  <c r="S151" i="1"/>
  <c r="P151" i="1"/>
  <c r="M151" i="1"/>
  <c r="J151" i="1"/>
  <c r="G151" i="1"/>
  <c r="D151" i="1"/>
  <c r="AB150" i="1"/>
  <c r="Y150" i="1"/>
  <c r="V150" i="1"/>
  <c r="S150" i="1"/>
  <c r="P150" i="1"/>
  <c r="M150" i="1"/>
  <c r="J150" i="1"/>
  <c r="G150" i="1"/>
  <c r="D150" i="1"/>
  <c r="AB149" i="1"/>
  <c r="Y149" i="1"/>
  <c r="V149" i="1"/>
  <c r="S149" i="1"/>
  <c r="P149" i="1"/>
  <c r="M149" i="1"/>
  <c r="J149" i="1"/>
  <c r="G149" i="1"/>
  <c r="D149" i="1"/>
  <c r="AB148" i="1"/>
  <c r="Y148" i="1"/>
  <c r="V148" i="1"/>
  <c r="S148" i="1"/>
  <c r="P148" i="1"/>
  <c r="M148" i="1"/>
  <c r="J148" i="1"/>
  <c r="G148" i="1"/>
  <c r="D148" i="1"/>
  <c r="AB147" i="1"/>
  <c r="Y147" i="1"/>
  <c r="V147" i="1"/>
  <c r="S147" i="1"/>
  <c r="P147" i="1"/>
  <c r="M147" i="1"/>
  <c r="J147" i="1"/>
  <c r="G147" i="1"/>
  <c r="D147" i="1"/>
  <c r="AB146" i="1"/>
  <c r="Y146" i="1"/>
  <c r="V146" i="1"/>
  <c r="S146" i="1"/>
  <c r="P146" i="1"/>
  <c r="M146" i="1"/>
  <c r="J146" i="1"/>
  <c r="G146" i="1"/>
  <c r="D146" i="1"/>
  <c r="AB145" i="1"/>
  <c r="Y145" i="1"/>
  <c r="V145" i="1"/>
  <c r="S145" i="1"/>
  <c r="P145" i="1"/>
  <c r="M145" i="1"/>
  <c r="J145" i="1"/>
  <c r="G145" i="1"/>
  <c r="D145" i="1"/>
  <c r="AB144" i="1"/>
  <c r="Y144" i="1"/>
  <c r="V144" i="1"/>
  <c r="S144" i="1"/>
  <c r="P144" i="1"/>
  <c r="M144" i="1"/>
  <c r="J144" i="1"/>
  <c r="G144" i="1"/>
  <c r="D144" i="1"/>
  <c r="AB143" i="1"/>
  <c r="Y143" i="1"/>
  <c r="V143" i="1"/>
  <c r="S143" i="1"/>
  <c r="P143" i="1"/>
  <c r="M143" i="1"/>
  <c r="J143" i="1"/>
  <c r="G143" i="1"/>
  <c r="D143" i="1"/>
  <c r="AB142" i="1"/>
  <c r="Y142" i="1"/>
  <c r="V142" i="1"/>
  <c r="S142" i="1"/>
  <c r="P142" i="1"/>
  <c r="M142" i="1"/>
  <c r="J142" i="1"/>
  <c r="G142" i="1"/>
  <c r="D142" i="1"/>
  <c r="AB141" i="1"/>
  <c r="Y141" i="1"/>
  <c r="V141" i="1"/>
  <c r="S141" i="1"/>
  <c r="P141" i="1"/>
  <c r="M141" i="1"/>
  <c r="J141" i="1"/>
  <c r="G141" i="1"/>
  <c r="D141" i="1"/>
  <c r="AB140" i="1"/>
  <c r="Y140" i="1"/>
  <c r="V140" i="1"/>
  <c r="S140" i="1"/>
  <c r="P140" i="1"/>
  <c r="M140" i="1"/>
  <c r="J140" i="1"/>
  <c r="G140" i="1"/>
  <c r="D140" i="1"/>
  <c r="AB139" i="1"/>
  <c r="Y139" i="1"/>
  <c r="V139" i="1"/>
  <c r="S139" i="1"/>
  <c r="P139" i="1"/>
  <c r="M139" i="1"/>
  <c r="J139" i="1"/>
  <c r="G139" i="1"/>
  <c r="D139" i="1"/>
  <c r="AB138" i="1"/>
  <c r="Y138" i="1"/>
  <c r="V138" i="1"/>
  <c r="S138" i="1"/>
  <c r="P138" i="1"/>
  <c r="M138" i="1"/>
  <c r="J138" i="1"/>
  <c r="G138" i="1"/>
  <c r="D138" i="1"/>
  <c r="AB137" i="1"/>
  <c r="Y137" i="1"/>
  <c r="V137" i="1"/>
  <c r="S137" i="1"/>
  <c r="P137" i="1"/>
  <c r="M137" i="1"/>
  <c r="J137" i="1"/>
  <c r="G137" i="1"/>
  <c r="D137" i="1"/>
  <c r="AB136" i="1"/>
  <c r="Y136" i="1"/>
  <c r="V136" i="1"/>
  <c r="S136" i="1"/>
  <c r="P136" i="1"/>
  <c r="M136" i="1"/>
  <c r="J136" i="1"/>
  <c r="G136" i="1"/>
  <c r="D136" i="1"/>
  <c r="AB135" i="1"/>
  <c r="Y135" i="1"/>
  <c r="V135" i="1"/>
  <c r="S135" i="1"/>
  <c r="P135" i="1"/>
  <c r="M135" i="1"/>
  <c r="J135" i="1"/>
  <c r="G135" i="1"/>
  <c r="D135" i="1"/>
  <c r="AB134" i="1"/>
  <c r="Y134" i="1"/>
  <c r="V134" i="1"/>
  <c r="S134" i="1"/>
  <c r="P134" i="1"/>
  <c r="M134" i="1"/>
  <c r="J134" i="1"/>
  <c r="G134" i="1"/>
  <c r="D134" i="1"/>
  <c r="AB133" i="1"/>
  <c r="Y133" i="1"/>
  <c r="V133" i="1"/>
  <c r="S133" i="1"/>
  <c r="P133" i="1"/>
  <c r="M133" i="1"/>
  <c r="J133" i="1"/>
  <c r="G133" i="1"/>
  <c r="D133" i="1"/>
  <c r="AB132" i="1"/>
  <c r="Y132" i="1"/>
  <c r="V132" i="1"/>
  <c r="S132" i="1"/>
  <c r="P132" i="1"/>
  <c r="M132" i="1"/>
  <c r="J132" i="1"/>
  <c r="G132" i="1"/>
  <c r="D132" i="1"/>
  <c r="AB131" i="1"/>
  <c r="Y131" i="1"/>
  <c r="V131" i="1"/>
  <c r="S131" i="1"/>
  <c r="P131" i="1"/>
  <c r="M131" i="1"/>
  <c r="J131" i="1"/>
  <c r="G131" i="1"/>
  <c r="D131" i="1"/>
  <c r="AB130" i="1"/>
  <c r="Y130" i="1"/>
  <c r="V130" i="1"/>
  <c r="S130" i="1"/>
  <c r="P130" i="1"/>
  <c r="M130" i="1"/>
  <c r="J130" i="1"/>
  <c r="G130" i="1"/>
  <c r="D130" i="1"/>
  <c r="AB129" i="1"/>
  <c r="Y129" i="1"/>
  <c r="V129" i="1"/>
  <c r="S129" i="1"/>
  <c r="P129" i="1"/>
  <c r="M129" i="1"/>
  <c r="J129" i="1"/>
  <c r="G129" i="1"/>
  <c r="D129" i="1"/>
  <c r="AB128" i="1"/>
  <c r="Y128" i="1"/>
  <c r="V128" i="1"/>
  <c r="S128" i="1"/>
  <c r="P128" i="1"/>
  <c r="M128" i="1"/>
  <c r="J128" i="1"/>
  <c r="G128" i="1"/>
  <c r="D128" i="1"/>
  <c r="AB127" i="1"/>
  <c r="Y127" i="1"/>
  <c r="V127" i="1"/>
  <c r="S127" i="1"/>
  <c r="P127" i="1"/>
  <c r="M127" i="1"/>
  <c r="J127" i="1"/>
  <c r="G127" i="1"/>
  <c r="D127" i="1"/>
  <c r="AB126" i="1"/>
  <c r="Y126" i="1"/>
  <c r="V126" i="1"/>
  <c r="S126" i="1"/>
  <c r="P126" i="1"/>
  <c r="M126" i="1"/>
  <c r="J126" i="1"/>
  <c r="G126" i="1"/>
  <c r="D126" i="1"/>
  <c r="AB125" i="1"/>
  <c r="Y125" i="1"/>
  <c r="V125" i="1"/>
  <c r="S125" i="1"/>
  <c r="P125" i="1"/>
  <c r="M125" i="1"/>
  <c r="J125" i="1"/>
  <c r="G125" i="1"/>
  <c r="D125" i="1"/>
  <c r="AB124" i="1"/>
  <c r="Y124" i="1"/>
  <c r="V124" i="1"/>
  <c r="S124" i="1"/>
  <c r="P124" i="1"/>
  <c r="M124" i="1"/>
  <c r="J124" i="1"/>
  <c r="G124" i="1"/>
  <c r="D124" i="1"/>
  <c r="AB123" i="1"/>
  <c r="Y123" i="1"/>
  <c r="V123" i="1"/>
  <c r="S123" i="1"/>
  <c r="P123" i="1"/>
  <c r="M123" i="1"/>
  <c r="J123" i="1"/>
  <c r="G123" i="1"/>
  <c r="D123" i="1"/>
  <c r="AB122" i="1"/>
  <c r="Y122" i="1"/>
  <c r="V122" i="1"/>
  <c r="S122" i="1"/>
  <c r="P122" i="1"/>
  <c r="M122" i="1"/>
  <c r="J122" i="1"/>
  <c r="G122" i="1"/>
  <c r="D122" i="1"/>
  <c r="AB121" i="1"/>
  <c r="Y121" i="1"/>
  <c r="V121" i="1"/>
  <c r="S121" i="1"/>
  <c r="P121" i="1"/>
  <c r="M121" i="1"/>
  <c r="J121" i="1"/>
  <c r="G121" i="1"/>
  <c r="D121" i="1"/>
  <c r="AB120" i="1"/>
  <c r="Y120" i="1"/>
  <c r="V120" i="1"/>
  <c r="S120" i="1"/>
  <c r="P120" i="1"/>
  <c r="M120" i="1"/>
  <c r="J120" i="1"/>
  <c r="G120" i="1"/>
  <c r="D120" i="1"/>
  <c r="AB119" i="1"/>
  <c r="Y119" i="1"/>
  <c r="V119" i="1"/>
  <c r="S119" i="1"/>
  <c r="P119" i="1"/>
  <c r="M119" i="1"/>
  <c r="J119" i="1"/>
  <c r="G119" i="1"/>
  <c r="D119" i="1"/>
  <c r="AB118" i="1"/>
  <c r="Y118" i="1"/>
  <c r="V118" i="1"/>
  <c r="S118" i="1"/>
  <c r="P118" i="1"/>
  <c r="M118" i="1"/>
  <c r="J118" i="1"/>
  <c r="G118" i="1"/>
  <c r="D118" i="1"/>
  <c r="AB117" i="1"/>
  <c r="Y117" i="1"/>
  <c r="V117" i="1"/>
  <c r="S117" i="1"/>
  <c r="P117" i="1"/>
  <c r="M117" i="1"/>
  <c r="J117" i="1"/>
  <c r="G117" i="1"/>
  <c r="D117" i="1"/>
  <c r="AJ116" i="1"/>
  <c r="AI116" i="1"/>
  <c r="AH116" i="1"/>
  <c r="AG116" i="1"/>
  <c r="AF116" i="1"/>
  <c r="AE116" i="1"/>
  <c r="AD116" i="1"/>
  <c r="AC116" i="1"/>
  <c r="AA116" i="1"/>
  <c r="Z116" i="1"/>
  <c r="X116" i="1"/>
  <c r="W116" i="1"/>
  <c r="U116" i="1"/>
  <c r="T116" i="1"/>
  <c r="R116" i="1"/>
  <c r="Q116" i="1"/>
  <c r="O116" i="1"/>
  <c r="N116" i="1"/>
  <c r="L116" i="1"/>
  <c r="K116" i="1"/>
  <c r="J116" i="1"/>
  <c r="I116" i="1"/>
  <c r="H116" i="1"/>
  <c r="E116" i="1"/>
  <c r="AE115" i="1"/>
  <c r="AB115" i="1"/>
  <c r="AB103" i="1" s="1"/>
  <c r="Y115" i="1"/>
  <c r="V115" i="1"/>
  <c r="S115" i="1"/>
  <c r="P115" i="1"/>
  <c r="M115" i="1"/>
  <c r="J115" i="1"/>
  <c r="G115" i="1"/>
  <c r="D115" i="1"/>
  <c r="AE114" i="1"/>
  <c r="AB114" i="1"/>
  <c r="Y114" i="1"/>
  <c r="V114" i="1"/>
  <c r="S114" i="1"/>
  <c r="P114" i="1"/>
  <c r="M114" i="1"/>
  <c r="J114" i="1"/>
  <c r="G114" i="1"/>
  <c r="D114" i="1"/>
  <c r="AE113" i="1"/>
  <c r="AB113" i="1"/>
  <c r="Y113" i="1"/>
  <c r="V113" i="1"/>
  <c r="S113" i="1"/>
  <c r="P113" i="1"/>
  <c r="M113" i="1"/>
  <c r="J113" i="1"/>
  <c r="G113" i="1"/>
  <c r="D113" i="1"/>
  <c r="AE112" i="1"/>
  <c r="AB112" i="1"/>
  <c r="Y112" i="1"/>
  <c r="V112" i="1"/>
  <c r="S112" i="1"/>
  <c r="P112" i="1"/>
  <c r="M112" i="1"/>
  <c r="J112" i="1"/>
  <c r="G112" i="1"/>
  <c r="D112" i="1"/>
  <c r="AE111" i="1"/>
  <c r="AB111" i="1"/>
  <c r="Y111" i="1"/>
  <c r="S111" i="1"/>
  <c r="P111" i="1"/>
  <c r="M111" i="1"/>
  <c r="J111" i="1"/>
  <c r="G111" i="1"/>
  <c r="D111" i="1"/>
  <c r="AE110" i="1"/>
  <c r="AB110" i="1"/>
  <c r="Y110" i="1"/>
  <c r="V110" i="1"/>
  <c r="S110" i="1"/>
  <c r="P110" i="1"/>
  <c r="M110" i="1"/>
  <c r="J110" i="1"/>
  <c r="G110" i="1"/>
  <c r="D110" i="1"/>
  <c r="AE109" i="1"/>
  <c r="AB109" i="1"/>
  <c r="Y109" i="1"/>
  <c r="V109" i="1"/>
  <c r="S109" i="1"/>
  <c r="P109" i="1"/>
  <c r="M109" i="1"/>
  <c r="J109" i="1"/>
  <c r="G109" i="1"/>
  <c r="D109" i="1"/>
  <c r="AE108" i="1"/>
  <c r="AB108" i="1"/>
  <c r="Y108" i="1"/>
  <c r="V108" i="1"/>
  <c r="S108" i="1"/>
  <c r="P108" i="1"/>
  <c r="M108" i="1"/>
  <c r="J108" i="1"/>
  <c r="G108" i="1"/>
  <c r="D108" i="1"/>
  <c r="AE107" i="1"/>
  <c r="AB107" i="1"/>
  <c r="Y107" i="1"/>
  <c r="V107" i="1"/>
  <c r="S107" i="1"/>
  <c r="P107" i="1"/>
  <c r="M107" i="1"/>
  <c r="J107" i="1"/>
  <c r="G107" i="1"/>
  <c r="D107" i="1"/>
  <c r="AE106" i="1"/>
  <c r="AB106" i="1"/>
  <c r="Y106" i="1"/>
  <c r="V106" i="1"/>
  <c r="S106" i="1"/>
  <c r="P106" i="1"/>
  <c r="M106" i="1"/>
  <c r="J106" i="1"/>
  <c r="G106" i="1"/>
  <c r="AE105" i="1"/>
  <c r="AB105" i="1"/>
  <c r="Y105" i="1"/>
  <c r="V105" i="1"/>
  <c r="S105" i="1"/>
  <c r="P105" i="1"/>
  <c r="M105" i="1"/>
  <c r="J105" i="1"/>
  <c r="G105" i="1"/>
  <c r="AE104" i="1"/>
  <c r="AB104" i="1"/>
  <c r="Y104" i="1"/>
  <c r="V104" i="1"/>
  <c r="S104" i="1"/>
  <c r="P104" i="1"/>
  <c r="M104" i="1"/>
  <c r="J104" i="1"/>
  <c r="G104" i="1"/>
  <c r="AJ103" i="1"/>
  <c r="AI103" i="1"/>
  <c r="AH103" i="1"/>
  <c r="AG103" i="1"/>
  <c r="AF103" i="1"/>
  <c r="AD103" i="1"/>
  <c r="AC103" i="1"/>
  <c r="AA103" i="1"/>
  <c r="Z103" i="1"/>
  <c r="X103" i="1"/>
  <c r="W103" i="1"/>
  <c r="U103" i="1"/>
  <c r="T103" i="1"/>
  <c r="R103" i="1"/>
  <c r="Q103" i="1"/>
  <c r="O103" i="1"/>
  <c r="N103" i="1"/>
  <c r="N102" i="1" s="1"/>
  <c r="L103" i="1"/>
  <c r="K103" i="1"/>
  <c r="I103" i="1"/>
  <c r="H103" i="1"/>
  <c r="E103" i="1"/>
  <c r="E102" i="1" s="1"/>
  <c r="E101" i="1" s="1"/>
  <c r="AJ102" i="1"/>
  <c r="AH102" i="1"/>
  <c r="AF102" i="1"/>
  <c r="X102" i="1"/>
  <c r="R102" i="1"/>
  <c r="AE100" i="1"/>
  <c r="AE99" i="1" s="1"/>
  <c r="AB100" i="1"/>
  <c r="Y100" i="1"/>
  <c r="Y99" i="1" s="1"/>
  <c r="V100" i="1"/>
  <c r="V99" i="1" s="1"/>
  <c r="S100" i="1"/>
  <c r="S99" i="1" s="1"/>
  <c r="P100" i="1"/>
  <c r="P99" i="1" s="1"/>
  <c r="M100" i="1"/>
  <c r="M99" i="1" s="1"/>
  <c r="J100" i="1"/>
  <c r="J99" i="1" s="1"/>
  <c r="G100" i="1"/>
  <c r="D100" i="1"/>
  <c r="D99" i="1" s="1"/>
  <c r="AJ99" i="1"/>
  <c r="AI99" i="1"/>
  <c r="AH99" i="1"/>
  <c r="AG99" i="1"/>
  <c r="AF99" i="1"/>
  <c r="AD99" i="1"/>
  <c r="AC99" i="1"/>
  <c r="AB99" i="1"/>
  <c r="AA99" i="1"/>
  <c r="Z99" i="1"/>
  <c r="X99" i="1"/>
  <c r="W99" i="1"/>
  <c r="U99" i="1"/>
  <c r="T99" i="1"/>
  <c r="R99" i="1"/>
  <c r="Q99" i="1"/>
  <c r="O99" i="1"/>
  <c r="N99" i="1"/>
  <c r="L99" i="1"/>
  <c r="K99" i="1"/>
  <c r="I99" i="1"/>
  <c r="H99" i="1"/>
  <c r="E99" i="1"/>
  <c r="S98" i="1"/>
  <c r="P98" i="1"/>
  <c r="M98" i="1"/>
  <c r="J98" i="1"/>
  <c r="G98" i="1"/>
  <c r="S97" i="1"/>
  <c r="P97" i="1"/>
  <c r="M97" i="1"/>
  <c r="J97" i="1"/>
  <c r="G97" i="1"/>
  <c r="AE96" i="1"/>
  <c r="AB96" i="1"/>
  <c r="Y96" i="1"/>
  <c r="V96" i="1"/>
  <c r="S96" i="1"/>
  <c r="P96" i="1"/>
  <c r="M96" i="1"/>
  <c r="J96" i="1"/>
  <c r="G96" i="1"/>
  <c r="AE95" i="1"/>
  <c r="AB95" i="1"/>
  <c r="Y95" i="1"/>
  <c r="V95" i="1"/>
  <c r="S95" i="1"/>
  <c r="P95" i="1"/>
  <c r="M95" i="1"/>
  <c r="J95" i="1"/>
  <c r="G95" i="1"/>
  <c r="D95" i="1"/>
  <c r="AB94" i="1"/>
  <c r="Y94" i="1"/>
  <c r="V94" i="1"/>
  <c r="S94" i="1"/>
  <c r="P94" i="1"/>
  <c r="M94" i="1"/>
  <c r="J94" i="1"/>
  <c r="G94" i="1"/>
  <c r="D94" i="1"/>
  <c r="AE93" i="1"/>
  <c r="AB93" i="1"/>
  <c r="Y93" i="1"/>
  <c r="V93" i="1"/>
  <c r="S93" i="1"/>
  <c r="P93" i="1"/>
  <c r="M93" i="1"/>
  <c r="J93" i="1"/>
  <c r="G93" i="1"/>
  <c r="D93" i="1"/>
  <c r="AE92" i="1"/>
  <c r="AB92" i="1"/>
  <c r="Y92" i="1"/>
  <c r="V92" i="1"/>
  <c r="S92" i="1"/>
  <c r="P92" i="1"/>
  <c r="M92" i="1"/>
  <c r="J92" i="1"/>
  <c r="G92" i="1"/>
  <c r="D92" i="1"/>
  <c r="AE91" i="1"/>
  <c r="AB91" i="1"/>
  <c r="Y91" i="1"/>
  <c r="V91" i="1"/>
  <c r="S91" i="1"/>
  <c r="P91" i="1"/>
  <c r="M91" i="1"/>
  <c r="J91" i="1"/>
  <c r="G91" i="1"/>
  <c r="D91" i="1"/>
  <c r="AE90" i="1"/>
  <c r="AB90" i="1"/>
  <c r="Y90" i="1"/>
  <c r="V90" i="1"/>
  <c r="S90" i="1"/>
  <c r="P90" i="1"/>
  <c r="M90" i="1"/>
  <c r="J90" i="1"/>
  <c r="G90" i="1"/>
  <c r="D90" i="1"/>
  <c r="AE89" i="1"/>
  <c r="AB89" i="1"/>
  <c r="Y89" i="1"/>
  <c r="V89" i="1"/>
  <c r="S89" i="1"/>
  <c r="P89" i="1"/>
  <c r="M89" i="1"/>
  <c r="J89" i="1"/>
  <c r="G89" i="1"/>
  <c r="D89" i="1"/>
  <c r="AE88" i="1"/>
  <c r="AB88" i="1"/>
  <c r="Y88" i="1"/>
  <c r="V88" i="1"/>
  <c r="S88" i="1"/>
  <c r="P88" i="1"/>
  <c r="M88" i="1"/>
  <c r="J88" i="1"/>
  <c r="G88" i="1"/>
  <c r="D88" i="1"/>
  <c r="AE87" i="1"/>
  <c r="AB87" i="1"/>
  <c r="Y87" i="1"/>
  <c r="V87" i="1"/>
  <c r="S87" i="1"/>
  <c r="P87" i="1"/>
  <c r="M87" i="1"/>
  <c r="J87" i="1"/>
  <c r="G87" i="1"/>
  <c r="D87" i="1"/>
  <c r="AE86" i="1"/>
  <c r="AB86" i="1"/>
  <c r="Y86" i="1"/>
  <c r="V86" i="1"/>
  <c r="S86" i="1"/>
  <c r="P86" i="1"/>
  <c r="M86" i="1"/>
  <c r="J86" i="1"/>
  <c r="G86" i="1"/>
  <c r="D86" i="1"/>
  <c r="AJ85" i="1"/>
  <c r="AI85" i="1"/>
  <c r="AH85" i="1"/>
  <c r="AG85" i="1"/>
  <c r="AF85" i="1"/>
  <c r="AD85" i="1"/>
  <c r="AC85" i="1"/>
  <c r="AA85" i="1"/>
  <c r="Z85" i="1"/>
  <c r="X85" i="1"/>
  <c r="W85" i="1"/>
  <c r="U85" i="1"/>
  <c r="T85" i="1"/>
  <c r="R85" i="1"/>
  <c r="Q85" i="1"/>
  <c r="O85" i="1"/>
  <c r="N85" i="1"/>
  <c r="L85" i="1"/>
  <c r="K85" i="1"/>
  <c r="I85" i="1"/>
  <c r="H85" i="1"/>
  <c r="E85" i="1"/>
  <c r="D85" i="1"/>
  <c r="AE84" i="1"/>
  <c r="AB84" i="1"/>
  <c r="Y84" i="1"/>
  <c r="V84" i="1"/>
  <c r="S84" i="1"/>
  <c r="P84" i="1"/>
  <c r="M84" i="1"/>
  <c r="J84" i="1"/>
  <c r="G84" i="1"/>
  <c r="AE83" i="1"/>
  <c r="AB83" i="1"/>
  <c r="Y83" i="1"/>
  <c r="V83" i="1"/>
  <c r="S83" i="1"/>
  <c r="P83" i="1"/>
  <c r="M83" i="1"/>
  <c r="J83" i="1"/>
  <c r="G83" i="1"/>
  <c r="D83" i="1"/>
  <c r="AE82" i="1"/>
  <c r="AB82" i="1"/>
  <c r="Y82" i="1"/>
  <c r="V82" i="1"/>
  <c r="S82" i="1"/>
  <c r="P82" i="1"/>
  <c r="M82" i="1"/>
  <c r="J82" i="1"/>
  <c r="G82" i="1"/>
  <c r="D82" i="1"/>
  <c r="AE81" i="1"/>
  <c r="AB81" i="1"/>
  <c r="Y81" i="1"/>
  <c r="V81" i="1"/>
  <c r="S81" i="1"/>
  <c r="P81" i="1"/>
  <c r="M81" i="1"/>
  <c r="J81" i="1"/>
  <c r="G81" i="1"/>
  <c r="D81" i="1"/>
  <c r="AE80" i="1"/>
  <c r="AB80" i="1"/>
  <c r="Y80" i="1"/>
  <c r="V80" i="1"/>
  <c r="S80" i="1"/>
  <c r="P80" i="1"/>
  <c r="M80" i="1"/>
  <c r="J80" i="1"/>
  <c r="G80" i="1"/>
  <c r="D80" i="1"/>
  <c r="AJ79" i="1"/>
  <c r="AI79" i="1"/>
  <c r="AH79" i="1"/>
  <c r="AG79" i="1"/>
  <c r="AF79" i="1"/>
  <c r="AD79" i="1"/>
  <c r="AC79" i="1"/>
  <c r="AA79" i="1"/>
  <c r="Z79" i="1"/>
  <c r="X79" i="1"/>
  <c r="W79" i="1"/>
  <c r="U79" i="1"/>
  <c r="T79" i="1"/>
  <c r="R79" i="1"/>
  <c r="Q79" i="1"/>
  <c r="O79" i="1"/>
  <c r="N79" i="1"/>
  <c r="L79" i="1"/>
  <c r="K79" i="1"/>
  <c r="I79" i="1"/>
  <c r="H79" i="1"/>
  <c r="E79" i="1"/>
  <c r="AE78" i="1"/>
  <c r="AB78" i="1"/>
  <c r="Y78" i="1"/>
  <c r="V78" i="1"/>
  <c r="S78" i="1"/>
  <c r="P78" i="1"/>
  <c r="M78" i="1"/>
  <c r="J78" i="1"/>
  <c r="G78" i="1"/>
  <c r="D78" i="1"/>
  <c r="AE77" i="1"/>
  <c r="AB77" i="1"/>
  <c r="Y77" i="1"/>
  <c r="V77" i="1"/>
  <c r="S77" i="1"/>
  <c r="P77" i="1"/>
  <c r="M77" i="1"/>
  <c r="J77" i="1"/>
  <c r="G77" i="1"/>
  <c r="D77" i="1"/>
  <c r="AE76" i="1"/>
  <c r="AB76" i="1"/>
  <c r="Y76" i="1"/>
  <c r="V76" i="1"/>
  <c r="S76" i="1"/>
  <c r="P76" i="1"/>
  <c r="M76" i="1"/>
  <c r="J76" i="1"/>
  <c r="G76" i="1"/>
  <c r="D76" i="1"/>
  <c r="AE75" i="1"/>
  <c r="AB75" i="1"/>
  <c r="Y75" i="1"/>
  <c r="V75" i="1"/>
  <c r="S75" i="1"/>
  <c r="P75" i="1"/>
  <c r="M75" i="1"/>
  <c r="J75" i="1"/>
  <c r="G75" i="1"/>
  <c r="D75" i="1"/>
  <c r="AE74" i="1"/>
  <c r="AB74" i="1"/>
  <c r="Y74" i="1"/>
  <c r="V74" i="1"/>
  <c r="S74" i="1"/>
  <c r="P74" i="1"/>
  <c r="M74" i="1"/>
  <c r="J74" i="1"/>
  <c r="G74" i="1"/>
  <c r="F74" i="1" s="1"/>
  <c r="D74" i="1"/>
  <c r="AE73" i="1"/>
  <c r="AB73" i="1"/>
  <c r="Y73" i="1"/>
  <c r="Y72" i="1" s="1"/>
  <c r="V73" i="1"/>
  <c r="S73" i="1"/>
  <c r="P73" i="1"/>
  <c r="M73" i="1"/>
  <c r="M72" i="1" s="1"/>
  <c r="J73" i="1"/>
  <c r="G73" i="1"/>
  <c r="D73" i="1"/>
  <c r="AJ72" i="1"/>
  <c r="AI72" i="1"/>
  <c r="AH72" i="1"/>
  <c r="AG72" i="1"/>
  <c r="AF72" i="1"/>
  <c r="AD72" i="1"/>
  <c r="AC72" i="1"/>
  <c r="AA72" i="1"/>
  <c r="Z72" i="1"/>
  <c r="X72" i="1"/>
  <c r="W72" i="1"/>
  <c r="U72" i="1"/>
  <c r="T72" i="1"/>
  <c r="R72" i="1"/>
  <c r="Q72" i="1"/>
  <c r="O72" i="1"/>
  <c r="N72" i="1"/>
  <c r="L72" i="1"/>
  <c r="K72" i="1"/>
  <c r="I72" i="1"/>
  <c r="H72" i="1"/>
  <c r="E72" i="1"/>
  <c r="AE71" i="1"/>
  <c r="AB71" i="1"/>
  <c r="Y71" i="1"/>
  <c r="V71" i="1"/>
  <c r="S71" i="1"/>
  <c r="P71" i="1"/>
  <c r="M71" i="1"/>
  <c r="J71" i="1"/>
  <c r="G71" i="1"/>
  <c r="D71" i="1"/>
  <c r="AE70" i="1"/>
  <c r="AB70" i="1"/>
  <c r="Y70" i="1"/>
  <c r="V70" i="1"/>
  <c r="S70" i="1"/>
  <c r="P70" i="1"/>
  <c r="M70" i="1"/>
  <c r="J70" i="1"/>
  <c r="G70" i="1"/>
  <c r="D70" i="1"/>
  <c r="AE69" i="1"/>
  <c r="AB69" i="1"/>
  <c r="Y69" i="1"/>
  <c r="V69" i="1"/>
  <c r="S69" i="1"/>
  <c r="P69" i="1"/>
  <c r="M69" i="1"/>
  <c r="J69" i="1"/>
  <c r="G69" i="1"/>
  <c r="D69" i="1"/>
  <c r="AE68" i="1"/>
  <c r="AB68" i="1"/>
  <c r="Y68" i="1"/>
  <c r="V68" i="1"/>
  <c r="S68" i="1"/>
  <c r="P68" i="1"/>
  <c r="M68" i="1"/>
  <c r="J68" i="1"/>
  <c r="G68" i="1"/>
  <c r="D68" i="1"/>
  <c r="AN67" i="1"/>
  <c r="AE67" i="1"/>
  <c r="AB67" i="1"/>
  <c r="Y67" i="1"/>
  <c r="V67" i="1"/>
  <c r="S67" i="1"/>
  <c r="P67" i="1"/>
  <c r="M67" i="1"/>
  <c r="J67" i="1"/>
  <c r="G67" i="1"/>
  <c r="D67" i="1"/>
  <c r="AE66" i="1"/>
  <c r="AB66" i="1"/>
  <c r="Y66" i="1"/>
  <c r="V66" i="1"/>
  <c r="S66" i="1"/>
  <c r="P66" i="1"/>
  <c r="M66" i="1"/>
  <c r="J66" i="1"/>
  <c r="G66" i="1"/>
  <c r="D66" i="1"/>
  <c r="AE65" i="1"/>
  <c r="AB65" i="1"/>
  <c r="Y65" i="1"/>
  <c r="V65" i="1"/>
  <c r="S65" i="1"/>
  <c r="P65" i="1"/>
  <c r="M65" i="1"/>
  <c r="J65" i="1"/>
  <c r="G65" i="1"/>
  <c r="D65" i="1"/>
  <c r="AE64" i="1"/>
  <c r="AB64" i="1"/>
  <c r="Y64" i="1"/>
  <c r="V64" i="1"/>
  <c r="S64" i="1"/>
  <c r="P64" i="1"/>
  <c r="M64" i="1"/>
  <c r="J64" i="1"/>
  <c r="G64" i="1"/>
  <c r="D64" i="1"/>
  <c r="AJ63" i="1"/>
  <c r="AI63" i="1"/>
  <c r="AH63" i="1"/>
  <c r="AG63" i="1"/>
  <c r="AF63" i="1"/>
  <c r="AD63" i="1"/>
  <c r="AC63" i="1"/>
  <c r="AA63" i="1"/>
  <c r="Z63" i="1"/>
  <c r="X63" i="1"/>
  <c r="W63" i="1"/>
  <c r="V63" i="1"/>
  <c r="U63" i="1"/>
  <c r="T63" i="1"/>
  <c r="R63" i="1"/>
  <c r="Q63" i="1"/>
  <c r="O63" i="1"/>
  <c r="N63" i="1"/>
  <c r="L63" i="1"/>
  <c r="K63" i="1"/>
  <c r="I63" i="1"/>
  <c r="H63" i="1"/>
  <c r="E63" i="1"/>
  <c r="AE62" i="1"/>
  <c r="AB62" i="1"/>
  <c r="Y62" i="1"/>
  <c r="V62" i="1"/>
  <c r="S62" i="1"/>
  <c r="P62" i="1"/>
  <c r="M62" i="1"/>
  <c r="J62" i="1"/>
  <c r="G62" i="1"/>
  <c r="D62" i="1"/>
  <c r="AE61" i="1"/>
  <c r="AB61" i="1"/>
  <c r="Y61" i="1"/>
  <c r="V61" i="1"/>
  <c r="S61" i="1"/>
  <c r="P61" i="1"/>
  <c r="M61" i="1"/>
  <c r="J61" i="1"/>
  <c r="G61" i="1"/>
  <c r="D61" i="1"/>
  <c r="AE60" i="1"/>
  <c r="AB60" i="1"/>
  <c r="Y60" i="1"/>
  <c r="V60" i="1"/>
  <c r="S60" i="1"/>
  <c r="P60" i="1"/>
  <c r="M60" i="1"/>
  <c r="J60" i="1"/>
  <c r="G60" i="1"/>
  <c r="F60" i="1" s="1"/>
  <c r="D60" i="1"/>
  <c r="AE59" i="1"/>
  <c r="AB59" i="1"/>
  <c r="Y59" i="1"/>
  <c r="V59" i="1"/>
  <c r="S59" i="1"/>
  <c r="P59" i="1"/>
  <c r="M59" i="1"/>
  <c r="J59" i="1"/>
  <c r="G59" i="1"/>
  <c r="D59" i="1"/>
  <c r="AE58" i="1"/>
  <c r="AB58" i="1"/>
  <c r="Y58" i="1"/>
  <c r="V58" i="1"/>
  <c r="S58" i="1"/>
  <c r="P58" i="1"/>
  <c r="M58" i="1"/>
  <c r="M57" i="1" s="1"/>
  <c r="J58" i="1"/>
  <c r="G58" i="1"/>
  <c r="D58" i="1"/>
  <c r="AJ57" i="1"/>
  <c r="AI57" i="1"/>
  <c r="AH57" i="1"/>
  <c r="AG57" i="1"/>
  <c r="AF57" i="1"/>
  <c r="AD57" i="1"/>
  <c r="AC57" i="1"/>
  <c r="AA57" i="1"/>
  <c r="Z57" i="1"/>
  <c r="X57" i="1"/>
  <c r="W57" i="1"/>
  <c r="U57" i="1"/>
  <c r="T57" i="1"/>
  <c r="R57" i="1"/>
  <c r="Q57" i="1"/>
  <c r="O57" i="1"/>
  <c r="N57" i="1"/>
  <c r="L57" i="1"/>
  <c r="K57" i="1"/>
  <c r="I57" i="1"/>
  <c r="H57" i="1"/>
  <c r="E57" i="1"/>
  <c r="AE56" i="1"/>
  <c r="AB56" i="1"/>
  <c r="Y56" i="1"/>
  <c r="V56" i="1"/>
  <c r="S56" i="1"/>
  <c r="P56" i="1"/>
  <c r="M56" i="1"/>
  <c r="J56" i="1"/>
  <c r="F56" i="1" s="1"/>
  <c r="D56" i="1"/>
  <c r="AE55" i="1"/>
  <c r="AB55" i="1"/>
  <c r="Y55" i="1"/>
  <c r="V55" i="1"/>
  <c r="S55" i="1"/>
  <c r="P55" i="1"/>
  <c r="M55" i="1"/>
  <c r="J55" i="1"/>
  <c r="F55" i="1" s="1"/>
  <c r="D55" i="1"/>
  <c r="AE54" i="1"/>
  <c r="AB54" i="1"/>
  <c r="Y54" i="1"/>
  <c r="V54" i="1"/>
  <c r="S54" i="1"/>
  <c r="P54" i="1"/>
  <c r="M54" i="1"/>
  <c r="J54" i="1"/>
  <c r="F54" i="1" s="1"/>
  <c r="D54" i="1"/>
  <c r="AE53" i="1"/>
  <c r="AB53" i="1"/>
  <c r="Y53" i="1"/>
  <c r="V53" i="1"/>
  <c r="S53" i="1"/>
  <c r="P53" i="1"/>
  <c r="M53" i="1"/>
  <c r="J53" i="1"/>
  <c r="F53" i="1" s="1"/>
  <c r="D53" i="1"/>
  <c r="AE52" i="1"/>
  <c r="AB52" i="1"/>
  <c r="Y52" i="1"/>
  <c r="V52" i="1"/>
  <c r="S52" i="1"/>
  <c r="P52" i="1"/>
  <c r="M52" i="1"/>
  <c r="J52" i="1"/>
  <c r="F52" i="1" s="1"/>
  <c r="D52" i="1"/>
  <c r="AE51" i="1"/>
  <c r="AB51" i="1"/>
  <c r="Y51" i="1"/>
  <c r="V51" i="1"/>
  <c r="S51" i="1"/>
  <c r="P51" i="1"/>
  <c r="M51" i="1"/>
  <c r="J51" i="1"/>
  <c r="F51" i="1" s="1"/>
  <c r="D51" i="1"/>
  <c r="AE50" i="1"/>
  <c r="AB50" i="1"/>
  <c r="Y50" i="1"/>
  <c r="V50" i="1"/>
  <c r="S50" i="1"/>
  <c r="P50" i="1"/>
  <c r="M50" i="1"/>
  <c r="J50" i="1"/>
  <c r="D50" i="1"/>
  <c r="AE49" i="1"/>
  <c r="AB49" i="1"/>
  <c r="Y49" i="1"/>
  <c r="V49" i="1"/>
  <c r="S49" i="1"/>
  <c r="P49" i="1"/>
  <c r="M49" i="1"/>
  <c r="J49" i="1"/>
  <c r="F49" i="1" s="1"/>
  <c r="D49" i="1"/>
  <c r="AJ48" i="1"/>
  <c r="AI48" i="1"/>
  <c r="AH48" i="1"/>
  <c r="AG48" i="1"/>
  <c r="AF48" i="1"/>
  <c r="AD48" i="1"/>
  <c r="AC48" i="1"/>
  <c r="AA48" i="1"/>
  <c r="Z48" i="1"/>
  <c r="X48" i="1"/>
  <c r="W48" i="1"/>
  <c r="U48" i="1"/>
  <c r="T48" i="1"/>
  <c r="R48" i="1"/>
  <c r="Q48" i="1"/>
  <c r="O48" i="1"/>
  <c r="N48" i="1"/>
  <c r="L48" i="1"/>
  <c r="K48" i="1"/>
  <c r="I48" i="1"/>
  <c r="H48" i="1"/>
  <c r="G48" i="1"/>
  <c r="E48" i="1"/>
  <c r="AE47" i="1"/>
  <c r="AB47" i="1"/>
  <c r="Y47" i="1"/>
  <c r="V47" i="1"/>
  <c r="S47" i="1"/>
  <c r="P47" i="1"/>
  <c r="M47" i="1"/>
  <c r="J47" i="1"/>
  <c r="G47" i="1"/>
  <c r="D47" i="1"/>
  <c r="AE46" i="1"/>
  <c r="AB46" i="1"/>
  <c r="Y46" i="1"/>
  <c r="V46" i="1"/>
  <c r="S46" i="1"/>
  <c r="P46" i="1"/>
  <c r="M46" i="1"/>
  <c r="J46" i="1"/>
  <c r="G46" i="1"/>
  <c r="D46" i="1"/>
  <c r="AE45" i="1"/>
  <c r="AB45" i="1"/>
  <c r="Y45" i="1"/>
  <c r="V45" i="1"/>
  <c r="S45" i="1"/>
  <c r="P45" i="1"/>
  <c r="M45" i="1"/>
  <c r="J45" i="1"/>
  <c r="G45" i="1"/>
  <c r="D45" i="1"/>
  <c r="AE44" i="1"/>
  <c r="AB44" i="1"/>
  <c r="Y44" i="1"/>
  <c r="V44" i="1"/>
  <c r="S44" i="1"/>
  <c r="P44" i="1"/>
  <c r="M44" i="1"/>
  <c r="J44" i="1"/>
  <c r="G44" i="1"/>
  <c r="D44" i="1"/>
  <c r="AE43" i="1"/>
  <c r="AB43" i="1"/>
  <c r="Y43" i="1"/>
  <c r="V43" i="1"/>
  <c r="S43" i="1"/>
  <c r="P43" i="1"/>
  <c r="M43" i="1"/>
  <c r="J43" i="1"/>
  <c r="G43" i="1"/>
  <c r="D43" i="1"/>
  <c r="AE42" i="1"/>
  <c r="AB42" i="1"/>
  <c r="Y42" i="1"/>
  <c r="V42" i="1"/>
  <c r="S42" i="1"/>
  <c r="P42" i="1"/>
  <c r="M42" i="1"/>
  <c r="J42" i="1"/>
  <c r="G42" i="1"/>
  <c r="D42" i="1"/>
  <c r="AE41" i="1"/>
  <c r="AB41" i="1"/>
  <c r="Y41" i="1"/>
  <c r="V41" i="1"/>
  <c r="S41" i="1"/>
  <c r="P41" i="1"/>
  <c r="M41" i="1"/>
  <c r="J41" i="1"/>
  <c r="G41" i="1"/>
  <c r="D41" i="1"/>
  <c r="AE40" i="1"/>
  <c r="AB40" i="1"/>
  <c r="Y40" i="1"/>
  <c r="V40" i="1"/>
  <c r="S40" i="1"/>
  <c r="P40" i="1"/>
  <c r="M40" i="1"/>
  <c r="J40" i="1"/>
  <c r="G40" i="1"/>
  <c r="D40" i="1"/>
  <c r="AE39" i="1"/>
  <c r="AB39" i="1"/>
  <c r="AB38" i="1" s="1"/>
  <c r="Y39" i="1"/>
  <c r="V39" i="1"/>
  <c r="V38" i="1" s="1"/>
  <c r="S39" i="1"/>
  <c r="P39" i="1"/>
  <c r="P38" i="1" s="1"/>
  <c r="M39" i="1"/>
  <c r="J39" i="1"/>
  <c r="J38" i="1" s="1"/>
  <c r="G39" i="1"/>
  <c r="D39" i="1"/>
  <c r="D38" i="1" s="1"/>
  <c r="AJ38" i="1"/>
  <c r="AI38" i="1"/>
  <c r="AH38" i="1"/>
  <c r="AG38" i="1"/>
  <c r="AF38" i="1"/>
  <c r="AE38" i="1"/>
  <c r="AD38" i="1"/>
  <c r="AC38" i="1"/>
  <c r="AA38" i="1"/>
  <c r="Z38" i="1"/>
  <c r="X38" i="1"/>
  <c r="W38" i="1"/>
  <c r="U38" i="1"/>
  <c r="T38" i="1"/>
  <c r="R38" i="1"/>
  <c r="Q38" i="1"/>
  <c r="O38" i="1"/>
  <c r="N38" i="1"/>
  <c r="L38" i="1"/>
  <c r="K38" i="1"/>
  <c r="I38" i="1"/>
  <c r="H38" i="1"/>
  <c r="G38" i="1"/>
  <c r="E38" i="1"/>
  <c r="AE37" i="1"/>
  <c r="AB37" i="1"/>
  <c r="Y37" i="1"/>
  <c r="V37" i="1"/>
  <c r="S37" i="1"/>
  <c r="P37" i="1"/>
  <c r="M37" i="1"/>
  <c r="J37" i="1"/>
  <c r="F37" i="1" s="1"/>
  <c r="D37" i="1"/>
  <c r="AE36" i="1"/>
  <c r="AB36" i="1"/>
  <c r="Y36" i="1"/>
  <c r="V36" i="1"/>
  <c r="S36" i="1"/>
  <c r="P36" i="1"/>
  <c r="M36" i="1"/>
  <c r="J36" i="1"/>
  <c r="F36" i="1" s="1"/>
  <c r="D36" i="1"/>
  <c r="AE35" i="1"/>
  <c r="AB35" i="1"/>
  <c r="Y35" i="1"/>
  <c r="V35" i="1"/>
  <c r="S35" i="1"/>
  <c r="P35" i="1"/>
  <c r="M35" i="1"/>
  <c r="J35" i="1"/>
  <c r="G35" i="1"/>
  <c r="D35" i="1"/>
  <c r="AE34" i="1"/>
  <c r="AB34" i="1"/>
  <c r="Y34" i="1"/>
  <c r="V34" i="1"/>
  <c r="S34" i="1"/>
  <c r="P34" i="1"/>
  <c r="M34" i="1"/>
  <c r="J34" i="1"/>
  <c r="G34" i="1"/>
  <c r="D34" i="1"/>
  <c r="AE33" i="1"/>
  <c r="AB33" i="1"/>
  <c r="Y33" i="1"/>
  <c r="V33" i="1"/>
  <c r="S33" i="1"/>
  <c r="P33" i="1"/>
  <c r="M33" i="1"/>
  <c r="J33" i="1"/>
  <c r="G33" i="1"/>
  <c r="D33" i="1"/>
  <c r="AE32" i="1"/>
  <c r="AB32" i="1"/>
  <c r="Y32" i="1"/>
  <c r="V32" i="1"/>
  <c r="S32" i="1"/>
  <c r="P32" i="1"/>
  <c r="M32" i="1"/>
  <c r="J32" i="1"/>
  <c r="G32" i="1"/>
  <c r="D32" i="1"/>
  <c r="AE31" i="1"/>
  <c r="AB31" i="1"/>
  <c r="Y31" i="1"/>
  <c r="V31" i="1"/>
  <c r="S31" i="1"/>
  <c r="P31" i="1"/>
  <c r="M31" i="1"/>
  <c r="J31" i="1"/>
  <c r="G31" i="1"/>
  <c r="D31" i="1"/>
  <c r="AE30" i="1"/>
  <c r="AB30" i="1"/>
  <c r="Y30" i="1"/>
  <c r="V30" i="1"/>
  <c r="S30" i="1"/>
  <c r="P30" i="1"/>
  <c r="M30" i="1"/>
  <c r="J30" i="1"/>
  <c r="G30" i="1"/>
  <c r="D30" i="1"/>
  <c r="AE29" i="1"/>
  <c r="AB29" i="1"/>
  <c r="Y29" i="1"/>
  <c r="V29" i="1"/>
  <c r="S29" i="1"/>
  <c r="P29" i="1"/>
  <c r="M29" i="1"/>
  <c r="J29" i="1"/>
  <c r="G29" i="1"/>
  <c r="D29" i="1"/>
  <c r="AE28" i="1"/>
  <c r="AB28" i="1"/>
  <c r="Y28" i="1"/>
  <c r="V28" i="1"/>
  <c r="S28" i="1"/>
  <c r="P28" i="1"/>
  <c r="M28" i="1"/>
  <c r="J28" i="1"/>
  <c r="F28" i="1" s="1"/>
  <c r="D28" i="1"/>
  <c r="AE27" i="1"/>
  <c r="AB27" i="1"/>
  <c r="Y27" i="1"/>
  <c r="V27" i="1"/>
  <c r="S27" i="1"/>
  <c r="P27" i="1"/>
  <c r="M27" i="1"/>
  <c r="J27" i="1"/>
  <c r="G27" i="1"/>
  <c r="D27" i="1"/>
  <c r="AE26" i="1"/>
  <c r="AB26" i="1"/>
  <c r="Y26" i="1"/>
  <c r="V26" i="1"/>
  <c r="S26" i="1"/>
  <c r="P26" i="1"/>
  <c r="M26" i="1"/>
  <c r="J26" i="1"/>
  <c r="G26" i="1"/>
  <c r="D26" i="1"/>
  <c r="AE25" i="1"/>
  <c r="AB25" i="1"/>
  <c r="Y25" i="1"/>
  <c r="V25" i="1"/>
  <c r="S25" i="1"/>
  <c r="P25" i="1"/>
  <c r="M25" i="1"/>
  <c r="J25" i="1"/>
  <c r="G25" i="1"/>
  <c r="D25" i="1"/>
  <c r="AE24" i="1"/>
  <c r="AB24" i="1"/>
  <c r="Y24" i="1"/>
  <c r="V24" i="1"/>
  <c r="S24" i="1"/>
  <c r="P24" i="1"/>
  <c r="M24" i="1"/>
  <c r="J24" i="1"/>
  <c r="G24" i="1"/>
  <c r="D24" i="1"/>
  <c r="AE23" i="1"/>
  <c r="AB23" i="1"/>
  <c r="Y23" i="1"/>
  <c r="V23" i="1"/>
  <c r="S23" i="1"/>
  <c r="P23" i="1"/>
  <c r="M23" i="1"/>
  <c r="J23" i="1"/>
  <c r="G23" i="1"/>
  <c r="D23" i="1"/>
  <c r="AE22" i="1"/>
  <c r="AB22" i="1"/>
  <c r="Y22" i="1"/>
  <c r="V22" i="1"/>
  <c r="S22" i="1"/>
  <c r="P22" i="1"/>
  <c r="M22" i="1"/>
  <c r="J22" i="1"/>
  <c r="G22" i="1"/>
  <c r="D22" i="1"/>
  <c r="AE21" i="1"/>
  <c r="AB21" i="1"/>
  <c r="Y21" i="1"/>
  <c r="V21" i="1"/>
  <c r="S21" i="1"/>
  <c r="P21" i="1"/>
  <c r="M21" i="1"/>
  <c r="J21" i="1"/>
  <c r="G21" i="1"/>
  <c r="D21" i="1"/>
  <c r="AE20" i="1"/>
  <c r="AB20" i="1"/>
  <c r="Y20" i="1"/>
  <c r="V20" i="1"/>
  <c r="S20" i="1"/>
  <c r="P20" i="1"/>
  <c r="M20" i="1"/>
  <c r="J20" i="1"/>
  <c r="G20" i="1"/>
  <c r="D20" i="1"/>
  <c r="AE19" i="1"/>
  <c r="AB19" i="1"/>
  <c r="Y19" i="1"/>
  <c r="V19" i="1"/>
  <c r="S19" i="1"/>
  <c r="P19" i="1"/>
  <c r="M19" i="1"/>
  <c r="J19" i="1"/>
  <c r="G19" i="1"/>
  <c r="D19" i="1"/>
  <c r="AE18" i="1"/>
  <c r="AB18" i="1"/>
  <c r="Y18" i="1"/>
  <c r="V18" i="1"/>
  <c r="S18" i="1"/>
  <c r="P18" i="1"/>
  <c r="M18" i="1"/>
  <c r="J18" i="1"/>
  <c r="G18" i="1"/>
  <c r="D18" i="1"/>
  <c r="AE17" i="1"/>
  <c r="AB17" i="1"/>
  <c r="Y17" i="1"/>
  <c r="V17" i="1"/>
  <c r="S17" i="1"/>
  <c r="P17" i="1"/>
  <c r="M17" i="1"/>
  <c r="J17" i="1"/>
  <c r="G17" i="1"/>
  <c r="D17" i="1"/>
  <c r="AJ16" i="1"/>
  <c r="AI16" i="1"/>
  <c r="AH16" i="1"/>
  <c r="AG16" i="1"/>
  <c r="AF16" i="1"/>
  <c r="AE16" i="1"/>
  <c r="AD16" i="1"/>
  <c r="AC16" i="1"/>
  <c r="AA16" i="1"/>
  <c r="Z16" i="1"/>
  <c r="X16" i="1"/>
  <c r="W16" i="1"/>
  <c r="U16" i="1"/>
  <c r="T16" i="1"/>
  <c r="R16" i="1"/>
  <c r="Q16" i="1"/>
  <c r="O16" i="1"/>
  <c r="N16" i="1"/>
  <c r="L16" i="1"/>
  <c r="K16" i="1"/>
  <c r="I16" i="1"/>
  <c r="H16" i="1"/>
  <c r="E16" i="1"/>
  <c r="AE15" i="1"/>
  <c r="AE14" i="1" s="1"/>
  <c r="AB15" i="1"/>
  <c r="Y15" i="1"/>
  <c r="Y14" i="1" s="1"/>
  <c r="V15" i="1"/>
  <c r="S15" i="1"/>
  <c r="S14" i="1" s="1"/>
  <c r="P15" i="1"/>
  <c r="M15" i="1"/>
  <c r="M14" i="1" s="1"/>
  <c r="J15" i="1"/>
  <c r="G15" i="1"/>
  <c r="G14" i="1" s="1"/>
  <c r="D15" i="1"/>
  <c r="AJ14" i="1"/>
  <c r="AI14" i="1"/>
  <c r="AH14" i="1"/>
  <c r="AG14" i="1"/>
  <c r="AF14" i="1"/>
  <c r="AD14" i="1"/>
  <c r="AC14" i="1"/>
  <c r="AB14" i="1"/>
  <c r="AA14" i="1"/>
  <c r="Z14" i="1"/>
  <c r="Z13" i="1" s="1"/>
  <c r="X14" i="1"/>
  <c r="W14" i="1"/>
  <c r="V14" i="1"/>
  <c r="U14" i="1"/>
  <c r="T14" i="1"/>
  <c r="R14" i="1"/>
  <c r="Q14" i="1"/>
  <c r="P14" i="1"/>
  <c r="O14" i="1"/>
  <c r="N14" i="1"/>
  <c r="N13" i="1" s="1"/>
  <c r="L14" i="1"/>
  <c r="K14" i="1"/>
  <c r="J14" i="1"/>
  <c r="I14" i="1"/>
  <c r="H14" i="1"/>
  <c r="E14" i="1"/>
  <c r="D14" i="1"/>
  <c r="I13" i="1"/>
  <c r="G171" i="1" l="1"/>
  <c r="Z102" i="1"/>
  <c r="AD102" i="1"/>
  <c r="P116" i="1"/>
  <c r="V116" i="1"/>
  <c r="AB116" i="1"/>
  <c r="AA13" i="1"/>
  <c r="D48" i="1"/>
  <c r="R13" i="1"/>
  <c r="AD13" i="1"/>
  <c r="Q13" i="1"/>
  <c r="H13" i="1"/>
  <c r="T13" i="1"/>
  <c r="L13" i="1"/>
  <c r="X13" i="1"/>
  <c r="AF13" i="1"/>
  <c r="AH13" i="1"/>
  <c r="AJ13" i="1"/>
  <c r="D16" i="1"/>
  <c r="F75" i="1"/>
  <c r="M162" i="1"/>
  <c r="G187" i="1"/>
  <c r="Y162" i="1"/>
  <c r="F34" i="1"/>
  <c r="P212" i="1"/>
  <c r="G85" i="1"/>
  <c r="F164" i="1"/>
  <c r="M212" i="1"/>
  <c r="AB212" i="1"/>
  <c r="F104" i="1"/>
  <c r="M103" i="1"/>
  <c r="S48" i="1"/>
  <c r="F93" i="1"/>
  <c r="F76" i="1"/>
  <c r="U13" i="1"/>
  <c r="S103" i="1"/>
  <c r="Y103" i="1"/>
  <c r="AE103" i="1"/>
  <c r="J103" i="1"/>
  <c r="P103" i="1"/>
  <c r="V103" i="1"/>
  <c r="H102" i="1"/>
  <c r="H101" i="1" s="1"/>
  <c r="H12" i="1" s="1"/>
  <c r="L102" i="1"/>
  <c r="L101" i="1" s="1"/>
  <c r="S205" i="1"/>
  <c r="S204" i="1" s="1"/>
  <c r="N204" i="1"/>
  <c r="K13" i="1"/>
  <c r="G16" i="1"/>
  <c r="AB79" i="1"/>
  <c r="T102" i="1"/>
  <c r="D167" i="1"/>
  <c r="D171" i="1"/>
  <c r="AG177" i="1"/>
  <c r="X177" i="1"/>
  <c r="F201" i="1"/>
  <c r="F200" i="1" s="1"/>
  <c r="AC204" i="1"/>
  <c r="AG204" i="1"/>
  <c r="F19" i="1"/>
  <c r="F21" i="1"/>
  <c r="F23" i="1"/>
  <c r="F27" i="1"/>
  <c r="F46" i="1"/>
  <c r="P79" i="1"/>
  <c r="F84" i="1"/>
  <c r="V85" i="1"/>
  <c r="AB85" i="1"/>
  <c r="S85" i="1"/>
  <c r="AE85" i="1"/>
  <c r="F89" i="1"/>
  <c r="F91" i="1"/>
  <c r="F92" i="1"/>
  <c r="F95" i="1"/>
  <c r="F96" i="1"/>
  <c r="F98" i="1"/>
  <c r="F105" i="1"/>
  <c r="F115" i="1"/>
  <c r="F117" i="1"/>
  <c r="M116" i="1"/>
  <c r="S116" i="1"/>
  <c r="S102" i="1" s="1"/>
  <c r="Y116" i="1"/>
  <c r="F119" i="1"/>
  <c r="F121" i="1"/>
  <c r="F127" i="1"/>
  <c r="F129" i="1"/>
  <c r="F131" i="1"/>
  <c r="F133" i="1"/>
  <c r="F137" i="1"/>
  <c r="F141" i="1"/>
  <c r="F143" i="1"/>
  <c r="F145" i="1"/>
  <c r="F147" i="1"/>
  <c r="F149" i="1"/>
  <c r="F151" i="1"/>
  <c r="F155" i="1"/>
  <c r="J167" i="1"/>
  <c r="P167" i="1"/>
  <c r="Y167" i="1"/>
  <c r="F170" i="1"/>
  <c r="J171" i="1"/>
  <c r="P171" i="1"/>
  <c r="V171" i="1"/>
  <c r="AB171" i="1"/>
  <c r="AE175" i="1"/>
  <c r="Q177" i="1"/>
  <c r="T177" i="1"/>
  <c r="AA177" i="1"/>
  <c r="AI177" i="1"/>
  <c r="F199" i="1"/>
  <c r="F198" i="1" s="1"/>
  <c r="G200" i="1"/>
  <c r="Y212" i="1"/>
  <c r="AE102" i="1"/>
  <c r="F124" i="1"/>
  <c r="P178" i="1"/>
  <c r="M187" i="1"/>
  <c r="AE187" i="1"/>
  <c r="AE177" i="1" s="1"/>
  <c r="F205" i="1"/>
  <c r="F204" i="1" s="1"/>
  <c r="V205" i="1"/>
  <c r="V204" i="1" s="1"/>
  <c r="AB205" i="1"/>
  <c r="AB204" i="1" s="1"/>
  <c r="L204" i="1"/>
  <c r="R204" i="1"/>
  <c r="Z204" i="1"/>
  <c r="AD204" i="1"/>
  <c r="AF204" i="1"/>
  <c r="AH204" i="1"/>
  <c r="Y204" i="1"/>
  <c r="F15" i="1"/>
  <c r="F14" i="1" s="1"/>
  <c r="F58" i="1"/>
  <c r="F59" i="1"/>
  <c r="J57" i="1"/>
  <c r="P57" i="1"/>
  <c r="V57" i="1"/>
  <c r="AB57" i="1"/>
  <c r="F64" i="1"/>
  <c r="F67" i="1"/>
  <c r="J63" i="1"/>
  <c r="P63" i="1"/>
  <c r="F83" i="1"/>
  <c r="F123" i="1"/>
  <c r="F157" i="1"/>
  <c r="F173" i="1"/>
  <c r="K177" i="1"/>
  <c r="W177" i="1"/>
  <c r="T204" i="1"/>
  <c r="X204" i="1"/>
  <c r="X101" i="1"/>
  <c r="N177" i="1"/>
  <c r="N101" i="1" s="1"/>
  <c r="N12" i="1" s="1"/>
  <c r="R177" i="1"/>
  <c r="R101" i="1" s="1"/>
  <c r="AF177" i="1"/>
  <c r="AF101" i="1" s="1"/>
  <c r="AF12" i="1" s="1"/>
  <c r="AH177" i="1"/>
  <c r="AH101" i="1" s="1"/>
  <c r="AJ177" i="1"/>
  <c r="AJ101" i="1" s="1"/>
  <c r="AJ12" i="1" s="1"/>
  <c r="F188" i="1"/>
  <c r="Y187" i="1"/>
  <c r="F180" i="1"/>
  <c r="O13" i="1"/>
  <c r="S16" i="1"/>
  <c r="F22" i="1"/>
  <c r="F30" i="1"/>
  <c r="F32" i="1"/>
  <c r="F33" i="1"/>
  <c r="F42" i="1"/>
  <c r="S38" i="1"/>
  <c r="F44" i="1"/>
  <c r="F45" i="1"/>
  <c r="M48" i="1"/>
  <c r="AE48" i="1"/>
  <c r="F71" i="1"/>
  <c r="F80" i="1"/>
  <c r="F82" i="1"/>
  <c r="J79" i="1"/>
  <c r="V79" i="1"/>
  <c r="M85" i="1"/>
  <c r="J85" i="1"/>
  <c r="P85" i="1"/>
  <c r="F153" i="1"/>
  <c r="F159" i="1"/>
  <c r="F163" i="1"/>
  <c r="V167" i="1"/>
  <c r="AB167" i="1"/>
  <c r="F183" i="1"/>
  <c r="F203" i="1"/>
  <c r="F202" i="1" s="1"/>
  <c r="W13" i="1"/>
  <c r="AC13" i="1"/>
  <c r="AG13" i="1"/>
  <c r="AI13" i="1"/>
  <c r="D72" i="1"/>
  <c r="Y85" i="1"/>
  <c r="F106" i="1"/>
  <c r="F108" i="1"/>
  <c r="F110" i="1"/>
  <c r="F111" i="1"/>
  <c r="F122" i="1"/>
  <c r="F126" i="1"/>
  <c r="J187" i="1"/>
  <c r="P187" i="1"/>
  <c r="F190" i="1"/>
  <c r="F162" i="1"/>
  <c r="F17" i="1"/>
  <c r="F18" i="1"/>
  <c r="F25" i="1"/>
  <c r="F26" i="1"/>
  <c r="F29" i="1"/>
  <c r="F40" i="1"/>
  <c r="F41" i="1"/>
  <c r="Y48" i="1"/>
  <c r="P48" i="1"/>
  <c r="D57" i="1"/>
  <c r="F62" i="1"/>
  <c r="S57" i="1"/>
  <c r="F69" i="1"/>
  <c r="F70" i="1"/>
  <c r="F78" i="1"/>
  <c r="D79" i="1"/>
  <c r="F87" i="1"/>
  <c r="F88" i="1"/>
  <c r="F100" i="1"/>
  <c r="F99" i="1" s="1"/>
  <c r="D116" i="1"/>
  <c r="F125" i="1"/>
  <c r="F135" i="1"/>
  <c r="F139" i="1"/>
  <c r="I102" i="1"/>
  <c r="K102" i="1"/>
  <c r="O102" i="1"/>
  <c r="O101" i="1" s="1"/>
  <c r="Q102" i="1"/>
  <c r="Q101" i="1" s="1"/>
  <c r="U102" i="1"/>
  <c r="U101" i="1" s="1"/>
  <c r="U12" i="1" s="1"/>
  <c r="W102" i="1"/>
  <c r="AA102" i="1"/>
  <c r="AC102" i="1"/>
  <c r="AC101" i="1" s="1"/>
  <c r="AG102" i="1"/>
  <c r="AI102" i="1"/>
  <c r="AM167" i="1"/>
  <c r="M167" i="1"/>
  <c r="M171" i="1"/>
  <c r="Y171" i="1"/>
  <c r="F186" i="1"/>
  <c r="F185" i="1" s="1"/>
  <c r="M16" i="1"/>
  <c r="Y16" i="1"/>
  <c r="M38" i="1"/>
  <c r="Y38" i="1"/>
  <c r="M63" i="1"/>
  <c r="S63" i="1"/>
  <c r="S72" i="1"/>
  <c r="AE72" i="1"/>
  <c r="M79" i="1"/>
  <c r="S79" i="1"/>
  <c r="Y79" i="1"/>
  <c r="AE79" i="1"/>
  <c r="F107" i="1"/>
  <c r="D103" i="1"/>
  <c r="D102" i="1" s="1"/>
  <c r="D101" i="1" s="1"/>
  <c r="F113" i="1"/>
  <c r="F114" i="1"/>
  <c r="F118" i="1"/>
  <c r="F120" i="1"/>
  <c r="F128" i="1"/>
  <c r="F130" i="1"/>
  <c r="V187" i="1"/>
  <c r="F182" i="1"/>
  <c r="V181" i="1"/>
  <c r="AB181" i="1"/>
  <c r="J181" i="1"/>
  <c r="P181" i="1"/>
  <c r="P177" i="1" s="1"/>
  <c r="Y181" i="1"/>
  <c r="AB178" i="1"/>
  <c r="AN178" i="1" s="1"/>
  <c r="I177" i="1"/>
  <c r="S177" i="1"/>
  <c r="Z177" i="1"/>
  <c r="Z101" i="1" s="1"/>
  <c r="Z12" i="1" s="1"/>
  <c r="AN185" i="1"/>
  <c r="AL185" i="1"/>
  <c r="AB187" i="1"/>
  <c r="J16" i="1"/>
  <c r="P16" i="1"/>
  <c r="V16" i="1"/>
  <c r="AB16" i="1"/>
  <c r="F50" i="1"/>
  <c r="J48" i="1"/>
  <c r="G57" i="1"/>
  <c r="Y57" i="1"/>
  <c r="AE57" i="1"/>
  <c r="E13" i="1"/>
  <c r="E12" i="1" s="1"/>
  <c r="AB63" i="1"/>
  <c r="D63" i="1"/>
  <c r="G72" i="1"/>
  <c r="J72" i="1"/>
  <c r="P72" i="1"/>
  <c r="V72" i="1"/>
  <c r="AB72" i="1"/>
  <c r="F66" i="1"/>
  <c r="G63" i="1"/>
  <c r="F81" i="1"/>
  <c r="G79" i="1"/>
  <c r="F20" i="1"/>
  <c r="F24" i="1"/>
  <c r="F31" i="1"/>
  <c r="F35" i="1"/>
  <c r="F39" i="1"/>
  <c r="F43" i="1"/>
  <c r="F47" i="1"/>
  <c r="V48" i="1"/>
  <c r="AB48" i="1"/>
  <c r="F61" i="1"/>
  <c r="F65" i="1"/>
  <c r="Y63" i="1"/>
  <c r="AE63" i="1"/>
  <c r="F68" i="1"/>
  <c r="F73" i="1"/>
  <c r="F86" i="1"/>
  <c r="F90" i="1"/>
  <c r="F94" i="1"/>
  <c r="F97" i="1"/>
  <c r="G99" i="1"/>
  <c r="G103" i="1"/>
  <c r="AM103" i="1"/>
  <c r="F109" i="1"/>
  <c r="F112" i="1"/>
  <c r="G116" i="1"/>
  <c r="AM116" i="1"/>
  <c r="AM178" i="1"/>
  <c r="AL178" i="1"/>
  <c r="AD177" i="1"/>
  <c r="F179" i="1"/>
  <c r="G178" i="1"/>
  <c r="M178" i="1"/>
  <c r="AM181" i="1"/>
  <c r="V177" i="1"/>
  <c r="AN200" i="1"/>
  <c r="AL103" i="1"/>
  <c r="AL116" i="1"/>
  <c r="F132" i="1"/>
  <c r="F134" i="1"/>
  <c r="F136" i="1"/>
  <c r="F138" i="1"/>
  <c r="F140" i="1"/>
  <c r="F142" i="1"/>
  <c r="F144" i="1"/>
  <c r="F146" i="1"/>
  <c r="F148" i="1"/>
  <c r="F150" i="1"/>
  <c r="F152" i="1"/>
  <c r="F154" i="1"/>
  <c r="F156" i="1"/>
  <c r="F158" i="1"/>
  <c r="F160" i="1"/>
  <c r="AL167" i="1"/>
  <c r="F168" i="1"/>
  <c r="F169" i="1"/>
  <c r="F172" i="1"/>
  <c r="F176" i="1"/>
  <c r="F175" i="1" s="1"/>
  <c r="AL181" i="1"/>
  <c r="AM185" i="1"/>
  <c r="AM187" i="1"/>
  <c r="AL198" i="1"/>
  <c r="AL199" i="1"/>
  <c r="AM200" i="1"/>
  <c r="AN202" i="1"/>
  <c r="AL202" i="1"/>
  <c r="AM204" i="1"/>
  <c r="AM205" i="1"/>
  <c r="AN207" i="1"/>
  <c r="AL187" i="1"/>
  <c r="F189" i="1"/>
  <c r="F191" i="1"/>
  <c r="G198" i="1"/>
  <c r="Y198" i="1"/>
  <c r="AM198" i="1"/>
  <c r="AL200" i="1"/>
  <c r="AM202" i="1"/>
  <c r="AN205" i="1"/>
  <c r="AL205" i="1"/>
  <c r="AN206" i="1"/>
  <c r="F48" i="1"/>
  <c r="V102" i="1" l="1"/>
  <c r="V101" i="1" s="1"/>
  <c r="AH12" i="1"/>
  <c r="R12" i="1"/>
  <c r="X12" i="1"/>
  <c r="AM102" i="1"/>
  <c r="AN187" i="1"/>
  <c r="F181" i="1"/>
  <c r="M102" i="1"/>
  <c r="AA101" i="1"/>
  <c r="AA12" i="1" s="1"/>
  <c r="AB102" i="1"/>
  <c r="L12" i="1"/>
  <c r="AN80" i="1" s="1"/>
  <c r="D13" i="1"/>
  <c r="D12" i="1" s="1"/>
  <c r="Q12" i="1"/>
  <c r="F171" i="1"/>
  <c r="AL102" i="1"/>
  <c r="Y102" i="1"/>
  <c r="W101" i="1"/>
  <c r="W12" i="1" s="1"/>
  <c r="F79" i="1"/>
  <c r="AL204" i="1"/>
  <c r="P13" i="1"/>
  <c r="AN181" i="1"/>
  <c r="S13" i="1"/>
  <c r="AE101" i="1"/>
  <c r="AN204" i="1"/>
  <c r="AN116" i="1"/>
  <c r="M177" i="1"/>
  <c r="F72" i="1"/>
  <c r="AG101" i="1"/>
  <c r="AG12" i="1" s="1"/>
  <c r="O12" i="1"/>
  <c r="T101" i="1"/>
  <c r="T12" i="1" s="1"/>
  <c r="AN167" i="1"/>
  <c r="AI101" i="1"/>
  <c r="AI12" i="1" s="1"/>
  <c r="K101" i="1"/>
  <c r="K12" i="1" s="1"/>
  <c r="P102" i="1"/>
  <c r="P101" i="1" s="1"/>
  <c r="P12" i="1" s="1"/>
  <c r="S101" i="1"/>
  <c r="J102" i="1"/>
  <c r="J101" i="1" s="1"/>
  <c r="AM177" i="1"/>
  <c r="F85" i="1"/>
  <c r="F63" i="1"/>
  <c r="AB13" i="1"/>
  <c r="F16" i="1"/>
  <c r="F103" i="1"/>
  <c r="I101" i="1"/>
  <c r="I12" i="1" s="1"/>
  <c r="AB177" i="1"/>
  <c r="AB101" i="1" s="1"/>
  <c r="Y177" i="1"/>
  <c r="F57" i="1"/>
  <c r="G13" i="1"/>
  <c r="J13" i="1"/>
  <c r="M13" i="1"/>
  <c r="F187" i="1"/>
  <c r="AN198" i="1"/>
  <c r="F167" i="1"/>
  <c r="F116" i="1"/>
  <c r="AL177" i="1"/>
  <c r="AD101" i="1"/>
  <c r="G102" i="1"/>
  <c r="G101" i="1" s="1"/>
  <c r="V13" i="1"/>
  <c r="AE13" i="1"/>
  <c r="AL179" i="1"/>
  <c r="F178" i="1"/>
  <c r="F38" i="1"/>
  <c r="Y13" i="1"/>
  <c r="AC12" i="1"/>
  <c r="V12" i="1" l="1"/>
  <c r="AM101" i="1"/>
  <c r="AL131" i="1"/>
  <c r="M101" i="1"/>
  <c r="M12" i="1" s="1"/>
  <c r="AN102" i="1"/>
  <c r="AL168" i="1"/>
  <c r="S12" i="1"/>
  <c r="Y101" i="1"/>
  <c r="AN101" i="1" s="1"/>
  <c r="AN177" i="1"/>
  <c r="AE12" i="1"/>
  <c r="J12" i="1"/>
  <c r="G12" i="1"/>
  <c r="AM179" i="1" s="1"/>
  <c r="F13" i="1"/>
  <c r="Y12" i="1"/>
  <c r="F102" i="1"/>
  <c r="F101" i="1" s="1"/>
  <c r="AL101" i="1"/>
  <c r="AD12" i="1"/>
  <c r="AB12" i="1"/>
  <c r="F12" i="1" l="1"/>
  <c r="AB453" i="4"/>
  <c r="Y453" i="4"/>
  <c r="V453" i="4"/>
  <c r="AE16" i="4"/>
  <c r="AF16" i="4"/>
  <c r="AG16" i="4"/>
  <c r="AH16" i="4"/>
  <c r="AI16" i="4"/>
  <c r="AJ16" i="4"/>
  <c r="E18" i="4"/>
  <c r="E16" i="4" s="1"/>
  <c r="F18" i="4"/>
  <c r="F16" i="4" s="1"/>
  <c r="G18" i="4"/>
  <c r="G16" i="4" s="1"/>
  <c r="H18" i="4"/>
  <c r="H16" i="4" s="1"/>
  <c r="I18" i="4"/>
  <c r="I16" i="4" s="1"/>
  <c r="J18" i="4"/>
  <c r="J16" i="4" s="1"/>
  <c r="K18" i="4"/>
  <c r="K16" i="4" s="1"/>
  <c r="L18" i="4"/>
  <c r="L16" i="4" s="1"/>
  <c r="M18" i="4"/>
  <c r="N18" i="4"/>
  <c r="N16" i="4" s="1"/>
  <c r="O18" i="4"/>
  <c r="Q18" i="4"/>
  <c r="S18" i="4"/>
  <c r="T18" i="4"/>
  <c r="T16" i="4" s="1"/>
  <c r="U18" i="4"/>
  <c r="U16" i="4" s="1"/>
  <c r="W18" i="4"/>
  <c r="W16" i="4" s="1"/>
  <c r="X18" i="4"/>
  <c r="X16" i="4" s="1"/>
  <c r="Z18" i="4"/>
  <c r="Z16" i="4" s="1"/>
  <c r="AA18" i="4"/>
  <c r="AA16" i="4" s="1"/>
  <c r="AC18" i="4"/>
  <c r="AC16" i="4" s="1"/>
  <c r="AD18" i="4"/>
  <c r="AD16" i="4" s="1"/>
  <c r="D18" i="4"/>
  <c r="P20" i="4"/>
  <c r="P18" i="4" s="1"/>
  <c r="R20" i="4"/>
  <c r="R18" i="4" s="1"/>
  <c r="V20" i="4"/>
  <c r="V18" i="4" s="1"/>
  <c r="Y20" i="4"/>
  <c r="Y18" i="4" s="1"/>
  <c r="AB20" i="4"/>
  <c r="AB18" i="4" s="1"/>
  <c r="O29" i="4"/>
  <c r="M29" i="4" s="1"/>
  <c r="V29" i="4"/>
  <c r="Y29" i="4"/>
  <c r="AB29" i="4"/>
  <c r="P28" i="4"/>
  <c r="S28" i="4"/>
  <c r="R26" i="4"/>
  <c r="P26" i="4" s="1"/>
  <c r="S26" i="4"/>
  <c r="V26" i="4"/>
  <c r="Y26" i="4"/>
  <c r="P21" i="4"/>
  <c r="S21" i="4"/>
  <c r="Q17" i="4"/>
  <c r="R17" i="4"/>
  <c r="M17" i="4"/>
  <c r="S17" i="4"/>
  <c r="V17" i="4"/>
  <c r="AB16" i="4" l="1"/>
  <c r="O16" i="4"/>
  <c r="S16" i="4"/>
  <c r="Q16" i="4"/>
  <c r="Y16" i="4"/>
  <c r="V16" i="4"/>
  <c r="M16" i="4"/>
  <c r="P17" i="4"/>
  <c r="R16" i="4"/>
  <c r="D17" i="4" l="1"/>
  <c r="D16" i="4" s="1"/>
  <c r="P16" i="4"/>
  <c r="F12" i="4" l="1"/>
  <c r="G12" i="4"/>
  <c r="H12" i="4"/>
  <c r="I12" i="4"/>
  <c r="J12" i="4"/>
  <c r="K12" i="4"/>
  <c r="L12" i="4"/>
  <c r="M12" i="4"/>
  <c r="N12" i="4"/>
  <c r="O12" i="4"/>
  <c r="P12" i="4"/>
  <c r="S12" i="4"/>
  <c r="T12" i="4"/>
  <c r="U12" i="4"/>
  <c r="V12" i="4"/>
  <c r="W12" i="4"/>
  <c r="X12" i="4"/>
  <c r="Y12" i="4"/>
  <c r="Z12" i="4"/>
  <c r="AA12" i="4"/>
  <c r="AB12" i="4"/>
  <c r="AC12" i="4"/>
  <c r="AD12" i="4"/>
  <c r="AE12" i="4"/>
  <c r="AF12" i="4"/>
  <c r="AG12" i="4"/>
  <c r="AH12" i="4"/>
  <c r="AI12" i="4"/>
  <c r="AJ12" i="4"/>
  <c r="E12" i="4"/>
  <c r="R12" i="4" l="1"/>
  <c r="Q12" i="4"/>
  <c r="P453" i="4"/>
  <c r="AL460" i="4" l="1"/>
  <c r="D457" i="4" l="1"/>
  <c r="E457" i="4"/>
  <c r="H457" i="4" l="1"/>
  <c r="I457" i="4"/>
  <c r="K457" i="4"/>
  <c r="L457" i="4"/>
  <c r="N457" i="4"/>
  <c r="O457" i="4"/>
  <c r="Q457" i="4"/>
  <c r="R457" i="4"/>
  <c r="T457" i="4"/>
  <c r="U457" i="4"/>
  <c r="W457" i="4"/>
  <c r="X457" i="4"/>
  <c r="Z457" i="4"/>
  <c r="AA457" i="4"/>
  <c r="AC457" i="4"/>
  <c r="AD457" i="4"/>
  <c r="AJ457" i="4"/>
  <c r="J479" i="4"/>
  <c r="G479" i="4"/>
  <c r="G478" i="4" s="1"/>
  <c r="H478" i="4"/>
  <c r="I478" i="4"/>
  <c r="J478" i="4"/>
  <c r="K478" i="4"/>
  <c r="L478" i="4"/>
  <c r="N478" i="4"/>
  <c r="O478" i="4"/>
  <c r="Q478" i="4"/>
  <c r="R478" i="4"/>
  <c r="T478" i="4"/>
  <c r="U478" i="4"/>
  <c r="W478" i="4"/>
  <c r="X478" i="4"/>
  <c r="Z478" i="4"/>
  <c r="AA478" i="4"/>
  <c r="G477" i="4"/>
  <c r="J477" i="4"/>
  <c r="J476" i="4" s="1"/>
  <c r="H476" i="4"/>
  <c r="I476" i="4"/>
  <c r="K476" i="4"/>
  <c r="L476" i="4"/>
  <c r="N476" i="4"/>
  <c r="O476" i="4"/>
  <c r="Q476" i="4"/>
  <c r="R476" i="4"/>
  <c r="T476" i="4"/>
  <c r="U476" i="4"/>
  <c r="W476" i="4"/>
  <c r="X476" i="4"/>
  <c r="Z476" i="4"/>
  <c r="AA476" i="4"/>
  <c r="J475" i="4"/>
  <c r="J474" i="4" s="1"/>
  <c r="G475" i="4"/>
  <c r="H474" i="4"/>
  <c r="I474" i="4"/>
  <c r="K474" i="4"/>
  <c r="L474" i="4"/>
  <c r="N474" i="4"/>
  <c r="O474" i="4"/>
  <c r="Q474" i="4"/>
  <c r="R474" i="4"/>
  <c r="U474" i="4"/>
  <c r="X474" i="4"/>
  <c r="Z474" i="4"/>
  <c r="AA474" i="4"/>
  <c r="G467" i="4"/>
  <c r="G466" i="4"/>
  <c r="G465" i="4"/>
  <c r="G464" i="4"/>
  <c r="J467" i="4"/>
  <c r="J466" i="4"/>
  <c r="J465" i="4"/>
  <c r="J464" i="4"/>
  <c r="H463" i="4"/>
  <c r="I463" i="4"/>
  <c r="K463" i="4"/>
  <c r="L463" i="4"/>
  <c r="N463" i="4"/>
  <c r="O463" i="4"/>
  <c r="Q463" i="4"/>
  <c r="R463" i="4"/>
  <c r="T463" i="4"/>
  <c r="U463" i="4"/>
  <c r="W463" i="4"/>
  <c r="X463" i="4"/>
  <c r="Z463" i="4"/>
  <c r="AA463" i="4"/>
  <c r="G462" i="4"/>
  <c r="J462" i="4"/>
  <c r="J461" i="4" s="1"/>
  <c r="H461" i="4"/>
  <c r="I461" i="4"/>
  <c r="K461" i="4"/>
  <c r="L461" i="4"/>
  <c r="N461" i="4"/>
  <c r="O461" i="4"/>
  <c r="Q461" i="4"/>
  <c r="R461" i="4"/>
  <c r="T461" i="4"/>
  <c r="U461" i="4"/>
  <c r="W461" i="4"/>
  <c r="X461" i="4"/>
  <c r="Z461" i="4"/>
  <c r="AA461" i="4"/>
  <c r="AC461" i="4"/>
  <c r="J459" i="4"/>
  <c r="J458" i="4"/>
  <c r="G460" i="4"/>
  <c r="F460" i="4" s="1"/>
  <c r="G459" i="4"/>
  <c r="G458" i="4"/>
  <c r="G456" i="4"/>
  <c r="G455" i="4"/>
  <c r="J456" i="4"/>
  <c r="J455" i="4"/>
  <c r="H454" i="4"/>
  <c r="I454" i="4"/>
  <c r="K454" i="4"/>
  <c r="L454" i="4"/>
  <c r="L453" i="4" s="1"/>
  <c r="N454" i="4"/>
  <c r="O454" i="4"/>
  <c r="Q454" i="4"/>
  <c r="R454" i="4"/>
  <c r="T454" i="4"/>
  <c r="U454" i="4"/>
  <c r="W454" i="4"/>
  <c r="X454" i="4"/>
  <c r="Z454" i="4"/>
  <c r="AA454" i="4"/>
  <c r="AC454" i="4"/>
  <c r="AD454" i="4"/>
  <c r="J450" i="4"/>
  <c r="J449" i="4" s="1"/>
  <c r="G450" i="4"/>
  <c r="G449" i="4" s="1"/>
  <c r="H449" i="4"/>
  <c r="I449" i="4"/>
  <c r="K449" i="4"/>
  <c r="L449" i="4"/>
  <c r="N449" i="4"/>
  <c r="O449" i="4"/>
  <c r="Q449" i="4"/>
  <c r="R449" i="4"/>
  <c r="T449" i="4"/>
  <c r="U449" i="4"/>
  <c r="W449" i="4"/>
  <c r="X449" i="4"/>
  <c r="Z449" i="4"/>
  <c r="AA449" i="4"/>
  <c r="G415" i="4"/>
  <c r="H415" i="4"/>
  <c r="I415" i="4"/>
  <c r="J415" i="4"/>
  <c r="K415" i="4"/>
  <c r="L415" i="4"/>
  <c r="M415" i="4"/>
  <c r="N415" i="4"/>
  <c r="O415" i="4"/>
  <c r="P415" i="4"/>
  <c r="Q415" i="4"/>
  <c r="R415" i="4"/>
  <c r="S415" i="4"/>
  <c r="T415" i="4"/>
  <c r="U415" i="4"/>
  <c r="V415" i="4"/>
  <c r="W415" i="4"/>
  <c r="X415" i="4"/>
  <c r="Y415" i="4"/>
  <c r="Z415" i="4"/>
  <c r="AA415" i="4"/>
  <c r="J414" i="4"/>
  <c r="J413" i="4"/>
  <c r="G414" i="4"/>
  <c r="G413" i="4"/>
  <c r="H412" i="4"/>
  <c r="I412" i="4"/>
  <c r="K412" i="4"/>
  <c r="L412" i="4"/>
  <c r="N412" i="4"/>
  <c r="O412" i="4"/>
  <c r="Q412" i="4"/>
  <c r="R412" i="4"/>
  <c r="T412" i="4"/>
  <c r="U412" i="4"/>
  <c r="W412" i="4"/>
  <c r="X412" i="4"/>
  <c r="Z412" i="4"/>
  <c r="AA412" i="4"/>
  <c r="AC412" i="4"/>
  <c r="J393" i="4"/>
  <c r="J392" i="4"/>
  <c r="J391" i="4"/>
  <c r="G393" i="4"/>
  <c r="G392" i="4"/>
  <c r="G391" i="4"/>
  <c r="H390" i="4"/>
  <c r="I390" i="4"/>
  <c r="K390" i="4"/>
  <c r="L390" i="4"/>
  <c r="N390" i="4"/>
  <c r="O390" i="4"/>
  <c r="Q390" i="4"/>
  <c r="R390" i="4"/>
  <c r="T390" i="4"/>
  <c r="U390" i="4"/>
  <c r="W390" i="4"/>
  <c r="X390" i="4"/>
  <c r="Z390" i="4"/>
  <c r="AA390" i="4"/>
  <c r="AC390" i="4"/>
  <c r="G301" i="4"/>
  <c r="H301" i="4"/>
  <c r="I301" i="4"/>
  <c r="J301" i="4"/>
  <c r="K301" i="4"/>
  <c r="L301" i="4"/>
  <c r="M301" i="4"/>
  <c r="N301" i="4"/>
  <c r="O301" i="4"/>
  <c r="P301" i="4"/>
  <c r="Q301" i="4"/>
  <c r="R301" i="4"/>
  <c r="S301" i="4"/>
  <c r="T301" i="4"/>
  <c r="U301" i="4"/>
  <c r="V301" i="4"/>
  <c r="W301" i="4"/>
  <c r="X301" i="4"/>
  <c r="Y301" i="4"/>
  <c r="Z301" i="4"/>
  <c r="AA301" i="4"/>
  <c r="AB301" i="4"/>
  <c r="AC301" i="4"/>
  <c r="G285" i="4"/>
  <c r="H285" i="4"/>
  <c r="I285" i="4"/>
  <c r="J285" i="4"/>
  <c r="K285" i="4"/>
  <c r="L285" i="4"/>
  <c r="M285" i="4"/>
  <c r="N285" i="4"/>
  <c r="O285" i="4"/>
  <c r="P285" i="4"/>
  <c r="Q285" i="4"/>
  <c r="R285" i="4"/>
  <c r="S285" i="4"/>
  <c r="T285" i="4"/>
  <c r="U285" i="4"/>
  <c r="V285" i="4"/>
  <c r="W285" i="4"/>
  <c r="X285" i="4"/>
  <c r="Y285" i="4"/>
  <c r="Z285" i="4"/>
  <c r="AA285" i="4"/>
  <c r="AB285" i="4"/>
  <c r="AC285" i="4"/>
  <c r="J273" i="4"/>
  <c r="J272" i="4"/>
  <c r="G273" i="4"/>
  <c r="F273" i="4" s="1"/>
  <c r="G272" i="4"/>
  <c r="G271" i="4" s="1"/>
  <c r="H271" i="4"/>
  <c r="I271" i="4"/>
  <c r="K271" i="4"/>
  <c r="L271" i="4"/>
  <c r="N271" i="4"/>
  <c r="O271" i="4"/>
  <c r="Q271" i="4"/>
  <c r="R271" i="4"/>
  <c r="T271" i="4"/>
  <c r="U271" i="4"/>
  <c r="W271" i="4"/>
  <c r="X271" i="4"/>
  <c r="Z271" i="4"/>
  <c r="AA271" i="4"/>
  <c r="AC271" i="4"/>
  <c r="F414" i="4" l="1"/>
  <c r="F413" i="4"/>
  <c r="F475" i="4"/>
  <c r="G390" i="4"/>
  <c r="F392" i="4"/>
  <c r="J390" i="4"/>
  <c r="G457" i="4"/>
  <c r="F462" i="4"/>
  <c r="H453" i="4"/>
  <c r="F456" i="4"/>
  <c r="F459" i="4"/>
  <c r="J457" i="4"/>
  <c r="F466" i="4"/>
  <c r="J454" i="4"/>
  <c r="G463" i="4"/>
  <c r="F467" i="4"/>
  <c r="F272" i="4"/>
  <c r="F455" i="4"/>
  <c r="F464" i="4"/>
  <c r="G474" i="4"/>
  <c r="F479" i="4"/>
  <c r="G454" i="4"/>
  <c r="J463" i="4"/>
  <c r="F465" i="4"/>
  <c r="F477" i="4"/>
  <c r="J271" i="4"/>
  <c r="G412" i="4"/>
  <c r="J412" i="4"/>
  <c r="I453" i="4"/>
  <c r="G476" i="4"/>
  <c r="K453" i="4"/>
  <c r="G461" i="4"/>
  <c r="F458" i="4"/>
  <c r="F450" i="4"/>
  <c r="F391" i="4"/>
  <c r="F393" i="4"/>
  <c r="F457" i="4" l="1"/>
  <c r="G453" i="4"/>
  <c r="J453" i="4"/>
  <c r="G228" i="4"/>
  <c r="H228" i="4"/>
  <c r="I228" i="4"/>
  <c r="J228" i="4"/>
  <c r="K228" i="4"/>
  <c r="L228" i="4"/>
  <c r="M228" i="4"/>
  <c r="N228" i="4"/>
  <c r="O228" i="4"/>
  <c r="P228" i="4"/>
  <c r="Q228" i="4"/>
  <c r="R228" i="4"/>
  <c r="S228" i="4"/>
  <c r="T228" i="4"/>
  <c r="U228" i="4"/>
  <c r="V228" i="4"/>
  <c r="W228" i="4"/>
  <c r="X228" i="4"/>
  <c r="Y228" i="4"/>
  <c r="Z228" i="4"/>
  <c r="AA228" i="4"/>
  <c r="AB228" i="4"/>
  <c r="AC228" i="4"/>
  <c r="AD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G227" i="4"/>
  <c r="F227" i="4" s="1"/>
  <c r="G226" i="4"/>
  <c r="F226" i="4" s="1"/>
  <c r="G225" i="4"/>
  <c r="F225" i="4" s="1"/>
  <c r="G224" i="4"/>
  <c r="F224" i="4" s="1"/>
  <c r="G223" i="4"/>
  <c r="F223" i="4" s="1"/>
  <c r="G222" i="4"/>
  <c r="F222" i="4" s="1"/>
  <c r="G221" i="4"/>
  <c r="F221" i="4" s="1"/>
  <c r="G220" i="4"/>
  <c r="F220" i="4" s="1"/>
  <c r="G219" i="4"/>
  <c r="F219" i="4" s="1"/>
  <c r="G218" i="4"/>
  <c r="F218" i="4" s="1"/>
  <c r="G217" i="4"/>
  <c r="F217" i="4" s="1"/>
  <c r="G216" i="4"/>
  <c r="F216" i="4" s="1"/>
  <c r="G215" i="4"/>
  <c r="F215" i="4" s="1"/>
  <c r="G214" i="4"/>
  <c r="F214" i="4" s="1"/>
  <c r="G213" i="4"/>
  <c r="F213" i="4" s="1"/>
  <c r="G212" i="4"/>
  <c r="F212" i="4" s="1"/>
  <c r="G211" i="4"/>
  <c r="F211" i="4" s="1"/>
  <c r="G210" i="4"/>
  <c r="F210" i="4" s="1"/>
  <c r="G209" i="4"/>
  <c r="F209" i="4" s="1"/>
  <c r="G208" i="4"/>
  <c r="F208" i="4" s="1"/>
  <c r="G207" i="4"/>
  <c r="F207" i="4" s="1"/>
  <c r="G206" i="4"/>
  <c r="F206" i="4" s="1"/>
  <c r="G205" i="4"/>
  <c r="F205" i="4" s="1"/>
  <c r="G204" i="4"/>
  <c r="F204" i="4" s="1"/>
  <c r="G203" i="4"/>
  <c r="F203" i="4" s="1"/>
  <c r="G202" i="4"/>
  <c r="F202" i="4" s="1"/>
  <c r="G201" i="4"/>
  <c r="F201" i="4" s="1"/>
  <c r="G200" i="4"/>
  <c r="F200" i="4" s="1"/>
  <c r="G199" i="4"/>
  <c r="F199" i="4" s="1"/>
  <c r="G198" i="4"/>
  <c r="F198" i="4" s="1"/>
  <c r="G197" i="4"/>
  <c r="F197" i="4" s="1"/>
  <c r="G196" i="4"/>
  <c r="F196" i="4" s="1"/>
  <c r="G195" i="4"/>
  <c r="F195" i="4" s="1"/>
  <c r="G194" i="4"/>
  <c r="F194" i="4" s="1"/>
  <c r="G193" i="4"/>
  <c r="F193" i="4" s="1"/>
  <c r="G192" i="4"/>
  <c r="F192" i="4" s="1"/>
  <c r="G191" i="4"/>
  <c r="F191" i="4" s="1"/>
  <c r="G190" i="4"/>
  <c r="F190" i="4" s="1"/>
  <c r="G189" i="4"/>
  <c r="F189" i="4" s="1"/>
  <c r="G188" i="4"/>
  <c r="F188" i="4" s="1"/>
  <c r="G187" i="4"/>
  <c r="G186" i="4"/>
  <c r="F186" i="4" s="1"/>
  <c r="G185" i="4"/>
  <c r="F185" i="4" s="1"/>
  <c r="G184" i="4"/>
  <c r="F184" i="4" s="1"/>
  <c r="H183" i="4"/>
  <c r="I183" i="4"/>
  <c r="K183" i="4"/>
  <c r="L183" i="4"/>
  <c r="N183" i="4"/>
  <c r="O183" i="4"/>
  <c r="Q183" i="4"/>
  <c r="R183" i="4"/>
  <c r="T183" i="4"/>
  <c r="U183" i="4"/>
  <c r="W183" i="4"/>
  <c r="X183" i="4"/>
  <c r="Z183" i="4"/>
  <c r="AA183" i="4"/>
  <c r="AC183" i="4"/>
  <c r="J135" i="4"/>
  <c r="J134" i="4"/>
  <c r="J133" i="4"/>
  <c r="J132" i="4"/>
  <c r="J131" i="4"/>
  <c r="J130" i="4"/>
  <c r="J129" i="4"/>
  <c r="J128" i="4"/>
  <c r="J127" i="4"/>
  <c r="J126" i="4"/>
  <c r="J125" i="4"/>
  <c r="J124" i="4"/>
  <c r="G135" i="4"/>
  <c r="F135" i="4" s="1"/>
  <c r="G134" i="4"/>
  <c r="F134" i="4" s="1"/>
  <c r="G133" i="4"/>
  <c r="F133" i="4" s="1"/>
  <c r="G132" i="4"/>
  <c r="F132" i="4" s="1"/>
  <c r="G131" i="4"/>
  <c r="F131" i="4" s="1"/>
  <c r="G130" i="4"/>
  <c r="F130" i="4" s="1"/>
  <c r="G129" i="4"/>
  <c r="F129" i="4" s="1"/>
  <c r="G128" i="4"/>
  <c r="F128" i="4" s="1"/>
  <c r="G127" i="4"/>
  <c r="F127" i="4" s="1"/>
  <c r="G126" i="4"/>
  <c r="F126" i="4" s="1"/>
  <c r="G125" i="4"/>
  <c r="F125" i="4" s="1"/>
  <c r="G124" i="4"/>
  <c r="F124" i="4" s="1"/>
  <c r="H123" i="4"/>
  <c r="I123" i="4"/>
  <c r="K123" i="4"/>
  <c r="L123" i="4"/>
  <c r="N123" i="4"/>
  <c r="O123" i="4"/>
  <c r="O122" i="4" s="1"/>
  <c r="O121" i="4" s="1"/>
  <c r="Q123" i="4"/>
  <c r="R123" i="4"/>
  <c r="T123" i="4"/>
  <c r="U123" i="4"/>
  <c r="W123" i="4"/>
  <c r="X123" i="4"/>
  <c r="Z123" i="4"/>
  <c r="AA123" i="4"/>
  <c r="AA122" i="4" s="1"/>
  <c r="AA121" i="4" s="1"/>
  <c r="AC123" i="4"/>
  <c r="J120" i="4"/>
  <c r="J119" i="4" s="1"/>
  <c r="G120" i="4"/>
  <c r="G119" i="4" s="1"/>
  <c r="H119" i="4"/>
  <c r="I119" i="4"/>
  <c r="K119" i="4"/>
  <c r="L119" i="4"/>
  <c r="N119" i="4"/>
  <c r="O119" i="4"/>
  <c r="Q119" i="4"/>
  <c r="R119" i="4"/>
  <c r="T119" i="4"/>
  <c r="U119" i="4"/>
  <c r="W119" i="4"/>
  <c r="X119" i="4"/>
  <c r="J118" i="4"/>
  <c r="J117" i="4"/>
  <c r="J116" i="4"/>
  <c r="G118" i="4"/>
  <c r="G117" i="4"/>
  <c r="G116" i="4"/>
  <c r="G115" i="4"/>
  <c r="G114" i="4"/>
  <c r="G113" i="4"/>
  <c r="G112" i="4"/>
  <c r="G111" i="4"/>
  <c r="G110" i="4"/>
  <c r="G109" i="4"/>
  <c r="G108" i="4"/>
  <c r="G107" i="4"/>
  <c r="G106" i="4"/>
  <c r="G105" i="4"/>
  <c r="G104" i="4"/>
  <c r="J115" i="4"/>
  <c r="J114" i="4"/>
  <c r="J113" i="4"/>
  <c r="J112" i="4"/>
  <c r="J111" i="4"/>
  <c r="J110" i="4"/>
  <c r="J109" i="4"/>
  <c r="J108" i="4"/>
  <c r="J107" i="4"/>
  <c r="J106" i="4"/>
  <c r="J105" i="4"/>
  <c r="J104" i="4"/>
  <c r="H103" i="4"/>
  <c r="I103" i="4"/>
  <c r="K103" i="4"/>
  <c r="L103" i="4"/>
  <c r="N103" i="4"/>
  <c r="O103" i="4"/>
  <c r="Q103" i="4"/>
  <c r="R103" i="4"/>
  <c r="T103" i="4"/>
  <c r="U103" i="4"/>
  <c r="W103" i="4"/>
  <c r="X103" i="4"/>
  <c r="H97" i="4"/>
  <c r="I97" i="4"/>
  <c r="K97" i="4"/>
  <c r="L97" i="4"/>
  <c r="N97" i="4"/>
  <c r="O97" i="4"/>
  <c r="Q97" i="4"/>
  <c r="R97" i="4"/>
  <c r="T97" i="4"/>
  <c r="U97" i="4"/>
  <c r="W97" i="4"/>
  <c r="X97" i="4"/>
  <c r="Z97" i="4"/>
  <c r="AA97" i="4"/>
  <c r="J102" i="4"/>
  <c r="J101" i="4"/>
  <c r="J100" i="4"/>
  <c r="J99" i="4"/>
  <c r="J98" i="4"/>
  <c r="G102" i="4"/>
  <c r="G101" i="4"/>
  <c r="G100" i="4"/>
  <c r="G99" i="4"/>
  <c r="G98" i="4"/>
  <c r="J96" i="4"/>
  <c r="J95" i="4"/>
  <c r="J94" i="4"/>
  <c r="J93" i="4"/>
  <c r="J92" i="4"/>
  <c r="J91" i="4"/>
  <c r="G96" i="4"/>
  <c r="G95" i="4"/>
  <c r="G94" i="4"/>
  <c r="F94" i="4" s="1"/>
  <c r="G93" i="4"/>
  <c r="G92" i="4"/>
  <c r="G91" i="4"/>
  <c r="H90" i="4"/>
  <c r="I90" i="4"/>
  <c r="K90" i="4"/>
  <c r="L90" i="4"/>
  <c r="N90" i="4"/>
  <c r="O90" i="4"/>
  <c r="Q90" i="4"/>
  <c r="R90" i="4"/>
  <c r="T90" i="4"/>
  <c r="U90" i="4"/>
  <c r="W90" i="4"/>
  <c r="X90" i="4"/>
  <c r="Z90" i="4"/>
  <c r="AA90" i="4"/>
  <c r="J89" i="4"/>
  <c r="J88" i="4"/>
  <c r="J87" i="4"/>
  <c r="J86" i="4"/>
  <c r="J85" i="4"/>
  <c r="J84" i="4"/>
  <c r="J83" i="4"/>
  <c r="J82" i="4"/>
  <c r="G89" i="4"/>
  <c r="F89" i="4" s="1"/>
  <c r="G88" i="4"/>
  <c r="F88" i="4" s="1"/>
  <c r="G87" i="4"/>
  <c r="F87" i="4" s="1"/>
  <c r="G86" i="4"/>
  <c r="F86" i="4" s="1"/>
  <c r="G85" i="4"/>
  <c r="F85" i="4" s="1"/>
  <c r="G84" i="4"/>
  <c r="F84" i="4" s="1"/>
  <c r="G83" i="4"/>
  <c r="F83" i="4" s="1"/>
  <c r="G82" i="4"/>
  <c r="F82" i="4" s="1"/>
  <c r="H81" i="4"/>
  <c r="I81" i="4"/>
  <c r="K81" i="4"/>
  <c r="L81" i="4"/>
  <c r="N81" i="4"/>
  <c r="O81" i="4"/>
  <c r="Q81" i="4"/>
  <c r="R81" i="4"/>
  <c r="T81" i="4"/>
  <c r="U81" i="4"/>
  <c r="W81" i="4"/>
  <c r="X81" i="4"/>
  <c r="Z81" i="4"/>
  <c r="AA81" i="4"/>
  <c r="AC81" i="4"/>
  <c r="J80" i="4"/>
  <c r="J79" i="4"/>
  <c r="J78" i="4"/>
  <c r="J77" i="4"/>
  <c r="J76" i="4"/>
  <c r="G80" i="4"/>
  <c r="G79" i="4"/>
  <c r="G78" i="4"/>
  <c r="G77" i="4"/>
  <c r="G76" i="4"/>
  <c r="H75" i="4"/>
  <c r="I75" i="4"/>
  <c r="K75" i="4"/>
  <c r="L75" i="4"/>
  <c r="N75" i="4"/>
  <c r="O75" i="4"/>
  <c r="Q75" i="4"/>
  <c r="R75" i="4"/>
  <c r="T75" i="4"/>
  <c r="U75" i="4"/>
  <c r="W75" i="4"/>
  <c r="X75" i="4"/>
  <c r="Z75" i="4"/>
  <c r="AA75" i="4"/>
  <c r="J74" i="4"/>
  <c r="J73" i="4"/>
  <c r="J72" i="4"/>
  <c r="J71" i="4"/>
  <c r="J70" i="4"/>
  <c r="J69" i="4"/>
  <c r="J68" i="4"/>
  <c r="J67" i="4"/>
  <c r="F74" i="4"/>
  <c r="F73" i="4"/>
  <c r="F72" i="4"/>
  <c r="F71" i="4"/>
  <c r="F70" i="4"/>
  <c r="F69" i="4"/>
  <c r="F68" i="4"/>
  <c r="F67" i="4"/>
  <c r="H66" i="4"/>
  <c r="I66" i="4"/>
  <c r="K66" i="4"/>
  <c r="L66" i="4"/>
  <c r="N66" i="4"/>
  <c r="O66" i="4"/>
  <c r="Q66" i="4"/>
  <c r="R66" i="4"/>
  <c r="T66" i="4"/>
  <c r="U66" i="4"/>
  <c r="W66" i="4"/>
  <c r="X66" i="4"/>
  <c r="Z66" i="4"/>
  <c r="AA66" i="4"/>
  <c r="AC66" i="4"/>
  <c r="AD66" i="4"/>
  <c r="J65" i="4"/>
  <c r="J64" i="4"/>
  <c r="J63" i="4"/>
  <c r="J62" i="4"/>
  <c r="J61" i="4"/>
  <c r="J60" i="4"/>
  <c r="J59" i="4"/>
  <c r="J58" i="4"/>
  <c r="J57" i="4"/>
  <c r="G65" i="4"/>
  <c r="G64" i="4"/>
  <c r="G63" i="4"/>
  <c r="F63" i="4" s="1"/>
  <c r="G62" i="4"/>
  <c r="G61" i="4"/>
  <c r="G60" i="4"/>
  <c r="G59" i="4"/>
  <c r="F59" i="4" s="1"/>
  <c r="G58" i="4"/>
  <c r="G57" i="4"/>
  <c r="H56" i="4"/>
  <c r="I56" i="4"/>
  <c r="K56" i="4"/>
  <c r="L56" i="4"/>
  <c r="N56" i="4"/>
  <c r="O56" i="4"/>
  <c r="Q56" i="4"/>
  <c r="R56" i="4"/>
  <c r="T56" i="4"/>
  <c r="U56" i="4"/>
  <c r="W56" i="4"/>
  <c r="X56" i="4"/>
  <c r="Z56" i="4"/>
  <c r="AA56" i="4"/>
  <c r="AC56" i="4"/>
  <c r="AD56" i="4"/>
  <c r="AI460" i="4"/>
  <c r="AI457" i="4" s="1"/>
  <c r="AH460" i="4"/>
  <c r="AH457" i="4" s="1"/>
  <c r="AG460" i="4"/>
  <c r="AG457" i="4" s="1"/>
  <c r="AF460" i="4"/>
  <c r="AF457" i="4" s="1"/>
  <c r="AE460" i="4"/>
  <c r="AB460" i="4"/>
  <c r="Y460" i="4"/>
  <c r="V460" i="4"/>
  <c r="S460" i="4"/>
  <c r="P460" i="4"/>
  <c r="M460" i="4"/>
  <c r="J55" i="4"/>
  <c r="J54" i="4"/>
  <c r="J53" i="4"/>
  <c r="J52" i="4"/>
  <c r="J51" i="4"/>
  <c r="J50" i="4"/>
  <c r="J49" i="4"/>
  <c r="J48" i="4"/>
  <c r="J47" i="4"/>
  <c r="J46" i="4"/>
  <c r="J45" i="4"/>
  <c r="J44" i="4"/>
  <c r="J43" i="4"/>
  <c r="J42" i="4"/>
  <c r="J41" i="4"/>
  <c r="J40" i="4"/>
  <c r="J39" i="4"/>
  <c r="J38" i="4"/>
  <c r="J37" i="4"/>
  <c r="J36" i="4"/>
  <c r="J35" i="4"/>
  <c r="G55" i="4"/>
  <c r="G54" i="4"/>
  <c r="G53" i="4"/>
  <c r="G52" i="4"/>
  <c r="G51" i="4"/>
  <c r="G50" i="4"/>
  <c r="F50" i="4" s="1"/>
  <c r="G49" i="4"/>
  <c r="G48" i="4"/>
  <c r="G47" i="4"/>
  <c r="G46" i="4"/>
  <c r="F46" i="4" s="1"/>
  <c r="G45" i="4"/>
  <c r="G44" i="4"/>
  <c r="G43" i="4"/>
  <c r="G42" i="4"/>
  <c r="F42" i="4" s="1"/>
  <c r="G41" i="4"/>
  <c r="G40" i="4"/>
  <c r="G39" i="4"/>
  <c r="G38" i="4"/>
  <c r="F38" i="4" s="1"/>
  <c r="G37" i="4"/>
  <c r="G36" i="4"/>
  <c r="G35" i="4"/>
  <c r="H34" i="4"/>
  <c r="I34" i="4"/>
  <c r="K34" i="4"/>
  <c r="L34" i="4"/>
  <c r="N34" i="4"/>
  <c r="O34" i="4"/>
  <c r="J33" i="4"/>
  <c r="G33" i="4"/>
  <c r="H32" i="4"/>
  <c r="I32" i="4"/>
  <c r="J32" i="4"/>
  <c r="K32" i="4"/>
  <c r="L32" i="4"/>
  <c r="N32" i="4"/>
  <c r="O32" i="4"/>
  <c r="Q32" i="4"/>
  <c r="R32" i="4"/>
  <c r="F187" i="4" l="1"/>
  <c r="H122" i="4"/>
  <c r="H121" i="4" s="1"/>
  <c r="R122" i="4"/>
  <c r="R121" i="4" s="1"/>
  <c r="L122" i="4"/>
  <c r="L121" i="4" s="1"/>
  <c r="F92" i="4"/>
  <c r="F96" i="4"/>
  <c r="F57" i="4"/>
  <c r="F61" i="4"/>
  <c r="F65" i="4"/>
  <c r="F91" i="4"/>
  <c r="F95" i="4"/>
  <c r="G103" i="4"/>
  <c r="AL184" i="4"/>
  <c r="J123" i="4"/>
  <c r="F78" i="4"/>
  <c r="F81" i="4"/>
  <c r="J81" i="4"/>
  <c r="F99" i="4"/>
  <c r="J97" i="4"/>
  <c r="F33" i="4"/>
  <c r="F32" i="4" s="1"/>
  <c r="Q122" i="4"/>
  <c r="Q121" i="4" s="1"/>
  <c r="F35" i="4"/>
  <c r="F37" i="4"/>
  <c r="F39" i="4"/>
  <c r="F41" i="4"/>
  <c r="F43" i="4"/>
  <c r="F45" i="4"/>
  <c r="F47" i="4"/>
  <c r="F49" i="4"/>
  <c r="F51" i="4"/>
  <c r="F53" i="4"/>
  <c r="F55" i="4"/>
  <c r="J34" i="4"/>
  <c r="F58" i="4"/>
  <c r="F62" i="4"/>
  <c r="F77" i="4"/>
  <c r="F79" i="4"/>
  <c r="J75" i="4"/>
  <c r="F98" i="4"/>
  <c r="F100" i="4"/>
  <c r="F102" i="4"/>
  <c r="F117" i="4"/>
  <c r="W122" i="4"/>
  <c r="Z122" i="4"/>
  <c r="Z121" i="4" s="1"/>
  <c r="F111" i="4"/>
  <c r="F36" i="4"/>
  <c r="F40" i="4"/>
  <c r="F44" i="4"/>
  <c r="F48" i="4"/>
  <c r="F52" i="4"/>
  <c r="F54" i="4"/>
  <c r="J56" i="4"/>
  <c r="F66" i="4"/>
  <c r="F104" i="4"/>
  <c r="F108" i="4"/>
  <c r="F112" i="4"/>
  <c r="J183" i="4"/>
  <c r="J122" i="4" s="1"/>
  <c r="J121" i="4" s="1"/>
  <c r="U122" i="4"/>
  <c r="U121" i="4" s="1"/>
  <c r="G66" i="4"/>
  <c r="F115" i="4"/>
  <c r="J66" i="4"/>
  <c r="G81" i="4"/>
  <c r="F93" i="4"/>
  <c r="G97" i="4"/>
  <c r="F105" i="4"/>
  <c r="F109" i="4"/>
  <c r="F113" i="4"/>
  <c r="T122" i="4"/>
  <c r="N122" i="4"/>
  <c r="N121" i="4" s="1"/>
  <c r="F107" i="4"/>
  <c r="J103" i="4"/>
  <c r="H31" i="4"/>
  <c r="G56" i="4"/>
  <c r="F60" i="4"/>
  <c r="F64" i="4"/>
  <c r="F76" i="4"/>
  <c r="F80" i="4"/>
  <c r="G90" i="4"/>
  <c r="J90" i="4"/>
  <c r="F101" i="4"/>
  <c r="F106" i="4"/>
  <c r="F110" i="4"/>
  <c r="F114" i="4"/>
  <c r="X122" i="4"/>
  <c r="X121" i="4" s="1"/>
  <c r="G183" i="4"/>
  <c r="K122" i="4"/>
  <c r="K121" i="4" s="1"/>
  <c r="G75" i="4"/>
  <c r="H30" i="4"/>
  <c r="I122" i="4"/>
  <c r="I121" i="4" s="1"/>
  <c r="F120" i="4"/>
  <c r="F116" i="4"/>
  <c r="F118" i="4"/>
  <c r="K31" i="4"/>
  <c r="I31" i="4"/>
  <c r="P479" i="4"/>
  <c r="P478" i="4" s="1"/>
  <c r="M479" i="4"/>
  <c r="M478" i="4" s="1"/>
  <c r="P477" i="4"/>
  <c r="P476" i="4" s="1"/>
  <c r="M477" i="4"/>
  <c r="M476" i="4" s="1"/>
  <c r="D478" i="4"/>
  <c r="E478" i="4"/>
  <c r="F478" i="4"/>
  <c r="AC476" i="4"/>
  <c r="AD476" i="4"/>
  <c r="AF476" i="4"/>
  <c r="AG476" i="4"/>
  <c r="AH476" i="4"/>
  <c r="AI476" i="4"/>
  <c r="AJ476" i="4"/>
  <c r="D476" i="4"/>
  <c r="E476" i="4"/>
  <c r="M475" i="4"/>
  <c r="M474" i="4" s="1"/>
  <c r="P475" i="4"/>
  <c r="P474" i="4" s="1"/>
  <c r="D474" i="4"/>
  <c r="E474" i="4"/>
  <c r="F474" i="4"/>
  <c r="P467" i="4"/>
  <c r="P466" i="4"/>
  <c r="P465" i="4"/>
  <c r="P464" i="4"/>
  <c r="M467" i="4"/>
  <c r="M466" i="4"/>
  <c r="M465" i="4"/>
  <c r="M464" i="4"/>
  <c r="P462" i="4"/>
  <c r="P461" i="4" s="1"/>
  <c r="M462" i="4"/>
  <c r="M461" i="4" s="1"/>
  <c r="AC463" i="4"/>
  <c r="AD463" i="4"/>
  <c r="AF463" i="4"/>
  <c r="AG463" i="4"/>
  <c r="AH463" i="4"/>
  <c r="AI463" i="4"/>
  <c r="AJ463" i="4"/>
  <c r="D463" i="4"/>
  <c r="E463" i="4"/>
  <c r="D461" i="4"/>
  <c r="E461" i="4"/>
  <c r="F461" i="4"/>
  <c r="P459" i="4"/>
  <c r="P458" i="4"/>
  <c r="M459" i="4"/>
  <c r="M458" i="4"/>
  <c r="M456" i="4"/>
  <c r="M455" i="4"/>
  <c r="P456" i="4"/>
  <c r="P455" i="4"/>
  <c r="D454" i="4"/>
  <c r="AF454" i="4"/>
  <c r="AG454" i="4"/>
  <c r="AH454" i="4"/>
  <c r="AI454" i="4"/>
  <c r="AJ454" i="4"/>
  <c r="E454" i="4"/>
  <c r="F454" i="4"/>
  <c r="K30" i="4" l="1"/>
  <c r="F90" i="4"/>
  <c r="F97" i="4"/>
  <c r="F75" i="4"/>
  <c r="J31" i="4"/>
  <c r="J30" i="4" s="1"/>
  <c r="F34" i="4"/>
  <c r="F56" i="4"/>
  <c r="P454" i="4"/>
  <c r="M457" i="4"/>
  <c r="I30" i="4"/>
  <c r="F103" i="4"/>
  <c r="M454" i="4"/>
  <c r="P457" i="4"/>
  <c r="M463" i="4"/>
  <c r="P463" i="4"/>
  <c r="L493" i="4" l="1"/>
  <c r="N493" i="4"/>
  <c r="O493" i="4"/>
  <c r="Q493" i="4"/>
  <c r="R493" i="4"/>
  <c r="E493" i="4"/>
  <c r="P498" i="4"/>
  <c r="P496" i="4"/>
  <c r="P495" i="4"/>
  <c r="P494" i="4"/>
  <c r="M496" i="4"/>
  <c r="M495" i="4"/>
  <c r="M494" i="4"/>
  <c r="D496" i="4"/>
  <c r="D495" i="4"/>
  <c r="D494" i="4"/>
  <c r="M451" i="4"/>
  <c r="M450" i="4"/>
  <c r="M414" i="4"/>
  <c r="M413" i="4"/>
  <c r="P450" i="4"/>
  <c r="P449" i="4" s="1"/>
  <c r="D450" i="4"/>
  <c r="D449" i="4" s="1"/>
  <c r="E449" i="4"/>
  <c r="D415" i="4"/>
  <c r="E415" i="4"/>
  <c r="F415" i="4"/>
  <c r="P414" i="4"/>
  <c r="P413" i="4"/>
  <c r="D414" i="4"/>
  <c r="D413" i="4"/>
  <c r="E412" i="4"/>
  <c r="M393" i="4"/>
  <c r="M392" i="4"/>
  <c r="M391" i="4"/>
  <c r="P393" i="4"/>
  <c r="P392" i="4"/>
  <c r="P391" i="4"/>
  <c r="D393" i="4"/>
  <c r="D392" i="4"/>
  <c r="D391" i="4"/>
  <c r="AD390" i="4"/>
  <c r="AE390" i="4"/>
  <c r="AF390" i="4"/>
  <c r="AG390" i="4"/>
  <c r="AH390" i="4"/>
  <c r="AI390" i="4"/>
  <c r="AJ390" i="4"/>
  <c r="E390" i="4"/>
  <c r="D301" i="4"/>
  <c r="E301" i="4"/>
  <c r="F301" i="4"/>
  <c r="AD285" i="4"/>
  <c r="AE285" i="4"/>
  <c r="AF285" i="4"/>
  <c r="AG285" i="4"/>
  <c r="AH285" i="4"/>
  <c r="AI285" i="4"/>
  <c r="AJ285" i="4"/>
  <c r="D285" i="4"/>
  <c r="E285" i="4"/>
  <c r="F285" i="4"/>
  <c r="M273" i="4"/>
  <c r="M272" i="4"/>
  <c r="P273" i="4"/>
  <c r="P272" i="4"/>
  <c r="D273" i="4"/>
  <c r="D272" i="4"/>
  <c r="AD271" i="4"/>
  <c r="AE271" i="4"/>
  <c r="AF271" i="4"/>
  <c r="AG271" i="4"/>
  <c r="AH271" i="4"/>
  <c r="AI271" i="4"/>
  <c r="AJ271" i="4"/>
  <c r="E271" i="4"/>
  <c r="AE228" i="4"/>
  <c r="AF228" i="4"/>
  <c r="AG228" i="4"/>
  <c r="AH228" i="4"/>
  <c r="AI228" i="4"/>
  <c r="AJ228" i="4"/>
  <c r="D228" i="4"/>
  <c r="E228" i="4"/>
  <c r="F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390" i="4" l="1"/>
  <c r="M390" i="4"/>
  <c r="P183" i="4"/>
  <c r="AL185" i="4" s="1"/>
  <c r="P390" i="4"/>
  <c r="M183" i="4"/>
  <c r="P412" i="4"/>
  <c r="M412" i="4"/>
  <c r="M449" i="4"/>
  <c r="D271" i="4"/>
  <c r="P271" i="4"/>
  <c r="M271" i="4"/>
  <c r="D412" i="4"/>
  <c r="D493" i="4"/>
  <c r="M493" i="4"/>
  <c r="P493" i="4"/>
  <c r="D183" i="4"/>
  <c r="E183" i="4"/>
  <c r="D135" i="4"/>
  <c r="D134" i="4"/>
  <c r="D133" i="4"/>
  <c r="D132" i="4"/>
  <c r="D131" i="4"/>
  <c r="D130" i="4"/>
  <c r="D129" i="4"/>
  <c r="D128" i="4"/>
  <c r="D127" i="4"/>
  <c r="P135" i="4"/>
  <c r="P134" i="4"/>
  <c r="P133" i="4"/>
  <c r="P132" i="4"/>
  <c r="P131" i="4"/>
  <c r="P130" i="4"/>
  <c r="P129" i="4"/>
  <c r="P128" i="4"/>
  <c r="P127" i="4"/>
  <c r="P126" i="4"/>
  <c r="P125" i="4"/>
  <c r="P124" i="4"/>
  <c r="M135" i="4"/>
  <c r="M134" i="4"/>
  <c r="M133" i="4"/>
  <c r="M132" i="4"/>
  <c r="M131" i="4"/>
  <c r="M130" i="4"/>
  <c r="M129" i="4"/>
  <c r="M128" i="4"/>
  <c r="M127" i="4"/>
  <c r="M126" i="4"/>
  <c r="M125" i="4"/>
  <c r="M124" i="4"/>
  <c r="M120" i="4"/>
  <c r="M119" i="4" s="1"/>
  <c r="E123" i="4"/>
  <c r="P120" i="4"/>
  <c r="P119" i="4" s="1"/>
  <c r="D120" i="4"/>
  <c r="D119" i="4" s="1"/>
  <c r="M118" i="4"/>
  <c r="M117" i="4"/>
  <c r="M116" i="4"/>
  <c r="M115" i="4"/>
  <c r="M114" i="4"/>
  <c r="M113" i="4"/>
  <c r="M112" i="4"/>
  <c r="M111" i="4"/>
  <c r="M110" i="4"/>
  <c r="M109" i="4"/>
  <c r="M108" i="4"/>
  <c r="M107" i="4"/>
  <c r="M106" i="4"/>
  <c r="M105" i="4"/>
  <c r="M104" i="4"/>
  <c r="E119" i="4"/>
  <c r="P118" i="4"/>
  <c r="P117" i="4"/>
  <c r="P116" i="4"/>
  <c r="P115" i="4"/>
  <c r="P114" i="4"/>
  <c r="P113" i="4"/>
  <c r="P112" i="4"/>
  <c r="P111" i="4"/>
  <c r="P110" i="4"/>
  <c r="P109" i="4"/>
  <c r="P108" i="4"/>
  <c r="P107" i="4"/>
  <c r="P106" i="4"/>
  <c r="P105" i="4"/>
  <c r="P104" i="4"/>
  <c r="D114" i="4"/>
  <c r="D113" i="4"/>
  <c r="D112" i="4"/>
  <c r="D111" i="4"/>
  <c r="D110" i="4"/>
  <c r="D109" i="4"/>
  <c r="D108" i="4"/>
  <c r="D107" i="4"/>
  <c r="D106" i="4"/>
  <c r="D105" i="4"/>
  <c r="Z103" i="4"/>
  <c r="AA103" i="4"/>
  <c r="AC103" i="4"/>
  <c r="AD103" i="4"/>
  <c r="AF103" i="4"/>
  <c r="AG103" i="4"/>
  <c r="AH103" i="4"/>
  <c r="AI103" i="4"/>
  <c r="AJ103" i="4"/>
  <c r="E103" i="4"/>
  <c r="M102" i="4"/>
  <c r="M101" i="4"/>
  <c r="M100" i="4"/>
  <c r="M99" i="4"/>
  <c r="M98" i="4"/>
  <c r="AC97" i="4"/>
  <c r="AD97" i="4"/>
  <c r="AF97" i="4"/>
  <c r="AG97" i="4"/>
  <c r="AH97" i="4"/>
  <c r="AI97" i="4"/>
  <c r="AJ97" i="4"/>
  <c r="P102" i="4"/>
  <c r="P101" i="4"/>
  <c r="P100" i="4"/>
  <c r="P99" i="4"/>
  <c r="P98" i="4"/>
  <c r="M96" i="4"/>
  <c r="M95" i="4"/>
  <c r="M94" i="4"/>
  <c r="M93" i="4"/>
  <c r="M92" i="4"/>
  <c r="M91" i="4"/>
  <c r="P96" i="4"/>
  <c r="P95" i="4"/>
  <c r="P94" i="4"/>
  <c r="P93" i="4"/>
  <c r="P92" i="4"/>
  <c r="P91" i="4"/>
  <c r="M89" i="4"/>
  <c r="M88" i="4"/>
  <c r="M87" i="4"/>
  <c r="M86" i="4"/>
  <c r="M85" i="4"/>
  <c r="M84" i="4"/>
  <c r="M83" i="4"/>
  <c r="M82" i="4"/>
  <c r="M80" i="4"/>
  <c r="M79" i="4"/>
  <c r="M78" i="4"/>
  <c r="M77" i="4"/>
  <c r="M76" i="4"/>
  <c r="M74" i="4"/>
  <c r="M73" i="4"/>
  <c r="M72" i="4"/>
  <c r="M71" i="4"/>
  <c r="M70" i="4"/>
  <c r="M69" i="4"/>
  <c r="M68" i="4"/>
  <c r="M67" i="4"/>
  <c r="M65" i="4"/>
  <c r="M64" i="4"/>
  <c r="M63" i="4"/>
  <c r="M62" i="4"/>
  <c r="M61" i="4"/>
  <c r="M60" i="4"/>
  <c r="M59" i="4"/>
  <c r="M58" i="4"/>
  <c r="M57" i="4"/>
  <c r="P89" i="4"/>
  <c r="P88" i="4"/>
  <c r="P87" i="4"/>
  <c r="P86" i="4"/>
  <c r="P85" i="4"/>
  <c r="P84" i="4"/>
  <c r="P83" i="4"/>
  <c r="P82" i="4"/>
  <c r="P80" i="4"/>
  <c r="P79" i="4"/>
  <c r="P78" i="4"/>
  <c r="P77" i="4"/>
  <c r="P76" i="4"/>
  <c r="P74" i="4"/>
  <c r="P73" i="4"/>
  <c r="P72" i="4"/>
  <c r="P71" i="4"/>
  <c r="P70" i="4"/>
  <c r="P69" i="4"/>
  <c r="P68" i="4"/>
  <c r="P67" i="4"/>
  <c r="D101" i="4"/>
  <c r="D100" i="4"/>
  <c r="D99" i="4"/>
  <c r="D98" i="4"/>
  <c r="E97" i="4"/>
  <c r="D96" i="4"/>
  <c r="D95" i="4"/>
  <c r="D94" i="4"/>
  <c r="D93" i="4"/>
  <c r="D92" i="4"/>
  <c r="D91" i="4"/>
  <c r="E90" i="4"/>
  <c r="D89" i="4"/>
  <c r="D88" i="4"/>
  <c r="D87" i="4"/>
  <c r="D86" i="4"/>
  <c r="D85" i="4"/>
  <c r="D84" i="4"/>
  <c r="D83" i="4"/>
  <c r="D82" i="4"/>
  <c r="E81" i="4"/>
  <c r="D80" i="4"/>
  <c r="D79" i="4"/>
  <c r="D78" i="4"/>
  <c r="D77" i="4"/>
  <c r="D76" i="4"/>
  <c r="E75" i="4"/>
  <c r="D74" i="4"/>
  <c r="D73" i="4"/>
  <c r="D72" i="4"/>
  <c r="D71" i="4"/>
  <c r="D70" i="4"/>
  <c r="D69" i="4"/>
  <c r="D68" i="4"/>
  <c r="D67" i="4"/>
  <c r="E66" i="4"/>
  <c r="P65" i="4"/>
  <c r="P64" i="4"/>
  <c r="P63" i="4"/>
  <c r="P62" i="4"/>
  <c r="P61" i="4"/>
  <c r="P60" i="4"/>
  <c r="P59" i="4"/>
  <c r="P58" i="4"/>
  <c r="P57" i="4"/>
  <c r="D65" i="4"/>
  <c r="D64" i="4"/>
  <c r="D63" i="4"/>
  <c r="D62" i="4"/>
  <c r="D61" i="4"/>
  <c r="D60" i="4"/>
  <c r="D59" i="4"/>
  <c r="D58" i="4"/>
  <c r="D57" i="4"/>
  <c r="L31" i="4"/>
  <c r="AF56" i="4"/>
  <c r="AG56" i="4"/>
  <c r="AH56" i="4"/>
  <c r="AI56" i="4"/>
  <c r="AJ56" i="4"/>
  <c r="M55" i="4"/>
  <c r="M54" i="4"/>
  <c r="M53" i="4"/>
  <c r="M52" i="4"/>
  <c r="M51" i="4"/>
  <c r="M50" i="4"/>
  <c r="M49" i="4"/>
  <c r="M48" i="4"/>
  <c r="M47" i="4"/>
  <c r="M46" i="4"/>
  <c r="M45" i="4"/>
  <c r="M44" i="4"/>
  <c r="M43" i="4"/>
  <c r="M42" i="4"/>
  <c r="M41" i="4"/>
  <c r="M40" i="4"/>
  <c r="M39" i="4"/>
  <c r="M38" i="4"/>
  <c r="M37" i="4"/>
  <c r="M36" i="4"/>
  <c r="M35" i="4"/>
  <c r="P55" i="4"/>
  <c r="P54" i="4"/>
  <c r="P53" i="4"/>
  <c r="P52" i="4"/>
  <c r="P51" i="4"/>
  <c r="P50" i="4"/>
  <c r="P49" i="4"/>
  <c r="P48" i="4"/>
  <c r="P47" i="4"/>
  <c r="P46" i="4"/>
  <c r="P45" i="4"/>
  <c r="P44" i="4"/>
  <c r="P43" i="4"/>
  <c r="P42" i="4"/>
  <c r="P41" i="4"/>
  <c r="P40" i="4"/>
  <c r="P39" i="4"/>
  <c r="P38" i="4"/>
  <c r="P37" i="4"/>
  <c r="P36" i="4"/>
  <c r="P35" i="4"/>
  <c r="P33" i="4"/>
  <c r="P32" i="4" s="1"/>
  <c r="M33" i="4"/>
  <c r="M32" i="4" s="1"/>
  <c r="E56" i="4"/>
  <c r="D55" i="4"/>
  <c r="D54" i="4"/>
  <c r="D53" i="4"/>
  <c r="D52" i="4"/>
  <c r="D51" i="4"/>
  <c r="D50" i="4"/>
  <c r="D49" i="4"/>
  <c r="D48" i="4"/>
  <c r="D47" i="4"/>
  <c r="D46" i="4"/>
  <c r="D45" i="4"/>
  <c r="D44" i="4"/>
  <c r="D43" i="4"/>
  <c r="D42" i="4"/>
  <c r="D41" i="4"/>
  <c r="D40" i="4"/>
  <c r="D39" i="4"/>
  <c r="D38" i="4"/>
  <c r="D37" i="4"/>
  <c r="D36" i="4"/>
  <c r="D35" i="4"/>
  <c r="Q34" i="4"/>
  <c r="R34" i="4"/>
  <c r="E34" i="4"/>
  <c r="T32" i="4"/>
  <c r="U32" i="4"/>
  <c r="W32" i="4"/>
  <c r="X32" i="4"/>
  <c r="Z32" i="4"/>
  <c r="AA32" i="4"/>
  <c r="AC32" i="4"/>
  <c r="AD32" i="4"/>
  <c r="AF32" i="4"/>
  <c r="AG32" i="4"/>
  <c r="AH32" i="4"/>
  <c r="AI32" i="4"/>
  <c r="AJ32" i="4"/>
  <c r="D123" i="4" l="1"/>
  <c r="M66" i="4"/>
  <c r="M75" i="4"/>
  <c r="P56" i="4"/>
  <c r="M81" i="4"/>
  <c r="P90" i="4"/>
  <c r="P97" i="4"/>
  <c r="M97" i="4"/>
  <c r="D81" i="4"/>
  <c r="P66" i="4"/>
  <c r="P103" i="4"/>
  <c r="M103" i="4"/>
  <c r="M123" i="4"/>
  <c r="M122" i="4" s="1"/>
  <c r="M121" i="4" s="1"/>
  <c r="P123" i="4"/>
  <c r="P122" i="4" s="1"/>
  <c r="P121" i="4" s="1"/>
  <c r="P75" i="4"/>
  <c r="P81" i="4"/>
  <c r="M56" i="4"/>
  <c r="M90" i="4"/>
  <c r="D103" i="4"/>
  <c r="P34" i="4"/>
  <c r="D34" i="4"/>
  <c r="M34" i="4"/>
  <c r="E122" i="4"/>
  <c r="E121" i="4" s="1"/>
  <c r="D66" i="4"/>
  <c r="D56" i="4"/>
  <c r="D90" i="4"/>
  <c r="O31" i="4"/>
  <c r="O30" i="4" s="1"/>
  <c r="D75" i="4"/>
  <c r="D97" i="4"/>
  <c r="D122" i="4"/>
  <c r="D121" i="4" s="1"/>
  <c r="N31" i="4"/>
  <c r="Q31" i="4"/>
  <c r="Q30" i="4" s="1"/>
  <c r="M31" i="4" l="1"/>
  <c r="M30" i="4" s="1"/>
  <c r="P31" i="4"/>
  <c r="P30" i="4" s="1"/>
  <c r="W475" i="4" l="1"/>
  <c r="W474" i="4" s="1"/>
  <c r="W121" i="4" s="1"/>
  <c r="T475" i="4"/>
  <c r="T474" i="4" s="1"/>
  <c r="T121" i="4" s="1"/>
  <c r="V102" i="4"/>
  <c r="I254" i="5" l="1"/>
  <c r="J254" i="5"/>
  <c r="I145" i="5"/>
  <c r="J145" i="5"/>
  <c r="I129" i="5"/>
  <c r="J129" i="5"/>
  <c r="AB293" i="5"/>
  <c r="W290" i="5"/>
  <c r="F290" i="5"/>
  <c r="W289" i="5"/>
  <c r="F289" i="5"/>
  <c r="AB288" i="5"/>
  <c r="AB253" i="5"/>
  <c r="K252" i="5"/>
  <c r="K251" i="5"/>
  <c r="K250" i="5"/>
  <c r="K249" i="5"/>
  <c r="K248" i="5"/>
  <c r="K247" i="5"/>
  <c r="K246" i="5"/>
  <c r="K245" i="5"/>
  <c r="K244" i="5"/>
  <c r="K243" i="5"/>
  <c r="K242" i="5"/>
  <c r="K241" i="5"/>
  <c r="K240" i="5"/>
  <c r="K239" i="5"/>
  <c r="K238" i="5"/>
  <c r="K237" i="5"/>
  <c r="K236" i="5"/>
  <c r="K235" i="5"/>
  <c r="AB234" i="5"/>
  <c r="AB129" i="5"/>
  <c r="F128" i="5"/>
  <c r="F127" i="5"/>
  <c r="F126" i="5"/>
  <c r="F125" i="5"/>
  <c r="F124" i="5"/>
  <c r="F123" i="5"/>
  <c r="F122" i="5"/>
  <c r="F121" i="5"/>
  <c r="F120" i="5"/>
  <c r="F119" i="5"/>
  <c r="F118" i="5"/>
  <c r="AB117" i="5"/>
  <c r="AB74"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AB22" i="5"/>
  <c r="AB21" i="5"/>
  <c r="AB20" i="5"/>
  <c r="AB19" i="5"/>
  <c r="AB18" i="5"/>
  <c r="AB17" i="5"/>
  <c r="AB16" i="5"/>
  <c r="AB14" i="5"/>
  <c r="AO9" i="5"/>
  <c r="AM9" i="5"/>
  <c r="AL9" i="5"/>
  <c r="AN8" i="5"/>
  <c r="AM8" i="5"/>
  <c r="AL8" i="5"/>
  <c r="AJ8" i="5"/>
  <c r="AM7" i="5"/>
  <c r="AK7" i="5"/>
  <c r="AD7" i="5"/>
  <c r="AL5" i="5"/>
  <c r="AB291" i="5" l="1"/>
  <c r="AM488" i="4"/>
  <c r="AL488" i="4"/>
  <c r="AM487" i="4"/>
  <c r="AL487" i="4"/>
  <c r="AL490" i="4"/>
  <c r="F490" i="4"/>
  <c r="F489" i="4"/>
  <c r="F488" i="4"/>
  <c r="F487" i="4"/>
  <c r="AB492" i="4"/>
  <c r="AB490" i="4"/>
  <c r="AB489" i="4"/>
  <c r="AB488" i="4"/>
  <c r="AB487" i="4"/>
  <c r="Y492" i="4"/>
  <c r="Y490" i="4"/>
  <c r="Y489" i="4"/>
  <c r="Y488" i="4"/>
  <c r="Y487" i="4"/>
  <c r="S492" i="4"/>
  <c r="S490" i="4"/>
  <c r="S489" i="4"/>
  <c r="S488" i="4"/>
  <c r="S487" i="4"/>
  <c r="V492" i="4"/>
  <c r="V490" i="4"/>
  <c r="V489" i="4"/>
  <c r="V488" i="4"/>
  <c r="V487" i="4"/>
  <c r="AN488" i="4" l="1"/>
  <c r="AN487" i="4"/>
  <c r="G491" i="4"/>
  <c r="L491" i="4"/>
  <c r="N491" i="4"/>
  <c r="R491" i="4"/>
  <c r="S491" i="4"/>
  <c r="T491" i="4"/>
  <c r="V491" i="4"/>
  <c r="W491" i="4"/>
  <c r="X491" i="4"/>
  <c r="Y491" i="4"/>
  <c r="Z491" i="4"/>
  <c r="AA491" i="4"/>
  <c r="AB491" i="4"/>
  <c r="AC491" i="4"/>
  <c r="AD491" i="4"/>
  <c r="AE491" i="4"/>
  <c r="AF491" i="4"/>
  <c r="AG491" i="4"/>
  <c r="AH491" i="4"/>
  <c r="AI491" i="4"/>
  <c r="F491" i="4"/>
  <c r="U491" i="4"/>
  <c r="AM492" i="4"/>
  <c r="G486" i="4"/>
  <c r="L486" i="4"/>
  <c r="N486" i="4"/>
  <c r="R486" i="4"/>
  <c r="S486" i="4"/>
  <c r="T486" i="4"/>
  <c r="U486" i="4"/>
  <c r="U485" i="4" s="1"/>
  <c r="M292" i="5" s="1"/>
  <c r="V486" i="4"/>
  <c r="V485" i="4" s="1"/>
  <c r="N292" i="5" s="1"/>
  <c r="W486" i="4"/>
  <c r="W485" i="4" s="1"/>
  <c r="O292" i="5" s="1"/>
  <c r="X486" i="4"/>
  <c r="Y486" i="4"/>
  <c r="Y485" i="4" s="1"/>
  <c r="Q292" i="5" s="1"/>
  <c r="Z486" i="4"/>
  <c r="Z485" i="4" s="1"/>
  <c r="R292" i="5" s="1"/>
  <c r="AA486" i="4"/>
  <c r="AA485" i="4" s="1"/>
  <c r="S292" i="5" s="1"/>
  <c r="AB486" i="4"/>
  <c r="AC486" i="4"/>
  <c r="AD486" i="4"/>
  <c r="AE486" i="4"/>
  <c r="AE485" i="4" s="1"/>
  <c r="W292" i="5" s="1"/>
  <c r="AF486" i="4"/>
  <c r="AF485" i="4" s="1"/>
  <c r="X292" i="5" s="1"/>
  <c r="AG486" i="4"/>
  <c r="AG485" i="4" s="1"/>
  <c r="Y292" i="5" s="1"/>
  <c r="AH486" i="4"/>
  <c r="AH485" i="4" s="1"/>
  <c r="Z292" i="5" s="1"/>
  <c r="AI486" i="4"/>
  <c r="AI485" i="4" s="1"/>
  <c r="AA292" i="5" s="1"/>
  <c r="F486" i="4"/>
  <c r="F485" i="4" s="1"/>
  <c r="F292" i="5" s="1"/>
  <c r="T485" i="4" l="1"/>
  <c r="L292" i="5" s="1"/>
  <c r="R485" i="4"/>
  <c r="J292" i="5" s="1"/>
  <c r="L485" i="4"/>
  <c r="H292" i="5" s="1"/>
  <c r="N485" i="4"/>
  <c r="I292" i="5" s="1"/>
  <c r="G485" i="4"/>
  <c r="G292" i="5" s="1"/>
  <c r="AC485" i="4"/>
  <c r="AM486" i="4"/>
  <c r="AB485" i="4"/>
  <c r="T292" i="5" s="1"/>
  <c r="AN486" i="4"/>
  <c r="AD485" i="4"/>
  <c r="AL486" i="4"/>
  <c r="S485" i="4"/>
  <c r="K292" i="5" s="1"/>
  <c r="X485" i="4"/>
  <c r="P292" i="5" s="1"/>
  <c r="I293" i="5"/>
  <c r="J293" i="5"/>
  <c r="T493" i="4"/>
  <c r="L293" i="5" s="1"/>
  <c r="U493" i="4"/>
  <c r="M293" i="5" s="1"/>
  <c r="S479" i="4"/>
  <c r="S478" i="4" s="1"/>
  <c r="V479" i="4"/>
  <c r="V478" i="4" s="1"/>
  <c r="S477" i="4"/>
  <c r="S476" i="4" s="1"/>
  <c r="S464" i="4"/>
  <c r="S465" i="4"/>
  <c r="S466" i="4"/>
  <c r="S462" i="4"/>
  <c r="S461" i="4" s="1"/>
  <c r="S458" i="4"/>
  <c r="S459" i="4"/>
  <c r="AL455" i="4"/>
  <c r="S455" i="4"/>
  <c r="S456" i="4"/>
  <c r="V455" i="4"/>
  <c r="V456" i="4"/>
  <c r="V458" i="4"/>
  <c r="V459" i="4"/>
  <c r="V462" i="4"/>
  <c r="V461" i="4" s="1"/>
  <c r="V464" i="4"/>
  <c r="V465" i="4"/>
  <c r="V466" i="4"/>
  <c r="H288" i="5"/>
  <c r="I288" i="5"/>
  <c r="J288" i="5"/>
  <c r="L288" i="5"/>
  <c r="M288" i="5"/>
  <c r="O288" i="5"/>
  <c r="P288" i="5"/>
  <c r="I253" i="5"/>
  <c r="J253" i="5"/>
  <c r="S413" i="4"/>
  <c r="S414" i="4"/>
  <c r="L253" i="5"/>
  <c r="M253" i="5"/>
  <c r="V413" i="4"/>
  <c r="V414" i="4"/>
  <c r="O253" i="5"/>
  <c r="P253" i="5"/>
  <c r="H234" i="5"/>
  <c r="I234" i="5"/>
  <c r="J234" i="5"/>
  <c r="S392" i="4"/>
  <c r="S393" i="4"/>
  <c r="S394" i="4"/>
  <c r="S395" i="4"/>
  <c r="S396" i="4"/>
  <c r="S397" i="4"/>
  <c r="S398" i="4"/>
  <c r="S399" i="4"/>
  <c r="S400" i="4"/>
  <c r="S401" i="4"/>
  <c r="S402" i="4"/>
  <c r="S403" i="4"/>
  <c r="S404" i="4"/>
  <c r="S405" i="4"/>
  <c r="S406" i="4"/>
  <c r="S407" i="4"/>
  <c r="S408" i="4"/>
  <c r="S409" i="4"/>
  <c r="S410" i="4"/>
  <c r="S411" i="4"/>
  <c r="L234" i="5"/>
  <c r="M234" i="5"/>
  <c r="V391" i="4"/>
  <c r="V392" i="4"/>
  <c r="V393" i="4"/>
  <c r="O234" i="5"/>
  <c r="P234" i="5"/>
  <c r="Y391" i="4"/>
  <c r="Y392" i="4"/>
  <c r="Y393" i="4"/>
  <c r="R234" i="5"/>
  <c r="H117" i="5"/>
  <c r="I117" i="5"/>
  <c r="J117" i="5"/>
  <c r="S272" i="4"/>
  <c r="S273" i="4"/>
  <c r="L117" i="5"/>
  <c r="M117" i="5"/>
  <c r="V272" i="4"/>
  <c r="V273" i="4"/>
  <c r="O117" i="5"/>
  <c r="K74" i="5"/>
  <c r="H73" i="5"/>
  <c r="I73" i="5"/>
  <c r="J73" i="5"/>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L73" i="5"/>
  <c r="M73" i="5"/>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I25" i="5"/>
  <c r="J25" i="5"/>
  <c r="S124" i="4"/>
  <c r="S125" i="4"/>
  <c r="S126" i="4"/>
  <c r="S127" i="4"/>
  <c r="S128" i="4"/>
  <c r="S129" i="4"/>
  <c r="S130" i="4"/>
  <c r="S131" i="4"/>
  <c r="S132" i="4"/>
  <c r="S133" i="4"/>
  <c r="S134" i="4"/>
  <c r="S135" i="4"/>
  <c r="V124" i="4"/>
  <c r="V125" i="4"/>
  <c r="V126" i="4"/>
  <c r="V127" i="4"/>
  <c r="V128" i="4"/>
  <c r="V129" i="4"/>
  <c r="V130" i="4"/>
  <c r="V132" i="4"/>
  <c r="V133" i="4"/>
  <c r="V134" i="4"/>
  <c r="V135" i="4"/>
  <c r="Y124" i="4"/>
  <c r="Y125" i="4"/>
  <c r="Y126" i="4"/>
  <c r="Y127" i="4"/>
  <c r="Y128" i="4"/>
  <c r="Y129" i="4"/>
  <c r="Y130" i="4"/>
  <c r="Y131" i="4"/>
  <c r="Y132" i="4"/>
  <c r="Y133" i="4"/>
  <c r="Y134" i="4"/>
  <c r="Y135" i="4"/>
  <c r="N74" i="5"/>
  <c r="O73" i="5"/>
  <c r="P73" i="5"/>
  <c r="P117" i="5"/>
  <c r="I22" i="5"/>
  <c r="J22" i="5"/>
  <c r="L22" i="5"/>
  <c r="M22" i="5"/>
  <c r="O22" i="5"/>
  <c r="P22" i="5"/>
  <c r="I21" i="5"/>
  <c r="J21" i="5"/>
  <c r="S105" i="4"/>
  <c r="S106" i="4"/>
  <c r="S107" i="4"/>
  <c r="S108" i="4"/>
  <c r="S109" i="4"/>
  <c r="S110" i="4"/>
  <c r="S111" i="4"/>
  <c r="S112" i="4"/>
  <c r="S113" i="4"/>
  <c r="S114" i="4"/>
  <c r="S117" i="4"/>
  <c r="S118" i="4"/>
  <c r="L21" i="5"/>
  <c r="M21" i="5"/>
  <c r="V105" i="4"/>
  <c r="V106" i="4"/>
  <c r="V107" i="4"/>
  <c r="V108" i="4"/>
  <c r="V109" i="4"/>
  <c r="V110" i="4"/>
  <c r="V111" i="4"/>
  <c r="V112" i="4"/>
  <c r="V113" i="4"/>
  <c r="V114" i="4"/>
  <c r="O21" i="5"/>
  <c r="P21" i="5"/>
  <c r="I20" i="5"/>
  <c r="J20" i="5"/>
  <c r="S98" i="4"/>
  <c r="S99" i="4"/>
  <c r="S100" i="4"/>
  <c r="S101" i="4"/>
  <c r="S102" i="4"/>
  <c r="L20" i="5"/>
  <c r="M20" i="5"/>
  <c r="V98" i="4"/>
  <c r="V99" i="4"/>
  <c r="V100" i="4"/>
  <c r="V101" i="4"/>
  <c r="O20" i="5"/>
  <c r="P20" i="5"/>
  <c r="Y98" i="4"/>
  <c r="Y99" i="4"/>
  <c r="Y100" i="4"/>
  <c r="Y101" i="4"/>
  <c r="Y102" i="4"/>
  <c r="I19" i="5"/>
  <c r="S91" i="4"/>
  <c r="S92" i="4"/>
  <c r="S93" i="4"/>
  <c r="S94" i="4"/>
  <c r="S95" i="4"/>
  <c r="S96" i="4"/>
  <c r="L19" i="5"/>
  <c r="M19" i="5"/>
  <c r="V91" i="4"/>
  <c r="V92" i="4"/>
  <c r="V93" i="4"/>
  <c r="V94" i="4"/>
  <c r="V95" i="4"/>
  <c r="V96" i="4"/>
  <c r="O19" i="5"/>
  <c r="I18" i="5"/>
  <c r="J18" i="5"/>
  <c r="S82" i="4"/>
  <c r="S83" i="4"/>
  <c r="S84" i="4"/>
  <c r="S85" i="4"/>
  <c r="S86" i="4"/>
  <c r="S87" i="4"/>
  <c r="S88" i="4"/>
  <c r="S89" i="4"/>
  <c r="L18" i="5"/>
  <c r="M18" i="5"/>
  <c r="V82" i="4"/>
  <c r="V83" i="4"/>
  <c r="V84" i="4"/>
  <c r="V85" i="4"/>
  <c r="V86" i="4"/>
  <c r="V87" i="4"/>
  <c r="V88" i="4"/>
  <c r="V89" i="4"/>
  <c r="O18" i="5"/>
  <c r="P18" i="5"/>
  <c r="I17" i="5"/>
  <c r="J17" i="5"/>
  <c r="S76" i="4"/>
  <c r="S77" i="4"/>
  <c r="S78" i="4"/>
  <c r="S79" i="4"/>
  <c r="S80" i="4"/>
  <c r="L17" i="5"/>
  <c r="M17" i="5"/>
  <c r="V76" i="4"/>
  <c r="V77" i="4"/>
  <c r="V78" i="4"/>
  <c r="V79" i="4"/>
  <c r="V80" i="4"/>
  <c r="O17" i="5"/>
  <c r="P17" i="5"/>
  <c r="Y76" i="4"/>
  <c r="Y77" i="4"/>
  <c r="Y78" i="4"/>
  <c r="Y79" i="4"/>
  <c r="Y80" i="4"/>
  <c r="I16" i="5"/>
  <c r="J16" i="5"/>
  <c r="S67" i="4"/>
  <c r="S68" i="4"/>
  <c r="S69" i="4"/>
  <c r="S70" i="4"/>
  <c r="S71" i="4"/>
  <c r="S72" i="4"/>
  <c r="S73" i="4"/>
  <c r="S74" i="4"/>
  <c r="L16" i="5"/>
  <c r="M16" i="5"/>
  <c r="V67" i="4"/>
  <c r="V68" i="4"/>
  <c r="V69" i="4"/>
  <c r="V70" i="4"/>
  <c r="V71" i="4"/>
  <c r="V72" i="4"/>
  <c r="V73" i="4"/>
  <c r="V74" i="4"/>
  <c r="O16" i="5"/>
  <c r="P16" i="5"/>
  <c r="Y67" i="4"/>
  <c r="Y68" i="4"/>
  <c r="Y69" i="4"/>
  <c r="Y70" i="4"/>
  <c r="Y71" i="4"/>
  <c r="Y72" i="4"/>
  <c r="Y73" i="4"/>
  <c r="Y74" i="4"/>
  <c r="I15" i="5"/>
  <c r="J15" i="5"/>
  <c r="S57" i="4"/>
  <c r="S58" i="4"/>
  <c r="S59" i="4"/>
  <c r="S60" i="4"/>
  <c r="S61" i="4"/>
  <c r="S62" i="4"/>
  <c r="S63" i="4"/>
  <c r="S64" i="4"/>
  <c r="S65" i="4"/>
  <c r="L15" i="5"/>
  <c r="M15" i="5"/>
  <c r="V57" i="4"/>
  <c r="V58" i="4"/>
  <c r="V59" i="4"/>
  <c r="V60" i="4"/>
  <c r="V61" i="4"/>
  <c r="V62" i="4"/>
  <c r="V63" i="4"/>
  <c r="V64" i="4"/>
  <c r="V65" i="4"/>
  <c r="O15" i="5"/>
  <c r="P15" i="5"/>
  <c r="Y57" i="4"/>
  <c r="Y58" i="4"/>
  <c r="Y59" i="4"/>
  <c r="Y60" i="4"/>
  <c r="Y61" i="4"/>
  <c r="Y62" i="4"/>
  <c r="Y63" i="4"/>
  <c r="Y64" i="4"/>
  <c r="Y65" i="4"/>
  <c r="R15" i="5"/>
  <c r="H14" i="5"/>
  <c r="I14" i="5"/>
  <c r="J14" i="5"/>
  <c r="S35" i="4"/>
  <c r="S36" i="4"/>
  <c r="S37" i="4"/>
  <c r="S38" i="4"/>
  <c r="S39" i="4"/>
  <c r="S40" i="4"/>
  <c r="S41" i="4"/>
  <c r="S42" i="4"/>
  <c r="S43" i="4"/>
  <c r="S44" i="4"/>
  <c r="S45" i="4"/>
  <c r="S46" i="4"/>
  <c r="S47" i="4"/>
  <c r="S48" i="4"/>
  <c r="S49" i="4"/>
  <c r="S50" i="4"/>
  <c r="S51" i="4"/>
  <c r="S52" i="4"/>
  <c r="S53" i="4"/>
  <c r="S54" i="4"/>
  <c r="S55" i="4"/>
  <c r="T34" i="4"/>
  <c r="L14" i="5" s="1"/>
  <c r="U34" i="4"/>
  <c r="M14" i="5" s="1"/>
  <c r="V35" i="4"/>
  <c r="V36" i="4"/>
  <c r="V37" i="4"/>
  <c r="V38" i="4"/>
  <c r="V39" i="4"/>
  <c r="V40" i="4"/>
  <c r="V41" i="4"/>
  <c r="V42" i="4"/>
  <c r="V43" i="4"/>
  <c r="V44" i="4"/>
  <c r="V45" i="4"/>
  <c r="V46" i="4"/>
  <c r="V47" i="4"/>
  <c r="V48" i="4"/>
  <c r="V49" i="4"/>
  <c r="V50" i="4"/>
  <c r="V51" i="4"/>
  <c r="V52" i="4"/>
  <c r="V53" i="4"/>
  <c r="V54" i="4"/>
  <c r="V55" i="4"/>
  <c r="W34" i="4"/>
  <c r="O14" i="5" s="1"/>
  <c r="H13" i="5"/>
  <c r="I13" i="5"/>
  <c r="L13" i="5"/>
  <c r="O13" i="5"/>
  <c r="P13" i="5"/>
  <c r="R13" i="5"/>
  <c r="S13" i="5"/>
  <c r="N129" i="5"/>
  <c r="N145" i="5"/>
  <c r="N254" i="5"/>
  <c r="V450" i="4"/>
  <c r="V33" i="4"/>
  <c r="V116" i="4"/>
  <c r="V120" i="4"/>
  <c r="V467" i="4"/>
  <c r="V475" i="4"/>
  <c r="V474" i="4" s="1"/>
  <c r="V477" i="4"/>
  <c r="V476" i="4" s="1"/>
  <c r="V494" i="4"/>
  <c r="V495" i="4"/>
  <c r="V496" i="4"/>
  <c r="V498" i="4"/>
  <c r="AB498" i="4"/>
  <c r="F498" i="4"/>
  <c r="AB496" i="4"/>
  <c r="Y496" i="4"/>
  <c r="S496" i="4"/>
  <c r="S493" i="4" s="1"/>
  <c r="K293" i="5" s="1"/>
  <c r="F496" i="4"/>
  <c r="AD123" i="4"/>
  <c r="H21" i="5"/>
  <c r="S116" i="4"/>
  <c r="Y105" i="4"/>
  <c r="Y106" i="4"/>
  <c r="Y107" i="4"/>
  <c r="Y108" i="4"/>
  <c r="Y109" i="4"/>
  <c r="Y110" i="4"/>
  <c r="Y111" i="4"/>
  <c r="Y112" i="4"/>
  <c r="Y113" i="4"/>
  <c r="Y114" i="4"/>
  <c r="Y116" i="4"/>
  <c r="R21" i="5"/>
  <c r="S21" i="5"/>
  <c r="AB105" i="4"/>
  <c r="AB106" i="4"/>
  <c r="AB107" i="4"/>
  <c r="AB108" i="4"/>
  <c r="AB109" i="4"/>
  <c r="AB110" i="4"/>
  <c r="AB111" i="4"/>
  <c r="AB112" i="4"/>
  <c r="AB113" i="4"/>
  <c r="AB114" i="4"/>
  <c r="AB116" i="4"/>
  <c r="U21" i="5"/>
  <c r="V21" i="5"/>
  <c r="AE105" i="4"/>
  <c r="AE106" i="4"/>
  <c r="AE107" i="4"/>
  <c r="AE108" i="4"/>
  <c r="AE109" i="4"/>
  <c r="AE110" i="4"/>
  <c r="AE111" i="4"/>
  <c r="AE112" i="4"/>
  <c r="AE114" i="4"/>
  <c r="AE115" i="4"/>
  <c r="AE116" i="4"/>
  <c r="X21" i="5"/>
  <c r="Y21" i="5"/>
  <c r="Z21" i="5"/>
  <c r="AA21" i="5"/>
  <c r="AB495" i="4"/>
  <c r="AB494" i="4"/>
  <c r="Y494" i="4"/>
  <c r="F494" i="4"/>
  <c r="F495" i="4"/>
  <c r="Y495" i="4"/>
  <c r="AL463" i="4"/>
  <c r="AE467" i="4"/>
  <c r="AB467" i="4"/>
  <c r="Y467" i="4"/>
  <c r="S467" i="4"/>
  <c r="G493" i="4"/>
  <c r="G293" i="5" s="1"/>
  <c r="H293" i="5"/>
  <c r="W493" i="4"/>
  <c r="O293" i="5" s="1"/>
  <c r="X493" i="4"/>
  <c r="P293" i="5" s="1"/>
  <c r="Z493" i="4"/>
  <c r="R293" i="5" s="1"/>
  <c r="AA493" i="4"/>
  <c r="S293" i="5" s="1"/>
  <c r="AC493" i="4"/>
  <c r="U293" i="5" s="1"/>
  <c r="AD493" i="4"/>
  <c r="V293" i="5" s="1"/>
  <c r="AE493" i="4"/>
  <c r="W293" i="5" s="1"/>
  <c r="AF493" i="4"/>
  <c r="X293" i="5" s="1"/>
  <c r="AG493" i="4"/>
  <c r="Y293" i="5" s="1"/>
  <c r="AH493" i="4"/>
  <c r="Z293" i="5" s="1"/>
  <c r="AI493" i="4"/>
  <c r="AA293" i="5" s="1"/>
  <c r="Y458" i="4"/>
  <c r="AB479" i="4"/>
  <c r="AB478" i="4" s="1"/>
  <c r="AB475" i="4"/>
  <c r="AB474" i="4" s="1"/>
  <c r="AB477" i="4"/>
  <c r="AB476" i="4" s="1"/>
  <c r="AB466" i="4"/>
  <c r="AB465" i="4"/>
  <c r="AB464" i="4"/>
  <c r="AB462" i="4"/>
  <c r="AB461" i="4" s="1"/>
  <c r="AB459" i="4"/>
  <c r="AB458" i="4"/>
  <c r="AB456" i="4"/>
  <c r="AB455" i="4"/>
  <c r="AB450" i="4"/>
  <c r="AB449" i="4" s="1"/>
  <c r="T288" i="5" s="1"/>
  <c r="AB414" i="4"/>
  <c r="AB413" i="4"/>
  <c r="AB393" i="4"/>
  <c r="AB392" i="4"/>
  <c r="AB391" i="4"/>
  <c r="AB273" i="4"/>
  <c r="AB272" i="4"/>
  <c r="AB227" i="4"/>
  <c r="AB226" i="4"/>
  <c r="AB225" i="4"/>
  <c r="AB224" i="4"/>
  <c r="AB223" i="4"/>
  <c r="AB222" i="4"/>
  <c r="AB221" i="4"/>
  <c r="AB220" i="4"/>
  <c r="AB219" i="4"/>
  <c r="AB218" i="4"/>
  <c r="AB217" i="4"/>
  <c r="AB216" i="4"/>
  <c r="AB215" i="4"/>
  <c r="AB214" i="4"/>
  <c r="AB213" i="4"/>
  <c r="AB212" i="4"/>
  <c r="AB211" i="4"/>
  <c r="AB210" i="4"/>
  <c r="AB209" i="4"/>
  <c r="AB208" i="4"/>
  <c r="AB207" i="4"/>
  <c r="AB206" i="4"/>
  <c r="AB205" i="4"/>
  <c r="AB204" i="4"/>
  <c r="AB203" i="4"/>
  <c r="AB202" i="4"/>
  <c r="AB201" i="4"/>
  <c r="AB200" i="4"/>
  <c r="AB199" i="4"/>
  <c r="AB198" i="4"/>
  <c r="AB197" i="4"/>
  <c r="AB196" i="4"/>
  <c r="AB195" i="4"/>
  <c r="AB194" i="4"/>
  <c r="AB193" i="4"/>
  <c r="AB192" i="4"/>
  <c r="AB191" i="4"/>
  <c r="AB190" i="4"/>
  <c r="AB189" i="4"/>
  <c r="AB188" i="4"/>
  <c r="AB187" i="4"/>
  <c r="AB186" i="4"/>
  <c r="AB185" i="4"/>
  <c r="AB184" i="4"/>
  <c r="AB135" i="4"/>
  <c r="AB134" i="4"/>
  <c r="AB133" i="4"/>
  <c r="AB132" i="4"/>
  <c r="AB131" i="4"/>
  <c r="AB130" i="4"/>
  <c r="AB129" i="4"/>
  <c r="AB128" i="4"/>
  <c r="AB127" i="4"/>
  <c r="AB126" i="4"/>
  <c r="AB125" i="4"/>
  <c r="AB124" i="4"/>
  <c r="AB120" i="4"/>
  <c r="AB119" i="4" s="1"/>
  <c r="T22" i="5" s="1"/>
  <c r="AC119" i="4"/>
  <c r="U22" i="5" s="1"/>
  <c r="AD119" i="4"/>
  <c r="V22" i="5" s="1"/>
  <c r="AF119" i="4"/>
  <c r="X22" i="5" s="1"/>
  <c r="AG119" i="4"/>
  <c r="Y22" i="5" s="1"/>
  <c r="AH119" i="4"/>
  <c r="Z22" i="5" s="1"/>
  <c r="AI119" i="4"/>
  <c r="AA22" i="5" s="1"/>
  <c r="AB102" i="4"/>
  <c r="AB101" i="4"/>
  <c r="AB100" i="4"/>
  <c r="AB99" i="4"/>
  <c r="AB98" i="4"/>
  <c r="AB96" i="4"/>
  <c r="AB95" i="4"/>
  <c r="AB94" i="4"/>
  <c r="AB93" i="4"/>
  <c r="AB92" i="4"/>
  <c r="AB91" i="4"/>
  <c r="AB89" i="4"/>
  <c r="AB88" i="4"/>
  <c r="AB87" i="4"/>
  <c r="AB86" i="4"/>
  <c r="AB85" i="4"/>
  <c r="AB84" i="4"/>
  <c r="AB83" i="4"/>
  <c r="AB82" i="4"/>
  <c r="AB80" i="4"/>
  <c r="AB79" i="4"/>
  <c r="AB78" i="4"/>
  <c r="AB77" i="4"/>
  <c r="AB76" i="4"/>
  <c r="AB74" i="4"/>
  <c r="AB73" i="4"/>
  <c r="AB72" i="4"/>
  <c r="AB71" i="4"/>
  <c r="AB70" i="4"/>
  <c r="AB69" i="4"/>
  <c r="AB68" i="4"/>
  <c r="AB67" i="4"/>
  <c r="AB65" i="4"/>
  <c r="AB64" i="4"/>
  <c r="AB63" i="4"/>
  <c r="AB62" i="4"/>
  <c r="AB61" i="4"/>
  <c r="AB60" i="4"/>
  <c r="AB59" i="4"/>
  <c r="AB58" i="4"/>
  <c r="AB57" i="4"/>
  <c r="AB55" i="4"/>
  <c r="AB54" i="4"/>
  <c r="AB53" i="4"/>
  <c r="AB52" i="4"/>
  <c r="AB51" i="4"/>
  <c r="AB50" i="4"/>
  <c r="AB49" i="4"/>
  <c r="AB48" i="4"/>
  <c r="AB47" i="4"/>
  <c r="AB46" i="4"/>
  <c r="AB45" i="4"/>
  <c r="AB44" i="4"/>
  <c r="AB43" i="4"/>
  <c r="AB42" i="4"/>
  <c r="AB41" i="4"/>
  <c r="AB40" i="4"/>
  <c r="AB39" i="4"/>
  <c r="AB38" i="4"/>
  <c r="AB37" i="4"/>
  <c r="AB36" i="4"/>
  <c r="AB35" i="4"/>
  <c r="Y479" i="4"/>
  <c r="Y478" i="4" s="1"/>
  <c r="Y477" i="4"/>
  <c r="Y476" i="4" s="1"/>
  <c r="Y475" i="4"/>
  <c r="Y474" i="4" s="1"/>
  <c r="Y466" i="4"/>
  <c r="Y465" i="4"/>
  <c r="Y464" i="4"/>
  <c r="Y462" i="4"/>
  <c r="Y461" i="4" s="1"/>
  <c r="Y459" i="4"/>
  <c r="Y456" i="4"/>
  <c r="Y455" i="4"/>
  <c r="Y450" i="4"/>
  <c r="R253" i="5"/>
  <c r="S253" i="5"/>
  <c r="U253" i="5"/>
  <c r="AD412" i="4"/>
  <c r="V253" i="5" s="1"/>
  <c r="AE412" i="4"/>
  <c r="W253" i="5" s="1"/>
  <c r="AF412" i="4"/>
  <c r="X253" i="5" s="1"/>
  <c r="AG412" i="4"/>
  <c r="Y253" i="5" s="1"/>
  <c r="AH412" i="4"/>
  <c r="Z253" i="5" s="1"/>
  <c r="Y414" i="4"/>
  <c r="Y413" i="4"/>
  <c r="Y273" i="4"/>
  <c r="Y272"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20" i="4"/>
  <c r="Y96" i="4"/>
  <c r="Y95" i="4"/>
  <c r="Y94" i="4"/>
  <c r="Y93" i="4"/>
  <c r="Y92" i="4"/>
  <c r="Y91" i="4"/>
  <c r="Y89" i="4"/>
  <c r="Y88" i="4"/>
  <c r="Y87" i="4"/>
  <c r="Y86" i="4"/>
  <c r="Y85" i="4"/>
  <c r="Y84" i="4"/>
  <c r="Y83" i="4"/>
  <c r="Y82" i="4"/>
  <c r="Y55" i="4"/>
  <c r="Y54" i="4"/>
  <c r="Y53" i="4"/>
  <c r="Y52" i="4"/>
  <c r="Y51" i="4"/>
  <c r="Y50" i="4"/>
  <c r="Y49" i="4"/>
  <c r="Y48" i="4"/>
  <c r="Y47" i="4"/>
  <c r="Y46" i="4"/>
  <c r="Y45" i="4"/>
  <c r="Y44" i="4"/>
  <c r="Y43" i="4"/>
  <c r="Y42" i="4"/>
  <c r="Y41" i="4"/>
  <c r="Y40" i="4"/>
  <c r="Y39" i="4"/>
  <c r="Y38" i="4"/>
  <c r="Y37" i="4"/>
  <c r="Y36" i="4"/>
  <c r="Y35" i="4"/>
  <c r="AB33" i="4"/>
  <c r="AB32" i="4" s="1"/>
  <c r="T13" i="5" s="1"/>
  <c r="Y33" i="4"/>
  <c r="S33" i="4"/>
  <c r="AJ493" i="4"/>
  <c r="AC478" i="4"/>
  <c r="AD478" i="4"/>
  <c r="AF478" i="4"/>
  <c r="AG478" i="4"/>
  <c r="AH478" i="4"/>
  <c r="AI478" i="4"/>
  <c r="AJ478" i="4"/>
  <c r="S475" i="4"/>
  <c r="S474" i="4" s="1"/>
  <c r="AL476" i="4"/>
  <c r="AC474" i="4"/>
  <c r="AD474" i="4"/>
  <c r="AF474" i="4"/>
  <c r="AG474" i="4"/>
  <c r="AH474" i="4"/>
  <c r="AI474" i="4"/>
  <c r="AD461" i="4"/>
  <c r="AF461" i="4"/>
  <c r="AG461" i="4"/>
  <c r="AH461" i="4"/>
  <c r="AL457" i="4"/>
  <c r="S450" i="4"/>
  <c r="R288" i="5"/>
  <c r="S288" i="5"/>
  <c r="AC449" i="4"/>
  <c r="U288" i="5" s="1"/>
  <c r="AD449" i="4"/>
  <c r="V288" i="5" s="1"/>
  <c r="AF449" i="4"/>
  <c r="X288" i="5" s="1"/>
  <c r="AG449" i="4"/>
  <c r="Y288" i="5" s="1"/>
  <c r="AH449" i="4"/>
  <c r="Z288" i="5" s="1"/>
  <c r="AI449" i="4"/>
  <c r="AA288" i="5" s="1"/>
  <c r="K254" i="5"/>
  <c r="L254" i="5"/>
  <c r="M254" i="5"/>
  <c r="O254" i="5"/>
  <c r="P254" i="5"/>
  <c r="Q254" i="5"/>
  <c r="R254" i="5"/>
  <c r="S254" i="5"/>
  <c r="AB415" i="4"/>
  <c r="T254" i="5" s="1"/>
  <c r="AC415" i="4"/>
  <c r="U254" i="5" s="1"/>
  <c r="AD415" i="4"/>
  <c r="V254" i="5" s="1"/>
  <c r="AE415" i="4"/>
  <c r="W254" i="5" s="1"/>
  <c r="AF415" i="4"/>
  <c r="X254" i="5" s="1"/>
  <c r="AG415" i="4"/>
  <c r="Y254" i="5" s="1"/>
  <c r="AH415" i="4"/>
  <c r="Z254" i="5" s="1"/>
  <c r="AI415" i="4"/>
  <c r="AA254" i="5" s="1"/>
  <c r="S234" i="5"/>
  <c r="W234" i="5"/>
  <c r="X234" i="5"/>
  <c r="Y234" i="5"/>
  <c r="Z234" i="5"/>
  <c r="AA234" i="5"/>
  <c r="K145" i="5"/>
  <c r="L145" i="5"/>
  <c r="M145" i="5"/>
  <c r="O145" i="5"/>
  <c r="P145" i="5"/>
  <c r="Q145" i="5"/>
  <c r="R145" i="5"/>
  <c r="S145" i="5"/>
  <c r="T145" i="5"/>
  <c r="U145" i="5"/>
  <c r="AD301" i="4"/>
  <c r="V145" i="5" s="1"/>
  <c r="AE301" i="4"/>
  <c r="W145" i="5" s="1"/>
  <c r="AF301" i="4"/>
  <c r="X145" i="5" s="1"/>
  <c r="AG301" i="4"/>
  <c r="Y145" i="5" s="1"/>
  <c r="AH301" i="4"/>
  <c r="Z145" i="5" s="1"/>
  <c r="AI301" i="4"/>
  <c r="AA145" i="5" s="1"/>
  <c r="K129" i="5"/>
  <c r="L129" i="5"/>
  <c r="M129" i="5"/>
  <c r="O129" i="5"/>
  <c r="P129" i="5"/>
  <c r="Q129" i="5"/>
  <c r="R129" i="5"/>
  <c r="S129" i="5"/>
  <c r="T129" i="5"/>
  <c r="U129" i="5"/>
  <c r="V129" i="5"/>
  <c r="W129" i="5"/>
  <c r="X129" i="5"/>
  <c r="Y129" i="5"/>
  <c r="Z129" i="5"/>
  <c r="AA129" i="5"/>
  <c r="R117" i="5"/>
  <c r="S117" i="5"/>
  <c r="U117" i="5"/>
  <c r="V117" i="5"/>
  <c r="W117" i="5"/>
  <c r="X117" i="5"/>
  <c r="Y117" i="5"/>
  <c r="Z117" i="5"/>
  <c r="AA117" i="5"/>
  <c r="Q74" i="5"/>
  <c r="T74" i="5"/>
  <c r="W74" i="5"/>
  <c r="R73" i="5"/>
  <c r="S73" i="5"/>
  <c r="AD183" i="4"/>
  <c r="AE183" i="4"/>
  <c r="W73" i="5" s="1"/>
  <c r="AF183" i="4"/>
  <c r="X73" i="5" s="1"/>
  <c r="AG183" i="4"/>
  <c r="Y73" i="5" s="1"/>
  <c r="AH183" i="4"/>
  <c r="Z73" i="5" s="1"/>
  <c r="AI183" i="4"/>
  <c r="AA73" i="5" s="1"/>
  <c r="AF123" i="4"/>
  <c r="AG123" i="4"/>
  <c r="AH123" i="4"/>
  <c r="AI123" i="4"/>
  <c r="S120" i="4"/>
  <c r="H22" i="5"/>
  <c r="Z119" i="4"/>
  <c r="R22" i="5" s="1"/>
  <c r="AA119" i="4"/>
  <c r="S22" i="5" s="1"/>
  <c r="R20" i="5"/>
  <c r="S20" i="5"/>
  <c r="U20" i="5"/>
  <c r="V20" i="5"/>
  <c r="X20" i="5"/>
  <c r="Y20" i="5"/>
  <c r="Z20" i="5"/>
  <c r="AA20" i="5"/>
  <c r="H19" i="5"/>
  <c r="P19" i="5"/>
  <c r="R19" i="5"/>
  <c r="S19" i="5"/>
  <c r="AC90" i="4"/>
  <c r="U19" i="5" s="1"/>
  <c r="AD90" i="4"/>
  <c r="V19" i="5" s="1"/>
  <c r="AF90" i="4"/>
  <c r="X19" i="5" s="1"/>
  <c r="AG90" i="4"/>
  <c r="Y19" i="5" s="1"/>
  <c r="AH90" i="4"/>
  <c r="Z19" i="5" s="1"/>
  <c r="AI90" i="4"/>
  <c r="AA19" i="5" s="1"/>
  <c r="AJ90" i="4"/>
  <c r="H18" i="5"/>
  <c r="R18" i="5"/>
  <c r="S18" i="5"/>
  <c r="U18" i="5"/>
  <c r="AD81" i="4"/>
  <c r="V18" i="5" s="1"/>
  <c r="AF81" i="4"/>
  <c r="X18" i="5" s="1"/>
  <c r="AG81" i="4"/>
  <c r="Y18" i="5" s="1"/>
  <c r="AH81" i="4"/>
  <c r="Z18" i="5" s="1"/>
  <c r="AI81" i="4"/>
  <c r="AA18" i="5" s="1"/>
  <c r="H17" i="5"/>
  <c r="R17" i="5"/>
  <c r="S17" i="5"/>
  <c r="AC75" i="4"/>
  <c r="U17" i="5" s="1"/>
  <c r="AD75" i="4"/>
  <c r="V17" i="5" s="1"/>
  <c r="AF75" i="4"/>
  <c r="X17" i="5" s="1"/>
  <c r="AG75" i="4"/>
  <c r="Y17" i="5" s="1"/>
  <c r="AH75" i="4"/>
  <c r="Z17" i="5" s="1"/>
  <c r="AI75" i="4"/>
  <c r="AA17" i="5" s="1"/>
  <c r="H16" i="5"/>
  <c r="R16" i="5"/>
  <c r="S16" i="5"/>
  <c r="U16" i="5"/>
  <c r="V16" i="5"/>
  <c r="AF66" i="4"/>
  <c r="X16" i="5" s="1"/>
  <c r="AG66" i="4"/>
  <c r="Y16" i="5" s="1"/>
  <c r="AH66" i="4"/>
  <c r="Z16" i="5" s="1"/>
  <c r="AI66" i="4"/>
  <c r="AA16" i="5" s="1"/>
  <c r="H15" i="5"/>
  <c r="S15" i="5"/>
  <c r="U15" i="5"/>
  <c r="V15" i="5"/>
  <c r="X15" i="5"/>
  <c r="Y15" i="5"/>
  <c r="Z15" i="5"/>
  <c r="AA15" i="5"/>
  <c r="AB15" i="5"/>
  <c r="X34" i="4"/>
  <c r="P14" i="5" s="1"/>
  <c r="Z34" i="4"/>
  <c r="R14" i="5" s="1"/>
  <c r="AA34" i="4"/>
  <c r="S14" i="5" s="1"/>
  <c r="AC34" i="4"/>
  <c r="U14" i="5" s="1"/>
  <c r="AD34" i="4"/>
  <c r="V14" i="5" s="1"/>
  <c r="AF34" i="4"/>
  <c r="X14" i="5" s="1"/>
  <c r="AG34" i="4"/>
  <c r="Y14" i="5" s="1"/>
  <c r="AH34" i="4"/>
  <c r="Z14" i="5" s="1"/>
  <c r="AI34" i="4"/>
  <c r="AA14" i="5" s="1"/>
  <c r="U13" i="5"/>
  <c r="V13" i="5"/>
  <c r="X13" i="5"/>
  <c r="Y13" i="5"/>
  <c r="Z13" i="5"/>
  <c r="AA13" i="5"/>
  <c r="AB13" i="5"/>
  <c r="AN85" i="4"/>
  <c r="AJ474" i="4"/>
  <c r="AE135" i="4"/>
  <c r="AE134" i="4"/>
  <c r="AE133" i="4"/>
  <c r="AE132" i="4"/>
  <c r="AE131" i="4"/>
  <c r="AE130" i="4"/>
  <c r="AE129" i="4"/>
  <c r="AE128" i="4"/>
  <c r="AE127" i="4"/>
  <c r="AE126" i="4"/>
  <c r="AE125" i="4"/>
  <c r="AE124" i="4"/>
  <c r="AJ461" i="4"/>
  <c r="AJ449" i="4"/>
  <c r="AJ415" i="4"/>
  <c r="AB254" i="5" s="1"/>
  <c r="AI412" i="4"/>
  <c r="AA253" i="5" s="1"/>
  <c r="AJ412" i="4"/>
  <c r="AJ301" i="4"/>
  <c r="AB145" i="5" s="1"/>
  <c r="AJ183" i="4"/>
  <c r="AB73" i="5" s="1"/>
  <c r="AJ123" i="4"/>
  <c r="AJ119" i="4"/>
  <c r="AJ81" i="4"/>
  <c r="AJ75" i="4"/>
  <c r="AJ66" i="4"/>
  <c r="AJ34" i="4"/>
  <c r="AE479" i="4"/>
  <c r="AE478" i="4" s="1"/>
  <c r="AE477" i="4"/>
  <c r="AE476" i="4" s="1"/>
  <c r="AE475" i="4"/>
  <c r="AE474" i="4" s="1"/>
  <c r="AE473" i="4"/>
  <c r="AE472" i="4"/>
  <c r="AE471" i="4"/>
  <c r="AE470" i="4"/>
  <c r="AE469" i="4"/>
  <c r="AE468" i="4"/>
  <c r="AE466" i="4"/>
  <c r="AE465" i="4"/>
  <c r="AE464" i="4"/>
  <c r="AE462" i="4"/>
  <c r="AE461" i="4" s="1"/>
  <c r="AE459" i="4"/>
  <c r="AE458" i="4"/>
  <c r="AE456" i="4"/>
  <c r="AE455" i="4"/>
  <c r="F473" i="4"/>
  <c r="F472" i="4"/>
  <c r="F471" i="4"/>
  <c r="F470" i="4"/>
  <c r="F469" i="4"/>
  <c r="F468" i="4"/>
  <c r="F476" i="4"/>
  <c r="AE451" i="4"/>
  <c r="AE452" i="4"/>
  <c r="AE450" i="4"/>
  <c r="G288" i="5"/>
  <c r="F451" i="4"/>
  <c r="F452" i="4"/>
  <c r="F254" i="5"/>
  <c r="G254" i="5"/>
  <c r="H254" i="5"/>
  <c r="G253" i="5"/>
  <c r="F390" i="4"/>
  <c r="G234" i="5"/>
  <c r="F145" i="5"/>
  <c r="G145" i="5"/>
  <c r="H145" i="5"/>
  <c r="F129" i="5"/>
  <c r="G129" i="5"/>
  <c r="H129" i="5"/>
  <c r="G117" i="5"/>
  <c r="F274" i="4"/>
  <c r="F275" i="4"/>
  <c r="F276" i="4"/>
  <c r="F277" i="4"/>
  <c r="F278" i="4"/>
  <c r="F279" i="4"/>
  <c r="F280" i="4"/>
  <c r="F281" i="4"/>
  <c r="F282" i="4"/>
  <c r="F283" i="4"/>
  <c r="F284" i="4"/>
  <c r="F74" i="5"/>
  <c r="G73" i="5"/>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G123" i="4"/>
  <c r="G122" i="4" s="1"/>
  <c r="G121" i="4" s="1"/>
  <c r="H25" i="5"/>
  <c r="G17" i="5"/>
  <c r="G22" i="5"/>
  <c r="F119" i="4"/>
  <c r="AE120" i="4"/>
  <c r="AE119" i="4" s="1"/>
  <c r="W22" i="5" s="1"/>
  <c r="G20" i="5"/>
  <c r="H20" i="5"/>
  <c r="AE102" i="4"/>
  <c r="AE101" i="4"/>
  <c r="AE100" i="4"/>
  <c r="AE99" i="4"/>
  <c r="AE98" i="4"/>
  <c r="AE96" i="4"/>
  <c r="G19" i="5"/>
  <c r="AE95" i="4"/>
  <c r="AE94" i="4"/>
  <c r="AE93" i="4"/>
  <c r="AE92" i="4"/>
  <c r="AE91" i="4"/>
  <c r="AE89" i="4"/>
  <c r="AE88" i="4"/>
  <c r="AE87" i="4"/>
  <c r="AE86" i="4"/>
  <c r="AE85" i="4"/>
  <c r="AE84" i="4"/>
  <c r="AE83" i="4"/>
  <c r="AE82" i="4"/>
  <c r="G18" i="5"/>
  <c r="AE80" i="4"/>
  <c r="AE79" i="4"/>
  <c r="AE78" i="4"/>
  <c r="AE77" i="4"/>
  <c r="AE76" i="4"/>
  <c r="G16" i="5"/>
  <c r="AE74" i="4"/>
  <c r="AE73" i="4"/>
  <c r="AE72" i="4"/>
  <c r="AE71" i="4"/>
  <c r="AE70" i="4"/>
  <c r="AE69" i="4"/>
  <c r="AE68" i="4"/>
  <c r="AE67" i="4"/>
  <c r="G15" i="5"/>
  <c r="AE65" i="4"/>
  <c r="AE64" i="4"/>
  <c r="AE63" i="4"/>
  <c r="AE62" i="4"/>
  <c r="AE61" i="4"/>
  <c r="AE60" i="4"/>
  <c r="AE59" i="4"/>
  <c r="AE58" i="4"/>
  <c r="AE57" i="4"/>
  <c r="G34" i="4"/>
  <c r="G14" i="5" s="1"/>
  <c r="G32" i="4"/>
  <c r="G13" i="5" s="1"/>
  <c r="AE55" i="4"/>
  <c r="AE54" i="4"/>
  <c r="AE53" i="4"/>
  <c r="AE52" i="4"/>
  <c r="AE51" i="4"/>
  <c r="AE50" i="4"/>
  <c r="AE49" i="4"/>
  <c r="AE48" i="4"/>
  <c r="AE47" i="4"/>
  <c r="AE46" i="4"/>
  <c r="AE45" i="4"/>
  <c r="AE44" i="4"/>
  <c r="AE43" i="4"/>
  <c r="AE42" i="4"/>
  <c r="AE41" i="4"/>
  <c r="AE40" i="4"/>
  <c r="AE39" i="4"/>
  <c r="AE38" i="4"/>
  <c r="AE37" i="4"/>
  <c r="AE36" i="4"/>
  <c r="AE35" i="4"/>
  <c r="AE33" i="4"/>
  <c r="F449" i="4" l="1"/>
  <c r="AJ453" i="4"/>
  <c r="AF453" i="4"/>
  <c r="Y81" i="4"/>
  <c r="Y90" i="4"/>
  <c r="Y454" i="4"/>
  <c r="Y463" i="4"/>
  <c r="V390" i="4"/>
  <c r="N234" i="5" s="1"/>
  <c r="V457" i="4"/>
  <c r="S454" i="4"/>
  <c r="S56" i="4"/>
  <c r="V66" i="4"/>
  <c r="V75" i="4"/>
  <c r="Y457" i="4"/>
  <c r="S449" i="4"/>
  <c r="K288" i="5" s="1"/>
  <c r="F22" i="5"/>
  <c r="F31" i="4"/>
  <c r="AG453" i="4"/>
  <c r="Y449" i="4"/>
  <c r="Q288" i="5" s="1"/>
  <c r="AB81" i="4"/>
  <c r="AB90" i="4"/>
  <c r="AB183" i="4"/>
  <c r="AB390" i="4"/>
  <c r="AB457" i="4"/>
  <c r="V119" i="4"/>
  <c r="N22" i="5" s="1"/>
  <c r="V81" i="4"/>
  <c r="V103" i="4"/>
  <c r="Y97" i="4"/>
  <c r="V123" i="4"/>
  <c r="S123" i="4"/>
  <c r="V183" i="4"/>
  <c r="N73" i="5" s="1"/>
  <c r="V412" i="4"/>
  <c r="V463" i="4"/>
  <c r="AE457" i="4"/>
  <c r="S119" i="4"/>
  <c r="K22" i="5" s="1"/>
  <c r="Y183" i="4"/>
  <c r="Q73" i="5" s="1"/>
  <c r="AB56" i="4"/>
  <c r="AB123" i="4"/>
  <c r="Y103" i="4"/>
  <c r="V56" i="4"/>
  <c r="N15" i="5" s="1"/>
  <c r="Y75" i="4"/>
  <c r="S81" i="4"/>
  <c r="S97" i="4"/>
  <c r="K20" i="5" s="1"/>
  <c r="S103" i="4"/>
  <c r="K21" i="5" s="1"/>
  <c r="Y123" i="4"/>
  <c r="S390" i="4"/>
  <c r="V454" i="4"/>
  <c r="S463" i="4"/>
  <c r="AH453" i="4"/>
  <c r="AI453" i="4"/>
  <c r="Y119" i="4"/>
  <c r="Q22" i="5" s="1"/>
  <c r="AB66" i="4"/>
  <c r="AB75" i="4"/>
  <c r="T17" i="5" s="1"/>
  <c r="AB463" i="4"/>
  <c r="V449" i="4"/>
  <c r="N288" i="5" s="1"/>
  <c r="Y56" i="4"/>
  <c r="Y66" i="4"/>
  <c r="S66" i="4"/>
  <c r="V90" i="4"/>
  <c r="S90" i="4"/>
  <c r="V97" i="4"/>
  <c r="N20" i="5" s="1"/>
  <c r="S183" i="4"/>
  <c r="V271" i="4"/>
  <c r="S271" i="4"/>
  <c r="Y390" i="4"/>
  <c r="S457" i="4"/>
  <c r="S75" i="4"/>
  <c r="Y271" i="4"/>
  <c r="AB271" i="4"/>
  <c r="T117" i="5" s="1"/>
  <c r="Y412" i="4"/>
  <c r="AB412" i="4"/>
  <c r="S412" i="4"/>
  <c r="AB454" i="4"/>
  <c r="AE463" i="4"/>
  <c r="AE97" i="4"/>
  <c r="AM461" i="4"/>
  <c r="AL461" i="4"/>
  <c r="AE32" i="4"/>
  <c r="W13" i="5" s="1"/>
  <c r="AE56" i="4"/>
  <c r="AE454" i="4"/>
  <c r="AJ122" i="4"/>
  <c r="AJ121" i="4" s="1"/>
  <c r="Z25" i="5"/>
  <c r="AH122" i="4"/>
  <c r="X25" i="5"/>
  <c r="AF122" i="4"/>
  <c r="Y32" i="4"/>
  <c r="Q13" i="5" s="1"/>
  <c r="T15" i="5"/>
  <c r="AB97" i="4"/>
  <c r="F493" i="4"/>
  <c r="F293" i="5" s="1"/>
  <c r="AE103" i="4"/>
  <c r="W21" i="5" s="1"/>
  <c r="Q21" i="5"/>
  <c r="AD122" i="4"/>
  <c r="V32" i="4"/>
  <c r="N13" i="5" s="1"/>
  <c r="S25" i="5"/>
  <c r="P25" i="5"/>
  <c r="L25" i="5"/>
  <c r="F13" i="5"/>
  <c r="AA25" i="5"/>
  <c r="AI122" i="4"/>
  <c r="AI121" i="4" s="1"/>
  <c r="Y25" i="5"/>
  <c r="AG122" i="4"/>
  <c r="AG121" i="4" s="1"/>
  <c r="S32" i="4"/>
  <c r="K13" i="5" s="1"/>
  <c r="AB103" i="4"/>
  <c r="AC122" i="4"/>
  <c r="AC121" i="4" s="1"/>
  <c r="Q15" i="5"/>
  <c r="R25" i="5"/>
  <c r="O25" i="5"/>
  <c r="M25" i="5"/>
  <c r="H253" i="5"/>
  <c r="L30" i="4"/>
  <c r="F412" i="4"/>
  <c r="F253" i="5" s="1"/>
  <c r="G25" i="5"/>
  <c r="G21" i="5"/>
  <c r="G12" i="5" s="1"/>
  <c r="G31" i="4"/>
  <c r="J19" i="5"/>
  <c r="R31" i="4"/>
  <c r="AN476" i="4"/>
  <c r="AM457" i="4"/>
  <c r="U73" i="5"/>
  <c r="AM183" i="4"/>
  <c r="U234" i="5"/>
  <c r="AM390" i="4"/>
  <c r="G291" i="5"/>
  <c r="V73" i="5"/>
  <c r="AL183" i="4"/>
  <c r="V234" i="5"/>
  <c r="AL390" i="4"/>
  <c r="AL475" i="4"/>
  <c r="AA291" i="5"/>
  <c r="Y291" i="5"/>
  <c r="AL474" i="4"/>
  <c r="AM476" i="4"/>
  <c r="AM463" i="4"/>
  <c r="AA12" i="5"/>
  <c r="Y12" i="5"/>
  <c r="V12" i="5"/>
  <c r="AB12" i="5"/>
  <c r="Z12" i="5"/>
  <c r="X12" i="5"/>
  <c r="U12" i="5"/>
  <c r="AM454" i="4"/>
  <c r="AL123" i="4"/>
  <c r="V25" i="5"/>
  <c r="R12" i="5"/>
  <c r="O12" i="5"/>
  <c r="L12" i="5"/>
  <c r="I12" i="5"/>
  <c r="AL454" i="4"/>
  <c r="AM123" i="4"/>
  <c r="U25" i="5"/>
  <c r="S12" i="5"/>
  <c r="P12" i="5"/>
  <c r="U31" i="4"/>
  <c r="M13" i="5"/>
  <c r="M12" i="5" s="1"/>
  <c r="J13" i="5"/>
  <c r="H12" i="5"/>
  <c r="Q18" i="5"/>
  <c r="AB34" i="4"/>
  <c r="T14" i="5" s="1"/>
  <c r="T16" i="5"/>
  <c r="T18" i="5"/>
  <c r="T19" i="5"/>
  <c r="I291" i="5"/>
  <c r="AL485" i="4"/>
  <c r="V292" i="5"/>
  <c r="AD292" i="5" s="1"/>
  <c r="AM485" i="4"/>
  <c r="U292" i="5"/>
  <c r="AE292" i="5" s="1"/>
  <c r="G74" i="5"/>
  <c r="Z74" i="5"/>
  <c r="X74" i="5"/>
  <c r="V74" i="5"/>
  <c r="R74" i="5"/>
  <c r="P74" i="5"/>
  <c r="O74" i="5"/>
  <c r="L74" i="5"/>
  <c r="J74" i="5"/>
  <c r="J24" i="5" s="1"/>
  <c r="H74" i="5"/>
  <c r="AA74" i="5"/>
  <c r="Y74" i="5"/>
  <c r="U74" i="5"/>
  <c r="S74" i="5"/>
  <c r="M74" i="5"/>
  <c r="I74" i="5"/>
  <c r="I24" i="5" s="1"/>
  <c r="N30" i="4"/>
  <c r="T25" i="5"/>
  <c r="AN461" i="4"/>
  <c r="AM474" i="4"/>
  <c r="AN474" i="4"/>
  <c r="AF292" i="5"/>
  <c r="AN485" i="4"/>
  <c r="AL478" i="4"/>
  <c r="AM478" i="4"/>
  <c r="AN478" i="4"/>
  <c r="AJ31" i="4"/>
  <c r="AJ30" i="4" s="1"/>
  <c r="F17" i="5"/>
  <c r="AE75" i="4"/>
  <c r="W17" i="5" s="1"/>
  <c r="F20" i="5"/>
  <c r="AC31" i="4"/>
  <c r="AD31" i="4"/>
  <c r="W15" i="5"/>
  <c r="F234" i="5"/>
  <c r="W31" i="4"/>
  <c r="AI31" i="4"/>
  <c r="AG31" i="4"/>
  <c r="AH31" i="4"/>
  <c r="AF31" i="4"/>
  <c r="Z31" i="4"/>
  <c r="AA31" i="4"/>
  <c r="X31" i="4"/>
  <c r="T20" i="5"/>
  <c r="F19" i="5"/>
  <c r="F288" i="5"/>
  <c r="V493" i="4"/>
  <c r="N293" i="5" s="1"/>
  <c r="T31" i="4"/>
  <c r="Y493" i="4"/>
  <c r="Q293" i="5" s="1"/>
  <c r="Q17" i="5"/>
  <c r="F16" i="5"/>
  <c r="AE81" i="4"/>
  <c r="W18" i="5" s="1"/>
  <c r="F183" i="4"/>
  <c r="F73" i="5" s="1"/>
  <c r="S34" i="4"/>
  <c r="K14" i="5" s="1"/>
  <c r="Q16" i="5"/>
  <c r="N16" i="5"/>
  <c r="K16" i="5"/>
  <c r="N17" i="5"/>
  <c r="K18" i="5"/>
  <c r="V34" i="4"/>
  <c r="N14" i="5" s="1"/>
  <c r="K15" i="5"/>
  <c r="K17" i="5"/>
  <c r="K19" i="5"/>
  <c r="K73" i="5"/>
  <c r="F463" i="4"/>
  <c r="F453" i="4" s="1"/>
  <c r="N18" i="5"/>
  <c r="N253" i="5"/>
  <c r="K253" i="5"/>
  <c r="Q234" i="5"/>
  <c r="K234" i="5"/>
  <c r="F14" i="5"/>
  <c r="AE34" i="4"/>
  <c r="W14" i="5" s="1"/>
  <c r="F15" i="5"/>
  <c r="AE66" i="4"/>
  <c r="W16" i="5" s="1"/>
  <c r="F18" i="5"/>
  <c r="AE90" i="4"/>
  <c r="W19" i="5" s="1"/>
  <c r="W20" i="5"/>
  <c r="N19" i="5"/>
  <c r="K117" i="5"/>
  <c r="F21" i="5"/>
  <c r="T21" i="5"/>
  <c r="Y34" i="4"/>
  <c r="Q14" i="5" s="1"/>
  <c r="Q19" i="5"/>
  <c r="Q117" i="5"/>
  <c r="Q253" i="5"/>
  <c r="T253" i="5"/>
  <c r="AB493" i="4"/>
  <c r="T293" i="5" s="1"/>
  <c r="N21" i="5"/>
  <c r="N117" i="5"/>
  <c r="F271" i="4"/>
  <c r="F117" i="5" s="1"/>
  <c r="AE449" i="4"/>
  <c r="W288" i="5" s="1"/>
  <c r="F123" i="4"/>
  <c r="AE123" i="4"/>
  <c r="Q20" i="5"/>
  <c r="S24" i="5" l="1"/>
  <c r="P24" i="5"/>
  <c r="V122" i="4"/>
  <c r="V121" i="4" s="1"/>
  <c r="L24" i="5"/>
  <c r="S122" i="4"/>
  <c r="S121" i="4" s="1"/>
  <c r="AH121" i="4"/>
  <c r="AH30" i="4" s="1"/>
  <c r="Z24" i="5"/>
  <c r="AE453" i="4"/>
  <c r="AB122" i="4"/>
  <c r="AB121" i="4" s="1"/>
  <c r="AE122" i="4"/>
  <c r="Y122" i="4"/>
  <c r="Y121" i="4" s="1"/>
  <c r="AG30" i="4"/>
  <c r="G30" i="4"/>
  <c r="Y24" i="5"/>
  <c r="Y23" i="5" s="1"/>
  <c r="Y11" i="5" s="1"/>
  <c r="H24" i="5"/>
  <c r="G24" i="5"/>
  <c r="G23" i="5" s="1"/>
  <c r="G11" i="5" s="1"/>
  <c r="G299" i="5" s="1"/>
  <c r="J12" i="5"/>
  <c r="AD25" i="5"/>
  <c r="AN457" i="4"/>
  <c r="AI30" i="4"/>
  <c r="M24" i="5"/>
  <c r="AA24" i="5"/>
  <c r="AA23" i="5" s="1"/>
  <c r="O24" i="5"/>
  <c r="R24" i="5"/>
  <c r="X24" i="5"/>
  <c r="AE25" i="5"/>
  <c r="Z291" i="5"/>
  <c r="Z23" i="5" s="1"/>
  <c r="Z11" i="5" s="1"/>
  <c r="O291" i="5"/>
  <c r="R291" i="5"/>
  <c r="M291" i="5"/>
  <c r="P291" i="5"/>
  <c r="T30" i="4"/>
  <c r="AC30" i="4"/>
  <c r="V291" i="5"/>
  <c r="E32" i="4"/>
  <c r="E31" i="4" s="1"/>
  <c r="E30" i="4" s="1"/>
  <c r="D33" i="4"/>
  <c r="D32" i="4" s="1"/>
  <c r="D31" i="4" s="1"/>
  <c r="D30" i="4" s="1"/>
  <c r="U291" i="5"/>
  <c r="AF121" i="4"/>
  <c r="AF30" i="4" s="1"/>
  <c r="AA30" i="4"/>
  <c r="F25" i="5"/>
  <c r="F24" i="5" s="1"/>
  <c r="F122" i="4"/>
  <c r="R30" i="4"/>
  <c r="U24" i="5"/>
  <c r="AA11" i="5"/>
  <c r="V24" i="5"/>
  <c r="T234" i="5"/>
  <c r="AN390" i="4"/>
  <c r="T73" i="5"/>
  <c r="AN183" i="4"/>
  <c r="Q291" i="5"/>
  <c r="AD12" i="5"/>
  <c r="AE12" i="5"/>
  <c r="AN463" i="4"/>
  <c r="F12" i="5"/>
  <c r="N12" i="5"/>
  <c r="T12" i="5"/>
  <c r="I23" i="5"/>
  <c r="I11" i="5" s="1"/>
  <c r="J291" i="5"/>
  <c r="J23" i="5" s="1"/>
  <c r="AL122" i="4"/>
  <c r="Q25" i="5"/>
  <c r="Q24" i="5" s="1"/>
  <c r="K25" i="5"/>
  <c r="K24" i="5" s="1"/>
  <c r="AN454" i="4"/>
  <c r="W25" i="5"/>
  <c r="W24" i="5" s="1"/>
  <c r="AB25" i="5"/>
  <c r="AB24" i="5" s="1"/>
  <c r="AB23" i="5" s="1"/>
  <c r="AB11" i="5" s="1"/>
  <c r="Q12" i="5"/>
  <c r="W12" i="5"/>
  <c r="N25" i="5"/>
  <c r="N24" i="5" s="1"/>
  <c r="K12" i="5"/>
  <c r="L291" i="5"/>
  <c r="AL453" i="4"/>
  <c r="AM122" i="4"/>
  <c r="AM453" i="4"/>
  <c r="AE31" i="4"/>
  <c r="S31" i="4"/>
  <c r="AB31" i="4"/>
  <c r="V31" i="4"/>
  <c r="Y31" i="4"/>
  <c r="P23" i="5" l="1"/>
  <c r="P11" i="5" s="1"/>
  <c r="Y30" i="4"/>
  <c r="R23" i="5"/>
  <c r="R11" i="5" s="1"/>
  <c r="M23" i="5"/>
  <c r="M11" i="5" s="1"/>
  <c r="O23" i="5"/>
  <c r="O11" i="5" s="1"/>
  <c r="V23" i="5"/>
  <c r="V11" i="5" s="1"/>
  <c r="J11" i="5"/>
  <c r="AD24" i="5"/>
  <c r="U23" i="5"/>
  <c r="U11" i="5" s="1"/>
  <c r="AE24" i="5"/>
  <c r="S30" i="4"/>
  <c r="AD121" i="4"/>
  <c r="AD30" i="4" s="1"/>
  <c r="X30" i="4"/>
  <c r="U30" i="4"/>
  <c r="Z30" i="4"/>
  <c r="W30" i="4"/>
  <c r="AB30" i="4"/>
  <c r="N291" i="5"/>
  <c r="N23" i="5" s="1"/>
  <c r="N11" i="5" s="1"/>
  <c r="T24" i="5"/>
  <c r="AF24" i="5" s="1"/>
  <c r="S291" i="5"/>
  <c r="X291" i="5"/>
  <c r="X23" i="5" s="1"/>
  <c r="X11" i="5" s="1"/>
  <c r="AK8" i="5" s="1"/>
  <c r="AE121" i="4"/>
  <c r="AE30" i="4" s="1"/>
  <c r="AN122" i="4"/>
  <c r="Q23" i="5"/>
  <c r="Q11" i="5" s="1"/>
  <c r="G508" i="4"/>
  <c r="AK11" i="5"/>
  <c r="AF12" i="5"/>
  <c r="AE291" i="5"/>
  <c r="L23" i="5"/>
  <c r="AN453" i="4"/>
  <c r="AL121" i="4" l="1"/>
  <c r="AM455" i="4"/>
  <c r="AM121" i="4"/>
  <c r="K291" i="5"/>
  <c r="K23" i="5" s="1"/>
  <c r="T291" i="5"/>
  <c r="T23" i="5" s="1"/>
  <c r="T11" i="5" s="1"/>
  <c r="V30" i="4"/>
  <c r="S23" i="5"/>
  <c r="AD291" i="5"/>
  <c r="W291" i="5"/>
  <c r="W23" i="5" s="1"/>
  <c r="W11" i="5" s="1"/>
  <c r="L11" i="5"/>
  <c r="AE11" i="5" s="1"/>
  <c r="AE23" i="5"/>
  <c r="AN121" i="4"/>
  <c r="AF291" i="5" l="1"/>
  <c r="S11" i="5"/>
  <c r="AD11" i="5" s="1"/>
  <c r="AD23" i="5"/>
  <c r="K11" i="5"/>
  <c r="AF11" i="5" s="1"/>
  <c r="AF23" i="5"/>
  <c r="H291" i="5"/>
  <c r="H23" i="5" s="1"/>
  <c r="H11" i="5" s="1"/>
  <c r="F121" i="4" l="1"/>
  <c r="F30" i="4" s="1"/>
  <c r="F291" i="5"/>
  <c r="F23" i="5" s="1"/>
  <c r="F11" i="5" s="1"/>
  <c r="AL198" i="4"/>
  <c r="AN98" i="4" l="1"/>
  <c r="AL391" i="4"/>
</calcChain>
</file>

<file path=xl/comments1.xml><?xml version="1.0" encoding="utf-8"?>
<comments xmlns="http://schemas.openxmlformats.org/spreadsheetml/2006/main">
  <authors>
    <author>hao</author>
  </authors>
  <commentList>
    <comment ref="O1017" authorId="0">
      <text>
        <r>
          <rPr>
            <b/>
            <sz val="9"/>
            <color indexed="81"/>
            <rFont val="Tahoma"/>
            <family val="2"/>
          </rPr>
          <t>hao:</t>
        </r>
        <r>
          <rPr>
            <sz val="9"/>
            <color indexed="81"/>
            <rFont val="Tahoma"/>
            <family val="2"/>
          </rPr>
          <t xml:space="preserve">
Ok</t>
        </r>
      </text>
    </comment>
  </commentList>
</comments>
</file>

<file path=xl/sharedStrings.xml><?xml version="1.0" encoding="utf-8"?>
<sst xmlns="http://schemas.openxmlformats.org/spreadsheetml/2006/main" count="3778" uniqueCount="1416">
  <si>
    <t>Danh mục Dự án</t>
  </si>
  <si>
    <t xml:space="preserve">Quyết định đầu tư </t>
  </si>
  <si>
    <t>Ghi chú</t>
  </si>
  <si>
    <t xml:space="preserve">Số quyết định; ngày, tháng, năm ban hành </t>
  </si>
  <si>
    <t>TMĐT</t>
  </si>
  <si>
    <t>Trong đó: Vốn NSTW</t>
  </si>
  <si>
    <t xml:space="preserve">Trong đó </t>
  </si>
  <si>
    <t>TỔNG SỐ</t>
  </si>
  <si>
    <t>Tổng số
 (tất cả các nguồn vốn) (triệu đồng)</t>
  </si>
  <si>
    <t>Tổng số NSTW</t>
  </si>
  <si>
    <t>Trong đó vốn  (triệu đồng)</t>
  </si>
  <si>
    <t>Vốn CĐNSĐP</t>
  </si>
  <si>
    <t>Kế hoạch năm 2022</t>
  </si>
  <si>
    <t>Kế hoạch 5 năm giai đoạn 2021-2025</t>
  </si>
  <si>
    <t>TT</t>
  </si>
  <si>
    <t>Tổng số
 (tất cả các nguồn vốn) 
(triệu đồng)</t>
  </si>
  <si>
    <t>Tổng số
 (tất cả các nguồn vốn)</t>
  </si>
  <si>
    <t>A</t>
  </si>
  <si>
    <t>I</t>
  </si>
  <si>
    <t>Thành phố Điện Biên Phủ</t>
  </si>
  <si>
    <t>1</t>
  </si>
  <si>
    <t>Nhà Văn hóa xã Pá Khoang</t>
  </si>
  <si>
    <t>II</t>
  </si>
  <si>
    <t>Huyện Điện Biên</t>
  </si>
  <si>
    <t>Đường giao thông nội bản - bản Mển, xã Thanh Nưa huyện Điện Biên</t>
  </si>
  <si>
    <t>Nối tiếp đường trục bản Phượn, trục thôn Việt Yên xã Thanh Yên, huyện Điện Biên</t>
  </si>
  <si>
    <t>Kênh mương khu vực ruộng bản Pom Lót, bản Na Vai xã Pom Lót, huyện Điện Biên</t>
  </si>
  <si>
    <t>Đường giao thông từ Quốc lộ 279 đến nhà ông Dung Thôn Hồng Cúm; Thôn Đông Biên  3 xã Thanh An, huyện Điện Biên</t>
  </si>
  <si>
    <t>Đường nội đồng bản Na Sang 1 xã Núa Ngam, huyện Điện Biên (cấp phối)</t>
  </si>
  <si>
    <t>Đường giao thông nội bản Co Luống xã Noong Luống, huyện Điện Biên</t>
  </si>
  <si>
    <t>Kiên cố hóa kênh mương từ nhà Ông Xương bản Chiềng Xôm đến giữa cánh đồng bản Na Lao xã Sam Mứn, huyện Điện Biên</t>
  </si>
  <si>
    <t>Đường giao thông ngõ xóm bản Huổi Chan 2 xã Mường Pồn, huyện Điện Biên</t>
  </si>
  <si>
    <t>Đường giao thông bản Tâu 1, từ đầu cầu bản Tâu 1 đến qua nhà ông Lò Văn Pánh, nối tiếp từ nhà Lò Văn Hiên đến nhà ông Vì Văn Hạnh xã Hua Thanh, huyện Điện Biên</t>
  </si>
  <si>
    <t>Kè sông chống sạt lở đất ruộng bản Pa Thơm, huyện Điện Biên</t>
  </si>
  <si>
    <t xml:space="preserve"> Đường giao thông nội bản điểm dân cư Buôm En thuộc bản Huổi Moi xã Pa Thơm, huyện Điện Biên</t>
  </si>
  <si>
    <t>Đường bê tông ngõ xóm bản Ca Hâu, từ quán ông Ly A Thếnh đến nhà ông Vừ A Tú trưởng bản Ca Hâu, từ nhà ông Và Sí Di đến nhà ông Ly A Thái; bản Na Ư xã Na Ư huyện Điện Biên</t>
  </si>
  <si>
    <t>Đường giao thông nội bản Na Tông 1, xã Na Tông, huyện Điện Biên</t>
  </si>
  <si>
    <t>Đường giao thông nội bản Huổi cảnh, bản Loọng Ngua, xã Phu Luông, huyện Điện Biên</t>
  </si>
  <si>
    <t>Đường giao thông nội bản Tin Tốc, xã Mường Lói, huyện Điện Biên</t>
  </si>
  <si>
    <t>III</t>
  </si>
  <si>
    <t>Huyện Điện Biên Đông</t>
  </si>
  <si>
    <t>Đường bê tông bản Tà Té A, B, D xã Nong U</t>
  </si>
  <si>
    <t>Sửa chữa, Nâng cấp tuyến đường từ Nong u đến bản na Son</t>
  </si>
  <si>
    <t>Sân thể thao xã Nong U</t>
  </si>
  <si>
    <t>NSH bản Tào La xã Tìa Dình</t>
  </si>
  <si>
    <t>NSH bản Háng Trợ xã Phì Nhừ</t>
  </si>
  <si>
    <t>Thủy lợi Na Mạt bản Lọng Chuông xã Na Son</t>
  </si>
  <si>
    <t>Sân thể thao xã Chiềng Sơ</t>
  </si>
  <si>
    <t>2</t>
  </si>
  <si>
    <t>3</t>
  </si>
  <si>
    <t>4</t>
  </si>
  <si>
    <t>5</t>
  </si>
  <si>
    <t>6</t>
  </si>
  <si>
    <t>7</t>
  </si>
  <si>
    <t>8</t>
  </si>
  <si>
    <t>9</t>
  </si>
  <si>
    <t>10</t>
  </si>
  <si>
    <t>11</t>
  </si>
  <si>
    <t>12</t>
  </si>
  <si>
    <t>13</t>
  </si>
  <si>
    <t>14</t>
  </si>
  <si>
    <t>15</t>
  </si>
  <si>
    <t>16</t>
  </si>
  <si>
    <t>17</t>
  </si>
  <si>
    <t>18</t>
  </si>
  <si>
    <t>19</t>
  </si>
  <si>
    <t>20</t>
  </si>
  <si>
    <t>21</t>
  </si>
  <si>
    <t>Bê tông hóa kênh mương bản Nghịu từ nhà ông Xích đến Ná Hựa xã Thanh Luông</t>
  </si>
  <si>
    <t>Đường giao thông ngõ xõm thôn Thanh Hóa, thôn Hưng Thịnh xã Thanh Hưng</t>
  </si>
  <si>
    <t>Xây dựng nhà văn hóa và các công trình phụ trợ bản Pom Mỏ Thổ, xã Thanh Chăn</t>
  </si>
  <si>
    <t>Nhà bia tưởng niệm các anh hùng, liệt sỹ và các hạng mục phụ trợ xã Noong Hẹt</t>
  </si>
  <si>
    <t>Nâng cấp đường đi vào nghĩa địa; đường nội thôn bản Na Phay xã Mường Nhà</t>
  </si>
  <si>
    <t xml:space="preserve">San lắp mặt bằng chợ Keo Lôm tại đỉnh đèo Keo Lôm thuộc xã Keo Lôm </t>
  </si>
  <si>
    <t>Đường nội bản Xuân Ban, xã Ngối Cáy</t>
  </si>
  <si>
    <t>Nhà văn hóa bản Bon, xã Mường Lạn</t>
  </si>
  <si>
    <t>Đường nội bản Pú Khớ, xã Ẳng Cang</t>
  </si>
  <si>
    <t>Huyện Mường Ảng</t>
  </si>
  <si>
    <t>IV</t>
  </si>
  <si>
    <t>Huyện Mường Nhé</t>
  </si>
  <si>
    <t>V</t>
  </si>
  <si>
    <t>Nhà văn hóa xã Quảng Lâm</t>
  </si>
  <si>
    <t>Cầu treo dân sinh bản Tàng Phon, xã Pá Mỳ</t>
  </si>
  <si>
    <t>Nhà văn hóa, sân thể thao (02 bản) bản Tả Ló San và bản Lò San Chái xã Sen Thượng</t>
  </si>
  <si>
    <t>Nhà văn hóa, sân thể thao (02 bản) bản Huổi Cấu và bản Cây Sổ  xã Nậm Vì</t>
  </si>
  <si>
    <t xml:space="preserve">Nhà văn hóa, sân thể thao (05 bản) bản Á Di, bản Cà Là Pá, bản Cà Là Pá 1, bản Suối Voi và bản Gia Chứ xã Leng Su Sìn </t>
  </si>
  <si>
    <t>VI</t>
  </si>
  <si>
    <t>Huyện Mường Chà</t>
  </si>
  <si>
    <t>Nước sinh hoạt TT xã Huổi Lèng</t>
  </si>
  <si>
    <t>Nhà văn hóa các bản Phi Công, xã Hừa Ngài</t>
  </si>
  <si>
    <t>Nước sinh hoạt bản Háng Lìa; Nước sinh hoạt cụm Háng Dù, bản Sá Tổng, xã Sá Tổng</t>
  </si>
  <si>
    <t>Đường trục chính bản Lùng Thàng 1+2, xã Huổi Mí</t>
  </si>
  <si>
    <t>Nước sinh hoạt bản Huổi Hạ, xã Na Sang</t>
  </si>
  <si>
    <t>VII</t>
  </si>
  <si>
    <t>Huyện Tủa Chùa</t>
  </si>
  <si>
    <t>Thủy lợi Nà Luông Tinh Bản Đun, xã Mường Đun</t>
  </si>
  <si>
    <t>Nâng cấp tuyến đường nội thôn Tà Huổi Tráng 1, xã Tủa Thàng</t>
  </si>
  <si>
    <t>Sửa chữa, nâng cấp tuyến đường từ thôn Bản Hột đi Bản Kép, xã Mường Đun</t>
  </si>
  <si>
    <t>Nâng cấp đường nội thôn Tiên Phong, xã Mường Báng</t>
  </si>
  <si>
    <t>Nâng cấp đường nội thôn Nà Áng xã Mường Báng</t>
  </si>
  <si>
    <t>Nhà văn hóa thôn Từ Ngài 1 xã Mường Báng</t>
  </si>
  <si>
    <t>Huyện Nậm Pồ</t>
  </si>
  <si>
    <t>Nâng cấp Nước sinh hoạt bản Pa Có xã Chà Nưa</t>
  </si>
  <si>
    <t>Nâng cấp Nước sinh hoạt bản Nậm Đích xã Chà Nưa</t>
  </si>
  <si>
    <t>Đường bê tông nội đồng các bản:Nà Sự  Nà Ín; Cấu, Nà Cang, xã Chà Nưa</t>
  </si>
  <si>
    <t>Đường bê tông nội bản Pa Có, xã Chà Nưa</t>
  </si>
  <si>
    <t>Thủy lợi Hô Cang, xã Chà Nưa, huyện Nậm Pồ</t>
  </si>
  <si>
    <t>Đường điện vàn bản Nậm Đích xã Chà Nưa</t>
  </si>
  <si>
    <t>Nâng cấp đường vào bản Huổi Cơ Mông</t>
  </si>
  <si>
    <t>VIII</t>
  </si>
  <si>
    <t>IX</t>
  </si>
  <si>
    <t>Huyện Tuần Giáo</t>
  </si>
  <si>
    <t>Trụ sở xã Mường Khong</t>
  </si>
  <si>
    <t>Đường vào bản Xá Tự (Giai đoạn 2)</t>
  </si>
  <si>
    <t>X</t>
  </si>
  <si>
    <t>Thị xã Mường Lay</t>
  </si>
  <si>
    <t>Công trình: Đường giao thông nội đồng bản Ho Luông 2 xã Lay Nưa</t>
  </si>
  <si>
    <t>Giao thực hiện</t>
  </si>
  <si>
    <t>Khởi công mới</t>
  </si>
  <si>
    <t>Chuẩn bị đầu tư</t>
  </si>
  <si>
    <t>Nước sinh hoạt trung tâm xã Nà Tòng</t>
  </si>
  <si>
    <t>Đường QL279 - TT xã Pú Nhung</t>
  </si>
  <si>
    <t>Đường trung tâm xã Tênh Phông (Km1+967) – bản Thẳm Nặm, huyện Tuần Giáo.</t>
  </si>
  <si>
    <t>Đường từ bản Hồng Lực, xã Nà Sáy – bản Co Đứa, xã Mường Khong, huyện Tuần Giáo.</t>
  </si>
  <si>
    <t>Đường từ bản Nà Sáy 1 đến Pa Cá xã Nà Sáy</t>
  </si>
  <si>
    <t>Đường BT nội bản Chứn xã Mường Thín</t>
  </si>
  <si>
    <t>Đường  giao thông từ bản Sáng đến bản Ten Cá xã Quài Cang</t>
  </si>
  <si>
    <t>Nhà văn hóa xã Quài Cang</t>
  </si>
  <si>
    <t>Nhà văn hóa xã Mường Khong</t>
  </si>
  <si>
    <t>Nhà văn hóa xã Tênh Phông</t>
  </si>
  <si>
    <t>Dự án tiếp chi</t>
  </si>
  <si>
    <t>Dự án khởi công mới</t>
  </si>
  <si>
    <t>số 168/QĐ-UBND ngày 31/10/2018</t>
  </si>
  <si>
    <t>số 1491/QĐ-UBND ngày 30/12/2020</t>
  </si>
  <si>
    <t>số 147/QĐ-UBND ngày 29/12/2014</t>
  </si>
  <si>
    <t>sô 53/QĐ-0UBND ngày 14/01/2021</t>
  </si>
  <si>
    <t>số 146/QĐ-UBND ngày 31/10/2019</t>
  </si>
  <si>
    <t>B</t>
  </si>
  <si>
    <t>Dự kiến kế hoạch vốn giai đoạn 2022-2025</t>
  </si>
  <si>
    <t>Đường giao thông bản Nà Láo, xã Nà Tấu</t>
  </si>
  <si>
    <t>Nâng cấp đường nước sinh hoạt bản Pa Pốm, xã Thanh Minh</t>
  </si>
  <si>
    <t>Đường nội bản Che Căn, xã Mường Phăng</t>
  </si>
  <si>
    <t>Kiên cố hoá kênh mương nội đồng bản Nà Nhạn 1,2, xã Nà Nhạn</t>
  </si>
  <si>
    <t>Nâng cấp đường bê tông Púng Tôm đi Pa Pốm, xã Thanh Minh</t>
  </si>
  <si>
    <t>Nhà văn hóa 07 bản: Trung tâm, Nà Tấu 3, Nà Tấu 1, bản Hoa, Lán Yên, bản Xôm, bản Nà Láo, xã Nà Tấu</t>
  </si>
  <si>
    <t>Xây dựng 09 nhà văn hoá thôn bản xã Mường Phăng</t>
  </si>
  <si>
    <t>Xây dựng 06 nhà văn hoá bản Nà Pen 1, bản Huổi Hộc, bản Pá Khôm, Nà Ngám 1, Nà Nọi 1, Huổi Chổn xã Nà Nhạn</t>
  </si>
  <si>
    <t>Xây dựng quy hoạch chung nông thôn mới xã Nà Tấu</t>
  </si>
  <si>
    <t>Kênh mương bản Nà Tấu 3, xã Nà Tấu</t>
  </si>
  <si>
    <t>Kênh mương bản Nà Tấu 1, xã Nà Tấu</t>
  </si>
  <si>
    <t>Kiên cố hóa kênh mương bản Hồng Líu, xã Nà Tấu</t>
  </si>
  <si>
    <t>Đường nội đồng bản Tà Cáng, xã Nà Tấu</t>
  </si>
  <si>
    <t>Đường bê tông Hua Luống- Huổi Chổn, xã Nà Tấu</t>
  </si>
  <si>
    <t>Đường bê tông liên xã từ bản Pá Khôm xã Nà Nhạn đến trường THPT xã Nà Tấu</t>
  </si>
  <si>
    <t>Xây dựng quy hoạch chung nông thôn mới xã Thanh Minh</t>
  </si>
  <si>
    <t>Chợ ngã ba bản Nà Nghè, xã Thanh Minh</t>
  </si>
  <si>
    <t>Hệ thống dẫn nước sinh hoạt cho bản Tà Lèng, Kê Nênh, Nà Nghè, xã Thanh Minh</t>
  </si>
  <si>
    <t>Nâng cấp một số tuyến đường giao thông khu vực bản Phiêng Lơi, Na Lơi, Huổi Lơi, xã Thanh Minh</t>
  </si>
  <si>
    <t>Nâng cấp đường bê tông bản Tà Lèng, Kê Nênh, Nà Nghè, xã Thanh Minh</t>
  </si>
  <si>
    <t>Hệ thống điện chiếu sáng bản Phiêng Lơi, Púng Tôm, Co Củ, xã Thanh Minh</t>
  </si>
  <si>
    <t>Hệ thống điện chiếu sáng bản Tà Lèng, Nà Nghè, Kê Nênh, xã Thanh Minh</t>
  </si>
  <si>
    <t>Nâng cấp kênh mương bản Tà Lèng, Kê Nênh, Nà Nghè, xã Thanh Minh</t>
  </si>
  <si>
    <t>Nâng cấp kênh mương khu ruộng Púng Tôm, xã Thanh Minh</t>
  </si>
  <si>
    <t>Sửa chữa kênh mương khu ruộng Na Phen, xã Thanh Minh</t>
  </si>
  <si>
    <t>Xây dựng quy hoạch chung nông thôn mới xã Mường Phăng</t>
  </si>
  <si>
    <t>Sửa chữa nâng cấp đường nước sinh hoạt bản Lọng Luông 1, xã Mường Phăng</t>
  </si>
  <si>
    <t>Sửa chữa nâng cấp đường nước sinh hoạt bản Co Luống, xã Mường Phăng</t>
  </si>
  <si>
    <t>Sửa chữa nâng cấp đường nước sinh hoạt bản Lọng Nghịu, xã Mường Phăng</t>
  </si>
  <si>
    <t xml:space="preserve"> Đường từ Lọng Luông 1 đến ao nhà ông Chơ, xã Mường Phăng</t>
  </si>
  <si>
    <t>Đường từ nhà ông Vàng A Chá đến điểm trường Mầm non, bản Lọng Nghịu, xã Mường Phăng</t>
  </si>
  <si>
    <t>Đường nội bản Yên 1, xã Mường Phăng</t>
  </si>
  <si>
    <t>Đường nội đồng từ QL 279B đến nghĩa địa bản Cang 1,2 , xã Mường Phăng</t>
  </si>
  <si>
    <t>Đường giao thông từ QL 279B đến nhà ông Quàng Văn Tướng, bản Cang 1, xã Mường Phăng</t>
  </si>
  <si>
    <t>Đường giao thông từ nhà ông Giàng A Tính đến ngã ba Hồ Lọng Luông 2, xã Mường Phăng</t>
  </si>
  <si>
    <t>Đường Nội bản Che Căn Từ ao Nong Bua đến nhà ông Cà Văn Tom, xã Mường Phăng</t>
  </si>
  <si>
    <t>Đường từ Quốc lộ 279B đến Cang 2, xã Mường Phăng, xã Mường Phăng</t>
  </si>
  <si>
    <t>Đường điện bản Bua, bản Co Luống, bản Lọng Háy xã Mường Phăng, xã Mường Phăng</t>
  </si>
  <si>
    <t xml:space="preserve">Xây dựng quy hoạch chung nông thôn mới xã Nà Nhạn </t>
  </si>
  <si>
    <t>Xây dựng chợ đầu mối tại khu vực bản Nà Nhạn 1, xã Nà Nhạn</t>
  </si>
  <si>
    <t>Đường bê tông nội bản Nà Nhạn 1, xã Nhà Nhạn</t>
  </si>
  <si>
    <t>Đường bê tông liên bản Nà Nọi - Huổi Chổn, xã Nà Nhạn</t>
  </si>
  <si>
    <t>Đường nước sinh hoạt bản Tẩu Pung, xã Nà Nhạn</t>
  </si>
  <si>
    <t>Đường nước sinh hoạt bản Nà Pen 1,2, xã Nà Nhạn</t>
  </si>
  <si>
    <t>Đập đầu mối Na Khẩu Cang Nà Nọi 1,2, xã Nà Nhạn</t>
  </si>
  <si>
    <t>Hệ thống điện chiếu sáng cụm dân cư bản Nà Ngám 1, bản Nà Nọi 2, bản Tẩu Pung, bản Nà Nhạn 1,2, xã Nà Nhạn</t>
  </si>
  <si>
    <t>Nối tiếp cầu đường bê tông bản Nghịu, xã Pá Khoang</t>
  </si>
  <si>
    <t>Xây dựng sân vận động xã Pá Khoang</t>
  </si>
  <si>
    <t>Đường bê tông đường bản Hả, xã Pá Khoang</t>
  </si>
  <si>
    <t>Nâng cấp đường ngõ xóm bản Bó, xã Pá Khoang</t>
  </si>
  <si>
    <t xml:space="preserve">II </t>
  </si>
  <si>
    <t>Đường BT thôn Hợp Thành, Tân Lập, Trần Phú, thôn 24  xã Noong Hẹt, huyện Điện Biên</t>
  </si>
  <si>
    <t>Nhà văn hóa thôn Tân Lập, Bản Phủ xã Noong Hẹt, huyện Điện Biên</t>
  </si>
  <si>
    <t>Nhà Bia tưởng Niệm liệt sỹ xã Noong Hẹt, huyện Điện Biên</t>
  </si>
  <si>
    <t>Nhà thi đấu đa năng xã Sam Mứn, huyện Điện Biên</t>
  </si>
  <si>
    <t>Đường vào nghĩa trang Yên Cang (từ đường trại giam vào nghĩa trang Yên Cang) xã Sam Mứn, huyện Điện Biên</t>
  </si>
  <si>
    <t>Kiên cố kênh mương chính thôn Thanh Bình-Co Rốm, xã Thanh Nưa, huyện Điện Biên</t>
  </si>
  <si>
    <t>Đường ngõ xóm thôn Mỹ Hưng, trục bản Na Khếnh, Nâng cấp đường liên xã, bản Hồng Lếch Cuông xã Thanh Hưng, huyện Điện Biên</t>
  </si>
  <si>
    <t>Kênh mương bản Hồng Lếch Cuông đến cánh đồng bản Bó xã Thanh Hưng, huyện Điện Biên</t>
  </si>
  <si>
    <t>Nhà văn hóa bản Pa Pe; Thôn C4 xã Thanh Hưng, huyện Điện Biên</t>
  </si>
  <si>
    <t>Kênh mương nội đồng nối tiếp các bản xã Thanh Luông, huyện Điện Biên</t>
  </si>
  <si>
    <t>Nhà văn hóa bản Món xã Thanh Luông, huyện Điện Biên</t>
  </si>
  <si>
    <t>Sửa chữa, nâng cấp cầu Thanh Hồng 10; sửa chữa nâng cấp cầu ông Luân xã Thanh Chăn, huyện Điện Biên</t>
  </si>
  <si>
    <t>Sửa nâng cấp tuyến đường trục xã từ thôn Thanh Hà đến Na Khưa xã Thanh Chăn, huyện Điện Biên</t>
  </si>
  <si>
    <t>Đường dân sinh Thôn 1, Thôn 6, Thôn 7, Bản Pom Lót  xã Pom Lót,  huyện Điện Biên</t>
  </si>
  <si>
    <t>Nhà đa năng xã Pom Lót, huyện Điện Biên</t>
  </si>
  <si>
    <t>Nâng cấp đường nội thôn bản Na Khoang, xã Mường Nhà, huyện Điện Biên</t>
  </si>
  <si>
    <t>Nhà văn hóa cộng đồng đội 3, đội 14, 15, 16, đội C17, phụ trợ nhà VH C17 xã Thanh Xương, huyện Điện Biên</t>
  </si>
  <si>
    <t>Bê tông hóa trục đường nội thôn A1, Đại Thành, Thanh Sơn, bản Noong Luống, bản U Va xã Noong Luống, huyện Điện Biên</t>
  </si>
  <si>
    <t>Rãnh dọc thoát nước bản Na Sang 1, Pá Bông, Hát Hẹ xã Núa Ngam, huyện Điện Biên</t>
  </si>
  <si>
    <t>Cống thoát nước khe Huổi Kha Kím xã Núa Ngam, huyện Điện Biên</t>
  </si>
  <si>
    <t>Kiên cố hóa kênh mương thôn Hoàng Công Chất xã Thanh An, huyện Điện Biên</t>
  </si>
  <si>
    <t>Đường BT thôn Văn Biên, Duyên Long, bản Mớ xã Noong Hẹt, huyện Điện Biên</t>
  </si>
  <si>
    <t>Kênh cấp 3 đoạn từ giáp trại giam C10 đến đường quốc lộ, xã Sam Mứn, huyện Điện Biên</t>
  </si>
  <si>
    <t>Nhà văn hóa bản On xã Thanh Nưa, huyện Điện Biên</t>
  </si>
  <si>
    <t>Kênh mương từ Co Phén đến ruộng ông Phong bản Hua Ná, Đập tràn, kênh mương dẫn nước bản Hồng Lạnh xã Thanh Nưa, huyện Điện Biên</t>
  </si>
  <si>
    <t>Đường bê tông ngõ xóm bản Mé, từ đường nhựa vào bãi bắn Thanh Hòa xã Thanh Hưng, huyện Điện Biên</t>
  </si>
  <si>
    <t>Nhà văn hóa bản: Bản Bó, Noong Pết, thôn An Bình, thôn Việt Thanh xã Thanh Hưng, huyện Điện Biên</t>
  </si>
  <si>
    <t>Nhà sinh hoạt học tập cộng đồng trung tâm UBND xã Thanh Luông</t>
  </si>
  <si>
    <t>Đường giao thông nội bản thôn Thanh Đông, Thôn Thanh Bình B (từ ngã ba thôn Thanh Bình đến cầu Bản Ló)</t>
  </si>
  <si>
    <t>Mở rộng nâng cấp khu nghĩa trang trung tâm xã Pom Lót, huyện Điện Biên</t>
  </si>
  <si>
    <t>Xây dựng Thủy lợi Na Hoi, bản Na Phay, xã Mường Nhà, huyện Điện Biên</t>
  </si>
  <si>
    <t>Nhà Văn hóa, khu thể thao xã Thanh Xương, huyện Điện Biên</t>
  </si>
  <si>
    <t>Nhà văn hóa bản Pa Pháy, thôn Bãi Màu xã Thanh Yên, huyện Điện Biên</t>
  </si>
  <si>
    <t>Đường bê tông nội bản Tin Lán, Huổi Hua xã Núa Ngam xã Núa Ngam, huyện Điện Biên</t>
  </si>
  <si>
    <t>Đường nội đồng bản Ten Núa xã Núa Ngam xã Núa Ngam, huyện Điện Biên (cấp phối)</t>
  </si>
  <si>
    <t>Nhà văn hóa thôn Văn Biên, Văn Tân, Thôn Hợp Thành xã Noong Hẹt, huyện Điện Biên</t>
  </si>
  <si>
    <t>Đường ngõ xóm bản Mển, bản Pom Khoang, bản Na Lốm, bản Tông Khao, bản Hồng Lạnh xã Thanh Nưa, huyện Điện Biên</t>
  </si>
  <si>
    <t>Nhà Văn Hóa thôn Hồng Thái, xã Thanh Hưng, huyện Điện Biên</t>
  </si>
  <si>
    <t>Đường Nội thôn Pha Lay, Pha Thanh, Na Phay 1,2, xã Mường Nhà, huyện Điện Biên</t>
  </si>
  <si>
    <t>Nhà Văn hóa bản Nà Ngum,  bản Hạ xã Thanh Yên, huyện Điện Biên</t>
  </si>
  <si>
    <t>Nhà Văn hóa bản Na Phay 2, Khon Kén, Hồi Hương, Pha Lay, Trung Tâm xã Mường Nhà, huyện Điện Biên</t>
  </si>
  <si>
    <t>Đường bê tông ngõ xóm Thôn Hồng Cúm, bản Chiềng An, Thôn Đông Biên 1,2,3, bản Noong Ứng, bản Xôm, bản Sáng xã Thanh An</t>
  </si>
  <si>
    <t>Nhà văn hóa bản Cang; bản Chiềng Xôm; bản Cà Phê (Yên Cang 1) xã Sam Mứn</t>
  </si>
  <si>
    <t>Bê tông hóa tuyến đường: Trục bản Pa Bói; Nối tiếp đường trục thôn Yên Trường; Nối tiếp đường trục bản Pa Pháy xã Thanh Yên</t>
  </si>
  <si>
    <t>Nâng cấp đường giao thông Tìa Mùng B đi cầu treo Thanh Ngám</t>
  </si>
  <si>
    <t>Cầu treo khu SX Tìa Mùng - Thanh Ngám xã Nong U</t>
  </si>
  <si>
    <t>Cầu treo bản Tà Té A,B,C,D xã Nong U</t>
  </si>
  <si>
    <t xml:space="preserve">Đường bê tông bản Na Hay - bản Chua Ta </t>
  </si>
  <si>
    <t>Đường điện bản Háng Sua xã Tìa Dình</t>
  </si>
  <si>
    <t>Đường điện bản Tào La xã Tìa Dình</t>
  </si>
  <si>
    <t>Đường điện bản Púng Páng xã Tìa Dình</t>
  </si>
  <si>
    <t>Đường điện bản Na Su xã Tìa Dình</t>
  </si>
  <si>
    <t>Sân thể thao xã Tìa Dình</t>
  </si>
  <si>
    <t>Sân thể thao xã Phì Nhừ</t>
  </si>
  <si>
    <t>NSH bản Ao Cá xã Pú Hồng</t>
  </si>
  <si>
    <t>Đường điện bản Mường Ten xã Pú Hồng</t>
  </si>
  <si>
    <t>Đường điện bản Nậm Ma  xã Pú Hồng</t>
  </si>
  <si>
    <t>Đường điện bản Ao Cá  xã Pú Hồng</t>
  </si>
  <si>
    <t>Đường điện bản Tồng Sớ  xã Pú Hồng</t>
  </si>
  <si>
    <t>Sân thể thao xã Pú Hồng</t>
  </si>
  <si>
    <t>Sân thể thao xã Na Son</t>
  </si>
  <si>
    <t>Sân  thể thao bản (13 bản)  xã Na Son</t>
  </si>
  <si>
    <t>Thủy lợi Nà Lay bản Che Phai xã Luân Giói</t>
  </si>
  <si>
    <t>Thủy lợi Na Hốc bản Phiêng Muông xã Luân Giói</t>
  </si>
  <si>
    <t>Sân thể thao xã Luân Giói</t>
  </si>
  <si>
    <t>Thủy lợi Huổi Bó, bản Na Ten, xã Mường Luân</t>
  </si>
  <si>
    <t>Thủy lợi Na Tát Pa bản Mường Luân 1</t>
  </si>
  <si>
    <t>Thủy lợi  suối Háng Chơ bản Pu Cai xã Pu Nhi</t>
  </si>
  <si>
    <t>Đường điện bản Kéo Đứa xã Chiềng Sơ</t>
  </si>
  <si>
    <t>Đường điện bản Thẩm Trẩu xã Chiềng Sơ</t>
  </si>
  <si>
    <t>Đường điện bản Nà Ly xã Chiềng Sơ</t>
  </si>
  <si>
    <t>Đường điện bản Mẽ xã Chiềng Sơ</t>
  </si>
  <si>
    <t>Đường điện bản Huổi Tấu xã Chiềng Sơ</t>
  </si>
  <si>
    <t>Đường điện bản Háng Pa xã Chiềng Sơ</t>
  </si>
  <si>
    <t>Đường điện bản Háng tầu xã Chiềng Sơ</t>
  </si>
  <si>
    <t>Đường điện bản Háng Lia xã Keo Lôm</t>
  </si>
  <si>
    <t>Sân thể thao xã Keo Lôm</t>
  </si>
  <si>
    <t>Đường điện bản Xì Cơ xã Keo Lôm</t>
  </si>
  <si>
    <t>Đường điện bản Phì Cao xã Phình Giàng</t>
  </si>
  <si>
    <t>Sân thể thao xã Phình Giàng</t>
  </si>
  <si>
    <t>Đường điện bản Huổi Sông xã Háng Lìa</t>
  </si>
  <si>
    <t>Đường điện bản Phà Só B xã Xa Dung</t>
  </si>
  <si>
    <t>Đường điện bản Huổi Hịa xã Xa Dung</t>
  </si>
  <si>
    <t>Đường điện bản Mường Tỉnh A xã Xa Dung</t>
  </si>
  <si>
    <t>Đường điện bản Háng Tầu xã Xa Dung</t>
  </si>
  <si>
    <t>Sân thể thao xã Xa Dung</t>
  </si>
  <si>
    <t>Đường nội bản Co Hắm</t>
  </si>
  <si>
    <t>Đường đi khu sản xuất bản Tát Hẹ, xã Ẳng Nưa</t>
  </si>
  <si>
    <t xml:space="preserve"> Đường nội bản Huổi Cắm: </t>
  </si>
  <si>
    <t xml:space="preserve"> Đường nội bản Quyết Tiến: </t>
  </si>
  <si>
    <t xml:space="preserve"> Đường nội bản Pá Tong:  </t>
  </si>
  <si>
    <t>Nâng cấp đường đi khu sản xuất Xuân Tre 1, 2</t>
  </si>
  <si>
    <t xml:space="preserve">Nhà văn hóa bản Huổi Cắm:  </t>
  </si>
  <si>
    <t xml:space="preserve">Nhà văn hóa bản Pá Sáng:  </t>
  </si>
  <si>
    <t xml:space="preserve">Nhà văn hóa bản Kéo Nánh:  </t>
  </si>
  <si>
    <t>Đường nội đồng bản Cang - bản Lé - bản Mới</t>
  </si>
  <si>
    <t>Đường ra khu sản xuất bản Na Luông</t>
  </si>
  <si>
    <t>Nhà văn hóa bản Na Luông</t>
  </si>
  <si>
    <t>Nhà văn hóa bản Củ</t>
  </si>
  <si>
    <t>HuyệnMường Nhé</t>
  </si>
  <si>
    <t>Đường bê tông nội bản Huổi Sái Lương xã Quảng Lâm</t>
  </si>
  <si>
    <t>Nhà văn hóa, sân thể thao bản Huổi Lích 1, bản Huổi Lích 2, bản Huổi Lụ 1, bản Huổi Lụ 2 và bản Huổi Lụ 3 xã Pá Mỳ</t>
  </si>
  <si>
    <t>Bãi rác thải tập trung xã Sen Thượng</t>
  </si>
  <si>
    <t>Cứng hóa đường giao thông nội bản Vang Hồ xã Nậm Vì</t>
  </si>
  <si>
    <t>Nhà văn hóa, sân thể thao (03 bản) bản bản Cây Sặt, bản Nậm Hính 1 và bản Nậm Hính 2 xã Huổi Lếch</t>
  </si>
  <si>
    <t>Nhà văn hóa, sân thể thao (09 bản) bản Chuyên Gia 2, bản Nậm Kè, bản Huổi Hẹt, bản Huổi Thanh 1, bản Huổi Thanh 2, bản Chuyên Gia 3, bản Huổi Khon 1, bản Huổi Khon 2 và bản Chuyên Gia 1 xã Nậm Kè</t>
  </si>
  <si>
    <t>Nước sinh hoạt bản Xi Ma 2 xã Chung Chải</t>
  </si>
  <si>
    <t>Đường bê tông nội bản Nậm Vì xã Chung Chải</t>
  </si>
  <si>
    <t>Xây mới chợ xã Chung Chải xã Chung Chải</t>
  </si>
  <si>
    <t>Đường bê tông nội bản Mường Toong 7 xã Mường Toong</t>
  </si>
  <si>
    <t>Nước sinh hoạt bản Nậm Hạ xã Mường Toong</t>
  </si>
  <si>
    <t>Nâng cấp nước sinh hoạt bản Nậm Pan xã Mường Toong</t>
  </si>
  <si>
    <t>Đường bê tông nội bản Co Lót 1 xã Mường Nhé</t>
  </si>
  <si>
    <t>Đường bê tông từ QL 4H - bản Nậm Là 2 xã Mường Nhé</t>
  </si>
  <si>
    <t>Bãi rác thải tập trung xã Sín Thầu</t>
  </si>
  <si>
    <t>Nhà thi đấu thể thao và công trình phụ trợ xã Sa Lông</t>
  </si>
  <si>
    <t>NSH bản Chiêu Ly, xã Sa Lông</t>
  </si>
  <si>
    <t>Đường trục và đường ngõ xóm bản 36, xã Sa Lông</t>
  </si>
  <si>
    <t>Đường ngõ, xóm bản Chiêu Ly, xã Sa Lông</t>
  </si>
  <si>
    <t>Thủy lợi Tà Tê Sa Lông 2, xã Sa Lông</t>
  </si>
  <si>
    <t>Nhà văn hóa bản Sa Lông 1, Chiêu Ly, Thèn Pả và công trình phụ trợ xã Sa Lông</t>
  </si>
  <si>
    <t>NSH nhóm 3 bản Ca Dính Nhè, xã Huổi Lèng</t>
  </si>
  <si>
    <t>Cầu bê tông bản Huổi Tóng 1 đi bản Ca Dính Nhè, xã Huổi Lèng</t>
  </si>
  <si>
    <t>Nhà văn hóa các bản Huổi tóng 2, Trung Dình và công trình phụ trợ, xã Huổi Lèng</t>
  </si>
  <si>
    <t>Sửa chữa, nâng cấp NSH các bản Huổi Toóng 1, Huổi Lèng, xã Huổi Lèng</t>
  </si>
  <si>
    <t>Đường ngõ, xóm bản Huổi Toóng 1, xã Huổi Lèng</t>
  </si>
  <si>
    <t>Đường giao thông từ bản Chiêu Ly xã Sa Lông - bản Trung Dình, xã Huổi Lèng (QL12 - Hừa Ngài) = 4km</t>
  </si>
  <si>
    <t>Nhà Văn hóa - Thể thao; Sân vận động xã Huổi Lèng</t>
  </si>
  <si>
    <t>Nhà văn hóa các bản Há Là Chủ A, Há Là Chủ B, Hừa Ngài, San Súi, San Sả Hồ và công trình phụ trợ xã Hừa Ngài</t>
  </si>
  <si>
    <t>Nâng cấp, sửa chữa NSH bản Phua Di Tổng, xã Hừa Ngài</t>
  </si>
  <si>
    <t xml:space="preserve">Đường trục chính bản Hừa Ngài, xã Hừa Ngài </t>
  </si>
  <si>
    <t>Đường trục chính bản San Súi, xã Hừa Ngài</t>
  </si>
  <si>
    <t xml:space="preserve">Đường trục chính bản Hát Tre, xã Hừa Ngài </t>
  </si>
  <si>
    <t>Thuỷ lợi Lìa Chung, bản Hừa Ngài, xã Hừa Ngài</t>
  </si>
  <si>
    <t>Sân vận động xã Mường Tùng</t>
  </si>
  <si>
    <t>Sửa chữa, nâng cấp NSH bản Pom Cại, nhóm 2 bản Tin Tốc, bản Mường Tùng xã Mường Tùng</t>
  </si>
  <si>
    <t>Nâng cấp đường tỉnh lộ 150 - bản Nậm Cang, xã Mường Tùng</t>
  </si>
  <si>
    <t>Trường Tiểu học và THCS Mường Tùng, xã Mường Tùng</t>
  </si>
  <si>
    <t>Nâng cấp đường giao thông từ bản Đán Đanh - bản Púng Trạng, xã Mường Tùng</t>
  </si>
  <si>
    <t>Nâng cấp đường giao thông từ Tỉnh lộ 150 - bản Nậm Piền, xã Mường Tùng</t>
  </si>
  <si>
    <t>Nhà văn hóa bản Nậm Piền và các công trình phụ trợ xã Mường Tùng</t>
  </si>
  <si>
    <t>Thuỷ lợi bản Nậm He xã Mường Tùng</t>
  </si>
  <si>
    <t>Nhà văn hóa bản Púng Trạng và các công trình phụ trợ xã Mường Tùng</t>
  </si>
  <si>
    <t>Thuỷ lợi bản Mường Tùng xã Mường Tùng</t>
  </si>
  <si>
    <t>Sửa chữa, NC NSH bản Nậm Cang xã Mường Tùng</t>
  </si>
  <si>
    <t>Sửa chữa, NC NSH bản Đán Đanh xã Mường Tùng</t>
  </si>
  <si>
    <t>Bến neo, đậu thuyền và đường trục chính bản Há Mò Lừ, xã Sá Tổng</t>
  </si>
  <si>
    <t>Sân vận động xã và các công trình phụ trợ xã Sá Tổng</t>
  </si>
  <si>
    <t xml:space="preserve">Giếng khoan nước sinh hoạt các bản Sá Tổng, Dế Da, Phi 2, Trung Ghênh và UBND xã Sá Tổng (10 giếng). </t>
  </si>
  <si>
    <t>Thủy lợi và NSH bản Xà Phình 1+2, xã Sá Tổng</t>
  </si>
  <si>
    <t>Nhà văn hóa các bản Phi 2, Dế Da, Sá Tổng, Đề Dê và công trình phụ trợ, xã Sá Tổng</t>
  </si>
  <si>
    <t>Nhà văn hóa bản Trung Ghênh và công trình phụ trợ xã Sá Tổng</t>
  </si>
  <si>
    <t xml:space="preserve">Đường ngõ, xóm bản Dế Da, xã Sá Tổng </t>
  </si>
  <si>
    <t>Nhà văn hóa bản Háng Mùa Lừ và công trình phụ trợ xã Sá Tổng</t>
  </si>
  <si>
    <t xml:space="preserve">Đường từ km15 QL6 – đồi Po Sua, bản Phi 2, xã Sá Tổng </t>
  </si>
  <si>
    <t>Nhà văn hoá và sân thể thao bản Xà Phình 1, Nhà văn hoá bản Xà Phình 2 và công trình phụ trợ xã Sá Tổng</t>
  </si>
  <si>
    <t>Nước sinh hoạt bản Huổi Bon, xã Pa Ham</t>
  </si>
  <si>
    <t>Sửa chữa, nâng cấp NSH bản Pa Ham, Huổi Cang, xã Pa Ham</t>
  </si>
  <si>
    <t>Đường ngõ, xóm bản Huổi Bon, xã Pa Ham</t>
  </si>
  <si>
    <t>Nhà văn hoá các bản Huổi Bon, Phong Châu, Huổi Đáp, Huổi Cang và công trình phụ trợ, xã Pa Ham</t>
  </si>
  <si>
    <t>Đường ngõ xóm bản Huổi Đáp và rãnh thoát nước bản Huổi Cang, xã Pa Ham</t>
  </si>
  <si>
    <t>Nâng cấp và sửa chữa nước sinh hoạt bản Mường Anh 1, Mường Anh 2, xã Pa Ham</t>
  </si>
  <si>
    <t>Nâng cấp và sửa chữa kênh mương bản Huổi Đáp, xã Pa Ham</t>
  </si>
  <si>
    <t>Nâng cấp đường từ QL6 - bản Nậm Nèn 1 - bản Nậm Nèn 2, xã Nậm Nèn</t>
  </si>
  <si>
    <t>Nhà văn hóa các bản Hô Mức, Nậm Nèn 1, Nậm Nèn 2, Nậm Cút, Phiêng Đất A, Háng Trở, Cứu Táng xã Nậm Nèn</t>
  </si>
  <si>
    <t>NSH bản Phiêng Đất A+B, xã Nậm Nèn</t>
  </si>
  <si>
    <t>Đường ngõ xóm các bản Nậm Nèn 1, Nậm Nèn 2, Hô Mức, Cứu Táng, xã Nậm Nèn</t>
  </si>
  <si>
    <t>Nhà Văn hóa - Thể thao; Sân vận động xã Nậm Nèn</t>
  </si>
  <si>
    <t>Tuyến kênh khu Na Lạnh, bản Nậm Nèn I + II; tuyến kênh  bản Nậm Nèn I, tuyến kênh bản Nậm Cút, xã Nậm Nèn</t>
  </si>
  <si>
    <t>Đường bê tông QL6 - bản Cứu Táng, xã Nậm Nèn (Km3+00 - Km4+400)</t>
  </si>
  <si>
    <t>Sửa chữa, nâng cấp NSH điểm Hô Cút, bản Háng Trở, xã Nậm Nèn</t>
  </si>
  <si>
    <t>Thuỷ lợi Nậm Khứm, bản Cứu Táng, xã Nậm Nèn</t>
  </si>
  <si>
    <t>Rãnh thoát nước khu dân cư bản Nậm Nèn 1, xã Nậm Nèn</t>
  </si>
  <si>
    <t>Trường THCS Nậm Nèn, xã Nậm Nèn</t>
  </si>
  <si>
    <t xml:space="preserve">NSH bản Lùng Thàng 1+2, xã Huổi Mí </t>
  </si>
  <si>
    <t xml:space="preserve">Trường PTDTBT Tiểu học Huổi Mí, xã Huổi Mí </t>
  </si>
  <si>
    <t>Sửa chữa, nâng cấp NSH bản Pa Ít, xã Huổi Mí</t>
  </si>
  <si>
    <t>Nhà văn hóa các bản Lùng Thàng 1, Lùng Thàng 2, Long Tạo, Huổi Mí 2 và công trình phụ trợ, xã Huổi Mí</t>
  </si>
  <si>
    <t>Đường ngõ, xóm bản Huổi Mí 2, xã Huổi Mí</t>
  </si>
  <si>
    <t>Sửa chữa, nâng cấp NSH bản Huổi Mí 1, xã Huổi Mí</t>
  </si>
  <si>
    <t>Đường ngõ, xóm bản Lùng Thàng 2, xã Huổi Mí</t>
  </si>
  <si>
    <t>Đường ngõ, xóm bản Huổi Xuân, xã Huổi Mí</t>
  </si>
  <si>
    <t>Nâng cấp trạm y tế xã Ma Thì Hồ</t>
  </si>
  <si>
    <t>Nước sinh hoạt bản Huổi Quang 1, xã Ma Thì Hồ</t>
  </si>
  <si>
    <t>Nhà văn hóa các bản Huổi Quang 1, Huổi Quang 2, Ma Thì Hồ 1, Huổi Chua và công trình phụ trợ xã Ma Thì Hồ</t>
  </si>
  <si>
    <t>Nước sinh hoạt bản Ma Thì Hồ 1, xã Ma Thì Hồ</t>
  </si>
  <si>
    <t>Sửa chữa, nâng cấp nước sinh hoạt các bản Huổi Mí, Làng Dung, xã Ma Thì Hồ</t>
  </si>
  <si>
    <t>Đường ngõ xóm các bản: Huổi quang 1, Huổi quang 2, Ma Thì Hồ 2, Huổi Sang, Làng Dung, xã Ma Thì Hồ</t>
  </si>
  <si>
    <t>Sân vận động; Nhà thi đấu thể thao và các công trình phụ trợ, xã Na Sang</t>
  </si>
  <si>
    <t>Đường ngõ, xóm các bản Huổi Hạ, Huổi Xưa, xã Na Sang</t>
  </si>
  <si>
    <t>Nhà văn hóa các bản Na Sang, Na Pheo, Cò Đứa, Hin 1, Hin 2 và công trình phụ trợ xã Na Sang</t>
  </si>
  <si>
    <t>Kiên cố hóa Thủy lợi bản Hin 1, xã Na Sang</t>
  </si>
  <si>
    <t>Nước sinh hoạt cụm 2 Huổi Xưa</t>
  </si>
  <si>
    <t>Nâng cấp sửa chữa đường giao thông QL12 - bản Huổi Xuân, xã Na Sang</t>
  </si>
  <si>
    <t>Sân vận động xã và các công trình phụ trợ, xã Mường Mươn</t>
  </si>
  <si>
    <t>Trường MN số 1 Mường Mươn, xã Mường Mươn</t>
  </si>
  <si>
    <t>Nâng cấp đường từ bản Huổi Lóng - Huổi Nhả, xã Mường Mươn</t>
  </si>
  <si>
    <t>Nhà văn hóa bản các bản Púng Giắt 1, Huổi Meo, Huổi Kết Tinh và các công trình phụ trợ, xã Mường Mươn</t>
  </si>
  <si>
    <t>Sửa chữa, nâng cấp công trình NSH các bản Pú Múa, Pú Chả, Huổi Ho, Huổi Nhả, Huổi Vang, xã Mường Mươn</t>
  </si>
  <si>
    <t>Đường ngõ, xóm các bản Mường Mươn 2, Huổi Vang, Púng Giắt 1, xã Mường Mươn</t>
  </si>
  <si>
    <t>Đường ngõ, xóm các bản Pú Múa, Huổi Kết Tinh, Huổi Ho, Huổi Meo, xã Mường Mươn</t>
  </si>
  <si>
    <t>Đường ngõ, xóm các bản Huổi Nhả, Pú Chả, xã Mường Mươn</t>
  </si>
  <si>
    <t>Chợ trung tâm xã Mường Mươn</t>
  </si>
  <si>
    <t xml:space="preserve">Nâng cấp đường liên thôn từ Kể Cải - Từ Ngài 2 - Từ Ngài 1 - Háng Trở </t>
  </si>
  <si>
    <t xml:space="preserve">Nâng cấp đường liên thôn Đông phi - Háng Tơ Mang xã Mường Báng </t>
  </si>
  <si>
    <t>Nâng cấp đường đi khu sản xuất thôn Từ Ngài 1, 2 xã Mường Báng</t>
  </si>
  <si>
    <t>Nhà Đa Năng, nhà lớp học và các hạng mục phụ trợ trường THCS và THPT Tả Sìn Thàng, huyện Tủa Chùa</t>
  </si>
  <si>
    <t>Đường nội thôn Phiêng Bung xã Mường Báng</t>
  </si>
  <si>
    <t xml:space="preserve">Nâng cấp đường đi khu sản xuất thôn Háng Tơ Mang xã Mường Báng </t>
  </si>
  <si>
    <t>Đường nội thôn Háng Trở xã Mường Báng</t>
  </si>
  <si>
    <t xml:space="preserve">Đường từ thôn Sung Ún sang thôn Háng Tơ Mang xã Mường Báng </t>
  </si>
  <si>
    <t xml:space="preserve">Đường từ thôn Háng Sáng - Tiên Phong - Phai Tung - Phiêng Bung xã Mường Báng </t>
  </si>
  <si>
    <t xml:space="preserve">Đường đi khu sản xuất thôn Háng Trở xã Mường Báng </t>
  </si>
  <si>
    <t xml:space="preserve">Đường Nà Áng - Huổi Hỏm - Háng Tơ Mang xã Mường Báng </t>
  </si>
  <si>
    <t>Nhà văn hóa thôn Háng Trở xã Mường Báng</t>
  </si>
  <si>
    <t>Nhà văn hóa thôn Tiên Phong xã Mường Báng</t>
  </si>
  <si>
    <t>Nhà văn hóa thôn Phiêng Bung xã Mường Báng</t>
  </si>
  <si>
    <t>Nhà văn hóa thôn Háng Tơ Mang xã Mường Báng</t>
  </si>
  <si>
    <t>Nhà văn hóa thôn Nà Áng xã Mường Báng</t>
  </si>
  <si>
    <t>Nhà văn hóa thôn Kể Cải xã Mường Báng</t>
  </si>
  <si>
    <t>Nhà văn hóa thôn Đông Phi xã Mường Báng</t>
  </si>
  <si>
    <t>Nhà văn hóa thôn Từ Ngài 2 xã Mường Báng</t>
  </si>
  <si>
    <t>Đầu tư lưới Điện nông thôn khu vực Cua ông Cống, thôn Phiêng Bung xã Mường Báng</t>
  </si>
  <si>
    <t>Đầu tư lưới Điện nông thôn khu vực thôn Háng Tơ Mang xã Mường Báng</t>
  </si>
  <si>
    <t>Sở Giáo dục đề xuất, Ko thuộc đối tượng đầu tư thống nhất UBND huyện TC đầu tư bằng vốn NQ 88</t>
  </si>
  <si>
    <t>Trụ sở xã Nà Tòng</t>
  </si>
  <si>
    <t>Trụ sở xã Pú Xi</t>
  </si>
  <si>
    <t xml:space="preserve">Trụ sở xã Rạng Đông </t>
  </si>
  <si>
    <t xml:space="preserve">Trụ sở xã Chiềng Đông </t>
  </si>
  <si>
    <t>Trụ sở xã Quài Cang</t>
  </si>
  <si>
    <t>Nhà văn hóa xã Pú Nhung</t>
  </si>
  <si>
    <t>Nhà văn hóa xã Chiềng Sinh</t>
  </si>
  <si>
    <t>Nhà văn hóa xã Nà Tòng</t>
  </si>
  <si>
    <t>Nhà văn hóa xã Pú Xi</t>
  </si>
  <si>
    <t>Nhà văn hóa xã Rạng Đông</t>
  </si>
  <si>
    <t>Nhà văn hóa xã Ta Ma</t>
  </si>
  <si>
    <t>Đường từ bản Phiêng Cải đến bãi Phiêng Vang</t>
  </si>
  <si>
    <t>Trường THCS Chiềng Sinh</t>
  </si>
  <si>
    <t>Đường từ bản Nôm đi bản Hua Nạ</t>
  </si>
  <si>
    <t>Trường tiểu học Pú Nhung</t>
  </si>
  <si>
    <t>Đường từ ngã ba đi Nà Đắng đến bản Trạm Củ</t>
  </si>
  <si>
    <t>Kiên cố hoá các điểm trường Mầm non Pá Tong, Co Phát, Co Muông - trường mầm non Sao Mai</t>
  </si>
  <si>
    <t>NSH bản Xá Tự</t>
  </si>
  <si>
    <t>Bổ sung cơ sở vật chất Trường THCS Chiềng Đông</t>
  </si>
  <si>
    <t>Trường TH Mường Mùn</t>
  </si>
  <si>
    <t>Trường TH Quài Tở</t>
  </si>
  <si>
    <t xml:space="preserve">Nhà Văn hóa bản Hiệu </t>
  </si>
  <si>
    <t>Nhà văn hóa bản Hốc + bản Chứn</t>
  </si>
  <si>
    <t>Nhà văn hoá bản Bó Lếch</t>
  </si>
  <si>
    <t xml:space="preserve">Nhà văn hoá bản Phiêng Pẻn </t>
  </si>
  <si>
    <t>Nhà văn hóa bản Chu Lú</t>
  </si>
  <si>
    <t>Nhà văn hóa bản Kể Cải</t>
  </si>
  <si>
    <t>Nhà văn hóa bản Lồng</t>
  </si>
  <si>
    <t>Nhà văn hóa bản Phiêng Cải</t>
  </si>
  <si>
    <t>Nhà văn hóa bản Mý Làng B</t>
  </si>
  <si>
    <t>Nhà văn hóa bản Hồng Lực</t>
  </si>
  <si>
    <t>Nhà văn hóa bản Nà Sáy 2</t>
  </si>
  <si>
    <t>Công trình Nhà sinnh hoạt cộng đồng bản Huổi Luân xã Lay Nưa</t>
  </si>
  <si>
    <t>Công trình: Đường giao thông nội bản  bản Ló, bản Lé xã Lay Nưa</t>
  </si>
  <si>
    <t>Dự kiến Kế hoạch vốn năm 2021 chuyển sang thực hiện năm 2022</t>
  </si>
  <si>
    <t>C</t>
  </si>
  <si>
    <t>Giao thông</t>
  </si>
  <si>
    <t>Trồng cây xanh dọc tuyến đường do huyện quản lý</t>
  </si>
  <si>
    <t>Nâng cấp mở rộng bến xe Bản Phủ</t>
  </si>
  <si>
    <t>Thủy lợi</t>
  </si>
  <si>
    <t>Kiên cố kênh tưới tiêu từ thôn Văn Tân xã Noong Hẹt đến bản Na Vai, xã Pom Lót</t>
  </si>
  <si>
    <t>Kiên cố kênh tưới, tiêu từ bản Na Khưa xã Thanh Chăn đến suối Hồng Sống xã Thanh Yên</t>
  </si>
  <si>
    <t xml:space="preserve">Điện </t>
  </si>
  <si>
    <t>Lắp đặt hệ thống đèn đường chiếu sáng trục đường  xã Thanh Xương, xã Noong Hẹt, xã Pom Lót</t>
  </si>
  <si>
    <t>Y tế - Văn hóa - Giáo dục</t>
  </si>
  <si>
    <t>Sửa chữa cơ sở vật chất tại trụ sở chính Trung tâm GDNN-GDTX huyện Điện Biên</t>
  </si>
  <si>
    <t>Mua sắm trang thiết bị, dụng cụ thí nghiệm, SGK phục vụ giảng dạy  Trung tâm GDNN-GDTX huyện Điện Biên</t>
  </si>
  <si>
    <t>Mua sắm dụng cụ thực hành đối với ngành, nghề phi nông nghiệp Trung tâm GDNN-GDTX huyện Điện Biên</t>
  </si>
  <si>
    <t>Khu thực hành, cơ sở tình diễn sản phẩm nông, lâm nghiệp Trung tâm Giáo dục nghề nghiệp - Giáo dục thường xuyên huyện Điện Biên</t>
  </si>
  <si>
    <t>Xưởng thực hành ngành, nghề phi nông nghiệp Trung tâm Giáo dục nghề nghiệp - Giáo dục thường xuyên huyện Điện Biên</t>
  </si>
  <si>
    <t>Bể bơi của huyện Điện Biên</t>
  </si>
  <si>
    <t>Phương tiện vận chuyển (Ô tô chuyên dùng lĩnh vực Văn hóa - truyền thanh - truyền hình) huyện Điện Biên</t>
  </si>
  <si>
    <t>Nhà lớp học, khu nội trú và các hạng mục phụ trợ trường phổ thông DTNT THPT huyện Điện Biên</t>
  </si>
  <si>
    <t>Nhà đa năng khu nội trú học sinh, cải tạo nhà lớp học và hạng mục phụ trợ trường THPT Thanh Chăn huyện Điện Biên</t>
  </si>
  <si>
    <t>Nhà thư viện và các phòng chuyên môn; cải tạo sửa chữa nhà bếp, nhà ăn và các hạng mục phụ trợ trường THPT Thanh Nưa huyện Điện Biên</t>
  </si>
  <si>
    <t>Kinh tế</t>
  </si>
  <si>
    <t xml:space="preserve">Xây dựng Chợ trung tâm huyện </t>
  </si>
  <si>
    <t>Môi trường</t>
  </si>
  <si>
    <t>Xây dựng các bể thu gom bao bì, vỏ chai thuốc bảo vệ thực vật tại các điểm sản xuất tập trung</t>
  </si>
  <si>
    <t>An ninh trật tư</t>
  </si>
  <si>
    <t>Lắp đặt hệ thống camera an ninh tại một số khu vực trên địa bàn huyện</t>
  </si>
  <si>
    <t>-</t>
  </si>
  <si>
    <t>Dự kiến Kế hoạch vốn thực hiện các Chuyên Đề, Chương trình và Đề án (Không quá 10% vốn giai đoạn 2022-2025)</t>
  </si>
  <si>
    <t>Điểm trưng bày giới thiệu, bán sản phẩm OCOP, sản phẩm công nghiệp nông thôn tiêu biểu, nông sản, đặc sản vùng miền</t>
  </si>
  <si>
    <t>Công trình đặc thù</t>
  </si>
  <si>
    <t>Trong đó</t>
  </si>
  <si>
    <t>B1</t>
  </si>
  <si>
    <t>Dự kiến Kế hoạch vốn giao theo tiêu chí xã</t>
  </si>
  <si>
    <t>B2</t>
  </si>
  <si>
    <t xml:space="preserve">Dự kiến Kế hoạch vốn giao theo tiêu chí cấp huyện </t>
  </si>
  <si>
    <t>Nhà văn hóa bản Mường Mươn 1, xã Mường Mươn</t>
  </si>
  <si>
    <t>Thủy lợi Pha Mớ, bản Chua Ta 1, xã Tìa Dình</t>
  </si>
  <si>
    <t>Sửa chữa, nâng cấp tuyến đường nội bản Huổi Châng, xã Ẳng Tở (Giai đoạn II)</t>
  </si>
  <si>
    <t>Dự kiến Năm 2023</t>
  </si>
  <si>
    <t>Dự kiến Năm 2024</t>
  </si>
  <si>
    <t>Dự kiến Năm 2025</t>
  </si>
  <si>
    <t>Kế hoạch Năm 2022 (bao gồm cả vốn năm 2021 chuyển sang 2022)</t>
  </si>
  <si>
    <t>Đường giao thông bản kéo, xã Pá Khoang</t>
  </si>
  <si>
    <t>Đường giao thông bản Hả, Xá Pá Khoang</t>
  </si>
  <si>
    <t>Đường giao thông bản Bó , Xá Pá khoang</t>
  </si>
  <si>
    <t>Đường nội đồng bản Nà Ngám 1,2, xã Nà Nhạn</t>
  </si>
  <si>
    <t>Đường giao thông bản Phiêng Ban, xã Nà Tấu</t>
  </si>
  <si>
    <t>Nhà văn hóa tổ dân phố 1, xã Thanh Minh</t>
  </si>
  <si>
    <t>Đường giao thông bản Bua (từ nút giao đường TL141 đến khu Nuôi trồng thủy sản), xã Mường Phăng</t>
  </si>
  <si>
    <t>Nhà đa năng xã Mường Phăng</t>
  </si>
  <si>
    <t>Đường giao thông bản Huổi Hẹ, xã Nà Nhạn</t>
  </si>
  <si>
    <t>THỰC HIỆN CHƯƠNG TRÌNH MỤC TIÊU QUỐC GIA XÂY DỰNG NÔNG THÔN MỚI GIAI ĐOẠN 2021-2025, TRÊN ĐỊA BÀN TỈNH ĐIỆN BIÊN</t>
  </si>
  <si>
    <t>Biểu số 3</t>
  </si>
  <si>
    <t>Kè bảo vệ khu dân cư, đất sản xuất và công trình công cộng suối Nậm Cọ, huyện Điện Biên</t>
  </si>
  <si>
    <t>Trong đó:</t>
  </si>
  <si>
    <t>Tổng số (tất cả các nguồn vốn)</t>
  </si>
  <si>
    <t xml:space="preserve">   </t>
  </si>
  <si>
    <t>Công trình: Các tuyến đường giao thông nội đồng NTM xã Lay Nưa</t>
  </si>
  <si>
    <t>Xây dựng xã nông thôn mới thông minh hoặc xã thương mại điện tử xã Thanh Yên, huyện Điện Biên, tỉnh Điện Biên</t>
  </si>
  <si>
    <t>Điểm quảng bá, giới thiệu sản phẩm hoa quả sạch và các sản phẩm OCOP</t>
  </si>
  <si>
    <t>Đường giao thông bản Yên - Thẳm Xả xã Mường Thín (giai đoạn 2)</t>
  </si>
  <si>
    <t>Nhà văn hóa bản Lói xã Quài Tở</t>
  </si>
  <si>
    <t>Đường vào trường Mầm non Mường Anh, trạm Y tế và bến thuyền xã Pa Ham</t>
  </si>
  <si>
    <t>Nhà văn hóa bản Nậm He, xã Mường Tùng</t>
  </si>
  <si>
    <t>Hỗ trợ phát triển KTTT, HTX giai đoạn 2021-2025 phê duyệt tại Quyết định 1804/QĐ-TTg ngày 13/11/2020 và Đề án lựa chọn, hoàn thiện, nhân rộng mô hình HTX kiểu mới hiệu quả giai đoạn 2021-2025 phê duyệt tại Quyết định số 167/QĐ-TTg ngày 03/02/2021</t>
  </si>
  <si>
    <t>Cấp huyện</t>
  </si>
  <si>
    <t>Cấp tỉnh</t>
  </si>
  <si>
    <t>Tổng cộng</t>
  </si>
  <si>
    <t>Vốn cân đối ngân sách cấp huyện đối ứng</t>
  </si>
  <si>
    <t>Vốn lồng ghép 30% để thực hiện dự án NTM cấp huyện do huyện bố trí</t>
  </si>
  <si>
    <t>Vốn lồng ghép 30% để thực hiện dự án NTM cấp huyện do tỉnh bố trí</t>
  </si>
  <si>
    <t>Vốn lồng ghép 30% thực hiện dự án NTM cấp huyện</t>
  </si>
  <si>
    <t>Xây dựng trụ sở xã Hua Thanh huyện Điện Biên</t>
  </si>
  <si>
    <t>Vốn đối ứng thực hiện chương trình</t>
  </si>
  <si>
    <t>Vốn đối ứng ngân sách cấp tỉnh thực hiện chương trình</t>
  </si>
  <si>
    <t>Trụ sở xã Pa Thơm, huyện Điện Biên</t>
  </si>
  <si>
    <t>Nâng cấp tuyến đường vào trung tâm huyện Điện Biên (GĐ II)</t>
  </si>
  <si>
    <t>Trụ sở xã Thanh Chăn, huyện Điện Biên</t>
  </si>
  <si>
    <t>Vốn đối ứng ngân sách cấp huyện thực hiện chương trình</t>
  </si>
  <si>
    <t>B3</t>
  </si>
  <si>
    <t>BIỂU TỔNG HỢP</t>
  </si>
  <si>
    <t xml:space="preserve">I </t>
  </si>
  <si>
    <t>Kế hoạch vốn năm 2021 chuyển sang thực hiện năm 2022</t>
  </si>
  <si>
    <t>Kế hoạch vốn giai đoạn 2022-2025</t>
  </si>
  <si>
    <t>Kế hoạch vốn giao theo tiêu chí xã</t>
  </si>
  <si>
    <t>Kế hoạch vốn thực hiện các Chuyên Đề, Chương trình và Đề án (Không quá 10% vốn giai đoạn 2022-2025)</t>
  </si>
  <si>
    <t>THỰC HIỆN CHƯƠNG TRÌNH MỤC TIÊU QUỐC GIA XÂY DỰNG NÔNG THÔN MỚI GIAI ĐOẠN 2021-2025,
 TRÊN ĐỊA BÀN TỈNH ĐIỆN BIÊN</t>
  </si>
  <si>
    <t>Cấp tỉnh quản lý</t>
  </si>
  <si>
    <t>Cấp huyện quản lý</t>
  </si>
  <si>
    <t>Vốn NSTW</t>
  </si>
  <si>
    <t>Kè bảo vệ khu dân cư đất sản xuất và công trình công cộng suối Nậm Cọ, huyện Điện Biên</t>
  </si>
  <si>
    <t xml:space="preserve">Cấp tỉnh </t>
  </si>
  <si>
    <t>Tổng số vốn NSTW</t>
  </si>
  <si>
    <t>Vốn ngân sách trung ương</t>
  </si>
  <si>
    <t>Vốn cân đối ngân sách địa phương</t>
  </si>
  <si>
    <t>Vốn cân đối NSĐP</t>
  </si>
  <si>
    <t>Tổng số vốn cân đối NSĐP</t>
  </si>
  <si>
    <t>Công trình đối ứng</t>
  </si>
  <si>
    <t>Đường nội bản Noong, xã Ngối Cáy</t>
  </si>
  <si>
    <t>Đường liên bản Xuân Lứa - bản Có (khu Pom Đốn), xã Mường Lạn</t>
  </si>
  <si>
    <t>Đường nội bản Hón, xã Ẳng Cang</t>
  </si>
  <si>
    <t>'Đường nội bản Xuân Tre 1, 2 xã Búng Lao (giai đoạn II)</t>
  </si>
  <si>
    <t>Chưa xác định được vốn đối ứng 30%</t>
  </si>
  <si>
    <t xml:space="preserve">Khu xử lý rác thải rắn sinh hoạt xã Búng Lao, huyện Mường Ảng </t>
  </si>
  <si>
    <t>PHÂN BỔ CHI TIẾT</t>
  </si>
  <si>
    <t>Vốn Giao năm 2021 chuyển sang thực hiện năm 2022</t>
  </si>
  <si>
    <t>Vốn giao năm 2022</t>
  </si>
  <si>
    <t>Vốn giao trong giai đoạn 2023-2025</t>
  </si>
  <si>
    <t>Phân bổ đối ứng vốn cân đối ngân sách địa phương thực hiện chương trình</t>
  </si>
  <si>
    <t>Vốn NTM cấp xã</t>
  </si>
  <si>
    <t>Vốn NTM cấp huyện</t>
  </si>
  <si>
    <t>Các đơn vị cấp tỉnh</t>
  </si>
  <si>
    <t>vốn cân đối NTM cấp huyện lồng ghép 30% vốn</t>
  </si>
  <si>
    <t>Kế hoạch vốn giao theo tiêu chí cấp huyện (chưa phân bổ)</t>
  </si>
  <si>
    <t>Tổng Nguồn vốn Giao</t>
  </si>
  <si>
    <t>B2.1</t>
  </si>
  <si>
    <t>B2.2</t>
  </si>
  <si>
    <t>Thủy lợi  bản Nậm Hẹ 1, xã Hẹ Muông, huyện Điện Biên</t>
  </si>
  <si>
    <t xml:space="preserve">KẾ HOẠCH VỐN ĐẦU TƯ PHÁT TRIỂN NGUỒN NGÂN SÁCH TRUNG ƯƠNG </t>
  </si>
  <si>
    <t>Biểu số 3A</t>
  </si>
  <si>
    <t>KẾ HOẠCH VỐN ĐẦU TƯ PHÁT TRIỂN NGUỒN NGÂN SÁCH TRUNG ƯƠNG NĂM 2022</t>
  </si>
  <si>
    <t>THỰC HIỆN CHƯƠNG TRÌNH MỤC TIÊU QUỐC GIA XÂY DỰNG NÔNG THÔN MỚI 
 TRÊN ĐỊA BÀN TỈNH ĐIỆN BIÊN</t>
  </si>
  <si>
    <t>Vốn NSĐP phân bổ 30%</t>
  </si>
  <si>
    <t>Thủy lợi bản Nậm Hẹ 1, xã Hẹ Muông, huyện Điện Biên</t>
  </si>
  <si>
    <t>Kế hoạch vốn xây dựng nông thôn mới cấp huyện (chưa phân bổ)</t>
  </si>
  <si>
    <t>Hỗ trợ phát triển KTTT, HTX giai đoạn 2021-2025 phê duyệt tại QĐ 1804/QĐ-TTg ngày 13/11/2020 và Đề án lựa chọn, hoàn thiện, nhân rộng mô hình HTX kiểu mới hiệu quả giai đoạn 2021-2025 phê duyệt tại QĐ 167/QĐ-TTg ngày 03/02/2021</t>
  </si>
  <si>
    <t>s</t>
  </si>
  <si>
    <t xml:space="preserve"> </t>
  </si>
  <si>
    <t>BIỂU 1</t>
  </si>
  <si>
    <t xml:space="preserve">TỔNG HỢP NHU CẦU VÀ DỰ KIẾN KẾ HOẠCH ĐẦU TƯ CÔNG TRUNG HẠN CHƯƠNG TRÌNH MỤC TIÊU QUỐC GIA PHÁT TRIỂN KINH TẾ - XÃ HỘI </t>
  </si>
  <si>
    <t>VÙNG ĐỒNG BÀO DÂN TỘC THIỂU SỐ VÀ MIỀN NÚI, GIAI ĐOẠN 2021-2025</t>
  </si>
  <si>
    <t>(Tờ trình số    /TTr-SKHĐT  ngày   7 /  /2022 của Sở Kế hoạch và Đầu tư)</t>
  </si>
  <si>
    <t>STT</t>
  </si>
  <si>
    <t>Danh mục dự án</t>
  </si>
  <si>
    <t>Quyết định đầu tư dự án  hoặc dự kiến  đầu tư dự án</t>
  </si>
  <si>
    <t>Lũy kế vốn bố trí đến năm 2020</t>
  </si>
  <si>
    <t>Kế hoạch vốn giai đoạn 2021-2025</t>
  </si>
  <si>
    <t>Số quyết định; ngày, tháng, năm ban hành</t>
  </si>
  <si>
    <t>Tổng mức đầu tư</t>
  </si>
  <si>
    <t>Tổng số tất cả các nguồn vốn</t>
  </si>
  <si>
    <t>Chi tiết từng năm</t>
  </si>
  <si>
    <t>Vốn NSĐP</t>
  </si>
  <si>
    <t>Năm 2022 ( bao gồm vốn năm 2021)</t>
  </si>
  <si>
    <t>Năm 2023</t>
  </si>
  <si>
    <t>Năm 2024</t>
  </si>
  <si>
    <t>Năm 2025</t>
  </si>
  <si>
    <t>Nguồn vốn cấp tỉnh quản lý</t>
  </si>
  <si>
    <t>Nguồn vốn cấp huyện quản lý</t>
  </si>
  <si>
    <t>ĐBĐ</t>
  </si>
  <si>
    <t>TG</t>
  </si>
  <si>
    <t xml:space="preserve">Tổng số ( tất cả các nguồn vốn) </t>
  </si>
  <si>
    <t xml:space="preserve">Trong đó: </t>
  </si>
  <si>
    <t>Tổng số ( tất cả các nguồn vốn) (triệu đồng)</t>
  </si>
  <si>
    <t>Vốn NSĐP
(tỉnh đối ứng)</t>
  </si>
  <si>
    <t>Vốn NSĐP 
(huyện đối ứng)</t>
  </si>
  <si>
    <t>AA</t>
  </si>
  <si>
    <t xml:space="preserve">TỔNG HỢP PHÂN BỔ VỐN THỰC HIỆN NHIỆM THEO QUYẾT ĐỊNH SỐ 652/QĐ-TTG NGÀY 28/5/2022 CỦA THỦ TƯỚNG CHÍNH PHỦ </t>
  </si>
  <si>
    <t>VỐN NGÂN SÁCH TRUNG ƯƠNG VÀ VỐN KHÁC</t>
  </si>
  <si>
    <t>A1</t>
  </si>
  <si>
    <t>ĐƠN VỊ CẤP TỈNH</t>
  </si>
  <si>
    <t>A2</t>
  </si>
  <si>
    <t>ĐƠN VỊ CẤP HUYỆN</t>
  </si>
  <si>
    <t>a)</t>
  </si>
  <si>
    <t>Các xã thực hiện theo Quyết định số 652/QĐ-TTg ngày 28/5/2022</t>
  </si>
  <si>
    <t>Xá Pá Khoang</t>
  </si>
  <si>
    <t>b)</t>
  </si>
  <si>
    <t>Các xã còn lại</t>
  </si>
  <si>
    <t xml:space="preserve">c) </t>
  </si>
  <si>
    <t>Các thôn thực hiện theo Quyết định số 652/QĐ-TTg ngày 28/5/2022</t>
  </si>
  <si>
    <t xml:space="preserve">d) </t>
  </si>
  <si>
    <t>I.1</t>
  </si>
  <si>
    <t>1.1.1</t>
  </si>
  <si>
    <t>1.1.2</t>
  </si>
  <si>
    <t>Xã Pa Thơm</t>
  </si>
  <si>
    <t>Xã Mường Pồn</t>
  </si>
  <si>
    <t>Xã Hẹ Muông</t>
  </si>
  <si>
    <t>Xã Na Ư</t>
  </si>
  <si>
    <t>Xã Phu Luông</t>
  </si>
  <si>
    <t>Cá bản thực hiện theo Quyết định số 652/QĐ-TTg ngày 28/5/2022</t>
  </si>
  <si>
    <t>d)</t>
  </si>
  <si>
    <t>Xã Chiềng Sinh</t>
  </si>
  <si>
    <t>Xã Chiềng Đông</t>
  </si>
  <si>
    <t>Xã Quài Tở</t>
  </si>
  <si>
    <t>Xã Quài Cang</t>
  </si>
  <si>
    <t>Xã Quài Nưa</t>
  </si>
  <si>
    <t>Xã Pú Nhung</t>
  </si>
  <si>
    <t>Xã Mường Thín</t>
  </si>
  <si>
    <t>Xã Nà Sáy</t>
  </si>
  <si>
    <t>Xã Mường Mùn</t>
  </si>
  <si>
    <t>Các bản thực hiện theo Quyết định số 652/QĐ-TTg ngày 28/5/2022</t>
  </si>
  <si>
    <t xml:space="preserve">Bản Dửn Xã Chiềng Sinh </t>
  </si>
  <si>
    <t>Xã Na Son</t>
  </si>
  <si>
    <t>Xã Pu Nhi</t>
  </si>
  <si>
    <t>Xã Mường Luân</t>
  </si>
  <si>
    <t>Xã Luân Giói</t>
  </si>
  <si>
    <t>Xã Noong U</t>
  </si>
  <si>
    <t xml:space="preserve">Các thôn thực hiện theo Quyết định số 652/QĐ-TTg ngày 28/5/2022 </t>
  </si>
  <si>
    <t>( Thôn thuộc xã Mường Luân huyện Chưa thống nhất)</t>
  </si>
  <si>
    <t xml:space="preserve"> Xã Búng Lao</t>
  </si>
  <si>
    <t>Xã Ẳng Cang</t>
  </si>
  <si>
    <t>Xã Ẳng Tở</t>
  </si>
  <si>
    <t>Xã Ngối Cáy</t>
  </si>
  <si>
    <t>Xã Mường Lạn</t>
  </si>
  <si>
    <t>Xã Pá Mỳ</t>
  </si>
  <si>
    <t>Xã Nậm Vì</t>
  </si>
  <si>
    <t>Xã Chung Chải</t>
  </si>
  <si>
    <t>Xã Huổi Lếch</t>
  </si>
  <si>
    <t>Xã Quảng Lâm</t>
  </si>
  <si>
    <t>Các thôn còn lại</t>
  </si>
  <si>
    <t>Xã Mường Mươn</t>
  </si>
  <si>
    <t>Xã Sa Lông</t>
  </si>
  <si>
    <t>Xã Nậm Nèn</t>
  </si>
  <si>
    <t>Xã Pa Ham</t>
  </si>
  <si>
    <t>Xã Huổi Só</t>
  </si>
  <si>
    <t>Xã Mường Đun</t>
  </si>
  <si>
    <t>Xã Tủa Thàng</t>
  </si>
  <si>
    <t>Xã Sính Phình</t>
  </si>
  <si>
    <t>Xã Trung Thu</t>
  </si>
  <si>
    <t>Xã Si Pa Phìn ( Sở Kế hoạch đề xuất)</t>
  </si>
  <si>
    <t>Xã Nà Hỳ</t>
  </si>
  <si>
    <t>Xã Chà Cang</t>
  </si>
  <si>
    <t>Xã Phìn Hồ ( Sở Kế hoạch đề xuất)</t>
  </si>
  <si>
    <t>BB</t>
  </si>
  <si>
    <t>TỔNG HỢP CHUNG</t>
  </si>
  <si>
    <t>*</t>
  </si>
  <si>
    <t>A3</t>
  </si>
  <si>
    <t>CHI TIÉT CÁC ĐƠN VỊ</t>
  </si>
  <si>
    <t>B1.1</t>
  </si>
  <si>
    <t>SỞ Y TẾ</t>
  </si>
  <si>
    <t>DỰ ÁN 4: Đầu tư cơ sở hạ tầng thiết yếu, phục vụ sản xuất, đời sống trong vùng đồng bào dân tộc thiểu số và miền núi và các đơn vị sự nghiệp công của lĩnh vực dân tộc</t>
  </si>
  <si>
    <t>Trạm Y tế xã Nà Hỳ huyện Nậm Pồ</t>
  </si>
  <si>
    <t>1994 QĐ-UBND ngày 03/11/2021</t>
  </si>
  <si>
    <t>Trạm Y tế xã Xa Lông huyện Mường Chà</t>
  </si>
  <si>
    <t>Số:  1122 /QĐ-UBND ngày 30/6/ 2022</t>
  </si>
  <si>
    <t>Dự án 7: Chăm sóc sức khỏe cho nhân dân</t>
  </si>
  <si>
    <t>Cải tạo, nâng cấp Trung tâm y tế huyện Điện Biên Đông</t>
  </si>
  <si>
    <t>Số:  1123 /QĐ-UBND ngày 30/6/ 2022</t>
  </si>
  <si>
    <t>Chuyển vốn CĐNSĐP của tỉnh là 28.015 trđ từ trường TH Chiềng Sơ
Trường TH Chiềng Sơ sẽ được đầu tư dự án 5</t>
  </si>
  <si>
    <t>Cải tạo, nâng cấp Trung tâm Y tế huyện Mường Nhé</t>
  </si>
  <si>
    <t>Số:  1124 /QĐ-UBND ngày 30/6/ 2022</t>
  </si>
  <si>
    <t>B1.2</t>
  </si>
  <si>
    <t>SỞ GIÁO DỤC VÀ ĐÀO TẠO</t>
  </si>
  <si>
    <t>DỰ ÁN  5: Phát triển giáo dục đào tạo nâng cao chất lượng nguồn nhân lực</t>
  </si>
  <si>
    <t>IV.2</t>
  </si>
  <si>
    <t>Đầu tư Trường PTDTNT</t>
  </si>
  <si>
    <t>Bổ sung cơ sở vật chất trường PTDTNT tỉnh Điện Biên</t>
  </si>
  <si>
    <t>1678 QĐ-UBND ngày 14/9/2021</t>
  </si>
  <si>
    <t>80000</t>
  </si>
  <si>
    <t>Bổ sung cơ sở vật chất trường PTDTNT huyện Mường Chà.</t>
  </si>
  <si>
    <t>1650 QĐ-UBND ngày  08/9/2021</t>
  </si>
  <si>
    <t>B1.3</t>
  </si>
  <si>
    <t>SỞ VĂN HÓA THỂ THAO VÀ DU LỊCH</t>
  </si>
  <si>
    <t>Dự án hỗ trợ đầu tư xây dựng điểm đến du lịch tiêu biểu.</t>
  </si>
  <si>
    <t>Dự án hỗ trợ tu bổ, tôn tạo, chống xuống cấp di tích quốc gia có giá trị tiêu biểu của các dân tộc thiểu số</t>
  </si>
  <si>
    <t>B1.4</t>
  </si>
  <si>
    <t>BAN DÂN TỘC TỈNH</t>
  </si>
  <si>
    <t>Nhà sinh hoạt cộng đồng bản Púng Bon, xã Pa Thơm, huyện Điện Biên</t>
  </si>
  <si>
    <t>Nhà sinh hoạt cộng đồng  bản Lả Chà, xã Pa Tần, huyện Nậm Pồ</t>
  </si>
  <si>
    <t>Nhà sinh hoạt cộng đồng  bản Nậm Kè, xã Nậm Kè, huyện Mường Nhé</t>
  </si>
  <si>
    <t>B1.5</t>
  </si>
  <si>
    <t>SỞ THÔNG TIN VÀ TRUYỀN THÔNG</t>
  </si>
  <si>
    <t>DỰ ÁN 10: Truyền thông, tuyên truyền, vận động trong vùng đồng bào dân tộc thiểu số và miền núi, Kiểm tra, giám sát đánh giá việc tổ chức thực hiện Chương trình</t>
  </si>
  <si>
    <t>Ứng dụng công nghệ hỗ trợ phát triển kinh tế - xã hội và đảm bảo an ninh trật tự vùng đồng bào dân tộc thiểu số và miền núi</t>
  </si>
  <si>
    <t>Hệ thống ứng dụng Công nghệ thông tin cấp xã của cấp huyện</t>
  </si>
  <si>
    <t>THÀNH PHỐ ĐIỆN BIÊN PHỦ</t>
  </si>
  <si>
    <t>DỰ ÁN 1: Giải quyết tình trạng thiếu đất ở, nhà ở, đất sản xuất, nước sinh hoạt</t>
  </si>
  <si>
    <t>Nước sinh hoạt tập trung</t>
  </si>
  <si>
    <t xml:space="preserve">Các xã thực hiện theo Quyết định số 652/QĐ-TTg ngày 28/5/2022 </t>
  </si>
  <si>
    <t>Xã Pá Khoang</t>
  </si>
  <si>
    <t>Sửa chữa hệ thống nước sinh hoạt bản Vang, xã Pá Khoang</t>
  </si>
  <si>
    <t>Sửa chữa hệ thống nước sinh hoạt bản Kéo, xã Pá Khoang</t>
  </si>
  <si>
    <t>Công trình nước sạch bản Phiêng lơi xã Thanh Minh</t>
  </si>
  <si>
    <t>Công trình nước sạch bản Nà Nghè xã Thanh Minh</t>
  </si>
  <si>
    <t>Công trình nước sạch bản Tân Quang xã Thanh Minh</t>
  </si>
  <si>
    <t>Công trình nước sạch bản Tà Lèng xã Thanh Minh</t>
  </si>
  <si>
    <t>Nước sinh hoạt Bản Huổi Hẹ, Nà Ngám 1, 2, xã Nà Nhạn</t>
  </si>
  <si>
    <t xml:space="preserve">Hỗ trợ đất ở, nhà ở, đất sản xuất </t>
  </si>
  <si>
    <t>DỰ ÁN 2: Quy hoạch, sắp xếp, bố trí ổn định dân cư ở những nơi cần thiết</t>
  </si>
  <si>
    <t>III.1</t>
  </si>
  <si>
    <t>Đầu tư CSHT</t>
  </si>
  <si>
    <t xml:space="preserve">Xã khu vực III </t>
  </si>
  <si>
    <t>a1)</t>
  </si>
  <si>
    <t>Kiên cố phai, kênh mương thủy lợi Na Đông, xã Pá Khoang</t>
  </si>
  <si>
    <t>Đường bê tông bản Hả, xã Pá Khoang</t>
  </si>
  <si>
    <t>Đường nội bản Co cượm, xã Pá Khoang</t>
  </si>
  <si>
    <t>Đường nội đồng bản Co Muông - Nghịu, xã Pá Khoang</t>
  </si>
  <si>
    <t>Đường giao thông bản Nghịu, xã Pá Khoang</t>
  </si>
  <si>
    <t>Xây dựng cầu, đường vào trường tiểu học số 01 và trường mầm non số 01 bản Xôm xã Pá Khoang</t>
  </si>
  <si>
    <t>Đường giao thông bản Sáng , xã Pá Khoang</t>
  </si>
  <si>
    <t>Đường giao thông bản Xôm, xã Pá Khoang</t>
  </si>
  <si>
    <t>Thôn ĐBKK</t>
  </si>
  <si>
    <t>b1)</t>
  </si>
  <si>
    <t>Thôn Nà Pen 2</t>
  </si>
  <si>
    <t>Đường bê tông nội bản Nà Pen 2, xã Nà Nhạn</t>
  </si>
  <si>
    <t>b2)</t>
  </si>
  <si>
    <t>III.2</t>
  </si>
  <si>
    <t>Cứng hóa đường giao thông đến trung tâm xã</t>
  </si>
  <si>
    <t>III.3</t>
  </si>
  <si>
    <t>Xây dựng mới xã chưa có đường giao thông đến trung tâm xã</t>
  </si>
  <si>
    <t>III.4</t>
  </si>
  <si>
    <t>Xây dựng, cải tạo mạng lưới chợ vùng DTTS&amp;MN</t>
  </si>
  <si>
    <t>IV.1</t>
  </si>
  <si>
    <t>Đầu tư Trường PTDTBT</t>
  </si>
  <si>
    <t>Bổ sung, nâng cấpTrường Tiểu học số 2 Pá Khoang xã Pá Khoang</t>
  </si>
  <si>
    <t>3390/QĐ- UBND  ngày 31/12/2021</t>
  </si>
  <si>
    <t>Bổ sung, nâng cấp Trường THCS Võ Nguyên Giáp xã Pá Khoang</t>
  </si>
  <si>
    <t>3389/QĐ- UBND  ngày 31/12/2021</t>
  </si>
  <si>
    <t>Bổ sung, nâng cấp Trường Tiểu học Võ Nguyên Giáp xã Pá Khoang</t>
  </si>
  <si>
    <t>3207/QĐ- UBND  ngày 10/12/2021</t>
  </si>
  <si>
    <t>Bổ sung, nâng cấp Trường THCS xã Nà Tấu</t>
  </si>
  <si>
    <t>3206/QĐ- UBND  ngày 10/12/2021</t>
  </si>
  <si>
    <t>Bổ sung, nâng cấp Trường THCS Nà Nhạn xã Nà Nhạn</t>
  </si>
  <si>
    <t>3204/QĐ- UBND  ngày 10/12/2021</t>
  </si>
  <si>
    <t>Bổ sung, nâng cấpTrường Tiểu học số 2 Nà Nhạn xã Nà Nhạn</t>
  </si>
  <si>
    <t>3391/QĐ- UBND  ngày 31/12/2021</t>
  </si>
  <si>
    <t>Bổ sung, nâng cấp Trường Tiểu học Tà Cáng xã Nà Tấu</t>
  </si>
  <si>
    <t>3203/QĐ- UBND  ngày 10/12/2021</t>
  </si>
  <si>
    <t>Bổ sung, nâng cấp Trường Tiểu học Mường Phăng xã Mường Phăng</t>
  </si>
  <si>
    <t>3205/QĐ- UBND  ngày 10/12/2021</t>
  </si>
  <si>
    <t>DỰ ÁN 6: Bảo tồn phát huy giá trị văn hóa truyền thống tốt đẹp của các dân tộc thiểu số gắn với phát triển du lịch</t>
  </si>
  <si>
    <t>Dự án CSHT Bảo tồn phát huy giá trị văn hóa truyền thống tốt đẹp của các dân tộc thiểu số gắn với phát triển du lịch</t>
  </si>
  <si>
    <t>DỰ ÁN 9: Đầu tư phát triển nhóm dân tộc rất ít người, nhóm dân tộc còn nhiều khó khăn</t>
  </si>
  <si>
    <t xml:space="preserve">Vốn đối ứng CĐNSĐP 5%  </t>
  </si>
  <si>
    <t>HUYỆN ĐIỆN BIÊN</t>
  </si>
  <si>
    <t>a2</t>
  </si>
  <si>
    <t>Nước sinh hoạt bản Sáng,  xã Thanh An</t>
  </si>
  <si>
    <t>Nước sinh hoạt bản Pom Khoang, xã Thanh Nưa</t>
  </si>
  <si>
    <t>Sửa chữa nước sinh hoạt bản Lọng Tóng, xã Thanh Luông</t>
  </si>
  <si>
    <t>Nước sinh hoạt bản Huổi Púng, xã Thanh An</t>
  </si>
  <si>
    <t>II.1</t>
  </si>
  <si>
    <t>Bố trí, sắp xếp hộ DTTS còn du canh, du cư</t>
  </si>
  <si>
    <t>II.2</t>
  </si>
  <si>
    <t xml:space="preserve">Bố trí, sắp xếp ổn định dân cư tự do, vùng ĐBKK, vùng biên giới </t>
  </si>
  <si>
    <t>Dự án bố trí ổn định dân cư vùng thiên tai bản Pa Xa Xá</t>
  </si>
  <si>
    <t>Cấp điện tổng thể bản Pa Xa Xá xã Pa Thơm</t>
  </si>
  <si>
    <t>Đường giao thông nội bản Pa Xa Xá xã Pa Thơm</t>
  </si>
  <si>
    <t>Nhà Sinh hoạt cộng đồng bản Pa Xa Xá xã Pa Thơm</t>
  </si>
  <si>
    <t>Điểm trường Mầm non, Tiểu học bản Pa Xa Xá xã Pa Thơm</t>
  </si>
  <si>
    <t>San nền, đầu tư cơ sở hạ tầng địa điểm mới bản Hổi Moi xã Pa Thơm</t>
  </si>
  <si>
    <t>Xây dựng 02 nhà văn hóa bản Xa Cuông, Pa Xa Xá (Nhà sàn 04 gian/1 nhà) xã Pa Thơm</t>
  </si>
  <si>
    <t>Thủy lợi Na Ỏ bản Lĩnh, thủy lợi Na Lâu bản Lĩnh xã Mường Pồn</t>
  </si>
  <si>
    <t>Đường từ bản Hẹ 1 đến Bản Na Côm xã Hẹ Muông</t>
  </si>
  <si>
    <t>Nhà văn hóa sinh hoạt cộng đồng bản Nậm Hẹ 2, bản Nậm Hẹ 1, bản Sái Lương, bản Pá Hẹ, bản Ta Lét 1 xã Hẹ Muông</t>
  </si>
  <si>
    <t>Thủy lợi Tía Chà Nềnh, Thủy lợi Huổi Pha Cư, Thủy lợi Huổi Kho Gia  bản Sơn Tống, Thủy lợi Huổi Trá Giàng, bản Gia Phú B, xã Na Tông</t>
  </si>
  <si>
    <t>Đường bê tông nội bản Hua Thanh, bản Na Láy xã Na Ư</t>
  </si>
  <si>
    <t>Nước sinh hoạt nhánh A bản Na Ư, xã Na Ư</t>
  </si>
  <si>
    <t>a2)</t>
  </si>
  <si>
    <t xml:space="preserve">Nâng cấp sửa chữa công trình nước sạch bản Huổi Không, bản Co Đứa, xã Mường Lói </t>
  </si>
  <si>
    <t>Kiên cố hóa kênh nhánh Co Phen; nhánh từ QL 12 đến ruộng nhà ông Thân; nhánh từ nhà ông Nhói đến ruộng nhà ông Pản Đội 11 bản Hua Ná, kênh từ bản Hạ dến Pom Tọ Đội 20 bản Hạ, xã Thanh Nưa</t>
  </si>
  <si>
    <t>Nước sạch bản  Mường Pồn 1,2. bản Cò Chạy 1,2 xã Mường Pồn</t>
  </si>
  <si>
    <t>Thủy lợi Na Co Khô bản Na Phay, Thủy lợi Huổi Lếch xã Mường Nhà</t>
  </si>
  <si>
    <t xml:space="preserve">Cầu BTCT giữa bản Na Chén xã Mường Lói </t>
  </si>
  <si>
    <t xml:space="preserve">Cầu BTCT, cầu tràn BTCT bản Huổi Không, bản Co Đứa, bản Huổi Chon xã Mường Lói </t>
  </si>
  <si>
    <t>Đường giao thông từ bản Na Ố lên bản Huổi Chanh, xã Na Tông</t>
  </si>
  <si>
    <t>a</t>
  </si>
  <si>
    <t>Bản Giảng xã Thanh Nưa</t>
  </si>
  <si>
    <t>Đường bê tông nội bản bản Giảng xã Thanh Nưa</t>
  </si>
  <si>
    <t>Bản Lún Xã Noong Luống</t>
  </si>
  <si>
    <t>Làm máng tiêu thoát nước dọc hai bên bờ đường từ nhà ông Chính đến nhà ông Muôn bản Lún xã Noong Luống</t>
  </si>
  <si>
    <t>c</t>
  </si>
  <si>
    <t>Bản Ban xã Sam Mứn</t>
  </si>
  <si>
    <t>Đường giao thông nội thôn, bản đoạn từ nhà ông Doan đến nhà ông Lún, đoạn từ nhà ông Ún đến nhà bà Phớ, đoạn từ nhà bà Thoa đến nhà đến nhà ông Đôi bản Ban xã Sam Mứn</t>
  </si>
  <si>
    <t>Đường nội đồng đoạn từ sân bóng đến ruộng nhà ông Dân bản Ban xã Sam Mứn</t>
  </si>
  <si>
    <t>d</t>
  </si>
  <si>
    <t>Bản Na Lao xã Sam Mứn</t>
  </si>
  <si>
    <t>Nâng cấp tuyến mương nước đoạn từ nhà ông Hóa đến ao nhà ông Thưởng bản Na Lao xã Sam Mứn</t>
  </si>
  <si>
    <t>e</t>
  </si>
  <si>
    <t>Bản Phiên Ban xã Thanh An</t>
  </si>
  <si>
    <t>Đường nội thôn bản, bản Phiêng Ban xã Thanh An</t>
  </si>
  <si>
    <t>f</t>
  </si>
  <si>
    <t>Bản Tâu 1, 2 , bản Xá Nhù xã Hua Thanh</t>
  </si>
  <si>
    <t>Đường giao thông nội bản Nà Ten, Nà Hý, Bản Tâu, bản Xá Nhù, bản Sáng xã Hua Thanh</t>
  </si>
  <si>
    <t>Đường nội thôn bản Hồi Hương, Khon Kén xã Mường Nhà</t>
  </si>
  <si>
    <t>Đường giao thông từ ngã 3 Ten Núa-Tin Lán-Huổi Hua lên đầu bản Tin Lán (Nối tiếp tuyến Ten núa - Tin Lán) xã Núa Ngam</t>
  </si>
  <si>
    <t>Đường đi nghĩa trang bản Pá Bông xã Núa Ngam</t>
  </si>
  <si>
    <t>Đường bờ vùng bản Yên , đường nghĩa tran bản cà phê, đường nội đồng đoạn từ trường Mầm non Sam Mứn đến ruộng đội 6 Pom Lót xã Sam Mứn</t>
  </si>
  <si>
    <t xml:space="preserve">Đường bê tông đoạn nối tiếp đường bản Huổi Púng + rãnh thoát nước xã Thanh An </t>
  </si>
  <si>
    <t>Đường giao thông nội thôn, bản đoạn từ QL 279 đến nhà ông Phong, đoạn từ QL 279 đến nhà ông Bản, đoạn từ QL 279 đến nhà ông Phương bản Na Hai xã Pom Lót</t>
  </si>
  <si>
    <t>Đường giao thông nội thôn, bản đoạn từ nhà ông Tại đến nhà bà Ụa, đoạn từ nhà ông Tần, đến nhà ông Hiện, đoạn từ nhà ông Chiến đến nhà ông Bình, đoạn từ nhà ông loan đến nhà ông Xuân bản Bông xã Noong Hẹt</t>
  </si>
  <si>
    <t>Bê tông hóa đường nội bản Hạ xã Thanh Yên</t>
  </si>
  <si>
    <t>Kè đường liên thôn bản Hạ; đường nội nội đồng bản Hạ xã Thanh Nưa</t>
  </si>
  <si>
    <t>Nước sinh hoạt khu Hạ Thanh xã Thanh Nưa</t>
  </si>
  <si>
    <t>Kênh nhánh Co Phen, nhánh từ QL 12 đến rừng nhà ông Hoàn bản Hua Ná xã Thanh Nưa</t>
  </si>
  <si>
    <t>Đường giao thông nội bản đoạn từ nhà ông Chiến đến nhà bàn Lún, đoạn từ nhà ông Hinh đến bờ kè Yên Cang bản Na Lao xã Sam Mứn</t>
  </si>
  <si>
    <t>Đường bê tông nội bản On xã Noong Luống</t>
  </si>
  <si>
    <t>Kênh mương nội đồng đoạn từ suối Huổi Thìn đến ruộng nhà ông Xiên, đoạn từ nhà bà Diên đến ruộng nhà ông Hoàn bản Na Hai xã Pom Lót</t>
  </si>
  <si>
    <t>Đường giao thông nội thôn đoạn từ vành đâi phía đông đến nhà ông tính, đoạn từ vành đai hía đông đến nhà bà Vinh, đoạn từ nhà ông Chính đến nhà ông Dinh, đoạn từ nhà ông Tiên đến nhà ông Sơn, đoạn từ nhà ông Hoan đến nhà ông Đôi bản Noong Bua xã Noong Hẹt</t>
  </si>
  <si>
    <t>Xây dựng nhà hóa bản Hạ xã Thanh Yên</t>
  </si>
  <si>
    <t>Bê tông hóa đường nội bản Pa Bói 1 bản pa bói xã Thanh Yên</t>
  </si>
  <si>
    <t>Đường liên thôn bản Phiêng Ban xã Thanh Nưa</t>
  </si>
  <si>
    <t>Xây dựng nhà văn hóa bản Cha + các công trình phụ trợ bản Cha xã Thanh An</t>
  </si>
  <si>
    <t>Đường nội bản đoạn từ nhà ông Thiện, đoạn từ nhà ông Pản đến nhà bà Ten, đoạn từ nhà ông Khỏ đến nhà ông Phúc bản Co Pao xã Thanh Nưa</t>
  </si>
  <si>
    <t>Đường dân sinh bản Na Lốm xã Thanh Nưa</t>
  </si>
  <si>
    <t>22</t>
  </si>
  <si>
    <t>Bê tông hóa đường nội bản Chiềng Đông xã Thanh Yên</t>
  </si>
  <si>
    <t>Nâng cấp đường giao thông từ bản Huổi Un đi QL12 ( ra trung tâm xã), xã Mường Pồn huyện Điện Biên</t>
  </si>
  <si>
    <t>118 QĐ-UBND ngày 20/1/2022</t>
  </si>
  <si>
    <t>Đường giao thông bản Cha đến trung tâm xã Thanh An</t>
  </si>
  <si>
    <t>115 QĐ-UBND ngày 20/1/2022</t>
  </si>
  <si>
    <t>Xây dựng, cải tạo mạng lưới  chợ vùng DTTS&amp;MN</t>
  </si>
  <si>
    <t>Xây chợ trung tâm xã xã Phu Luông</t>
  </si>
  <si>
    <t>Trường PTDTBT TH  xã Mường Pồn</t>
  </si>
  <si>
    <t>Trường PTDTBT TH  xã Hẹ Muông</t>
  </si>
  <si>
    <t>Trường PTDTBT TH số 1 xã Mường Nhà</t>
  </si>
  <si>
    <t>Trường PTDTBT TH số 1  xã Na Tông</t>
  </si>
  <si>
    <t>V.1</t>
  </si>
  <si>
    <t>Nội dung 1: Đầu tư hỗ trợ phát triển kinh tế - xã hội</t>
  </si>
  <si>
    <t>Điện Sinh hoat bản Huổi Moi xã Pa Thơm huyện Điện Biên</t>
  </si>
  <si>
    <t>1870 QĐ-UBND ngày 15/10/2021</t>
  </si>
  <si>
    <t>Nâng cấp đường giao thông Pa thơm- Huổi Moi xã Pa Thơm huyện Điện Biên</t>
  </si>
  <si>
    <t xml:space="preserve">Vốn đối ứng CĐNSĐP 5% cấp huyện </t>
  </si>
  <si>
    <t>Vốn đối ứng CĐNSĐP 5% là 6.893  triệu đồng do huyện Điện Biên bố trí</t>
  </si>
  <si>
    <t>B2.3</t>
  </si>
  <si>
    <t>HUYỆN TUẦN GIÁO</t>
  </si>
  <si>
    <t>a1</t>
  </si>
  <si>
    <t>NSH trung tâm  xã Pú Xi mới</t>
  </si>
  <si>
    <t>NHS bản Ten Hon + Thẩm Nậm xã Tênh Phông</t>
  </si>
  <si>
    <t>Dự án bố trí dân cư vùng có nguy cơ thiên tai đến định cư tại khu Á Lềnh, xã Phình Sáng, huyện Tuần Giáo</t>
  </si>
  <si>
    <t>Dự án 3  Phát triển sản xuất nông, lâm nghiệp bền vững, phát huy tiềm năng, thế mạnh của các vùng miền để sản xuất hàng hóa theo chuỗi giá trị</t>
  </si>
  <si>
    <t>III.1.1</t>
  </si>
  <si>
    <t>* Dự án tiếp chi</t>
  </si>
  <si>
    <t>Đường giao thông bản Yên - Thẳm Xả xã Mường Thín</t>
  </si>
  <si>
    <t>QĐ số 202/QĐ-UBND ngày 30/10/2017 của UBND huyện Tuần Giáo</t>
  </si>
  <si>
    <t>Đường giao thông từ bản Cộng đến bản Phang xã Chiềng Đông</t>
  </si>
  <si>
    <t>QĐ số 205/QĐ-UBND ngày 30/10/2017</t>
  </si>
  <si>
    <t>Đường giao thông từ ngã ba Pa Cá đến bản Nậm Cá xã Nà Sáy</t>
  </si>
  <si>
    <t>QĐ số 206/QĐ-UBND ngày 30/10/2017</t>
  </si>
  <si>
    <t>Đường Nậm Cá - Hồng Lực xã Nà Sáy</t>
  </si>
  <si>
    <t>QĐ số 142/QĐ-UBND ngày 21/10/2019</t>
  </si>
  <si>
    <t xml:space="preserve">Bản đặc biệt khó khăn (01 bản) Đường nội bản Dửn - Giai đoạn 2 </t>
  </si>
  <si>
    <t>QĐ số 71a/QĐ-UBND ngày 30/10/2019 của UBND xã Chiềng Sinh</t>
  </si>
  <si>
    <t xml:space="preserve">a2) </t>
  </si>
  <si>
    <t>Điểm trường mầm non Chiềng Ban xã Mùn Chung</t>
  </si>
  <si>
    <t>QĐ số 203/QĐ-UBND ngày 23/10/2017</t>
  </si>
  <si>
    <t>Đường bản Hán xã Quài Cang</t>
  </si>
  <si>
    <t>QĐ số 79a/QĐ-UBND ngày 30/10/2019 của UBND xã Quài Cang</t>
  </si>
  <si>
    <t>Nhà văn hoá bản Co Đứa xã Mường Khong</t>
  </si>
  <si>
    <t xml:space="preserve"> Dự án đầu tư giai đoạn 2021-2025</t>
  </si>
  <si>
    <t>KCH kênh nội đồng thủy lợi Chiềng Sinh II</t>
  </si>
  <si>
    <t>Đường bản Ly Xôm xã Chiềng Sinh</t>
  </si>
  <si>
    <t>Đường bản Che Phai xã Chiềng Sinh</t>
  </si>
  <si>
    <t>Đường từ bản Chăn đi bản Hua Chăn xã Chiềng Đông</t>
  </si>
  <si>
    <t>Nhà văn hóa bản Bông Ban xã Quài Tở</t>
  </si>
  <si>
    <t>Nhà văn hóa bản Lạ xã Quải Tở</t>
  </si>
  <si>
    <t>Thủy lợi bản Kệt xã Quài Cang</t>
  </si>
  <si>
    <t>Trường THCS Quài Nưa</t>
  </si>
  <si>
    <t>Nhà văn hóa bản Muông xã Mường Thín</t>
  </si>
  <si>
    <t>Cầu vào bản Kéo Lạ xã Nà Sáy</t>
  </si>
  <si>
    <t>Đường Huổi khạ - Pú Piến xã Mường Mùn (Giai đoạn 2)</t>
  </si>
  <si>
    <t>Đường QL6 -Khu sản xuất bản Háng tàu xã Tỏa Tình</t>
  </si>
  <si>
    <t>Nhà văn hóa bản Hua Sa B xã Tỏa Tình</t>
  </si>
  <si>
    <t>Đường từ bản Phiêng Hoa -Á Lềnh, xã Phình Sáng</t>
  </si>
  <si>
    <t>Điểm trường Mầm non + Tiểu học khu TĐC Á Lềnh xã Phình Sáng</t>
  </si>
  <si>
    <t>Đường + Ngầm bản Co Đứa xã Mường Khong</t>
  </si>
  <si>
    <t>Đường + ngầm bản Khong Nưa xã Mường Khong</t>
  </si>
  <si>
    <t>Đường vào bản Há Dùa xã Tênh Phông (GĐ2)</t>
  </si>
  <si>
    <t>Đường bản Nậm Bay xã Nà Tòng</t>
  </si>
  <si>
    <t>Đường bản Huổi Lóng + bãi rác xã Mùn Chung</t>
  </si>
  <si>
    <t>Đường từ ngã ba đi Nà Đắng - bản Trạm Củ xã Ta Ma</t>
  </si>
  <si>
    <t>Đường từ TT xã Pú Xi - bản Pú Xi 2</t>
  </si>
  <si>
    <t>Đường từ bản Hua Mức III  đi bản Thẩm Táng xã Pú Xi (Giai đoạn 1)</t>
  </si>
  <si>
    <t>III.1.2</t>
  </si>
  <si>
    <t>Trường PTDT BT TH Bình Minh</t>
  </si>
  <si>
    <t>Trường PTDTBT  TH Mường Mùn</t>
  </si>
  <si>
    <t>Các công trình còn lại</t>
  </si>
  <si>
    <t>Trường PTDTBT THCS Ta Ma</t>
  </si>
  <si>
    <t>Trường PTDTBT THCS Phình Sáng</t>
  </si>
  <si>
    <t>Trường PTDTBT TH Nà Tòng</t>
  </si>
  <si>
    <t>Trường PTDTBT TH Nậm Din</t>
  </si>
  <si>
    <t>Dự án cơ sở hạ tầng Bảo tồn phát huy giá trị văn hóa truyền thống tốt đẹp của các dân tộc thiểu số gắn với phát triển du lịch</t>
  </si>
  <si>
    <t>Vốn đối ứng CĐNSĐP 5% là 12.575 triệu đồng do huyện Tuần Giáo bố trí</t>
  </si>
  <si>
    <t>B2.4</t>
  </si>
  <si>
    <t>HUYỆN ĐIỆN BIÊN ĐÔNG</t>
  </si>
  <si>
    <t>Các xã  thực hiện theo Quyết định 652/QĐ-TTg ngày 28/5/2022</t>
  </si>
  <si>
    <t>NSH bản Ho Cớ xã Na Son</t>
  </si>
  <si>
    <t>Nâng cấp  nước sinh hoạt khu tái định cư UBND xã Pu Nhi</t>
  </si>
  <si>
    <t>Nâng cấp NSH cụm Mường Luân</t>
  </si>
  <si>
    <t>NSH bản Giói B xã Luân Giói</t>
  </si>
  <si>
    <t>Bố trí, sắp xếp ổn định dân cư tự do, vùng ĐBKK, vùng biên giới</t>
  </si>
  <si>
    <t>Dự án di chuyển dân bản Tìa Dình xuống bản chua Ta xã Tìa Dình, huyện Điện Biện</t>
  </si>
  <si>
    <t>Dự án bố trí ổn định dân cư vùng thiên tai bản Mường tỉnh A xã Xa Dung, huyện Điện Biên Đông</t>
  </si>
  <si>
    <t>Dự án bố trí dân cư Khu Nà Nghịu trong, xã Phì Nhừ , huyện Điện Biên Đông</t>
  </si>
  <si>
    <t>Hệ thống điện sinh hoạt bản Bắng Chộc xã Na Son</t>
  </si>
  <si>
    <t>Nâng cấp đường giao thông bản Lọng Chuông - Ho Cớ xã Na Son</t>
  </si>
  <si>
    <t>Nâng cấp đường giao thông bản Pá Chuông - Lọng Chuông xã Na Son (Giai đoạn 2)</t>
  </si>
  <si>
    <t>Nâng cấp đường giao thông bản Giói A xã Luân Giói đến bản  Háng Lìa A xã Háng Lìa</t>
  </si>
  <si>
    <t>Nâng cấp đường giao thông từ Na Ngua xã Luân Giói - Chiềng En (huyện Sông Mã)</t>
  </si>
  <si>
    <t>Thủy lợi Na Trạ bản Giói B xã Luân Giói</t>
  </si>
  <si>
    <t>Thủy lợi khu Tìa Sua bản Tà Té xã Nong U</t>
  </si>
  <si>
    <t>Hệ thống điện sinh hoạt các xã Tìa Dình (bản Háng Sua, Na Su, Tào La)</t>
  </si>
  <si>
    <t>Hệ thống điện sinh hoạt bản Huổi Sông xã Háng Lìa</t>
  </si>
  <si>
    <t>Hệ thống điện sinh hoạt các xã Pú Hồng (bản Nậm Ma, Ao Cá, Mường Ten, Tồng Sớ)</t>
  </si>
  <si>
    <t>Hệ thống điện sinh hoạt bản Phì Cao xã Phình Giàng</t>
  </si>
  <si>
    <t>Đường giao thông Bản Từ Xa B - Bản Trống Sư A xã Phì Nhừ</t>
  </si>
  <si>
    <t>Đường bê tông  bản Tìa Ghênh A- Tìa Ghênh B  xã Keo Lôm</t>
  </si>
  <si>
    <t>Đường bê tông vào khu Pà Lâu bản Xa Vua A xã Phình Giàng</t>
  </si>
  <si>
    <t>Cầu treo bản Tìa Mùng đi Huổi Va B xã Háng Lìa</t>
  </si>
  <si>
    <t>Đường bê tông ngã 3 háng Lìa đến bản Tào La (Giai đoạn 2)</t>
  </si>
  <si>
    <t>Nâng cấp đường giao thông Thẩm trẩu - Háng Sông Dưới</t>
  </si>
  <si>
    <t>Cầu treo bản Huổi Hu - Pá Hịa xã Chiềng Sơ</t>
  </si>
  <si>
    <t>Thủy lợi Huổi Hưa bản Pá Pao 2 xã Mường Luân</t>
  </si>
  <si>
    <t>Cac thôn thực hiện theo Quyết định 652/QĐ-TTg ngày 28/5/2022</t>
  </si>
  <si>
    <t>Đường bê tông  bản Từ Xa B xã Phì Nhừ</t>
  </si>
  <si>
    <t>Đường bê tông bản Huổi Hoa A2 xã Keo Lôm</t>
  </si>
  <si>
    <t>Đường bê tông bản Huổi Múa B xã Keo Lôm</t>
  </si>
  <si>
    <t>Đường giao thông nội bản Púng Báng</t>
  </si>
  <si>
    <t>Nâng cấp đường Tìa Ló- Dư O- Thanh Ngám</t>
  </si>
  <si>
    <t>219/QĐ-UBND ngày 07/02/2022</t>
  </si>
  <si>
    <t>Nâng cấp đường giao thông ngã 3 Keo Lôm - Tìa Ló</t>
  </si>
  <si>
    <t>3342/QĐ-UBND ngày 29/12/2021</t>
  </si>
  <si>
    <t>Đường Km7+400 Na Son - Thẩm Mỹ A,B - Nà Sản</t>
  </si>
  <si>
    <t>361/QĐ-UBND ngày 22/02/2022</t>
  </si>
  <si>
    <t>Nâng cấp đường Keo Lôm - Trung Sua xã Keo Lôm</t>
  </si>
  <si>
    <t>117/QĐ-UBND ngày 20/01/2022</t>
  </si>
  <si>
    <t>Nâng cấp, mở rộng đường Na Son Chóp Ly</t>
  </si>
  <si>
    <t>Nâng cấp đường giao thông Nà Sản - Mường Tỉnh A,B,C - bản Chóng</t>
  </si>
  <si>
    <t>223/QĐ-UBND ngày 07/2/2022</t>
  </si>
  <si>
    <t>Các Xã thực hiện theo Quyết định 652/QĐ-TTg ngày 28/5/2022</t>
  </si>
  <si>
    <t>Xây mới Chợ Pu Nhi</t>
  </si>
  <si>
    <t>Nâng cấp Chợ Mường Luân</t>
  </si>
  <si>
    <t>Xã còn lại</t>
  </si>
  <si>
    <t>Xây mới Chợ liên xã Phình Giàng - Pú Hồng</t>
  </si>
  <si>
    <t>Xây mới Chợ liên xã Xa Dung - Phì Nhừ</t>
  </si>
  <si>
    <t>Xây mới Chợ Háng Lìa</t>
  </si>
  <si>
    <t>Nâng Cấp Chợ Suối Lư xã Phì Nhừ</t>
  </si>
  <si>
    <t>Các xã thôn thực hiện theo Quyết định 652/QĐ-TTg ngày 28/5/2022</t>
  </si>
  <si>
    <t>Nâng cấp, bổ sung Trường PTDTBT Tiểu học Pu Nhi</t>
  </si>
  <si>
    <t>Nâng cấp, bổ sung Trường PTDTBT THCS  Pu Nhi</t>
  </si>
  <si>
    <t>Nâng cấp, bổ sung Trường PTDTBT Tiểu học Luân Giói</t>
  </si>
  <si>
    <t>Nâng cấp, bổ sung Trường PTDTBT TH&amp;THCS Mường Luân</t>
  </si>
  <si>
    <t>Nâng cấp, bổ sung Trường PTDTBT TH&amp;THCS Na Son</t>
  </si>
  <si>
    <t>Nâng cấp, bổ sung Trường PTDTBT THCS  Nong U</t>
  </si>
  <si>
    <t>Nâng cấp, bổ sung Trường PTDT bán trú Tiểu học và THCS Tìa Dình, xãTìa Dình</t>
  </si>
  <si>
    <t>1998 ngày 3/11/2021</t>
  </si>
  <si>
    <t>Nâng cấp, bổ sung Trường PTDTBT Tiểu học Phì Nhừ</t>
  </si>
  <si>
    <t>Nâng cấp, bổ sung Trường PTDTBT Tiểu học Sư Lư</t>
  </si>
  <si>
    <t>Nâng cấp, bổ sung Trường PTDTBT Tiểu học Quang Trung</t>
  </si>
  <si>
    <t>Nâng cấp, bổ sung Trường PTDTBT Tiểu học  Keo Lôm</t>
  </si>
  <si>
    <t>Nâng cấp, bổ sung Trường PTDTBT THCS Keo Lôm</t>
  </si>
  <si>
    <t>Vốn đối ứng CĐNSĐP 5% là 12.179  triệu đồng do huyện Điện Biên Đông bố trí</t>
  </si>
  <si>
    <t>B2.5</t>
  </si>
  <si>
    <t>HUYỆN MƯỜNG ẲNG</t>
  </si>
  <si>
    <t xml:space="preserve">Các xã, thôn thực hiện theo Quyết định số 652/QĐ-TTg ngày 28/5/2022 </t>
  </si>
  <si>
    <t>Sửa chữa, nâng cấp nước sinh hoạt bản Kéo Nánh, xã Búng Lao</t>
  </si>
  <si>
    <t xml:space="preserve">* </t>
  </si>
  <si>
    <t>Nước sinh hoạt các bản thuộc trung tâm xã Ẳng Cang</t>
  </si>
  <si>
    <t>Sửa chữa nước sinh hoạt bản Pú Cai, xã Ẳng Cang</t>
  </si>
  <si>
    <t>NSH bản thẩm Tọ, xã Xuân Lao</t>
  </si>
  <si>
    <t>Nước sinh hoạt bản Chan II, xã Mường Đăng</t>
  </si>
  <si>
    <t>Nước sinh hoạt trung tâm xã Mường Đăng và các bản lân cận</t>
  </si>
  <si>
    <t>Nước sinh hoạt bản Pơ Mu xã Mường Đăng</t>
  </si>
  <si>
    <t>Các xã, thôn thực hiện theo Quyết định số 652/QĐ-TTg ngày 28/5/2022</t>
  </si>
  <si>
    <t>Đường dân sinh bản Mánh Đanh, xã Ẳng Cang</t>
  </si>
  <si>
    <t>Đường nội bản Hồng Sọt, xã Ẳng Cang</t>
  </si>
  <si>
    <t>Đường nội bản Hua Ná, xã Ẳng Cang</t>
  </si>
  <si>
    <t>Thủy lợi bản Hua Nặm, xã Ẳng Cang</t>
  </si>
  <si>
    <t>Kênh nội đồng bản Kéo - bản Bánh, xã Ẳng Cang</t>
  </si>
  <si>
    <t>Nhà Văn hóa bản Huổi Sứa, xã Ẳng Cang</t>
  </si>
  <si>
    <t>Nhà văn hóa bản Mánh Đanh, xã Ẳng Cang</t>
  </si>
  <si>
    <t>Nhà Văn hóa bản Pom Ké + Hua Nguống</t>
  </si>
  <si>
    <t>Đường nội bản Co Có Đường nội bản Co Có (nhánh 1: Từ ngã ba nhà ông Kỹ đường đi xã Nặm Lịch đến nhà ông Nhân; Nhánh 2: Từ nhà ông Hùng đến nhà ông Thư), xã Ẳng Tở</t>
  </si>
  <si>
    <t>Đường liên bản Pá Cha (Ten) nhà ông Họp, xã Ẳng Tở</t>
  </si>
  <si>
    <t>Đường nội bản Huổi Châng, xã Ẳng Tở</t>
  </si>
  <si>
    <t>Đường nội bản Cha Cuông (khu A đi khu B), xã Ẳng Tở</t>
  </si>
  <si>
    <t>Đường liên bản Co Có - bản Pá Cha (Ten), xã Ẳng Tở</t>
  </si>
  <si>
    <t>Thủy lợi Ná Nhả Sáy, xã Ẳng Tở</t>
  </si>
  <si>
    <t>Nối dài kênh thủy lợi Cha Cuông 1, xã Ẳng Tở</t>
  </si>
  <si>
    <t>Nhà văn hóa bản Co Có, xã Ẳng Tở</t>
  </si>
  <si>
    <t>Nhà văn hóa bản Huổi Hỏm, xã Ẳng Tở</t>
  </si>
  <si>
    <t>Nhà văn hóa bản Huổi Chỏn, xã Ẳng Tở</t>
  </si>
  <si>
    <t>Nhà văn hóa bản Huổi Châng, xã Ẳng Tở</t>
  </si>
  <si>
    <t>Nhà văn hóa bản Pá Cha, xã Ẳng Tở</t>
  </si>
  <si>
    <t>Nhà văn hóa bản Cha Nọ, xã Ẳng Tở</t>
  </si>
  <si>
    <t>Nhà văn hóa bản Tọ Nọ, Tọ Cang, xã Ẳng Tở</t>
  </si>
  <si>
    <t>Nhà văn hóa bản Bua I, II, xã Ẳng Tở</t>
  </si>
  <si>
    <t>a3)</t>
  </si>
  <si>
    <t>Đường sang khu dân cư và sản xuất bản Nong Pom Phai, xã Ngối Cáy</t>
  </si>
  <si>
    <t>Đường đi khu sản xuất bản Nặm Cứm, xã Ngối Cáy</t>
  </si>
  <si>
    <t>Đường nội bản Chan III (từ điểm trường tiểu học đến khu dân cư), xã Ngối Cáy</t>
  </si>
  <si>
    <t>Sửa chữa, nâng cấp đập đầu mối thủy lợi Ná Cắm + Ná Ngối, xã Ngối Cáy</t>
  </si>
  <si>
    <t>Sửa chữa, nâng cấp kênh mương Ná Tý + Ná Huổi + Ná Tông Nong Sẳng, xã Ngối Cáy</t>
  </si>
  <si>
    <t>Thủy lợi Ná Co Sản bản Cáy, xã Ngối Cáy</t>
  </si>
  <si>
    <t>Thủy lợi Ná Tông, bản Sẳng, xã Ngối Cáy</t>
  </si>
  <si>
    <t>Nhà Văn hóa bản Ngối + Xuân Ban, xã Ngối Cáy</t>
  </si>
  <si>
    <t>Nhà Văn hóa bản Co Hắm, xã Ngối Cáy</t>
  </si>
  <si>
    <t>Nhà Văn hóa bản Nong, xã Ngối Cáy</t>
  </si>
  <si>
    <t>Nhà Văn hóa Bản Sẳng, xã Ngối Cáy</t>
  </si>
  <si>
    <t>Đường nội bản Cáy, xã Ngối Cáy</t>
  </si>
  <si>
    <t>a4)</t>
  </si>
  <si>
    <t>Đường liên bản Bản Xuân Lứa - Bản Co Sản, xã Mường Lạn</t>
  </si>
  <si>
    <t>Đường liên bản Lạn B - bản Nhộp, xã Mường Lạn</t>
  </si>
  <si>
    <t>Đường đi khu sản xuất bản Lạn A, xã Mường Lạn</t>
  </si>
  <si>
    <t>Thủy lợi Ná Búa Tấu bản lạn A, xã Mường Lạn</t>
  </si>
  <si>
    <t>Thủy  lơi Ná Nứa Xôm bản Co Muông, xã Mường Lạn</t>
  </si>
  <si>
    <t>Nhà Văn Hóa Hua Ná, xã Mường Lạn</t>
  </si>
  <si>
    <t>Nhà Văn Hóa bản Bon, xã Mường Lạn</t>
  </si>
  <si>
    <t>Nhà văn hóa Bản Huổi Lỵ, xã Mường Lạn</t>
  </si>
  <si>
    <t>Bản Hón thị trấn Mường Ảng</t>
  </si>
  <si>
    <t>Đường đi khu sản xuất bản Hón (Đoạn từ nhà ông Chung Phước đến nhà ông Hùng), thị trấn Mường Ảng</t>
  </si>
  <si>
    <t>Đường nội bản Hón (Đoạn từ nhà ông Dũng đến nhà Ún Bình), thị trấn Mường Ảng</t>
  </si>
  <si>
    <t>Mương phai bản Hón (Đoạn từ đầu cầu đường 27m đến Vòng xuyến đường 42m), thị trấn Mường Ảng</t>
  </si>
  <si>
    <t>Các thôn bản còn lại</t>
  </si>
  <si>
    <t>Đường nội bản Món Hà, xã Xuân Lao</t>
  </si>
  <si>
    <t>Nhà văn hóa bản Lao - Món Hà, xã Xuân Lao</t>
  </si>
  <si>
    <t>Nối dài kênh mương thủy lợi bản Lao (Khu Cao), xã Xuân Lao</t>
  </si>
  <si>
    <t>Nhà văn hóa Bản Kéo Nánh, xã Búng Lao</t>
  </si>
  <si>
    <t>Xã Búng Lao</t>
  </si>
  <si>
    <t>Đường đi vào khu sản xuất bản Kéo Nánh xã Búng Lao</t>
  </si>
  <si>
    <t>Quyết định số 220, ngày 07/2/2022</t>
  </si>
  <si>
    <t>Đường liên xã từ bản Xuân Ban (xã Ngối Cáy) đến bản Pú Tỉu (xã Ẳng Tở)</t>
  </si>
  <si>
    <t>Nâng cấp mặt đường từ trung tâm huyện đi xã Nặm Lịch (đoạn từ Km37 QL279 - xã Nặm Lịch)</t>
  </si>
  <si>
    <t>Số 1127 /QĐ-UBND ngày 30/6/ 2022</t>
  </si>
  <si>
    <t>Nâng cấp đường dân sinh bản Thái, xã Mường Đăng (Đoạn đỉnh đèo Tằng Quái - Bản Thái)</t>
  </si>
  <si>
    <t>Nâng cấp đường Pú Súa - Ẳng Cang đi bản Huổi Lướng, xã Nặm Lịch</t>
  </si>
  <si>
    <t>Nâng cấp đường từ thị trấn Mường Ảng - xã Ẳng Nưa</t>
  </si>
  <si>
    <t>Xã Ảng Tở</t>
  </si>
  <si>
    <t>Trường PTDTBT Tiểu học Ẳng Tở</t>
  </si>
  <si>
    <t>Xây dựng phòng học trường THCS Ẳng Tở</t>
  </si>
  <si>
    <t>Xây dựng các hạng mục phụ trợ tại trường PTDTBT Tiểu học Bản Bua, xã Ẳng Tở</t>
  </si>
  <si>
    <t>Xã Ảng Cang</t>
  </si>
  <si>
    <t>Xây dựng phòng học và các hạng mục phụ trợ tại trung tâm trường Tiểu học Hua Nguống, xã Ẳng Cang</t>
  </si>
  <si>
    <t>Xây dựng phòng hiệu bộ và các hạng mục phụ trợ tại trung tâm trường Tiểu học Ẳng Cang</t>
  </si>
  <si>
    <t>Nâng cấp các hạng mục phụ trợ tại trung tâm trường Tiểu học Ẳng Cang</t>
  </si>
  <si>
    <t>Nâng cấp các hạng mục phụ trợ tại điểm trường bản Hồng Sọt thuộc trường Tiểu học Ẳng Cang</t>
  </si>
  <si>
    <t>Nâng cấp các hạng mục phụ trợ tại điểm trường bản Huổi Sứa thuộc trường Tiểu học Ẳng Cang</t>
  </si>
  <si>
    <t>Nâng cấp các hạng mục phụ trợ tại điểm trường bản Pú Khớ thuộc trường Tiểu học Hua Nguống, xã Ẳng Cang</t>
  </si>
  <si>
    <t>Nâng cấp các hạng mục phụ trợ tại điểm trường bản Hua Nậm thuộc trường Tiểu học Hua Nguống, xã Ẳng Cang</t>
  </si>
  <si>
    <t>Nâng cấp các hạng mục phụ trợ điểm trường tiểu học bản Hồng Sọt, xã Búng Lao</t>
  </si>
  <si>
    <t>Nâng cấp các hạng mục phụ trợ điểm trường tiểu học bản Huổi Cắm, xã Búng Lao</t>
  </si>
  <si>
    <t>Xây dựng phòng học tại trường THCS Búng Lao</t>
  </si>
  <si>
    <t>Vốn đối ứng CĐNSĐP 5% là 8.326 triệu đồng do huyện Mường Ảng bố trí</t>
  </si>
  <si>
    <t>B2.6</t>
  </si>
  <si>
    <t>HUYỆN MƯỜNG NHÉ</t>
  </si>
  <si>
    <t>Nước Sinh hoạt bản bản Tàng Phon xã Pá Mỳ</t>
  </si>
  <si>
    <t>Nâng cấp sửa chữa công trình NSH bản Pá Mỳ 1</t>
  </si>
  <si>
    <t>Đầu tư mới công trình NSH bản Pá Mỳ 3 (nhóm 2)</t>
  </si>
  <si>
    <t>Nâng cấp sửa chữa công trình NSH bản Huổi Pết (nhóm 2)</t>
  </si>
  <si>
    <t>Đầu tư mới công trình NSH bản Huổi Lích 1 (nhóm 2)</t>
  </si>
  <si>
    <t>Nâng cấp sửa chữa công trình NSH bản Huổi Lúm</t>
  </si>
  <si>
    <t>Nâng cấp sửa chữa công trình NSH bản Nậm Vì</t>
  </si>
  <si>
    <t>Đầu tư mới công trình NSH bản Huổi Cấu</t>
  </si>
  <si>
    <t xml:space="preserve"> Nước sinh hoạt bản Pá Lùng, Xã Chung Chải</t>
  </si>
  <si>
    <t>Nâng cấp sửa chữa công trình NSH bản Xi Ma</t>
  </si>
  <si>
    <t>Đầu tư mới công trình NSH bản Nậm Mỳ 2</t>
  </si>
  <si>
    <t>Đầu tư mới công trình NSH bản Pa Tết</t>
  </si>
  <si>
    <t>Đầu tư mới công trình NSH bản Nậm Hính (Nhóm 2)</t>
  </si>
  <si>
    <t>Nâng cấp sửa chữa công trình NSH bản Quảng Lâm</t>
  </si>
  <si>
    <t>Nâng cấp sửa chữa công trình NSH bản Trạm Púng</t>
  </si>
  <si>
    <t>Đường bê tông nội bản Huổi Lích 2, xã Pá Mỳ</t>
  </si>
  <si>
    <t>`</t>
  </si>
  <si>
    <t>Đường đến bản Huổi Lích 2, xã Pá Mỳ</t>
  </si>
  <si>
    <t>Đường đến bản Huổi Lụ 1, xã Pá Mỳ</t>
  </si>
  <si>
    <t>Đường đến bản Huổi Lụ 3, xã Pá Mỳ</t>
  </si>
  <si>
    <t>Đường đến bản Tàng Phon, xã Pá Mỳ</t>
  </si>
  <si>
    <t>Đường bê tông nội bản Pá Mỳ 2, xã Pá Mỳ</t>
  </si>
  <si>
    <t>Nhà văn hóa, sân thể thao các bản: bản Tàng Phon, bản Huổi Lích 1, bản Huổi Lích 2, xã Pá Mỳ</t>
  </si>
  <si>
    <t>Nhà văn hóa, sân thể thao các bản: bản Huổi Lụ 1, bản Huổi Lụ 2, bản Huổi Lụ 3, xã Pá Mỳ</t>
  </si>
  <si>
    <t>Cứng hóa đường giao thông nội bản Huổi Chạ 1, 2, xã Nậm Vì</t>
  </si>
  <si>
    <t>Cứng hóa đường giao thông nội bản Nậm Vì xã Nậm Vì</t>
  </si>
  <si>
    <t>Đường nội bản Pá Lùng, xã Chung Chải</t>
  </si>
  <si>
    <t>Đường nội bản Xà Quế, xã Chung Chải</t>
  </si>
  <si>
    <t>Đường nội bản Húi To, xã Chung Chải</t>
  </si>
  <si>
    <t>Đường nội bản Húi To 2, xã Chung Chải</t>
  </si>
  <si>
    <t>Nâng cấp đường nội bản Đoàn Kết, xã Chung Chải</t>
  </si>
  <si>
    <t>Đường ra khu sản xuất bản Đoàn Kết, xã Chung Chải</t>
  </si>
  <si>
    <t>Nhà văn hóa, sân thể thao các bản: bản Si Ma 2, bản Pá Lùng, bản Hua Sin, xã Chung Chải</t>
  </si>
  <si>
    <t>Nhà văn hóa, sân thể thao các bản: bản Húi To, bản Húi To 1, bản Húi To 2, xã Chung Chải</t>
  </si>
  <si>
    <t xml:space="preserve"> Sửa chữa thủy lợi Khe Con Hổ xã Chung Chải</t>
  </si>
  <si>
    <t>Mở mới đường bê tông ngõ xóm bản Húi To 1 xã Chung Chải</t>
  </si>
  <si>
    <t>Nhà văn hóa, sân thể thao các bản: bản Cây Sặt, bản Nậm Hính 1 và bản Nậm Hính 2 xã Huổi Lếch</t>
  </si>
  <si>
    <t>Nhà văn hóa, sân thể thao các bản: bản Huổi Pết, bản Pa Tết xã Huổi Lếch</t>
  </si>
  <si>
    <t>Đường bê tông nội bản Tàng Phon xã Quảng Lâm</t>
  </si>
  <si>
    <t>Cứng hóa đường giao thông nội bản Trạm Púng xã Quảng Lâm</t>
  </si>
  <si>
    <t>Đường ra khu sản xuất bản Trạm Púng, xã Quảng Lâm</t>
  </si>
  <si>
    <t>Nhà văn hóa, sân thể thao các bản: bản Sái Lương, bản Dền Thàng, bản Chà Nọi 1, bản Chà Nọi 2, xã Quảng Lâm</t>
  </si>
  <si>
    <t>Nhà văn hóa, sân thể thao các bản: bản Tảng Phon, bản Huổi Lắp, bản Trạm Púng, xã Quảng Lâm</t>
  </si>
  <si>
    <t>Cứng hóa đường giao thông nội bản Huổi Súc xã Quảng Lâm</t>
  </si>
  <si>
    <t>Nâng cấp đường Tả Co Ky , sã Sín Thầu</t>
  </si>
  <si>
    <t>3258 QĐ/UBND ngày 17/12/2021</t>
  </si>
  <si>
    <t>Đường giao thông Tá Miếu đi Km5+900 đường tuần tra biên giới, xã Sín Thầu</t>
  </si>
  <si>
    <t>Kè bảo vệ dân cư bản Pa Ma xã Sen Thượng</t>
  </si>
  <si>
    <t>Đường bê tông từ quốc lộ 4H vào trụ sở xã Leng Su Sìn</t>
  </si>
  <si>
    <t>Đường nội bản Á Di, xã Leng Su Sìn</t>
  </si>
  <si>
    <t>Đường bê tông các tuyến nhánh bản Phiêng Kham, xã Mường Nhé</t>
  </si>
  <si>
    <t>Nhà văn hóa, sân thể thao các bản: bản Co Lót, bản Co Lót 1, bản Huổi Cọ, bản Huổi Ban, xã Mường Nhé</t>
  </si>
  <si>
    <t>Nhà văn hóa, sân thể thao các bản: bản Nậm Pố 1, bản Nậm Pố 2, bản Nậm Pố 3, bản Nậm Pố 4, xã Mường Nhé</t>
  </si>
  <si>
    <t>Nhà văn hóa, sân thể thao các bản: bản Mường Nhé 2, bản Mường Nhé Mới, bản Nà Pán, xã Mường Nhé</t>
  </si>
  <si>
    <t>Nhà văn hóa, sân thể thao các bản: bản Nậm Là 2, bản Tân Phong, xã Mường Nhé</t>
  </si>
  <si>
    <t>Nhà văn hóa, sân thể thao các bản: Bản Mường Toong 1, bản Mường Toong 2, bản Tà Hàng, xã Mường Toong</t>
  </si>
  <si>
    <t>Nhà văn hóa, sân thể thao các bản: Bản Mường Toong 6, bản Mường Toong 7, bản Huổi Lanh, xã Mường Toong</t>
  </si>
  <si>
    <t>Nhà văn hóa, sân thể thao các bản: Bản Yên, bản Nậm Xả, bản Đoàn Kết, xã Mường Toong</t>
  </si>
  <si>
    <t>Nhà văn hóa, sân thể thao các bản: Bản Tà Hàng, bản Huổi Pinh, bản Ngã Ba, xã Mường Toong</t>
  </si>
  <si>
    <t>Nhà văn hóa, sân thể thao các bản: Bản Huổi Đanh, bản Nậm Pan, bản Nậm Hà, xã Mường Toong</t>
  </si>
  <si>
    <t>Nhà văn hóa, sân thể thao các bản: Bản Nậm Kè, bản Huổi Thanh1, bản Huổi Thanh 2, xã Nậm Kè</t>
  </si>
  <si>
    <t>Nhà văn hóa, sân thể thao các bản: Bản Chuyên Gia1, bản Chuyên Gia 2, bản Chuyên Gia 3, xã Nậm Kè</t>
  </si>
  <si>
    <t>Nhà văn hóa, sân thể thao các bản: Bản Huổi Khon 1, bản Huổi Khon 2, bản Huổi Hẹt, xã Nậm Kè</t>
  </si>
  <si>
    <t>Xây mới thủy lợi Thú gạ bản Á Di  xã Leng Su Sìn</t>
  </si>
  <si>
    <t>Xây mới thủy lợi Suối Voi xã Leng Su Sìn</t>
  </si>
  <si>
    <t>Cải tạo mới toàn bộ thủy lợi Phứ Ma  xã Leng Su Sìn</t>
  </si>
  <si>
    <t xml:space="preserve">Các thôn  thực hiện theo Quyết định số 652/QĐ-TTg ngày 28/5/2022 </t>
  </si>
  <si>
    <t>Chợ Xã Huổi Lếch</t>
  </si>
  <si>
    <t>Chợ Bản Pá Mỳ 1</t>
  </si>
  <si>
    <t>Chợ Xã Quảng Lâm</t>
  </si>
  <si>
    <t>Chợ Xã Nậm Vì</t>
  </si>
  <si>
    <t>Chợ Xã Chung Chải</t>
  </si>
  <si>
    <t>Chợ Xã Sín Thầu</t>
  </si>
  <si>
    <t>Chợ Xã Sen Thượng</t>
  </si>
  <si>
    <t>Chợ Xã Nậm Kè</t>
  </si>
  <si>
    <t>Trường PTDTBT Tiểu học Chung Chải số 1, xã Chung Chải</t>
  </si>
  <si>
    <t>Số 3237/QĐ-UBND ngày 14/12/2021</t>
  </si>
  <si>
    <t>Xa Nậm Vì</t>
  </si>
  <si>
    <t>Trường PTDTBT THCS Nậm Vì, xã Nậm Vì</t>
  </si>
  <si>
    <t>b</t>
  </si>
  <si>
    <t>Cải tạo sửa chữa trường phổ thông dân tộc bán trí trường tiểu học Trần Văn Thọ xã Mường Nhé</t>
  </si>
  <si>
    <t>Số 3236/QĐ-UBND ngày 14/12/2021</t>
  </si>
  <si>
    <t>Trường PTDT bán trú Tiểu học số 1 xã Mường Toong huyện Mường Nhé</t>
  </si>
  <si>
    <t>1117/QĐ-UBND ngày 30/6/2022</t>
  </si>
  <si>
    <t>Xây dựng Cơ sở hạ tầng  Bảo tồn phát huy giá trị văn hóa truyền thống tốt đẹp của các dân tộc thiểu số gắn với phát triển du lịch</t>
  </si>
  <si>
    <t>Đường Nậm Vì - Nậm Sin, xã Nậm Vì</t>
  </si>
  <si>
    <t>828 QĐ-UBND ngày 27/5/2021</t>
  </si>
  <si>
    <t>Dự  án cấp thiết</t>
  </si>
  <si>
    <t>Đường vào bản Nậm Kè ( giai đoạn 2) xã Nậm Kè huyện Mường Nhé</t>
  </si>
  <si>
    <t>Vốn đối ứng CĐNSĐP 5% là 9.682 triệu đồng do huyện Mường Nhé bố trí</t>
  </si>
  <si>
    <t>B2.7</t>
  </si>
  <si>
    <t>HUYỆN MƯỜNG CHÀ</t>
  </si>
  <si>
    <t>NSH trung tâm xã Mường Mươn</t>
  </si>
  <si>
    <t xml:space="preserve">Nước sinh hoạt bản Hin 1, Hin 2 + NSH cụm Pu Ca bản Huổi Xuân, xã Na Sang </t>
  </si>
  <si>
    <t>NSH bản Xà Phình 1+2, xã Sá Tổng</t>
  </si>
  <si>
    <t>Dự án di chuyển dân cư Huổi Thẩu Đeng, bản Nậm Nèn 1, bản Nậm Nèn 2, xã Pa Ham</t>
  </si>
  <si>
    <t>Quyết định số 1709-20/9/2021</t>
  </si>
  <si>
    <t xml:space="preserve">Dự án di chuyển dân ra khỏi vùng thiên tai Bản Huổi Tóong 1, 2 xã Huổi Lèng, huyện Mường Chà </t>
  </si>
  <si>
    <t>a1.1</t>
  </si>
  <si>
    <t>Dự án đã hoàn thành còn thiếu vốn chuyển tiếp từ giai đoạn 2016-2020 sang</t>
  </si>
  <si>
    <t>Trường mầm non Sa lông, xã Sa lông (Chương trình 275)</t>
  </si>
  <si>
    <t>735-01/
8/2019</t>
  </si>
  <si>
    <t>Đường giao thông bản Sa Lông 2 - bản Sa Lông 3 xã Sa Lông, huyện Mường Chà (Chương trình 275)</t>
  </si>
  <si>
    <t>986 -30/
10/2018</t>
  </si>
  <si>
    <t>Đường giao thông Km8+150 (đường QL12 - Hừa Ngài) - bản Thèn Pả, xã Sa Lông (Chương trình 275)</t>
  </si>
  <si>
    <t>a1.2</t>
  </si>
  <si>
    <t>Dự án khởi công mới giai đoạn 2021-2025</t>
  </si>
  <si>
    <t>Thủy lợi và NSH bản Pú Chả, xã Mường Mươn</t>
  </si>
  <si>
    <t>Thuỷ lợi bản Huổi Nhả, xã Mường Mươn</t>
  </si>
  <si>
    <t>Nâng cấp thủy lợi Sa Lông 1, xã Sa Lông</t>
  </si>
  <si>
    <t>Thủy lợi Chì Vàng Cua Chế bản Sa Lông 2, xã Sa Lông</t>
  </si>
  <si>
    <t>Đường trục xã từ QL6 - bản Háng Trở, xã Nậm Nèn</t>
  </si>
  <si>
    <t>Nhà sinh hoạt cộng đồng bản Phong Châu,  và công trình phụ trợ, xã Pa Ham</t>
  </si>
  <si>
    <t>a2.1</t>
  </si>
  <si>
    <t>Đường giao thông bản Huổi Sáy – bản Púng Trạng, xã Mường Tùng (chương trình 135)</t>
  </si>
  <si>
    <t>3380-30/
10/2018</t>
  </si>
  <si>
    <t>Đường đi bản Huổi Điết - bản Nậm Piền - bản Đán Đanh xã Mường Tùng, huyện Mường Chà (Chương trình 275)</t>
  </si>
  <si>
    <t>1002-30/
10/2018</t>
  </si>
  <si>
    <t>a2.2</t>
  </si>
  <si>
    <t>Đường vào bản Ma Lù Thàng 2, xã Huổi Lèng</t>
  </si>
  <si>
    <t>Nhà lớp học Tiểu học bản Ma Lù Thàng 2, xã Huổi Lèng</t>
  </si>
  <si>
    <t>Đường vào điểm di chuyển dân ra khỏi vùng thiên tai bản Huổi Toóng 1, 2 xã Huổi Lèng</t>
  </si>
  <si>
    <t>Nước sinh hoạt điểm di chuyển dân ra khỏi vùng thiên tai bản Huổi Toóng 1, 2 xã Huổi Lèng</t>
  </si>
  <si>
    <t>Đường điện sinh hoạt điểm di chuyển dân ra khỏi vùng thiên tai bản Huổi Toóng 1, 2 xã Huổi Lèng</t>
  </si>
  <si>
    <t>Nâng cấp, sửa chữa Trường PTDTBT THCS Ma Thì Hồ xã Ma Thì Hồ (phòng học, phòng nội trú, phòng chức năng và các công trình phụ trợ)</t>
  </si>
  <si>
    <t>Nâng cấp, sửa chữa trường PTDTBT THCS Hừa Ngài, xã Hừa Ngài (phòng học, phòng nội trú, phòng chức năng và các công trình phụ trợ)</t>
  </si>
  <si>
    <t>Thủy lợi Tống Sống, bản Làng Dung, xã Ma Thì Hồ</t>
  </si>
  <si>
    <t>Thủy lợi cụm 1, cụm 2, bản Huổi Lóng, xã Na Sang</t>
  </si>
  <si>
    <t>Thuỷ lợi Đề Nụ Trúng, bản Huổi Toóng, xã Huổi Lèng</t>
  </si>
  <si>
    <t>Thủy lợi nhóm Nậm Chua, bản Nậm Cang, xã Mường Tùng</t>
  </si>
  <si>
    <t>Đường từ Tỉnh lộ 150 - bản Nậm Cang 2, xã Mường Tùng</t>
  </si>
  <si>
    <t>Thuỷ lợi Đề Chờ Chua, bản Phua Di Tổng, xã Hừa Ngài</t>
  </si>
  <si>
    <t>Thủy lợi Chung Po Chậu, bản San Súi, xã Hừa Ngài</t>
  </si>
  <si>
    <t>Đường từ QL6 (bản Hát Tre, xã Hừa Ngài) – Nhóm Tìa Chớ, bản Xà Phình 1, xã Sá Tổng</t>
  </si>
  <si>
    <t>Đường giao thông bản Lùng Thàng 2 - bản Pa Soan 1, xã Huổi Mí</t>
  </si>
  <si>
    <t>b1.1</t>
  </si>
  <si>
    <t>Tổ Dân phố 1,2,10</t>
  </si>
  <si>
    <t>Sửa chữa, nâng cấp 3 nhà văn hóa Tổ dân phố 1, 2, 10, thị trấn Mường Chà</t>
  </si>
  <si>
    <t>Các thôn, bản còn lại</t>
  </si>
  <si>
    <t>Đường giao thông nội bản Tổ dân phố 10, thị trấn Mường Chà</t>
  </si>
  <si>
    <t>Đường giao thông QL12 - bản Pú Chả, xã Mường Mươn</t>
  </si>
  <si>
    <t>870-28/5/2021</t>
  </si>
  <si>
    <t xml:space="preserve">Nâng cấp đường giao thông Ma Thì Hồ - Nậm Chua (từ Km8+121 - Km20) </t>
  </si>
  <si>
    <t>651-12/4/2022</t>
  </si>
  <si>
    <t>DỰ ÁN 5: Phát triển giáo dục đào tạo nâng cao chất lượng nguồn nhân lực</t>
  </si>
  <si>
    <t xml:space="preserve">Nâng cấp rường PTDTBT Tiểu học Ma Thì Hồ, huyện Mường Chà (3 phòng công vụ; 26 phòng ở nội trú) </t>
  </si>
  <si>
    <t xml:space="preserve">Nâng cấp trường PTDTBT Tiểu học Nậm He, huyện Mường Chà (5 phòng công vụ; 10 phòng ở nội trú) </t>
  </si>
  <si>
    <t xml:space="preserve">Nâng cấp trường PTDTBT Tiểu học Hừa Ngài, huyện Mường Chà (5 phòng công vụ; 15 phòng ở nội trú) </t>
  </si>
  <si>
    <t>Đường vào hang Huổi Cang, Huổi Đáp, xã Pa Ham và các công trình phụ trợ (biển báo, bãi đỗ xe, nhà vệ sinh)</t>
  </si>
  <si>
    <t>Vốn đối ứng CĐNSĐP 5% là 6.884 triệu đồng do UBND huyện Mường Chà bố trí</t>
  </si>
  <si>
    <t>B2.8</t>
  </si>
  <si>
    <t>HUYỆN TỦA CHÙA</t>
  </si>
  <si>
    <t xml:space="preserve">Các xã  thực hiện theo Quyết định số 652/QĐ-TTg ngày 28/5/2022 </t>
  </si>
  <si>
    <t xml:space="preserve"> Nước sinh hoạt Phía Đề, thôn Pô Ca Dao, xã Trung Thu, huyện Tủa Chùa</t>
  </si>
  <si>
    <t>Nước sinh hoạt trung tâm xã Tủa Thàng</t>
  </si>
  <si>
    <t>Nước sinh hoạt thôn 3, xã Lao Xả Phình, huyện Tủa Chùa</t>
  </si>
  <si>
    <t>Nước sinh hoạt thôn Trung Gầu Bua, xã Sín Chải, huyện Tủa Chùa</t>
  </si>
  <si>
    <t xml:space="preserve"> Dự án sắp xếp ổn định dân cư bản Huổi Só, xã Huổi Só huyện Tủa Chùa</t>
  </si>
  <si>
    <t>Đường giao thông và hệ thống thoát nước bản Huổi só, xã Huổi Só</t>
  </si>
  <si>
    <t>Lồng ghép vốn NSĐP</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</si>
  <si>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</si>
  <si>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</si>
  <si>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</si>
  <si>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</si>
  <si>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Nâng cấp tuyến đường nội thôn Nậm Bành, xã Huổi Só</t>
  </si>
  <si>
    <t>Nâng cấp tuyến đường nội thôn Hồng Ngài, xã Huổi Só</t>
  </si>
  <si>
    <t>Nâng cấp tuyến đường nội thôn Tu Cha, xã Huổi Só</t>
  </si>
  <si>
    <t xml:space="preserve">Nâng cấp tuyến đường nội thôn Đề Tâu (nhánh từ nhà ông Sùng A Xà đến nhà ông Khu), xã Mường Đun </t>
  </si>
  <si>
    <t xml:space="preserve">Xây mới nhà văn hóa Bản Đun, xã Mường Đun </t>
  </si>
  <si>
    <t>Xây mới nhà Văn hóa bản Nà Xa, xã Mường Đun</t>
  </si>
  <si>
    <t>Xây mới nhà văn hóa Đun Nưa, xã Mường Đun</t>
  </si>
  <si>
    <t>Nâng cấp tuyến đường đi ra khu sản xuất thôn Đề Tâu, xã Mường Đun</t>
  </si>
  <si>
    <t>Đường giao thông nội thôn Tà Huổi Tráng 1, xã Tủa Thàng</t>
  </si>
  <si>
    <t>Nâng cấp, sửa chữa thủy lợi Tà Huổi Tráng 1 đến cánh đồng thôn Tà Huổi Tráng 2, xã Tủa Thàng</t>
  </si>
  <si>
    <t>1000</t>
  </si>
  <si>
    <t>Mở mới tuyến đường giao thông nội đồng thôn Phi Giàng 1, xã Tủa Thàng (Từ Chế Ca Trung Phỉ Làng đi Mang Cua Chế)</t>
  </si>
  <si>
    <t>Đường Nhù Pông Chua đi thôn 3 xã Sính Phình</t>
  </si>
  <si>
    <t>Mở mới tuyến đường từ Đở Áng Đàng đi thôn Phiêng Páng, xã Sính Phình</t>
  </si>
  <si>
    <t>Nâng cấp tuyến đường nội thôn Trung Thu (Từ đầu nguồn nước thôn Trung Thu qua hội tết đến trụ sở xã)</t>
  </si>
  <si>
    <t>Nâng cấp tuyến đường nội thôn, Thôn Đề Bâu đi đến trục đường chính vàng Chua, xã Trung Thu</t>
  </si>
  <si>
    <t>Xây mới nhà Văn hóa thôn Đề Ca Hồ, xã Trung Thu</t>
  </si>
  <si>
    <t>Nâng cấp tuyến đường giao thông nội thôn Háng Cu Tâu, xã Trung Thu</t>
  </si>
  <si>
    <t>Nâng cấp tuyến đường nội thôn Sín Sủ 2, xã Xá Nhè</t>
  </si>
  <si>
    <t>Nâng cấp tuyến đường nội thôn Bản Hẹ, xã Xá Nhè</t>
  </si>
  <si>
    <t>Nâng cấp tuyến đường ra khu sản xuất thôn Trung Dù, xã Xá Nhè</t>
  </si>
  <si>
    <t>Đường vào khu sản xuất thôn Tỉnh B, xã Xá Nhè</t>
  </si>
  <si>
    <t>Nâng cấp tuyến đường nội thôn Nà Sa từ ông Thào A Lử đến nhà ông Giàng A Hạng, xã Tả Phìn</t>
  </si>
  <si>
    <t>Mở mới tuyến đường từ Tà Dung vào khu sản xuất Chớ Tính 3, xã Tả Phìn</t>
  </si>
  <si>
    <t>Nâng cấp tuyến đường giao thông cổng thôn văn hóa thôn 3 đến nhà ông Ly Sáu Thanh, xã Lao Xả Phình</t>
  </si>
  <si>
    <t>Nâng cấp đường từ nhà ông Ly A Dè ra khu sản xuất Táng Tò thôn 1 xã Lao Xả Phình</t>
  </si>
  <si>
    <t>Nâng cấp tuyến đường từ Háng Sùa đi Tà Dê, xã Tả Sín Thàng</t>
  </si>
  <si>
    <t>Nâng cấp tuyến đường từ Đợi Khó Sì đi Làng Sảng 2, xã Tả Sín Thàng</t>
  </si>
  <si>
    <t>Đường Làng Sảng 1 - Háng Dao Cang, xã Tả Sín Thàng</t>
  </si>
  <si>
    <t>Tổ dân phố Quyết Tiến</t>
  </si>
  <si>
    <t xml:space="preserve">Đường giao thông nội thôn Quyết Tiến, thị trấn Tủa Chùa </t>
  </si>
  <si>
    <t>Nhà văn hóa thôn Nậm Bành, xã Huổi Só</t>
  </si>
  <si>
    <t>Nhà văn hóa thôn 1, xã Huổi Só</t>
  </si>
  <si>
    <t>Nhà Văn hóa thôn Bản Phô, xã Trung Thu</t>
  </si>
  <si>
    <t>Nhà văn hóa thôn Pô Ca Dao, xã Trung Thu</t>
  </si>
  <si>
    <t>Đường ra khu sản xuất thôn Đề Bâu, xã Trung Thu</t>
  </si>
  <si>
    <t>Đường Nội thôn Phi Dinh, xã Sính Phình</t>
  </si>
  <si>
    <t>Đường ra khu sản xuất thôn Vàng Chua, xã Sính phình</t>
  </si>
  <si>
    <t>Nhà Văn hóa thôn Tà Lào Cáo</t>
  </si>
  <si>
    <t>Cầu qua suối cạn thôn Tả Phìn nối giữa đường trục thôn và đường vàoTrường Tiểu học Tả Phìn, xã Tả Phìn</t>
  </si>
  <si>
    <t>Nâng cấp tuyến kênh thôn Háng Sung 2, xã Tả Phìn</t>
  </si>
  <si>
    <t>Nâng đường nội thôn Háng Tơ Mang, xã Mường Báng</t>
  </si>
  <si>
    <t>Đường nội thôn Pú Ôn, xã Mường Báng</t>
  </si>
  <si>
    <t>Công trình thủy lợi thôn Phiêng Bung, xã Mường Báng</t>
  </si>
  <si>
    <t>Nâng cấp đường nội thôn Tủa Thàng, từ nhà Ông Giàng sáu Cha, đến nhà ông Thào A Súa xã Tủa Thàng</t>
  </si>
  <si>
    <t>Đường giao thông nội thôn Phi Giàng 2 xã Tủa Thàng</t>
  </si>
  <si>
    <t>Nâng cấp sửa chữa thuỷ lợi thôn Làng Vùa xã Tủa Thàng</t>
  </si>
  <si>
    <t>Đường từ Nhà ông Dùa đến Nhà Ông Giàng Bản Đun, xã Mường Đun</t>
  </si>
  <si>
    <t xml:space="preserve">Đường Trung tâm xã Mường Đun- bản Hột </t>
  </si>
  <si>
    <t>235 ngày 08/02/2022</t>
  </si>
  <si>
    <t>Tuyến đường từ Sính Phình - Trung Thu - Lao Xả Phình - Tả Sìn Thàng (Trung tâm xã Trung Thu đi Bản Phô- Cáng Phình), huyện Tủa Chùa</t>
  </si>
  <si>
    <t>3229 ngày 14/12/2021</t>
  </si>
  <si>
    <t>Nâng cấp tuyến đường từ trung tâm xã - thông Háng Là, xã Sín Chải</t>
  </si>
  <si>
    <t>Chợ Huổi Lóng xã Huổi Só</t>
  </si>
  <si>
    <t>Bổ sung, nâng cấp các trường Tiểu học và THCS trên địa bàn xã Tủa Thàng</t>
  </si>
  <si>
    <t>3363 ngày 30/12/2021</t>
  </si>
  <si>
    <t>Bổ sung, nâng cấp các trường Tiểu học và THCS trên địa bàn xã Sính Phình</t>
  </si>
  <si>
    <t>3364 ngày 30/12/2021</t>
  </si>
  <si>
    <t xml:space="preserve">Bổ sung, nâng cấp các trường Tiểu học và THCS trên địa bàn xã Trung Thu </t>
  </si>
  <si>
    <t>Bổ sung, nâng cấp các trường Tiểu học và THCS trên địa bàn xã Mường Đun</t>
  </si>
  <si>
    <t>Bổ sung, nâng cấp trường Tiểu học Xá Nhè, xã Xá Nhè</t>
  </si>
  <si>
    <t>Bổ sung, nâng cấp trường Tiểu học và THCS Lao Xả Phình, xã Lao Xả Phình</t>
  </si>
  <si>
    <t>Bổ sung, nâng cấp các trường Tiểu học và THCS trên địa bàn xã Tả Phìn</t>
  </si>
  <si>
    <t>Bổ sung, nâng cấp trường Tiểu học Tả Sìn Thàng, xã Tả Sìn Thàng</t>
  </si>
  <si>
    <t>Bổ sung, nâng cấp các trường Tiểu học và THCS trên địa bàn xã Sín Chải</t>
  </si>
  <si>
    <t>Cơ sở hạ tầng  Bảo tồn phát huy giá trị văn hóa truyền thống tốt đẹp của các dân tộc thiểu số gắn với phát triển du lịch</t>
  </si>
  <si>
    <t>Vốn đối ứng CĐNSĐP 5% là 9.050 triệu đồng do huyện Tủa chùa bố trí</t>
  </si>
  <si>
    <t>B2.9</t>
  </si>
  <si>
    <t>HUYỆN NẬM PỒ</t>
  </si>
  <si>
    <t>Nước sinh hoạt trung tâm xã Nà Hỳ</t>
  </si>
  <si>
    <t xml:space="preserve">Nước sinh hoạt Nậm Nhừ 1, trung tâm xã Nậm Nhừ </t>
  </si>
  <si>
    <t>Nước sinh hoạt Trung tâm xã Nậm Khăn</t>
  </si>
  <si>
    <t>Nước sinh hoạt bản Nộc Cốc 1  xã Vàng Đán</t>
  </si>
  <si>
    <t>1)</t>
  </si>
  <si>
    <t>Đường giao thông liên bản, nội bản</t>
  </si>
  <si>
    <t>Đường bê tông nội bộ bản Huổi Cơ Dạo,Lai Khoang, Nà Hỳ 1,2 xã Nà Hỳ, huyện Nậm Pồ</t>
  </si>
  <si>
    <t>Quyết định số 116/QĐ-UBND ngày 20/01/2022</t>
  </si>
  <si>
    <t>Đường bê tông liên bản Nà Hỳ 3 - Nà Hỳ 2 xã Nà Hỳ, huyện Nậm Pồ</t>
  </si>
  <si>
    <t>Quyết định số 221/QĐ-UBND ngày 7/2/2022</t>
  </si>
  <si>
    <t>Nâng cấp đừng vào bản Huổi Khương xã Pa Tần, huyện Nậm Pồ</t>
  </si>
  <si>
    <t>Quyết định số 3331/QĐ-UBND ngày 27/12/2021</t>
  </si>
  <si>
    <t>Cầu, đường từ khu trung tâm huyện sang khu tái định cư và Trường PTDTNT THPT Nậm Pồ, huyện Nậm Pồ</t>
  </si>
  <si>
    <t>Cầu qua suối Nậm Khăn, xã Nậm Khăn, huyện Nậm Pồ</t>
  </si>
  <si>
    <t>Văn hóa, xã hội, thể thao</t>
  </si>
  <si>
    <t>Xã Si Pa Phìn</t>
  </si>
  <si>
    <t>Nhà văn hoá bản Phi Lĩnh 1.2 xã Si Pa Phìn</t>
  </si>
  <si>
    <t>Nhà văn hoá bản Pú Đao, Chế Nhù, xã Si Pa Phìn</t>
  </si>
  <si>
    <t>Nhà văn hóa bản Mới 2, xã Chà Cang</t>
  </si>
  <si>
    <t>Xã Phìn Hồ</t>
  </si>
  <si>
    <t>Nhà văn hóa bản Chăn Nuôi, Pháng Chủ, xã Phìn Hồ</t>
  </si>
  <si>
    <t>Nhà văn hóa bản Đệ Tinh 1, 2, xã Phìn Hồ, huyện Nậm Pồ</t>
  </si>
  <si>
    <t>Nhà văn hóa bản Mo Công,Mạy Hốc xã Phìn Hồ</t>
  </si>
  <si>
    <t>Nhà văn hóa bản Huổi Hoi, Huổi Cơ Dạo, xã Nà Hỳ</t>
  </si>
  <si>
    <t>Nhà văn hóa bản Lai Khoang, Sam Lang</t>
  </si>
  <si>
    <t>Nhà văn hóa bản Nà Hỳ 1</t>
  </si>
  <si>
    <t>Nhà văn hóa bản Nà Hỳ 3</t>
  </si>
  <si>
    <t>Nhà văn hóa bản Nậm Chua 2, Nậm Ngà 1, Nậm Chua 5, xã Nậm Chua</t>
  </si>
  <si>
    <t>Nhà văn hóa bản Huổi Dạo, xã Vàng Đán</t>
  </si>
  <si>
    <t>Nhà văn hóa bản Vàng Đán, Nộc Cốc 2, xã Vàng Đán</t>
  </si>
  <si>
    <t>Nhà văn hóa bản Nà Bủng 2,3 xã Nà Bủng</t>
  </si>
  <si>
    <t>Nhà văn hóa bản Ngải Thầu 1,2, xã Nà Bủng</t>
  </si>
  <si>
    <t>Nhà văn hóa bản Nậm Tắt 1, bản Trên Nương, xã Nà Bủng</t>
  </si>
  <si>
    <t>Nhà văn hóa bản Na Cô Sa 1, 2, Pắc A2 xã Na Cô Sa</t>
  </si>
  <si>
    <t>Nhà văn hóa bản Nậm Khăn, Nậm Pang xã Nậm Khăn</t>
  </si>
  <si>
    <t>Nhà văn hóa bản Huổi Văng, Huổi Lỏong, xã Nậm Khăn</t>
  </si>
  <si>
    <t>Nhà văn hóa bản Nậm Nhừ 3, Huổi Lụ 3, xã Nậm Nhừ</t>
  </si>
  <si>
    <t>Nhà văn hóa Bản Nậm Chua 1,3, xã Nậm Nhừ</t>
  </si>
  <si>
    <t>Nhà văn hóa bản Nà Én, Nà Pẩu xã Chà Tở</t>
  </si>
  <si>
    <t>Nhà văn hóa bản Nà Mười, Hô Hằng, Hô He, xã Chà Tở</t>
  </si>
  <si>
    <t>Nhà văn hóa bản Hô Củng, Huổi Anh, xã Chà Tở</t>
  </si>
  <si>
    <t>Nhà văn hoá bản Nà Ín, Nậm Đích, xã Chà Nưa</t>
  </si>
  <si>
    <t xml:space="preserve">Nhà văn hóa bản Huổi khương, Nậm Thà Là, xã Pa Tần </t>
  </si>
  <si>
    <t xml:space="preserve">Nhà văn hóa bản Huổi Tre, Huổi Púng, Huổi Quang, xã Pa Tần </t>
  </si>
  <si>
    <t>Nhà văn hóa bản Nậm Tin, Mốc 4. xã Nậm Tin</t>
  </si>
  <si>
    <t>Nhà văn hóa bản Huổi Đắp, Huổi Tang, xã Nậm Tin</t>
  </si>
  <si>
    <t>Nhà văn hóa bản Nậm Pồ con, Nậm Nhừ Con, xã Nà Khoa</t>
  </si>
  <si>
    <t>Nhà văn hóa bản  Huổi Hâu, Huổi Đắp xã Nà Khoa</t>
  </si>
  <si>
    <t>Nhà văn hóa nhóm bản Chăn Nuôi, Huổi Lụ 1, Nâm Nhừ 2, xã Nà Khoa</t>
  </si>
  <si>
    <t>2)</t>
  </si>
  <si>
    <t xml:space="preserve">Các  thôn thực hiện theo Quyết định số 652/QĐ-TTg ngày 28/5/2022 </t>
  </si>
  <si>
    <t>Bản Huổi Sâu xã Pa Tần</t>
  </si>
  <si>
    <t>Nâng cấp, sửa chữa nước sinh hoạt bàn Huổi Sâu xã Pa Tần</t>
  </si>
  <si>
    <t>Các xã thực hiện theo Quyết định số 652/QĐ-TTg</t>
  </si>
  <si>
    <t>Nâng cấp đường Nà Khoa - Nậm Nhừ</t>
  </si>
  <si>
    <t>222 QĐ-UBND ngày 07/2/2022</t>
  </si>
  <si>
    <t>Trường  PTDTBT tiểu học Nà Hỳ số 2, xã Nà Hỳ, huyện Nậm Pồ</t>
  </si>
  <si>
    <t>2047 QĐ-UBND ngày 12/11/2021</t>
  </si>
  <si>
    <t>Trường  PTDTBT THCS Na Co Sa, xã Na Co Sa, huyện Nậm Pồ</t>
  </si>
  <si>
    <t>2046/QĐ-UBND ngày 12/11/2021</t>
  </si>
  <si>
    <t>Trường PTDTBT TH Nà Khoa, huyện Nậm Pồ</t>
  </si>
  <si>
    <t>Trường  PTDTBT TH Tân Phong , Pa Tần, huyện Nậm Pồ</t>
  </si>
  <si>
    <t>Trường PTDTBT TH Na Cô Sa, huyện Nậm Pồ</t>
  </si>
  <si>
    <t>Trường PTDTBT TH Phìn Hồ, huyện Nậm Pồ</t>
  </si>
  <si>
    <t>Trường  PTDTBT TH Nậm Nhừ, huyện Nậm Pồ</t>
  </si>
  <si>
    <t>Trường THCS Nà Khoa, Vàng Đán, huyện Nậm Pồ</t>
  </si>
  <si>
    <t>Vốn đối ứng CĐNSĐP 5% là 8.434 triệu đồng do huyện Nậm Pồ bố trí</t>
  </si>
  <si>
    <t>B2.10</t>
  </si>
  <si>
    <t>THỊ XÃ MƯỜNG LAY</t>
  </si>
  <si>
    <t>Bản Hô Nậm Cản</t>
  </si>
  <si>
    <t>Hệ thống nước sinh hoạt bản Hô Nậm Cản xã Lay Nưa</t>
  </si>
  <si>
    <t>Xã khu vực III</t>
  </si>
  <si>
    <t>Bản Huổi Min</t>
  </si>
  <si>
    <t xml:space="preserve">Đường giao thông lên bản Huổi Min, phường Sông Đà </t>
  </si>
  <si>
    <t>Đường giao thông bản Huổi Luân, xã Lay Nưa thị xã Mường Lay (giai đoan II)</t>
  </si>
  <si>
    <t>Hỗ trợ đầu tư xây dựng cho các điểm đến du lịch tiêu biểu</t>
  </si>
  <si>
    <t>Hỗ trợ đầu tư xây dựng thiết chế văn hóa, thể thao tại các thôn vùng đồng bào DTTS và miền núi</t>
  </si>
  <si>
    <t>Vốn đối ứng CĐNSĐP 5% là 516 triệu đồng do thị xã ML bố trí</t>
  </si>
  <si>
    <t>VỐN ĐỐI ỨNG CÂN ĐỐI NGÂN SÁCH ĐỊA PHƯƠNG CẤP TỈNH QUẢN LÝ</t>
  </si>
  <si>
    <t>Trường phổ thông DTNT THPT huyện Nậm Pồ</t>
  </si>
  <si>
    <t>1032/QĐ-UBND 24/10/2019</t>
  </si>
  <si>
    <t>Cải tạo, nâng cấp trường Tiểu học số 1 xã Pá Khoang, TP ĐBP</t>
  </si>
  <si>
    <t>576/QĐ-UBND 19/4/2021</t>
  </si>
  <si>
    <t>Nâng cấp trường PTDTBT THCS Leng Su Sìn xã Leng Su Sìn</t>
  </si>
  <si>
    <t>1515/QĐ-UBND 31/12/2020;  434/QĐ-UBND 31/3/2021</t>
  </si>
  <si>
    <t>Sửa chữa, nâng cấp đường Háng Lìa, Tìa Dình, huyện ĐBĐ</t>
  </si>
  <si>
    <t>1365/QĐ-UBND 30/7/2021</t>
  </si>
  <si>
    <t>Hệ thống kênh nội đồng công trình hồ Nậm Ngám - Pú Nhi, huyện Điện Biên Đông</t>
  </si>
  <si>
    <t>863/QĐ-UBND ngày 28/5/2021</t>
  </si>
  <si>
    <t>Kè chống sạt lở suối Huổi Luông, thôn bản Hột, xã Mường Đun, huyện Tủa Chùa</t>
  </si>
  <si>
    <t>864/QĐ-UBND ngày 28/5/2021</t>
  </si>
  <si>
    <t>Vốn NSTW năm  2022 chưa phân bổ</t>
  </si>
  <si>
    <t>Tổng tất cả các nguồn vốn 
(triệu đồng)</t>
  </si>
  <si>
    <t>số 203/QĐ-UBND ngày 30/10/2018</t>
  </si>
  <si>
    <t>số 04a/QĐ-UBND ngày 29/10/2018</t>
  </si>
  <si>
    <t>số 52a/QĐ-UBND ngày 30/10/2018</t>
  </si>
  <si>
    <t>số 152/QĐ-UBND ngày 30/10/2018</t>
  </si>
  <si>
    <t>số 05/QĐ-UBND ngày 30/10/2018</t>
  </si>
  <si>
    <t>(kèm theo Nghị quyết số          /NQ-HĐND ngày        tháng 7 năm 2022 của Hội đồng nhân dân tỉnh)</t>
  </si>
  <si>
    <t>Đơn vị: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</si>
</sst>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_(* \(#,##0.00\);_(* &quot;-&quot;??_);_(@_)"/>
    <numFmt numFmtId="165" formatCode="_(* #,##0_);_(* \(#,##0\);_(* &quot;-&quot;??_);_(@_)"/>
    <numFmt numFmtId="166" formatCode="_-&quot;ñ&quot;* #,##0_-;\-&quot;ñ&quot;* #,##0_-;_-&quot;ñ&quot;* &quot;-&quot;_-;_-@_-"/>
    <numFmt numFmtId="167" formatCode="_-* #,##0\ _₫_-;\-* #,##0\ _₫_-;_-* &quot;-&quot;??\ _₫_-;_-@_-"/>
    <numFmt numFmtId="168" formatCode="_ * #,##0_ ;_ * \-#,##0_ ;_ * &quot;-&quot;??_ ;_ @_ "/>
    <numFmt numFmtId="169" formatCode="_-* #,##0.0\ _₫_-;\-* #,##0.0\ _₫_-;_-* &quot;-&quot;??\ _₫_-;_-@_-"/>
    <numFmt numFmtId="170" formatCode="#,##0.0"/>
    <numFmt numFmtId="171" formatCode="_-* #,##0_-;\-* #,##0_-;_-* &quot;-&quot;??_-;_-@_-"/>
  </numFmts>
  <fonts count="46">
    <font>
      <sz val="11"/>
      <color theme="1"/>
      <name val="Calibri"/>
      <family val="2"/>
      <scheme val="minor"/>
    </font>
    <font>
      <sz val="11"/>
      <color theme="1"/>
      <name val="Calibri"/>
      <family val="2"/>
      <scheme val="minor"/>
    </font>
    <font>
      <sz val="10"/>
      <name val="Arial"/>
      <family val="2"/>
    </font>
    <font>
      <b/>
      <sz val="11"/>
      <color theme="1"/>
      <name val="Times New Roman"/>
      <family val="1"/>
    </font>
    <font>
      <sz val="12"/>
      <name val=".VnTime"/>
      <family val="2"/>
    </font>
    <font>
      <sz val="11"/>
      <color indexed="8"/>
      <name val="Calibri"/>
      <family val="2"/>
    </font>
    <font>
      <sz val="12"/>
      <name val="Times New Roman"/>
      <family val="1"/>
    </font>
    <font>
      <sz val="10"/>
      <color indexed="8"/>
      <name val="MS Sans Serif"/>
      <family val="2"/>
    </font>
    <font>
      <sz val="11"/>
      <color theme="1"/>
      <name val="Calibri"/>
      <family val="2"/>
      <charset val="163"/>
      <scheme val="minor"/>
    </font>
    <font>
      <sz val="10"/>
      <name val="Times New Roman"/>
      <family val="1"/>
      <charset val="163"/>
    </font>
    <font>
      <sz val="10"/>
      <name val=".VnTime"/>
      <family val="2"/>
    </font>
    <font>
      <sz val="11"/>
      <color indexed="8"/>
      <name val="Arial"/>
      <family val="2"/>
      <charset val="163"/>
    </font>
    <font>
      <sz val="12"/>
      <name val="Arial"/>
      <family val="2"/>
    </font>
    <font>
      <sz val="11"/>
      <color indexed="8"/>
      <name val="Helvetica Neue"/>
    </font>
    <font>
      <b/>
      <sz val="10"/>
      <color rgb="FF0070C0"/>
      <name val="Times New Roman"/>
      <family val="1"/>
    </font>
    <font>
      <b/>
      <sz val="13"/>
      <name val="Times New Roman"/>
      <family val="1"/>
    </font>
    <font>
      <sz val="13"/>
      <name val="Times New Roman"/>
      <family val="1"/>
    </font>
    <font>
      <i/>
      <sz val="13"/>
      <name val="Times New Roman"/>
      <family val="1"/>
    </font>
    <font>
      <b/>
      <sz val="11"/>
      <name val="Times New Roman"/>
      <family val="1"/>
    </font>
    <font>
      <sz val="9"/>
      <name val="Times New Roman"/>
      <family val="1"/>
    </font>
    <font>
      <sz val="10"/>
      <name val="Times New Roman"/>
      <family val="1"/>
    </font>
    <font>
      <b/>
      <sz val="10"/>
      <name val="Times New Roman"/>
      <family val="1"/>
    </font>
    <font>
      <b/>
      <sz val="12"/>
      <name val="Times New Roman"/>
      <family val="1"/>
    </font>
    <font>
      <b/>
      <sz val="14"/>
      <color theme="1"/>
      <name val="Times New Roman"/>
      <family val="1"/>
    </font>
    <font>
      <b/>
      <i/>
      <sz val="10"/>
      <color rgb="FF0070C0"/>
      <name val="Times New Roman"/>
      <family val="1"/>
    </font>
    <font>
      <sz val="11"/>
      <name val="Times New Roman"/>
      <family val="1"/>
    </font>
    <font>
      <sz val="11"/>
      <color rgb="FFFF0000"/>
      <name val="Times New Roman"/>
      <family val="1"/>
    </font>
    <font>
      <b/>
      <i/>
      <sz val="11"/>
      <name val="Times New Roman"/>
      <family val="1"/>
    </font>
    <font>
      <b/>
      <i/>
      <sz val="11"/>
      <color rgb="FF0070C0"/>
      <name val="Times New Roman"/>
      <family val="1"/>
    </font>
    <font>
      <sz val="11"/>
      <color rgb="FF0070C0"/>
      <name val="Times New Roman"/>
      <family val="1"/>
    </font>
    <font>
      <b/>
      <sz val="11"/>
      <color rgb="FF0070C0"/>
      <name val="Times New Roman"/>
      <family val="1"/>
    </font>
    <font>
      <b/>
      <sz val="10"/>
      <color rgb="FFFF0000"/>
      <name val="Times New Roman"/>
      <family val="1"/>
    </font>
    <font>
      <sz val="10"/>
      <color rgb="FFFF0000"/>
      <name val="Times New Roman"/>
      <family val="1"/>
    </font>
    <font>
      <b/>
      <sz val="18"/>
      <name val="Times New Roman"/>
      <family val="1"/>
    </font>
    <font>
      <sz val="10"/>
      <color theme="1"/>
      <name val="Times New Roman"/>
      <family val="1"/>
    </font>
    <font>
      <sz val="13"/>
      <color theme="1"/>
      <name val="Times New Roman"/>
      <family val="1"/>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sz val="11"/>
      <color indexed="8"/>
      <name val="Arial"/>
      <family val="2"/>
    </font>
    <font>
      <b/>
      <i/>
      <sz val="12"/>
      <name val="Times New Roman"/>
      <family val="1"/>
    </font>
    <font>
      <sz val="11"/>
      <color theme="1"/>
      <name val="Times New Roman"/>
      <family val="1"/>
    </font>
    <font>
      <b/>
      <sz val="9"/>
      <color indexed="81"/>
      <name val="Tahoma"/>
      <family val="2"/>
    </font>
    <font>
      <sz val="9"/>
      <color indexed="81"/>
      <name val="Tahoma"/>
      <family val="2"/>
    </font>
    <font>
      <sz val="11"/>
      <color theme="0"/>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s>
  <cellStyleXfs count="49">
    <xf numFmtId="0" fontId="0" fillId="0" borderId="0"/>
    <xf numFmtId="0" fontId="2" fillId="0" borderId="0"/>
    <xf numFmtId="0" fontId="4" fillId="0" borderId="0"/>
    <xf numFmtId="164" fontId="5" fillId="0" borderId="0" applyFont="0" applyFill="0" applyBorder="0" applyAlignment="0" applyProtection="0"/>
    <xf numFmtId="164" fontId="5" fillId="0" borderId="0" applyFont="0" applyFill="0" applyBorder="0" applyAlignment="0" applyProtection="0"/>
    <xf numFmtId="0" fontId="1" fillId="0" borderId="0"/>
    <xf numFmtId="164" fontId="5" fillId="0" borderId="0" applyFont="0" applyFill="0" applyBorder="0" applyAlignment="0" applyProtection="0"/>
    <xf numFmtId="43" fontId="5" fillId="0" borderId="0" applyFont="0" applyFill="0" applyBorder="0" applyAlignment="0" applyProtection="0"/>
    <xf numFmtId="0" fontId="7" fillId="0" borderId="0"/>
    <xf numFmtId="0" fontId="2" fillId="0" borderId="0"/>
    <xf numFmtId="0" fontId="5" fillId="0" borderId="0"/>
    <xf numFmtId="0" fontId="8" fillId="0" borderId="0"/>
    <xf numFmtId="0" fontId="9" fillId="0" borderId="0"/>
    <xf numFmtId="0" fontId="10" fillId="0" borderId="0" applyNumberFormat="0" applyFill="0" applyBorder="0" applyAlignment="0" applyProtection="0"/>
    <xf numFmtId="0" fontId="6"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12" fillId="0" borderId="0"/>
    <xf numFmtId="0" fontId="2" fillId="0" borderId="0"/>
    <xf numFmtId="0" fontId="2" fillId="0" borderId="0"/>
    <xf numFmtId="0" fontId="13" fillId="0" borderId="0" applyNumberFormat="0" applyFill="0" applyBorder="0" applyProtection="0">
      <alignment vertical="top"/>
    </xf>
    <xf numFmtId="0" fontId="4" fillId="0" borderId="0"/>
    <xf numFmtId="0" fontId="5" fillId="0" borderId="0"/>
    <xf numFmtId="9" fontId="2" fillId="0" borderId="0" applyFont="0" applyFill="0" applyBorder="0" applyAlignment="0" applyProtection="0"/>
    <xf numFmtId="0" fontId="7" fillId="0" borderId="0"/>
    <xf numFmtId="43" fontId="1" fillId="0" borderId="0" applyFont="0" applyFill="0" applyBorder="0" applyAlignment="0" applyProtection="0"/>
    <xf numFmtId="0" fontId="6" fillId="0" borderId="0"/>
    <xf numFmtId="0" fontId="40" fillId="0" borderId="0"/>
    <xf numFmtId="0" fontId="2" fillId="0" borderId="0"/>
  </cellStyleXfs>
  <cellXfs count="802">
    <xf numFmtId="0" fontId="0" fillId="0" borderId="0" xfId="0"/>
    <xf numFmtId="0" fontId="6" fillId="0" borderId="2" xfId="0" applyFont="1" applyFill="1" applyBorder="1" applyAlignment="1">
      <alignment horizontal="left" vertical="center" wrapText="1"/>
    </xf>
    <xf numFmtId="3" fontId="20" fillId="0" borderId="2" xfId="0" applyNumberFormat="1" applyFont="1" applyFill="1" applyBorder="1" applyAlignment="1">
      <alignment horizontal="center" vertical="center" wrapText="1"/>
    </xf>
    <xf numFmtId="1" fontId="6" fillId="0" borderId="2" xfId="1" quotePrefix="1" applyNumberFormat="1" applyFont="1" applyFill="1" applyBorder="1" applyAlignment="1">
      <alignment vertical="center" wrapText="1"/>
    </xf>
    <xf numFmtId="167" fontId="20" fillId="0" borderId="2" xfId="45" applyNumberFormat="1" applyFont="1" applyFill="1" applyBorder="1" applyAlignment="1">
      <alignment horizontal="right" vertical="center"/>
    </xf>
    <xf numFmtId="1" fontId="15" fillId="0" borderId="0" xfId="1" applyNumberFormat="1" applyFont="1" applyFill="1" applyAlignment="1">
      <alignment horizontal="center" vertical="center"/>
    </xf>
    <xf numFmtId="1" fontId="16" fillId="0" borderId="0" xfId="1" applyNumberFormat="1" applyFont="1" applyFill="1" applyAlignment="1">
      <alignment vertical="center"/>
    </xf>
    <xf numFmtId="1" fontId="15" fillId="0" borderId="0" xfId="1" applyNumberFormat="1" applyFont="1" applyFill="1" applyAlignment="1">
      <alignment horizontal="center" vertical="center" wrapText="1"/>
    </xf>
    <xf numFmtId="1" fontId="16" fillId="0" borderId="1" xfId="1" applyNumberFormat="1" applyFont="1" applyFill="1" applyBorder="1" applyAlignment="1">
      <alignment vertical="center"/>
    </xf>
    <xf numFmtId="1" fontId="16" fillId="0" borderId="0" xfId="1" applyNumberFormat="1" applyFont="1" applyFill="1" applyBorder="1" applyAlignment="1">
      <alignment vertical="center"/>
    </xf>
    <xf numFmtId="3" fontId="18" fillId="0" borderId="0"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3" fontId="19" fillId="0" borderId="2" xfId="1" quotePrefix="1" applyNumberFormat="1" applyFont="1" applyFill="1" applyBorder="1" applyAlignment="1">
      <alignment horizontal="center" vertical="center" wrapText="1"/>
    </xf>
    <xf numFmtId="3" fontId="19" fillId="0" borderId="0" xfId="1" applyNumberFormat="1" applyFont="1" applyFill="1" applyBorder="1" applyAlignment="1">
      <alignment horizontal="center" vertical="center" wrapText="1"/>
    </xf>
    <xf numFmtId="3" fontId="19" fillId="0" borderId="0" xfId="1" applyNumberFormat="1" applyFont="1" applyFill="1" applyBorder="1" applyAlignment="1">
      <alignment vertical="center" wrapText="1"/>
    </xf>
    <xf numFmtId="3" fontId="20" fillId="0" borderId="2" xfId="1" quotePrefix="1" applyNumberFormat="1" applyFont="1" applyFill="1" applyBorder="1" applyAlignment="1">
      <alignment horizontal="center" vertical="center" wrapText="1"/>
    </xf>
    <xf numFmtId="3" fontId="20" fillId="0" borderId="2" xfId="1" applyNumberFormat="1" applyFont="1" applyFill="1" applyBorder="1" applyAlignment="1">
      <alignment vertical="center" wrapText="1"/>
    </xf>
    <xf numFmtId="3" fontId="20" fillId="0" borderId="0" xfId="1" applyNumberFormat="1" applyFont="1" applyFill="1" applyBorder="1" applyAlignment="1">
      <alignment vertical="center" wrapText="1"/>
    </xf>
    <xf numFmtId="3" fontId="21" fillId="0" borderId="2" xfId="1" quotePrefix="1" applyNumberFormat="1" applyFont="1" applyFill="1" applyBorder="1" applyAlignment="1">
      <alignment horizontal="center" vertical="center" wrapText="1"/>
    </xf>
    <xf numFmtId="165" fontId="21" fillId="0" borderId="2" xfId="3" quotePrefix="1" applyNumberFormat="1" applyFont="1" applyFill="1" applyBorder="1" applyAlignment="1">
      <alignment horizontal="right" vertical="center" wrapText="1"/>
    </xf>
    <xf numFmtId="3" fontId="21" fillId="0" borderId="0" xfId="1"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21" fillId="0" borderId="0" xfId="1" applyNumberFormat="1" applyFont="1" applyFill="1" applyBorder="1" applyAlignment="1">
      <alignment vertical="center" wrapText="1"/>
    </xf>
    <xf numFmtId="167" fontId="20" fillId="0" borderId="2" xfId="45" quotePrefix="1" applyNumberFormat="1" applyFont="1" applyFill="1" applyBorder="1" applyAlignment="1">
      <alignment horizontal="right" vertical="center" wrapText="1"/>
    </xf>
    <xf numFmtId="3" fontId="20" fillId="0" borderId="0" xfId="1" applyNumberFormat="1" applyFont="1" applyFill="1" applyBorder="1" applyAlignment="1">
      <alignment horizontal="center" vertical="center" wrapText="1"/>
    </xf>
    <xf numFmtId="167" fontId="21" fillId="0" borderId="2" xfId="45" quotePrefix="1" applyNumberFormat="1" applyFont="1" applyFill="1" applyBorder="1" applyAlignment="1">
      <alignment horizontal="right" vertical="center" wrapText="1"/>
    </xf>
    <xf numFmtId="1" fontId="6" fillId="0" borderId="2" xfId="1" applyNumberFormat="1" applyFont="1" applyFill="1" applyBorder="1" applyAlignment="1">
      <alignment horizontal="center" vertical="center" wrapText="1"/>
    </xf>
    <xf numFmtId="0" fontId="20" fillId="0" borderId="0" xfId="1" applyNumberFormat="1" applyFont="1" applyFill="1" applyBorder="1" applyAlignment="1">
      <alignment horizontal="center" vertical="center" wrapText="1"/>
    </xf>
    <xf numFmtId="3" fontId="20" fillId="0" borderId="0" xfId="1" quotePrefix="1" applyNumberFormat="1" applyFont="1" applyFill="1" applyBorder="1" applyAlignment="1">
      <alignment horizontal="center" vertical="center" wrapText="1"/>
    </xf>
    <xf numFmtId="1" fontId="20" fillId="0" borderId="0" xfId="1" applyNumberFormat="1" applyFont="1" applyFill="1" applyBorder="1" applyAlignment="1">
      <alignment vertical="center" wrapText="1"/>
    </xf>
    <xf numFmtId="49" fontId="20" fillId="0" borderId="0" xfId="1" applyNumberFormat="1" applyFont="1" applyFill="1" applyBorder="1" applyAlignment="1">
      <alignment horizontal="center" vertical="center"/>
    </xf>
    <xf numFmtId="1" fontId="20" fillId="0" borderId="0" xfId="1" applyNumberFormat="1" applyFont="1" applyFill="1" applyBorder="1" applyAlignment="1">
      <alignment horizontal="center" vertical="center" wrapText="1"/>
    </xf>
    <xf numFmtId="1" fontId="20" fillId="0" borderId="0" xfId="1" applyNumberFormat="1" applyFont="1" applyFill="1" applyBorder="1" applyAlignment="1">
      <alignment horizontal="right" vertical="center"/>
    </xf>
    <xf numFmtId="1" fontId="20" fillId="0" borderId="0" xfId="1" applyNumberFormat="1" applyFont="1" applyFill="1" applyBorder="1" applyAlignment="1">
      <alignment vertical="center"/>
    </xf>
    <xf numFmtId="1" fontId="20" fillId="0" borderId="0" xfId="1" applyNumberFormat="1" applyFont="1" applyFill="1" applyAlignment="1">
      <alignment vertical="center"/>
    </xf>
    <xf numFmtId="1" fontId="20" fillId="0" borderId="0" xfId="1" applyNumberFormat="1" applyFont="1" applyFill="1" applyAlignment="1">
      <alignment vertical="center" wrapText="1"/>
    </xf>
    <xf numFmtId="49" fontId="20" fillId="0" borderId="0" xfId="1" applyNumberFormat="1" applyFont="1" applyFill="1" applyAlignment="1">
      <alignment horizontal="center" vertical="center"/>
    </xf>
    <xf numFmtId="1" fontId="20" fillId="0" borderId="0" xfId="1" applyNumberFormat="1" applyFont="1" applyFill="1" applyAlignment="1">
      <alignment horizontal="center" vertical="center" wrapText="1"/>
    </xf>
    <xf numFmtId="1" fontId="20" fillId="0" borderId="0" xfId="1" applyNumberFormat="1" applyFont="1" applyFill="1" applyAlignment="1">
      <alignment horizontal="right" vertical="center"/>
    </xf>
    <xf numFmtId="3" fontId="23" fillId="0" borderId="0" xfId="0" applyNumberFormat="1" applyFont="1"/>
    <xf numFmtId="49" fontId="21" fillId="3" borderId="2" xfId="1" quotePrefix="1" applyNumberFormat="1" applyFont="1" applyFill="1" applyBorder="1" applyAlignment="1">
      <alignment horizontal="center" vertical="center" wrapText="1"/>
    </xf>
    <xf numFmtId="1" fontId="21" fillId="3" borderId="2" xfId="1" quotePrefix="1" applyNumberFormat="1" applyFont="1" applyFill="1" applyBorder="1" applyAlignment="1">
      <alignment horizontal="left" vertical="center" wrapText="1"/>
    </xf>
    <xf numFmtId="3" fontId="20" fillId="3" borderId="2" xfId="1" quotePrefix="1" applyNumberFormat="1" applyFont="1" applyFill="1" applyBorder="1" applyAlignment="1">
      <alignment horizontal="center" vertical="center" wrapText="1"/>
    </xf>
    <xf numFmtId="3" fontId="21" fillId="3" borderId="2" xfId="1" quotePrefix="1" applyNumberFormat="1" applyFont="1" applyFill="1" applyBorder="1" applyAlignment="1">
      <alignment horizontal="center" vertical="center" wrapText="1"/>
    </xf>
    <xf numFmtId="165" fontId="21" fillId="3" borderId="2" xfId="3" quotePrefix="1" applyNumberFormat="1" applyFont="1" applyFill="1" applyBorder="1" applyAlignment="1">
      <alignment horizontal="right" vertical="center" wrapText="1"/>
    </xf>
    <xf numFmtId="0" fontId="20" fillId="4" borderId="2" xfId="1" applyNumberFormat="1" applyFont="1" applyFill="1" applyBorder="1" applyAlignment="1">
      <alignment horizontal="center" vertical="center" wrapText="1"/>
    </xf>
    <xf numFmtId="3" fontId="21" fillId="4" borderId="2" xfId="1" applyNumberFormat="1" applyFont="1" applyFill="1" applyBorder="1" applyAlignment="1">
      <alignment horizontal="center" vertical="center" wrapText="1"/>
    </xf>
    <xf numFmtId="3" fontId="20" fillId="4" borderId="2" xfId="1" quotePrefix="1" applyNumberFormat="1" applyFont="1" applyFill="1" applyBorder="1" applyAlignment="1">
      <alignment horizontal="center" vertical="center" wrapText="1"/>
    </xf>
    <xf numFmtId="165" fontId="21" fillId="4" borderId="2" xfId="3" quotePrefix="1" applyNumberFormat="1" applyFont="1" applyFill="1" applyBorder="1" applyAlignment="1">
      <alignment horizontal="right" vertical="center" wrapText="1"/>
    </xf>
    <xf numFmtId="3" fontId="20" fillId="4" borderId="2" xfId="1" applyNumberFormat="1" applyFont="1" applyFill="1" applyBorder="1" applyAlignment="1">
      <alignment vertical="center" wrapText="1"/>
    </xf>
    <xf numFmtId="3" fontId="23" fillId="3" borderId="0" xfId="0" applyNumberFormat="1" applyFont="1" applyFill="1"/>
    <xf numFmtId="3" fontId="23" fillId="3" borderId="2" xfId="0" applyNumberFormat="1" applyFont="1" applyFill="1" applyBorder="1"/>
    <xf numFmtId="3" fontId="18" fillId="0" borderId="13" xfId="1"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wrapText="1"/>
    </xf>
    <xf numFmtId="1" fontId="15" fillId="0" borderId="0" xfId="1" applyNumberFormat="1" applyFont="1" applyFill="1" applyAlignment="1">
      <alignment horizontal="center" vertical="center" wrapText="1"/>
    </xf>
    <xf numFmtId="0" fontId="20" fillId="0" borderId="2" xfId="0" applyFont="1" applyFill="1" applyBorder="1" applyAlignment="1">
      <alignment vertical="center" wrapText="1"/>
    </xf>
    <xf numFmtId="165" fontId="20" fillId="0" borderId="2" xfId="3" quotePrefix="1" applyNumberFormat="1" applyFont="1" applyFill="1" applyBorder="1" applyAlignment="1">
      <alignment horizontal="right" vertical="center" wrapText="1"/>
    </xf>
    <xf numFmtId="167" fontId="21" fillId="0" borderId="0" xfId="45" applyNumberFormat="1" applyFont="1" applyFill="1" applyAlignment="1">
      <alignment horizontal="center" vertical="center" wrapText="1"/>
    </xf>
    <xf numFmtId="1" fontId="25" fillId="0" borderId="2" xfId="1" quotePrefix="1" applyNumberFormat="1" applyFont="1" applyFill="1" applyBorder="1" applyAlignment="1">
      <alignment vertical="center" wrapText="1"/>
    </xf>
    <xf numFmtId="3" fontId="18" fillId="0" borderId="2" xfId="1" quotePrefix="1" applyNumberFormat="1" applyFont="1" applyFill="1" applyBorder="1" applyAlignment="1">
      <alignment horizontal="center" vertical="center" wrapText="1"/>
    </xf>
    <xf numFmtId="165" fontId="18" fillId="0" borderId="2" xfId="3" quotePrefix="1" applyNumberFormat="1" applyFont="1" applyFill="1" applyBorder="1" applyAlignment="1">
      <alignment horizontal="right" vertical="center" wrapText="1"/>
    </xf>
    <xf numFmtId="3" fontId="25" fillId="0" borderId="2" xfId="1" applyNumberFormat="1" applyFont="1" applyFill="1" applyBorder="1" applyAlignment="1">
      <alignment vertical="center" wrapText="1"/>
    </xf>
    <xf numFmtId="49" fontId="18" fillId="3" borderId="2" xfId="1" quotePrefix="1" applyNumberFormat="1" applyFont="1" applyFill="1" applyBorder="1" applyAlignment="1">
      <alignment horizontal="center" vertical="center" wrapText="1"/>
    </xf>
    <xf numFmtId="1" fontId="18" fillId="3" borderId="2" xfId="1" quotePrefix="1" applyNumberFormat="1" applyFont="1" applyFill="1" applyBorder="1" applyAlignment="1">
      <alignment horizontal="left" vertical="center" wrapText="1"/>
    </xf>
    <xf numFmtId="3" fontId="25" fillId="3" borderId="2" xfId="1" quotePrefix="1" applyNumberFormat="1" applyFont="1" applyFill="1" applyBorder="1" applyAlignment="1">
      <alignment horizontal="center" vertical="center" wrapText="1"/>
    </xf>
    <xf numFmtId="165" fontId="18" fillId="3" borderId="2" xfId="3" quotePrefix="1" applyNumberFormat="1" applyFont="1" applyFill="1" applyBorder="1" applyAlignment="1">
      <alignment horizontal="right" vertical="center" wrapText="1"/>
    </xf>
    <xf numFmtId="167" fontId="25" fillId="0" borderId="2" xfId="45" quotePrefix="1" applyNumberFormat="1" applyFont="1" applyFill="1" applyBorder="1" applyAlignment="1">
      <alignment horizontal="right" vertical="center" wrapText="1"/>
    </xf>
    <xf numFmtId="167" fontId="25" fillId="0" borderId="2" xfId="45" quotePrefix="1" applyNumberFormat="1" applyFont="1" applyFill="1" applyBorder="1" applyAlignment="1">
      <alignment horizontal="center" vertical="center" wrapText="1"/>
    </xf>
    <xf numFmtId="3" fontId="25" fillId="0" borderId="2" xfId="1" applyNumberFormat="1" applyFont="1" applyFill="1" applyBorder="1" applyAlignment="1">
      <alignment horizontal="center" vertical="center" wrapText="1"/>
    </xf>
    <xf numFmtId="3" fontId="3" fillId="3" borderId="2" xfId="0" applyNumberFormat="1" applyFont="1" applyFill="1" applyBorder="1"/>
    <xf numFmtId="3" fontId="25" fillId="0" borderId="2" xfId="0" applyNumberFormat="1" applyFont="1" applyFill="1" applyBorder="1" applyAlignment="1">
      <alignment horizontal="center" vertical="center" wrapText="1"/>
    </xf>
    <xf numFmtId="167" fontId="18" fillId="0" borderId="2" xfId="45" quotePrefix="1" applyNumberFormat="1" applyFont="1" applyFill="1" applyBorder="1" applyAlignment="1">
      <alignment horizontal="right" vertical="center" wrapText="1"/>
    </xf>
    <xf numFmtId="3" fontId="18" fillId="0" borderId="2" xfId="0" quotePrefix="1" applyNumberFormat="1" applyFont="1" applyFill="1" applyBorder="1" applyAlignment="1">
      <alignment horizontal="center" vertical="center" wrapText="1"/>
    </xf>
    <xf numFmtId="3" fontId="18" fillId="3" borderId="2" xfId="1" quotePrefix="1" applyNumberFormat="1" applyFont="1" applyFill="1" applyBorder="1" applyAlignment="1">
      <alignment horizontal="center" vertical="center" wrapText="1"/>
    </xf>
    <xf numFmtId="3" fontId="28" fillId="0" borderId="2" xfId="0" quotePrefix="1" applyNumberFormat="1" applyFont="1" applyFill="1" applyBorder="1" applyAlignment="1">
      <alignment horizontal="center" vertical="center" wrapText="1"/>
    </xf>
    <xf numFmtId="1" fontId="28" fillId="0" borderId="2" xfId="1" quotePrefix="1" applyNumberFormat="1" applyFont="1" applyFill="1" applyBorder="1" applyAlignment="1">
      <alignment vertical="center" wrapText="1"/>
    </xf>
    <xf numFmtId="3" fontId="28" fillId="0" borderId="2" xfId="1" quotePrefix="1" applyNumberFormat="1" applyFont="1" applyFill="1" applyBorder="1" applyAlignment="1">
      <alignment horizontal="center" vertical="center" wrapText="1"/>
    </xf>
    <xf numFmtId="167" fontId="28" fillId="0" borderId="2" xfId="45" quotePrefix="1" applyNumberFormat="1" applyFont="1" applyFill="1" applyBorder="1" applyAlignment="1">
      <alignment horizontal="right" vertical="center" wrapText="1"/>
    </xf>
    <xf numFmtId="3" fontId="30" fillId="0" borderId="2" xfId="0" quotePrefix="1" applyNumberFormat="1" applyFont="1" applyFill="1" applyBorder="1" applyAlignment="1">
      <alignment horizontal="center" vertical="center" wrapText="1"/>
    </xf>
    <xf numFmtId="1" fontId="29" fillId="0" borderId="2" xfId="1" quotePrefix="1" applyNumberFormat="1" applyFont="1" applyFill="1" applyBorder="1" applyAlignment="1">
      <alignment vertical="center" wrapText="1"/>
    </xf>
    <xf numFmtId="3" fontId="30" fillId="0" borderId="2" xfId="1" quotePrefix="1" applyNumberFormat="1" applyFont="1" applyFill="1" applyBorder="1" applyAlignment="1">
      <alignment horizontal="center" vertical="center" wrapText="1"/>
    </xf>
    <xf numFmtId="167" fontId="29" fillId="0" borderId="2" xfId="45" quotePrefix="1" applyNumberFormat="1" applyFont="1" applyFill="1" applyBorder="1" applyAlignment="1">
      <alignment horizontal="right" vertical="center" wrapText="1"/>
    </xf>
    <xf numFmtId="167" fontId="30" fillId="0" borderId="2" xfId="45" quotePrefix="1" applyNumberFormat="1" applyFont="1" applyFill="1" applyBorder="1" applyAlignment="1">
      <alignment horizontal="right" vertical="center" wrapText="1"/>
    </xf>
    <xf numFmtId="0" fontId="29" fillId="0" borderId="2" xfId="0" applyFont="1" applyFill="1" applyBorder="1" applyAlignment="1">
      <alignment horizontal="left" vertical="center" wrapText="1"/>
    </xf>
    <xf numFmtId="165" fontId="29" fillId="0" borderId="2" xfId="6" applyNumberFormat="1" applyFont="1" applyFill="1" applyBorder="1" applyAlignment="1">
      <alignment vertical="center" wrapText="1"/>
    </xf>
    <xf numFmtId="3" fontId="18" fillId="0" borderId="2" xfId="1" applyNumberFormat="1" applyFont="1" applyFill="1" applyBorder="1" applyAlignment="1">
      <alignment vertical="center" wrapText="1"/>
    </xf>
    <xf numFmtId="3" fontId="18" fillId="0" borderId="2" xfId="1" applyNumberFormat="1" applyFont="1" applyFill="1" applyBorder="1" applyAlignment="1">
      <alignment horizontal="center" vertical="center" wrapText="1"/>
    </xf>
    <xf numFmtId="3" fontId="19" fillId="0" borderId="2" xfId="1" applyNumberFormat="1" applyFont="1" applyFill="1" applyBorder="1" applyAlignment="1">
      <alignment horizontal="center" vertical="center" wrapText="1"/>
    </xf>
    <xf numFmtId="3" fontId="19" fillId="0" borderId="2" xfId="1" applyNumberFormat="1" applyFont="1" applyFill="1" applyBorder="1" applyAlignment="1">
      <alignment vertical="center" wrapText="1"/>
    </xf>
    <xf numFmtId="3" fontId="21" fillId="0" borderId="2" xfId="1" applyNumberFormat="1" applyFont="1" applyFill="1" applyBorder="1" applyAlignment="1">
      <alignment horizontal="center" vertical="center" wrapText="1"/>
    </xf>
    <xf numFmtId="3" fontId="21" fillId="0" borderId="2" xfId="1" applyNumberFormat="1" applyFont="1" applyFill="1" applyBorder="1" applyAlignment="1">
      <alignment vertical="center" wrapText="1"/>
    </xf>
    <xf numFmtId="3" fontId="20" fillId="0" borderId="2" xfId="1" applyNumberFormat="1" applyFont="1" applyFill="1" applyBorder="1" applyAlignment="1">
      <alignment horizontal="center" vertical="center" wrapText="1"/>
    </xf>
    <xf numFmtId="3" fontId="31" fillId="5" borderId="2" xfId="1" applyNumberFormat="1" applyFont="1" applyFill="1" applyBorder="1" applyAlignment="1">
      <alignment horizontal="center" vertical="center" wrapText="1"/>
    </xf>
    <xf numFmtId="3" fontId="31" fillId="5" borderId="2" xfId="1" applyNumberFormat="1" applyFont="1" applyFill="1" applyBorder="1" applyAlignment="1">
      <alignment vertical="center" wrapText="1"/>
    </xf>
    <xf numFmtId="3" fontId="32" fillId="5" borderId="2" xfId="1" applyNumberFormat="1" applyFont="1" applyFill="1" applyBorder="1" applyAlignment="1">
      <alignment horizontal="center" vertical="center" wrapText="1"/>
    </xf>
    <xf numFmtId="3" fontId="32" fillId="5" borderId="2" xfId="1" applyNumberFormat="1" applyFont="1" applyFill="1" applyBorder="1" applyAlignment="1">
      <alignment vertical="center" wrapText="1"/>
    </xf>
    <xf numFmtId="43" fontId="21" fillId="0" borderId="2" xfId="45"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3" fontId="31" fillId="0" borderId="2" xfId="1" applyNumberFormat="1" applyFont="1" applyFill="1" applyBorder="1" applyAlignment="1">
      <alignment vertical="center" wrapText="1"/>
    </xf>
    <xf numFmtId="3" fontId="21" fillId="5" borderId="2" xfId="1" applyNumberFormat="1" applyFont="1" applyFill="1" applyBorder="1" applyAlignment="1">
      <alignment horizontal="center" vertical="center" wrapText="1"/>
    </xf>
    <xf numFmtId="3" fontId="21" fillId="5" borderId="2" xfId="1" applyNumberFormat="1" applyFont="1" applyFill="1" applyBorder="1" applyAlignment="1">
      <alignment vertical="center" wrapText="1"/>
    </xf>
    <xf numFmtId="3" fontId="24" fillId="0" borderId="2" xfId="1" applyNumberFormat="1" applyFont="1" applyFill="1" applyBorder="1" applyAlignment="1">
      <alignment horizontal="center" vertical="center" wrapText="1"/>
    </xf>
    <xf numFmtId="3" fontId="24" fillId="0" borderId="2" xfId="1" applyNumberFormat="1" applyFont="1" applyFill="1" applyBorder="1" applyAlignment="1">
      <alignment vertical="center" wrapText="1"/>
    </xf>
    <xf numFmtId="3" fontId="14" fillId="0" borderId="2" xfId="1" applyNumberFormat="1" applyFont="1" applyFill="1" applyBorder="1" applyAlignment="1">
      <alignment horizontal="center" vertical="center" wrapText="1"/>
    </xf>
    <xf numFmtId="3" fontId="14" fillId="0" borderId="2" xfId="1" applyNumberFormat="1" applyFont="1" applyFill="1" applyBorder="1" applyAlignment="1">
      <alignment vertical="center" wrapText="1"/>
    </xf>
    <xf numFmtId="43" fontId="14" fillId="0" borderId="2" xfId="45" applyFont="1" applyFill="1" applyBorder="1" applyAlignment="1">
      <alignment horizontal="center" vertical="center" wrapText="1"/>
    </xf>
    <xf numFmtId="167" fontId="14" fillId="0" borderId="2" xfId="45" applyNumberFormat="1" applyFont="1" applyFill="1" applyBorder="1" applyAlignment="1">
      <alignment horizontal="center" vertical="center" wrapText="1"/>
    </xf>
    <xf numFmtId="43" fontId="24" fillId="0" borderId="2" xfId="45" applyFont="1" applyFill="1" applyBorder="1" applyAlignment="1">
      <alignment horizontal="center" vertical="center" wrapText="1"/>
    </xf>
    <xf numFmtId="1" fontId="15" fillId="0" borderId="0" xfId="1" applyNumberFormat="1" applyFont="1" applyFill="1" applyAlignment="1">
      <alignment horizontal="center" vertical="center" wrapText="1"/>
    </xf>
    <xf numFmtId="167" fontId="25" fillId="2" borderId="2" xfId="45" quotePrefix="1" applyNumberFormat="1" applyFont="1" applyFill="1" applyBorder="1" applyAlignment="1">
      <alignment horizontal="right" vertical="center" wrapText="1"/>
    </xf>
    <xf numFmtId="3" fontId="24" fillId="0" borderId="0" xfId="1" applyNumberFormat="1" applyFont="1" applyFill="1" applyBorder="1" applyAlignment="1">
      <alignment horizontal="center" vertical="center" wrapText="1"/>
    </xf>
    <xf numFmtId="3" fontId="24" fillId="0" borderId="0" xfId="1" applyNumberFormat="1" applyFont="1" applyFill="1" applyBorder="1" applyAlignment="1">
      <alignment vertical="center" wrapText="1"/>
    </xf>
    <xf numFmtId="3" fontId="14" fillId="0" borderId="0" xfId="1" applyNumberFormat="1" applyFont="1" applyFill="1" applyBorder="1" applyAlignment="1">
      <alignment horizontal="center" vertical="center" wrapText="1"/>
    </xf>
    <xf numFmtId="3" fontId="14" fillId="0" borderId="0" xfId="1" applyNumberFormat="1" applyFont="1" applyFill="1" applyBorder="1" applyAlignment="1">
      <alignment vertical="center" wrapText="1"/>
    </xf>
    <xf numFmtId="1" fontId="34" fillId="0" borderId="0" xfId="1" applyNumberFormat="1" applyFont="1" applyFill="1" applyBorder="1" applyAlignment="1">
      <alignment vertical="center"/>
    </xf>
    <xf numFmtId="1" fontId="15" fillId="2" borderId="0" xfId="1" applyNumberFormat="1" applyFont="1" applyFill="1" applyBorder="1" applyAlignment="1">
      <alignment horizontal="center"/>
    </xf>
    <xf numFmtId="1" fontId="15" fillId="2" borderId="0" xfId="1" applyNumberFormat="1" applyFont="1" applyFill="1" applyBorder="1" applyAlignment="1">
      <alignment horizontal="center" vertical="center"/>
    </xf>
    <xf numFmtId="1" fontId="16" fillId="2" borderId="0" xfId="1" applyNumberFormat="1" applyFont="1" applyFill="1" applyBorder="1" applyAlignment="1">
      <alignment vertical="center"/>
    </xf>
    <xf numFmtId="1" fontId="35" fillId="2" borderId="0" xfId="1" applyNumberFormat="1" applyFont="1" applyFill="1" applyBorder="1" applyAlignment="1">
      <alignment vertical="center"/>
    </xf>
    <xf numFmtId="1" fontId="15" fillId="2" borderId="0" xfId="1" applyNumberFormat="1" applyFont="1" applyFill="1" applyBorder="1" applyAlignment="1">
      <alignment horizontal="center" vertical="center" wrapText="1"/>
    </xf>
    <xf numFmtId="1" fontId="17" fillId="2" borderId="0" xfId="1" applyNumberFormat="1" applyFont="1" applyFill="1" applyBorder="1" applyAlignment="1">
      <alignment horizontal="center" vertical="center" wrapText="1"/>
    </xf>
    <xf numFmtId="1" fontId="16" fillId="2" borderId="0" xfId="1" applyNumberFormat="1" applyFont="1" applyFill="1" applyBorder="1" applyAlignment="1">
      <alignment horizontal="center" vertical="center" wrapText="1"/>
    </xf>
    <xf numFmtId="3" fontId="22" fillId="6" borderId="13" xfId="1" applyNumberFormat="1" applyFont="1" applyFill="1" applyBorder="1" applyAlignment="1">
      <alignment horizontal="center" vertical="center" wrapText="1"/>
    </xf>
    <xf numFmtId="3" fontId="22" fillId="0" borderId="13" xfId="1" applyNumberFormat="1" applyFont="1" applyFill="1" applyBorder="1" applyAlignment="1">
      <alignment horizontal="center" vertical="center" wrapText="1"/>
    </xf>
    <xf numFmtId="3" fontId="36" fillId="0" borderId="13" xfId="1" applyNumberFormat="1" applyFont="1" applyFill="1" applyBorder="1" applyAlignment="1">
      <alignment horizontal="center" vertical="center" wrapText="1"/>
    </xf>
    <xf numFmtId="3" fontId="22" fillId="6" borderId="2" xfId="1" applyNumberFormat="1" applyFont="1" applyFill="1" applyBorder="1" applyAlignment="1">
      <alignment horizontal="center" vertical="center" wrapText="1"/>
    </xf>
    <xf numFmtId="3" fontId="22" fillId="0" borderId="2" xfId="1" applyNumberFormat="1" applyFont="1" applyFill="1" applyBorder="1" applyAlignment="1">
      <alignment horizontal="center" vertical="center" wrapText="1"/>
    </xf>
    <xf numFmtId="3" fontId="36" fillId="0" borderId="2" xfId="1" applyNumberFormat="1"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3" fontId="6" fillId="2" borderId="2" xfId="1" quotePrefix="1" applyNumberFormat="1" applyFont="1" applyFill="1" applyBorder="1" applyAlignment="1">
      <alignment horizontal="center" vertical="center" wrapText="1"/>
    </xf>
    <xf numFmtId="167" fontId="6" fillId="2" borderId="2" xfId="1" applyNumberFormat="1" applyFont="1" applyFill="1" applyBorder="1" applyAlignment="1">
      <alignment horizontal="center" vertical="center" wrapText="1"/>
    </xf>
    <xf numFmtId="3" fontId="6" fillId="2" borderId="2" xfId="1" applyNumberFormat="1" applyFont="1" applyFill="1" applyBorder="1" applyAlignment="1">
      <alignment vertical="center" wrapText="1"/>
    </xf>
    <xf numFmtId="3" fontId="37" fillId="2" borderId="2" xfId="1" applyNumberFormat="1" applyFont="1" applyFill="1" applyBorder="1" applyAlignment="1">
      <alignment vertical="center" wrapText="1"/>
    </xf>
    <xf numFmtId="0" fontId="22" fillId="7" borderId="2" xfId="1" applyNumberFormat="1" applyFont="1" applyFill="1" applyBorder="1" applyAlignment="1">
      <alignment horizontal="center" vertical="center" wrapText="1"/>
    </xf>
    <xf numFmtId="3" fontId="22" fillId="7" borderId="2" xfId="1" quotePrefix="1" applyNumberFormat="1" applyFont="1" applyFill="1" applyBorder="1" applyAlignment="1">
      <alignment horizontal="left" vertical="center" wrapText="1"/>
    </xf>
    <xf numFmtId="167" fontId="22" fillId="7" borderId="2" xfId="1" applyNumberFormat="1" applyFont="1" applyFill="1" applyBorder="1" applyAlignment="1">
      <alignment horizontal="center" vertical="center" wrapText="1"/>
    </xf>
    <xf numFmtId="3" fontId="22" fillId="7" borderId="2" xfId="1" applyNumberFormat="1" applyFont="1" applyFill="1" applyBorder="1" applyAlignment="1">
      <alignment vertical="center" wrapText="1"/>
    </xf>
    <xf numFmtId="3" fontId="36" fillId="7" borderId="2" xfId="1" applyNumberFormat="1" applyFont="1" applyFill="1" applyBorder="1" applyAlignment="1">
      <alignment vertical="center" wrapText="1"/>
    </xf>
    <xf numFmtId="0" fontId="22" fillId="5" borderId="2" xfId="1" applyNumberFormat="1" applyFont="1" applyFill="1" applyBorder="1" applyAlignment="1">
      <alignment horizontal="center" vertical="center" wrapText="1"/>
    </xf>
    <xf numFmtId="3" fontId="22" fillId="5" borderId="2" xfId="1" quotePrefix="1" applyNumberFormat="1" applyFont="1" applyFill="1" applyBorder="1" applyAlignment="1">
      <alignment horizontal="left" vertical="center" wrapText="1"/>
    </xf>
    <xf numFmtId="3" fontId="22" fillId="5" borderId="2" xfId="1" quotePrefix="1" applyNumberFormat="1" applyFont="1" applyFill="1" applyBorder="1" applyAlignment="1">
      <alignment horizontal="center" vertical="center" wrapText="1"/>
    </xf>
    <xf numFmtId="3" fontId="22" fillId="5" borderId="2" xfId="1" quotePrefix="1" applyNumberFormat="1" applyFont="1" applyFill="1" applyBorder="1" applyAlignment="1">
      <alignment horizontal="right" vertical="center" wrapText="1"/>
    </xf>
    <xf numFmtId="3" fontId="6" fillId="5" borderId="2" xfId="1" quotePrefix="1" applyNumberFormat="1" applyFont="1" applyFill="1" applyBorder="1" applyAlignment="1">
      <alignment horizontal="right" vertical="center" wrapText="1"/>
    </xf>
    <xf numFmtId="3" fontId="6" fillId="5" borderId="2" xfId="1" applyNumberFormat="1" applyFont="1" applyFill="1" applyBorder="1" applyAlignment="1">
      <alignment horizontal="center" vertical="center" wrapText="1"/>
    </xf>
    <xf numFmtId="3" fontId="6" fillId="5" borderId="2" xfId="1" applyNumberFormat="1" applyFont="1" applyFill="1" applyBorder="1" applyAlignment="1">
      <alignment vertical="center" wrapText="1"/>
    </xf>
    <xf numFmtId="3" fontId="22" fillId="5" borderId="2" xfId="1" applyNumberFormat="1" applyFont="1" applyFill="1" applyBorder="1" applyAlignment="1">
      <alignment vertical="center" wrapText="1"/>
    </xf>
    <xf numFmtId="3" fontId="37" fillId="5" borderId="2" xfId="1" applyNumberFormat="1" applyFont="1" applyFill="1" applyBorder="1" applyAlignment="1">
      <alignment vertical="center" wrapText="1"/>
    </xf>
    <xf numFmtId="0" fontId="22" fillId="2" borderId="2" xfId="1"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3" fontId="22" fillId="2" borderId="2" xfId="1" quotePrefix="1" applyNumberFormat="1" applyFont="1" applyFill="1" applyBorder="1" applyAlignment="1">
      <alignment horizontal="right" vertical="center" wrapText="1"/>
    </xf>
    <xf numFmtId="3" fontId="6" fillId="2" borderId="2" xfId="1" quotePrefix="1" applyNumberFormat="1" applyFont="1" applyFill="1" applyBorder="1" applyAlignment="1">
      <alignment horizontal="right" vertical="center" wrapText="1"/>
    </xf>
    <xf numFmtId="3" fontId="6" fillId="2" borderId="2" xfId="1" applyNumberFormat="1" applyFont="1" applyFill="1" applyBorder="1" applyAlignment="1">
      <alignment horizontal="center" vertical="center" wrapText="1"/>
    </xf>
    <xf numFmtId="3" fontId="6" fillId="8" borderId="2" xfId="1" applyNumberFormat="1" applyFont="1" applyFill="1" applyBorder="1" applyAlignment="1">
      <alignment vertical="center" wrapText="1"/>
    </xf>
    <xf numFmtId="3" fontId="6" fillId="2" borderId="2" xfId="0" applyNumberFormat="1" applyFont="1" applyFill="1" applyBorder="1" applyAlignment="1">
      <alignment horizontal="left" vertical="center" wrapText="1"/>
    </xf>
    <xf numFmtId="167" fontId="6" fillId="2" borderId="2" xfId="45" applyNumberFormat="1" applyFont="1" applyFill="1" applyBorder="1" applyAlignment="1">
      <alignment horizontal="right" vertical="center" wrapText="1"/>
    </xf>
    <xf numFmtId="3" fontId="6" fillId="2" borderId="2" xfId="1" applyNumberFormat="1" applyFont="1" applyFill="1" applyBorder="1" applyAlignment="1">
      <alignment horizontal="right" vertical="center" wrapText="1"/>
    </xf>
    <xf numFmtId="1" fontId="6" fillId="2" borderId="2" xfId="0" applyNumberFormat="1" applyFont="1" applyFill="1" applyBorder="1" applyAlignment="1">
      <alignment horizontal="left" vertical="center" wrapText="1"/>
    </xf>
    <xf numFmtId="165" fontId="6" fillId="2" borderId="2" xfId="3" quotePrefix="1" applyNumberFormat="1" applyFont="1" applyFill="1" applyBorder="1" applyAlignment="1">
      <alignment horizontal="right" vertical="center" wrapText="1"/>
    </xf>
    <xf numFmtId="3" fontId="22" fillId="2" borderId="2" xfId="1" applyNumberFormat="1" applyFont="1" applyFill="1" applyBorder="1" applyAlignment="1">
      <alignment horizontal="left" vertical="center" wrapText="1"/>
    </xf>
    <xf numFmtId="3" fontId="22" fillId="2" borderId="2" xfId="1" applyNumberFormat="1" applyFont="1" applyFill="1" applyBorder="1" applyAlignment="1">
      <alignment horizontal="center" vertical="center" wrapText="1"/>
    </xf>
    <xf numFmtId="3" fontId="22" fillId="2" borderId="2" xfId="1" applyNumberFormat="1" applyFont="1" applyFill="1" applyBorder="1" applyAlignment="1">
      <alignment vertical="center" wrapText="1"/>
    </xf>
    <xf numFmtId="3" fontId="36" fillId="2" borderId="2" xfId="1" applyNumberFormat="1" applyFont="1" applyFill="1" applyBorder="1" applyAlignment="1">
      <alignment vertical="center" wrapText="1"/>
    </xf>
    <xf numFmtId="167" fontId="22" fillId="2" borderId="2" xfId="45" applyNumberFormat="1" applyFont="1" applyFill="1" applyBorder="1" applyAlignment="1">
      <alignment vertical="center" wrapText="1"/>
    </xf>
    <xf numFmtId="167" fontId="22" fillId="2" borderId="2" xfId="45" applyNumberFormat="1" applyFont="1" applyFill="1" applyBorder="1" applyAlignment="1">
      <alignment horizontal="right" vertical="center" wrapText="1"/>
    </xf>
    <xf numFmtId="3" fontId="22" fillId="8" borderId="2" xfId="1" applyNumberFormat="1" applyFont="1" applyFill="1" applyBorder="1" applyAlignment="1">
      <alignment vertical="center" wrapText="1"/>
    </xf>
    <xf numFmtId="167" fontId="36" fillId="2" borderId="2" xfId="45" applyNumberFormat="1" applyFont="1" applyFill="1" applyBorder="1" applyAlignment="1">
      <alignment vertical="center" wrapText="1"/>
    </xf>
    <xf numFmtId="3" fontId="6" fillId="2" borderId="2" xfId="1" applyNumberFormat="1" applyFont="1" applyFill="1" applyBorder="1" applyAlignment="1">
      <alignment horizontal="left" vertical="center" wrapText="1"/>
    </xf>
    <xf numFmtId="167" fontId="6" fillId="2" borderId="2" xfId="45" applyNumberFormat="1" applyFont="1" applyFill="1" applyBorder="1" applyAlignment="1">
      <alignment vertical="center" wrapText="1"/>
    </xf>
    <xf numFmtId="167" fontId="37" fillId="2" borderId="2" xfId="45" applyNumberFormat="1" applyFont="1" applyFill="1" applyBorder="1" applyAlignment="1">
      <alignment vertical="center" wrapText="1"/>
    </xf>
    <xf numFmtId="167" fontId="22" fillId="2" borderId="2" xfId="45" applyNumberFormat="1" applyFont="1" applyFill="1" applyBorder="1" applyAlignment="1">
      <alignment horizontal="center" vertical="center" wrapText="1"/>
    </xf>
    <xf numFmtId="49" fontId="22" fillId="2" borderId="2" xfId="1" quotePrefix="1" applyNumberFormat="1" applyFont="1" applyFill="1" applyBorder="1" applyAlignment="1">
      <alignment horizontal="center" vertical="center" wrapText="1"/>
    </xf>
    <xf numFmtId="3" fontId="22" fillId="2" borderId="2" xfId="1" applyNumberFormat="1" applyFont="1" applyFill="1" applyBorder="1" applyAlignment="1">
      <alignment horizontal="right" vertical="center" wrapText="1"/>
    </xf>
    <xf numFmtId="167" fontId="22" fillId="2" borderId="2" xfId="45" applyNumberFormat="1" applyFont="1" applyFill="1" applyBorder="1" applyAlignment="1">
      <alignment horizontal="left" vertical="center" wrapText="1"/>
    </xf>
    <xf numFmtId="167" fontId="6" fillId="2" borderId="2" xfId="45" applyNumberFormat="1" applyFont="1" applyFill="1" applyBorder="1" applyAlignment="1">
      <alignment horizontal="center" vertical="center" wrapText="1"/>
    </xf>
    <xf numFmtId="167" fontId="6" fillId="2" borderId="2" xfId="45" applyNumberFormat="1" applyFont="1" applyFill="1" applyBorder="1" applyAlignment="1">
      <alignment horizontal="left" vertical="center" wrapText="1"/>
    </xf>
    <xf numFmtId="167" fontId="22" fillId="5" borderId="2" xfId="45" applyNumberFormat="1" applyFont="1" applyFill="1" applyBorder="1" applyAlignment="1">
      <alignment vertical="center"/>
    </xf>
    <xf numFmtId="167" fontId="22" fillId="5" borderId="2" xfId="45" applyNumberFormat="1" applyFont="1" applyFill="1" applyBorder="1" applyAlignment="1">
      <alignment horizontal="right" vertical="center" wrapText="1"/>
    </xf>
    <xf numFmtId="167" fontId="22" fillId="5" borderId="2" xfId="45" applyNumberFormat="1" applyFont="1" applyFill="1" applyBorder="1" applyAlignment="1">
      <alignment vertical="center" wrapText="1"/>
    </xf>
    <xf numFmtId="167" fontId="36" fillId="5" borderId="2" xfId="45" applyNumberFormat="1" applyFont="1" applyFill="1" applyBorder="1" applyAlignment="1">
      <alignment vertical="center" wrapText="1"/>
    </xf>
    <xf numFmtId="167" fontId="22" fillId="2" borderId="2" xfId="45" applyNumberFormat="1" applyFont="1" applyFill="1" applyBorder="1" applyAlignment="1">
      <alignment vertical="center"/>
    </xf>
    <xf numFmtId="167" fontId="6" fillId="2" borderId="2" xfId="45" applyNumberFormat="1" applyFont="1" applyFill="1" applyBorder="1" applyAlignment="1">
      <alignment vertical="center"/>
    </xf>
    <xf numFmtId="43" fontId="22" fillId="2" borderId="2" xfId="45" applyFont="1" applyFill="1" applyBorder="1" applyAlignment="1">
      <alignment vertical="center" wrapText="1"/>
    </xf>
    <xf numFmtId="43" fontId="6" fillId="2" borderId="2" xfId="45" applyFont="1" applyFill="1" applyBorder="1" applyAlignment="1">
      <alignment vertical="center" wrapText="1"/>
    </xf>
    <xf numFmtId="167" fontId="22" fillId="2" borderId="2" xfId="45" quotePrefix="1" applyNumberFormat="1" applyFont="1" applyFill="1" applyBorder="1" applyAlignment="1">
      <alignment vertical="center" wrapText="1"/>
    </xf>
    <xf numFmtId="167" fontId="6" fillId="2" borderId="2" xfId="45" quotePrefix="1" applyNumberFormat="1" applyFont="1" applyFill="1" applyBorder="1" applyAlignment="1">
      <alignment vertical="center" wrapText="1"/>
    </xf>
    <xf numFmtId="49" fontId="22" fillId="7" borderId="2" xfId="1" quotePrefix="1" applyNumberFormat="1" applyFont="1" applyFill="1" applyBorder="1" applyAlignment="1">
      <alignment horizontal="center" vertical="center" wrapText="1"/>
    </xf>
    <xf numFmtId="3" fontId="22" fillId="7" borderId="2" xfId="1" applyNumberFormat="1" applyFont="1" applyFill="1" applyBorder="1" applyAlignment="1">
      <alignment horizontal="left" vertical="center" wrapText="1"/>
    </xf>
    <xf numFmtId="165" fontId="22" fillId="7" borderId="2" xfId="3" quotePrefix="1" applyNumberFormat="1" applyFont="1" applyFill="1" applyBorder="1" applyAlignment="1">
      <alignment horizontal="right" vertical="center" wrapText="1"/>
    </xf>
    <xf numFmtId="3" fontId="6" fillId="7" borderId="2" xfId="1" applyNumberFormat="1" applyFont="1" applyFill="1" applyBorder="1" applyAlignment="1">
      <alignment vertical="center" wrapText="1"/>
    </xf>
    <xf numFmtId="3" fontId="37" fillId="7" borderId="2" xfId="1" applyNumberFormat="1" applyFont="1" applyFill="1" applyBorder="1" applyAlignment="1">
      <alignment vertical="center" wrapText="1"/>
    </xf>
    <xf numFmtId="49" fontId="22" fillId="5" borderId="2" xfId="1" quotePrefix="1" applyNumberFormat="1" applyFont="1" applyFill="1" applyBorder="1" applyAlignment="1">
      <alignment horizontal="center" vertical="center" wrapText="1"/>
    </xf>
    <xf numFmtId="3" fontId="22" fillId="5" borderId="2" xfId="1" applyNumberFormat="1" applyFont="1" applyFill="1" applyBorder="1" applyAlignment="1">
      <alignment horizontal="left" vertical="center" wrapText="1"/>
    </xf>
    <xf numFmtId="3" fontId="22" fillId="5" borderId="2" xfId="1" applyNumberFormat="1" applyFont="1" applyFill="1" applyBorder="1" applyAlignment="1">
      <alignment horizontal="right" vertical="center" wrapText="1"/>
    </xf>
    <xf numFmtId="3" fontId="36" fillId="5" borderId="2" xfId="1" applyNumberFormat="1" applyFont="1" applyFill="1" applyBorder="1" applyAlignment="1">
      <alignment vertical="center" wrapText="1"/>
    </xf>
    <xf numFmtId="49" fontId="22" fillId="9" borderId="2" xfId="1" quotePrefix="1" applyNumberFormat="1" applyFont="1" applyFill="1" applyBorder="1" applyAlignment="1">
      <alignment horizontal="center" vertical="center" wrapText="1"/>
    </xf>
    <xf numFmtId="167" fontId="22" fillId="9" borderId="2" xfId="45" applyNumberFormat="1" applyFont="1" applyFill="1" applyBorder="1" applyAlignment="1">
      <alignment horizontal="left" vertical="center" wrapText="1"/>
    </xf>
    <xf numFmtId="167" fontId="22" fillId="9" borderId="2" xfId="45" applyNumberFormat="1" applyFont="1" applyFill="1" applyBorder="1" applyAlignment="1">
      <alignment horizontal="right" vertical="center" wrapText="1"/>
    </xf>
    <xf numFmtId="3" fontId="22" fillId="9" borderId="2" xfId="1" applyNumberFormat="1" applyFont="1" applyFill="1" applyBorder="1" applyAlignment="1">
      <alignment vertical="center" wrapText="1"/>
    </xf>
    <xf numFmtId="3" fontId="36" fillId="9" borderId="2" xfId="1" applyNumberFormat="1" applyFont="1" applyFill="1" applyBorder="1" applyAlignment="1">
      <alignment vertical="center" wrapText="1"/>
    </xf>
    <xf numFmtId="165" fontId="22" fillId="2" borderId="2" xfId="3" quotePrefix="1" applyNumberFormat="1" applyFont="1" applyFill="1" applyBorder="1" applyAlignment="1">
      <alignment horizontal="right" vertical="center" wrapText="1"/>
    </xf>
    <xf numFmtId="165" fontId="22" fillId="9" borderId="2" xfId="3" quotePrefix="1" applyNumberFormat="1" applyFont="1" applyFill="1" applyBorder="1" applyAlignment="1">
      <alignment horizontal="right" vertical="center" wrapText="1"/>
    </xf>
    <xf numFmtId="3" fontId="22" fillId="9" borderId="2" xfId="1" applyNumberFormat="1" applyFont="1" applyFill="1" applyBorder="1" applyAlignment="1">
      <alignment horizontal="right" vertical="center" wrapText="1"/>
    </xf>
    <xf numFmtId="167" fontId="22" fillId="7" borderId="2" xfId="45" applyNumberFormat="1" applyFont="1" applyFill="1" applyBorder="1" applyAlignment="1">
      <alignment horizontal="right" vertical="center" wrapText="1"/>
    </xf>
    <xf numFmtId="3" fontId="22" fillId="7" borderId="2" xfId="1" applyNumberFormat="1" applyFont="1" applyFill="1" applyBorder="1" applyAlignment="1">
      <alignment horizontal="right" vertical="center" wrapText="1"/>
    </xf>
    <xf numFmtId="49" fontId="22" fillId="4" borderId="2" xfId="1" applyNumberFormat="1" applyFont="1" applyFill="1" applyBorder="1" applyAlignment="1">
      <alignment horizontal="center" vertical="center"/>
    </xf>
    <xf numFmtId="1" fontId="22" fillId="4" borderId="2" xfId="1" applyNumberFormat="1" applyFont="1" applyFill="1" applyBorder="1" applyAlignment="1">
      <alignment vertical="center"/>
    </xf>
    <xf numFmtId="165" fontId="22" fillId="4" borderId="2" xfId="3" applyNumberFormat="1" applyFont="1" applyFill="1" applyBorder="1" applyAlignment="1">
      <alignment horizontal="right" vertical="center"/>
    </xf>
    <xf numFmtId="3" fontId="6" fillId="4" borderId="2" xfId="1" applyNumberFormat="1" applyFont="1" applyFill="1" applyBorder="1" applyAlignment="1">
      <alignment vertical="center" wrapText="1"/>
    </xf>
    <xf numFmtId="3" fontId="37" fillId="4" borderId="2" xfId="1" applyNumberFormat="1" applyFont="1" applyFill="1" applyBorder="1" applyAlignment="1">
      <alignment vertical="center" wrapText="1"/>
    </xf>
    <xf numFmtId="49" fontId="22" fillId="6" borderId="2" xfId="1" quotePrefix="1" applyNumberFormat="1" applyFont="1" applyFill="1" applyBorder="1" applyAlignment="1">
      <alignment horizontal="center" vertical="center" wrapText="1"/>
    </xf>
    <xf numFmtId="3" fontId="22" fillId="6" borderId="2" xfId="1" applyNumberFormat="1" applyFont="1" applyFill="1" applyBorder="1" applyAlignment="1">
      <alignment horizontal="left" vertical="center" wrapText="1"/>
    </xf>
    <xf numFmtId="165" fontId="22" fillId="6" borderId="2" xfId="3" quotePrefix="1" applyNumberFormat="1" applyFont="1" applyFill="1" applyBorder="1" applyAlignment="1">
      <alignment horizontal="right" vertical="center" wrapText="1"/>
    </xf>
    <xf numFmtId="3" fontId="22" fillId="6" borderId="2" xfId="1" applyNumberFormat="1" applyFont="1" applyFill="1" applyBorder="1" applyAlignment="1">
      <alignment horizontal="right" vertical="center" wrapText="1"/>
    </xf>
    <xf numFmtId="1" fontId="6" fillId="6" borderId="2" xfId="1" applyNumberFormat="1" applyFont="1" applyFill="1" applyBorder="1" applyAlignment="1">
      <alignment vertical="center"/>
    </xf>
    <xf numFmtId="1" fontId="37" fillId="6" borderId="2" xfId="1" applyNumberFormat="1" applyFont="1" applyFill="1" applyBorder="1" applyAlignment="1">
      <alignment vertical="center"/>
    </xf>
    <xf numFmtId="3" fontId="38" fillId="2" borderId="2" xfId="1" applyNumberFormat="1" applyFont="1" applyFill="1" applyBorder="1" applyAlignment="1">
      <alignment horizontal="center" vertical="center" wrapText="1"/>
    </xf>
    <xf numFmtId="3" fontId="38" fillId="2" borderId="2" xfId="1" applyNumberFormat="1" applyFont="1" applyFill="1" applyBorder="1" applyAlignment="1">
      <alignment horizontal="left" vertical="center" wrapText="1"/>
    </xf>
    <xf numFmtId="3" fontId="38" fillId="2" borderId="2" xfId="1" applyNumberFormat="1" applyFont="1" applyFill="1" applyBorder="1" applyAlignment="1">
      <alignment horizontal="right" vertical="center" wrapText="1"/>
    </xf>
    <xf numFmtId="3" fontId="38" fillId="2" borderId="2" xfId="1" applyNumberFormat="1" applyFont="1" applyFill="1" applyBorder="1" applyAlignment="1">
      <alignment vertical="center" wrapText="1"/>
    </xf>
    <xf numFmtId="1" fontId="38" fillId="2" borderId="2" xfId="1" applyNumberFormat="1" applyFont="1" applyFill="1" applyBorder="1" applyAlignment="1">
      <alignment vertical="center"/>
    </xf>
    <xf numFmtId="3" fontId="39" fillId="5" borderId="2" xfId="1" applyNumberFormat="1" applyFont="1" applyFill="1" applyBorder="1" applyAlignment="1">
      <alignment vertical="center" wrapText="1"/>
    </xf>
    <xf numFmtId="165" fontId="22" fillId="2" borderId="2" xfId="3" applyNumberFormat="1" applyFont="1" applyFill="1" applyBorder="1" applyAlignment="1">
      <alignment horizontal="right" vertical="center"/>
    </xf>
    <xf numFmtId="1" fontId="6" fillId="2" borderId="2" xfId="1" applyNumberFormat="1" applyFont="1" applyFill="1" applyBorder="1" applyAlignment="1">
      <alignment vertical="center"/>
    </xf>
    <xf numFmtId="1" fontId="37" fillId="2" borderId="2" xfId="1" applyNumberFormat="1" applyFont="1" applyFill="1" applyBorder="1" applyAlignment="1">
      <alignment vertical="center"/>
    </xf>
    <xf numFmtId="165" fontId="38" fillId="2" borderId="2" xfId="3" quotePrefix="1" applyNumberFormat="1" applyFont="1" applyFill="1" applyBorder="1" applyAlignment="1">
      <alignment horizontal="right" vertical="center" wrapText="1"/>
    </xf>
    <xf numFmtId="3" fontId="22" fillId="4" borderId="2" xfId="1" applyNumberFormat="1" applyFont="1" applyFill="1" applyBorder="1" applyAlignment="1">
      <alignment horizontal="right" vertical="center" wrapText="1"/>
    </xf>
    <xf numFmtId="49" fontId="38" fillId="2" borderId="2" xfId="1" quotePrefix="1" applyNumberFormat="1" applyFont="1" applyFill="1" applyBorder="1" applyAlignment="1">
      <alignment horizontal="center" vertical="center" wrapText="1"/>
    </xf>
    <xf numFmtId="49" fontId="38" fillId="2" borderId="2" xfId="2" applyNumberFormat="1" applyFont="1" applyFill="1" applyBorder="1" applyAlignment="1">
      <alignment horizontal="left" vertical="center" wrapText="1"/>
    </xf>
    <xf numFmtId="49" fontId="38" fillId="2" borderId="2" xfId="2" applyNumberFormat="1" applyFont="1" applyFill="1" applyBorder="1" applyAlignment="1">
      <alignment horizontal="right" vertical="center" wrapText="1"/>
    </xf>
    <xf numFmtId="167" fontId="38" fillId="2" borderId="2" xfId="45" applyNumberFormat="1" applyFont="1" applyFill="1" applyBorder="1" applyAlignment="1">
      <alignment horizontal="right" vertical="center" wrapText="1"/>
    </xf>
    <xf numFmtId="165" fontId="38" fillId="2" borderId="2" xfId="3"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168" fontId="6" fillId="2" borderId="2" xfId="0" applyNumberFormat="1" applyFont="1" applyFill="1" applyBorder="1" applyAlignment="1">
      <alignment horizontal="right" vertical="center"/>
    </xf>
    <xf numFmtId="168" fontId="6" fillId="2" borderId="2" xfId="0" applyNumberFormat="1" applyFont="1" applyFill="1" applyBorder="1" applyAlignment="1">
      <alignment vertical="center"/>
    </xf>
    <xf numFmtId="168" fontId="6" fillId="2" borderId="2" xfId="45" applyNumberFormat="1" applyFont="1" applyFill="1" applyBorder="1" applyAlignment="1">
      <alignment horizontal="right" vertical="center"/>
    </xf>
    <xf numFmtId="165" fontId="6" fillId="2" borderId="2" xfId="3" applyNumberFormat="1" applyFont="1" applyFill="1" applyBorder="1" applyAlignment="1">
      <alignment horizontal="right" vertical="center"/>
    </xf>
    <xf numFmtId="0" fontId="6" fillId="2" borderId="2" xfId="0" applyFont="1" applyFill="1" applyBorder="1" applyAlignment="1">
      <alignment horizontal="right" vertical="center" wrapText="1"/>
    </xf>
    <xf numFmtId="167" fontId="22" fillId="4" borderId="2" xfId="45" applyNumberFormat="1" applyFont="1" applyFill="1" applyBorder="1" applyAlignment="1">
      <alignment horizontal="right" vertical="center"/>
    </xf>
    <xf numFmtId="167" fontId="22" fillId="4" borderId="2" xfId="45" applyNumberFormat="1" applyFont="1" applyFill="1" applyBorder="1" applyAlignment="1">
      <alignment vertical="center"/>
    </xf>
    <xf numFmtId="49" fontId="6" fillId="2" borderId="2" xfId="1" quotePrefix="1" applyNumberFormat="1" applyFont="1" applyFill="1" applyBorder="1" applyAlignment="1">
      <alignment horizontal="center" vertical="center" wrapText="1"/>
    </xf>
    <xf numFmtId="0" fontId="6" fillId="2" borderId="2" xfId="47" applyFont="1" applyFill="1" applyBorder="1" applyAlignment="1">
      <alignment vertical="center" wrapText="1"/>
    </xf>
    <xf numFmtId="1" fontId="22" fillId="2" borderId="2" xfId="1" applyNumberFormat="1" applyFont="1" applyFill="1" applyBorder="1" applyAlignment="1">
      <alignment vertical="center"/>
    </xf>
    <xf numFmtId="1" fontId="22" fillId="4" borderId="2" xfId="1" applyNumberFormat="1" applyFont="1" applyFill="1" applyBorder="1" applyAlignment="1">
      <alignment horizontal="right" vertical="center"/>
    </xf>
    <xf numFmtId="165" fontId="22" fillId="4" borderId="2" xfId="3" applyNumberFormat="1" applyFont="1" applyFill="1" applyBorder="1" applyAlignment="1">
      <alignment vertical="center"/>
    </xf>
    <xf numFmtId="0" fontId="6" fillId="2" borderId="2" xfId="1" quotePrefix="1" applyNumberFormat="1" applyFont="1" applyFill="1" applyBorder="1" applyAlignment="1">
      <alignment horizontal="center" vertical="center"/>
    </xf>
    <xf numFmtId="49" fontId="6" fillId="2" borderId="2" xfId="2" applyNumberFormat="1" applyFont="1" applyFill="1" applyBorder="1" applyAlignment="1">
      <alignment horizontal="left" vertical="center" wrapText="1"/>
    </xf>
    <xf numFmtId="49" fontId="6" fillId="2" borderId="2" xfId="2" applyNumberFormat="1" applyFont="1" applyFill="1" applyBorder="1" applyAlignment="1">
      <alignment horizontal="right" vertical="center" wrapText="1"/>
    </xf>
    <xf numFmtId="3" fontId="22" fillId="4" borderId="2" xfId="1" applyNumberFormat="1" applyFont="1" applyFill="1" applyBorder="1" applyAlignment="1">
      <alignment vertical="center" wrapText="1"/>
    </xf>
    <xf numFmtId="3" fontId="36" fillId="4" borderId="2" xfId="1" applyNumberFormat="1" applyFont="1" applyFill="1" applyBorder="1" applyAlignment="1">
      <alignment vertical="center" wrapText="1"/>
    </xf>
    <xf numFmtId="49" fontId="22" fillId="10" borderId="2" xfId="1" quotePrefix="1" applyNumberFormat="1" applyFont="1" applyFill="1" applyBorder="1" applyAlignment="1">
      <alignment horizontal="center" vertical="center" wrapText="1"/>
    </xf>
    <xf numFmtId="3" fontId="22" fillId="10" borderId="2" xfId="1" applyNumberFormat="1" applyFont="1" applyFill="1" applyBorder="1" applyAlignment="1">
      <alignment horizontal="left" vertical="center" wrapText="1"/>
    </xf>
    <xf numFmtId="3" fontId="22" fillId="10" borderId="2" xfId="1" applyNumberFormat="1" applyFont="1" applyFill="1" applyBorder="1" applyAlignment="1">
      <alignment horizontal="right" vertical="center" wrapText="1"/>
    </xf>
    <xf numFmtId="165" fontId="22" fillId="10" borderId="2" xfId="3" applyNumberFormat="1" applyFont="1" applyFill="1" applyBorder="1" applyAlignment="1">
      <alignment horizontal="right" vertical="center"/>
    </xf>
    <xf numFmtId="167" fontId="22" fillId="10" borderId="2" xfId="45" applyNumberFormat="1" applyFont="1" applyFill="1" applyBorder="1" applyAlignment="1">
      <alignment vertical="center"/>
    </xf>
    <xf numFmtId="1" fontId="22" fillId="10" borderId="2" xfId="1" applyNumberFormat="1" applyFont="1" applyFill="1" applyBorder="1" applyAlignment="1">
      <alignment vertical="center"/>
    </xf>
    <xf numFmtId="3" fontId="22" fillId="10" borderId="2" xfId="1" applyNumberFormat="1" applyFont="1" applyFill="1" applyBorder="1" applyAlignment="1">
      <alignment vertical="center" wrapText="1"/>
    </xf>
    <xf numFmtId="3" fontId="36" fillId="10" borderId="2" xfId="1" applyNumberFormat="1" applyFont="1" applyFill="1" applyBorder="1" applyAlignment="1">
      <alignment vertical="center" wrapText="1"/>
    </xf>
    <xf numFmtId="3" fontId="6" fillId="2" borderId="2" xfId="2" applyNumberFormat="1" applyFont="1" applyFill="1" applyBorder="1" applyAlignment="1">
      <alignment horizontal="right" vertical="center" wrapText="1"/>
    </xf>
    <xf numFmtId="169" fontId="6" fillId="2" borderId="2" xfId="3" applyNumberFormat="1" applyFont="1" applyFill="1" applyBorder="1" applyAlignment="1">
      <alignment horizontal="right" vertical="center"/>
    </xf>
    <xf numFmtId="169" fontId="6" fillId="2" borderId="2" xfId="1" applyNumberFormat="1" applyFont="1" applyFill="1" applyBorder="1" applyAlignment="1">
      <alignment horizontal="right" vertical="center" wrapText="1"/>
    </xf>
    <xf numFmtId="0" fontId="22" fillId="2" borderId="2" xfId="1" quotePrefix="1" applyNumberFormat="1" applyFont="1" applyFill="1" applyBorder="1" applyAlignment="1">
      <alignment horizontal="center" vertical="center"/>
    </xf>
    <xf numFmtId="49" fontId="22" fillId="2" borderId="2" xfId="2" applyNumberFormat="1" applyFont="1" applyFill="1" applyBorder="1" applyAlignment="1">
      <alignment horizontal="left" vertical="center" wrapText="1"/>
    </xf>
    <xf numFmtId="49" fontId="22" fillId="2" borderId="2" xfId="2" applyNumberFormat="1" applyFont="1" applyFill="1" applyBorder="1" applyAlignment="1">
      <alignment horizontal="right" vertical="center" wrapText="1"/>
    </xf>
    <xf numFmtId="1" fontId="6" fillId="2" borderId="2" xfId="1" applyNumberFormat="1" applyFont="1" applyFill="1" applyBorder="1" applyAlignment="1">
      <alignment horizontal="center" vertical="center" wrapText="1"/>
    </xf>
    <xf numFmtId="0" fontId="22" fillId="2" borderId="2" xfId="5" applyFont="1" applyFill="1" applyBorder="1" applyAlignment="1">
      <alignment horizontal="center" vertical="center" wrapText="1"/>
    </xf>
    <xf numFmtId="0" fontId="22" fillId="2" borderId="2" xfId="5" applyFont="1" applyFill="1" applyBorder="1" applyAlignment="1">
      <alignment vertical="center" wrapText="1"/>
    </xf>
    <xf numFmtId="0" fontId="22" fillId="2" borderId="2" xfId="5" applyFont="1" applyFill="1" applyBorder="1" applyAlignment="1">
      <alignment horizontal="right" vertical="center" wrapText="1"/>
    </xf>
    <xf numFmtId="3" fontId="6" fillId="0" borderId="2" xfId="1" applyNumberFormat="1" applyFont="1" applyFill="1" applyBorder="1" applyAlignment="1">
      <alignment horizontal="left" vertical="center" wrapText="1"/>
    </xf>
    <xf numFmtId="165" fontId="6" fillId="0" borderId="2" xfId="3" applyNumberFormat="1" applyFont="1" applyFill="1" applyBorder="1" applyAlignment="1">
      <alignment horizontal="right" vertical="center"/>
    </xf>
    <xf numFmtId="1" fontId="22" fillId="2" borderId="2" xfId="1" applyNumberFormat="1" applyFont="1" applyFill="1" applyBorder="1" applyAlignment="1">
      <alignment horizontal="center" vertical="center" wrapText="1"/>
    </xf>
    <xf numFmtId="49" fontId="22" fillId="2" borderId="2" xfId="1" quotePrefix="1" applyNumberFormat="1" applyFont="1" applyFill="1" applyBorder="1" applyAlignment="1">
      <alignment horizontal="left" vertical="center" wrapText="1"/>
    </xf>
    <xf numFmtId="49" fontId="22" fillId="2" borderId="2" xfId="1" quotePrefix="1" applyNumberFormat="1" applyFont="1" applyFill="1" applyBorder="1" applyAlignment="1">
      <alignment horizontal="right" vertical="center" wrapText="1"/>
    </xf>
    <xf numFmtId="1" fontId="22" fillId="2" borderId="2" xfId="1" applyNumberFormat="1" applyFont="1" applyFill="1" applyBorder="1" applyAlignment="1">
      <alignment horizontal="center" vertical="center"/>
    </xf>
    <xf numFmtId="3" fontId="39" fillId="2" borderId="2" xfId="1" applyNumberFormat="1" applyFont="1" applyFill="1" applyBorder="1" applyAlignment="1">
      <alignment horizontal="left" vertical="center" wrapText="1"/>
    </xf>
    <xf numFmtId="165" fontId="39" fillId="2" borderId="2" xfId="3" applyNumberFormat="1" applyFont="1" applyFill="1" applyBorder="1" applyAlignment="1">
      <alignment horizontal="right" vertical="center"/>
    </xf>
    <xf numFmtId="167" fontId="38" fillId="2" borderId="2" xfId="45" applyNumberFormat="1" applyFont="1" applyFill="1" applyBorder="1" applyAlignment="1">
      <alignment vertical="center"/>
    </xf>
    <xf numFmtId="1" fontId="38" fillId="2" borderId="2" xfId="1" applyNumberFormat="1" applyFont="1" applyFill="1" applyBorder="1" applyAlignment="1">
      <alignment horizontal="center" vertical="center"/>
    </xf>
    <xf numFmtId="1" fontId="6" fillId="10" borderId="2" xfId="1" applyNumberFormat="1" applyFont="1" applyFill="1" applyBorder="1" applyAlignment="1">
      <alignment vertical="center" wrapText="1"/>
    </xf>
    <xf numFmtId="49" fontId="22" fillId="11" borderId="2" xfId="1" applyNumberFormat="1" applyFont="1" applyFill="1" applyBorder="1" applyAlignment="1">
      <alignment horizontal="center" vertical="center"/>
    </xf>
    <xf numFmtId="1" fontId="22" fillId="11" borderId="2" xfId="1" applyNumberFormat="1" applyFont="1" applyFill="1" applyBorder="1" applyAlignment="1">
      <alignment vertical="center"/>
    </xf>
    <xf numFmtId="1" fontId="22" fillId="11" borderId="2" xfId="1" applyNumberFormat="1" applyFont="1" applyFill="1" applyBorder="1" applyAlignment="1">
      <alignment horizontal="right" vertical="center"/>
    </xf>
    <xf numFmtId="167" fontId="22" fillId="11" borderId="2" xfId="45" applyNumberFormat="1" applyFont="1" applyFill="1" applyBorder="1" applyAlignment="1">
      <alignment vertical="center"/>
    </xf>
    <xf numFmtId="165" fontId="22" fillId="11" borderId="2" xfId="3" applyNumberFormat="1" applyFont="1" applyFill="1" applyBorder="1" applyAlignment="1">
      <alignment horizontal="right" vertical="center"/>
    </xf>
    <xf numFmtId="3" fontId="22" fillId="11" borderId="2" xfId="1" applyNumberFormat="1" applyFont="1" applyFill="1" applyBorder="1" applyAlignment="1">
      <alignment vertical="center" wrapText="1"/>
    </xf>
    <xf numFmtId="3" fontId="36" fillId="11" borderId="2" xfId="1" applyNumberFormat="1" applyFont="1" applyFill="1" applyBorder="1" applyAlignment="1">
      <alignment vertical="center" wrapText="1"/>
    </xf>
    <xf numFmtId="49" fontId="6" fillId="2" borderId="2" xfId="1" applyNumberFormat="1" applyFont="1" applyFill="1" applyBorder="1" applyAlignment="1">
      <alignment horizontal="center" vertical="center" wrapText="1"/>
    </xf>
    <xf numFmtId="0" fontId="6" fillId="2" borderId="2" xfId="5" applyFont="1" applyFill="1" applyBorder="1" applyAlignment="1">
      <alignment horizontal="right" vertical="center" wrapText="1"/>
    </xf>
    <xf numFmtId="0" fontId="6" fillId="2" borderId="2" xfId="5" applyFont="1" applyFill="1" applyBorder="1" applyAlignment="1">
      <alignment vertical="center" wrapText="1"/>
    </xf>
    <xf numFmtId="165" fontId="6" fillId="2" borderId="2" xfId="5" applyNumberFormat="1" applyFont="1" applyFill="1" applyBorder="1" applyAlignment="1">
      <alignment horizontal="right" vertical="center" wrapText="1"/>
    </xf>
    <xf numFmtId="1" fontId="6" fillId="2" borderId="2" xfId="5" applyNumberFormat="1" applyFont="1" applyFill="1" applyBorder="1" applyAlignment="1">
      <alignment horizontal="right" vertical="center" wrapText="1"/>
    </xf>
    <xf numFmtId="165" fontId="22" fillId="2" borderId="2" xfId="5" applyNumberFormat="1" applyFont="1" applyFill="1" applyBorder="1" applyAlignment="1">
      <alignment horizontal="right" vertical="center" wrapText="1"/>
    </xf>
    <xf numFmtId="0" fontId="6" fillId="2" borderId="2" xfId="5" applyFont="1" applyFill="1" applyBorder="1" applyAlignment="1">
      <alignment horizontal="left" vertical="center" wrapText="1"/>
    </xf>
    <xf numFmtId="0" fontId="6" fillId="2" borderId="2" xfId="5" applyFont="1" applyFill="1" applyBorder="1" applyAlignment="1">
      <alignment horizontal="center" vertical="center" wrapText="1"/>
    </xf>
    <xf numFmtId="1" fontId="6" fillId="2" borderId="2" xfId="1" applyNumberFormat="1" applyFont="1" applyFill="1" applyBorder="1" applyAlignment="1">
      <alignment horizontal="center" vertical="center"/>
    </xf>
    <xf numFmtId="49" fontId="22" fillId="2" borderId="2" xfId="1" applyNumberFormat="1" applyFont="1" applyFill="1" applyBorder="1" applyAlignment="1">
      <alignment horizontal="center" vertical="center" wrapText="1"/>
    </xf>
    <xf numFmtId="0" fontId="22" fillId="2" borderId="2" xfId="5" applyFont="1" applyFill="1" applyBorder="1" applyAlignment="1">
      <alignment horizontal="left" vertical="center" wrapText="1"/>
    </xf>
    <xf numFmtId="165" fontId="22" fillId="2" borderId="2" xfId="3" applyNumberFormat="1" applyFont="1" applyFill="1" applyBorder="1" applyAlignment="1">
      <alignment vertical="center"/>
    </xf>
    <xf numFmtId="165" fontId="6" fillId="2" borderId="2" xfId="4" applyNumberFormat="1" applyFont="1" applyFill="1" applyBorder="1" applyAlignment="1">
      <alignment horizontal="right" vertical="center"/>
    </xf>
    <xf numFmtId="2" fontId="6" fillId="2" borderId="2" xfId="5" applyNumberFormat="1" applyFont="1" applyFill="1" applyBorder="1" applyAlignment="1">
      <alignment vertical="center" wrapText="1"/>
    </xf>
    <xf numFmtId="2" fontId="6" fillId="2" borderId="2" xfId="5" applyNumberFormat="1" applyFont="1" applyFill="1" applyBorder="1" applyAlignment="1">
      <alignment horizontal="right" vertical="center" wrapText="1"/>
    </xf>
    <xf numFmtId="2" fontId="6" fillId="2" borderId="2" xfId="0"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2" fontId="6" fillId="2" borderId="2" xfId="5" applyNumberFormat="1" applyFont="1" applyFill="1" applyBorder="1" applyAlignment="1">
      <alignment horizontal="left" vertical="center" wrapText="1"/>
    </xf>
    <xf numFmtId="0" fontId="22" fillId="2" borderId="2" xfId="1" applyNumberFormat="1" applyFont="1" applyFill="1" applyBorder="1" applyAlignment="1">
      <alignment horizontal="left" vertical="center" wrapText="1"/>
    </xf>
    <xf numFmtId="2" fontId="22" fillId="2" borderId="2" xfId="5" applyNumberFormat="1" applyFont="1" applyFill="1" applyBorder="1" applyAlignment="1">
      <alignment horizontal="right" vertical="center" wrapText="1"/>
    </xf>
    <xf numFmtId="2" fontId="22" fillId="2" borderId="2" xfId="5" applyNumberFormat="1" applyFont="1" applyFill="1" applyBorder="1" applyAlignment="1">
      <alignment horizontal="left" vertical="center" wrapText="1"/>
    </xf>
    <xf numFmtId="167" fontId="6" fillId="2" borderId="2" xfId="6" applyNumberFormat="1" applyFont="1" applyFill="1" applyBorder="1" applyAlignment="1">
      <alignment horizontal="left" vertical="center" wrapText="1"/>
    </xf>
    <xf numFmtId="167" fontId="6" fillId="2" borderId="2" xfId="6" applyNumberFormat="1" applyFont="1" applyFill="1" applyBorder="1" applyAlignment="1">
      <alignment horizontal="right" vertical="center" wrapText="1"/>
    </xf>
    <xf numFmtId="2" fontId="6" fillId="2" borderId="2" xfId="0" applyNumberFormat="1" applyFont="1" applyFill="1" applyBorder="1" applyAlignment="1">
      <alignment vertical="center" wrapText="1"/>
    </xf>
    <xf numFmtId="0" fontId="38" fillId="2" borderId="2" xfId="5" quotePrefix="1" applyFont="1" applyFill="1" applyBorder="1" applyAlignment="1">
      <alignment horizontal="center" vertical="center" wrapText="1"/>
    </xf>
    <xf numFmtId="0" fontId="38" fillId="2" borderId="2" xfId="5" applyFont="1" applyFill="1" applyBorder="1" applyAlignment="1">
      <alignment horizontal="left" vertical="center" wrapText="1"/>
    </xf>
    <xf numFmtId="165" fontId="38" fillId="2" borderId="2" xfId="4" applyNumberFormat="1" applyFont="1" applyFill="1" applyBorder="1" applyAlignment="1">
      <alignment horizontal="right" vertical="center"/>
    </xf>
    <xf numFmtId="165" fontId="38" fillId="2" borderId="2" xfId="3" applyNumberFormat="1" applyFont="1" applyFill="1" applyBorder="1" applyAlignment="1">
      <alignment vertical="center"/>
    </xf>
    <xf numFmtId="165" fontId="6" fillId="2" borderId="2" xfId="3" applyNumberFormat="1" applyFont="1" applyFill="1" applyBorder="1" applyAlignment="1">
      <alignment vertical="center"/>
    </xf>
    <xf numFmtId="49" fontId="22" fillId="4" borderId="2" xfId="1" quotePrefix="1" applyNumberFormat="1" applyFont="1" applyFill="1" applyBorder="1" applyAlignment="1">
      <alignment horizontal="center" vertical="center" wrapText="1"/>
    </xf>
    <xf numFmtId="3" fontId="22" fillId="4" borderId="2" xfId="1" applyNumberFormat="1" applyFont="1" applyFill="1" applyBorder="1" applyAlignment="1">
      <alignment horizontal="left" vertical="center" wrapText="1"/>
    </xf>
    <xf numFmtId="0" fontId="6" fillId="0" borderId="2" xfId="5" applyFont="1" applyFill="1" applyBorder="1" applyAlignment="1">
      <alignment horizontal="center" vertical="center"/>
    </xf>
    <xf numFmtId="49" fontId="6" fillId="0" borderId="2" xfId="2" applyNumberFormat="1" applyFont="1" applyFill="1" applyBorder="1" applyAlignment="1">
      <alignment horizontal="left" vertical="center" wrapText="1"/>
    </xf>
    <xf numFmtId="49" fontId="6" fillId="0" borderId="2" xfId="2" applyNumberFormat="1" applyFont="1" applyFill="1" applyBorder="1" applyAlignment="1">
      <alignment horizontal="right" vertical="center" wrapText="1"/>
    </xf>
    <xf numFmtId="165" fontId="6" fillId="0" borderId="2" xfId="6" quotePrefix="1" applyNumberFormat="1" applyFont="1" applyFill="1" applyBorder="1" applyAlignment="1">
      <alignment horizontal="right" vertical="center" wrapText="1"/>
    </xf>
    <xf numFmtId="165" fontId="6" fillId="0" borderId="2" xfId="6" applyNumberFormat="1" applyFont="1" applyFill="1" applyBorder="1" applyAlignment="1">
      <alignment horizontal="right" vertical="center" shrinkToFit="1"/>
    </xf>
    <xf numFmtId="165" fontId="22" fillId="0" borderId="2" xfId="3" applyNumberFormat="1" applyFont="1" applyFill="1" applyBorder="1" applyAlignment="1">
      <alignment horizontal="right" vertical="center"/>
    </xf>
    <xf numFmtId="1" fontId="6" fillId="0" borderId="2" xfId="1" applyNumberFormat="1" applyFont="1" applyFill="1" applyBorder="1" applyAlignment="1">
      <alignment vertical="center"/>
    </xf>
    <xf numFmtId="3" fontId="6" fillId="0" borderId="2" xfId="1" applyNumberFormat="1" applyFont="1" applyFill="1" applyBorder="1" applyAlignment="1">
      <alignment vertical="center" wrapText="1"/>
    </xf>
    <xf numFmtId="3" fontId="37" fillId="0" borderId="2" xfId="1" applyNumberFormat="1" applyFont="1" applyFill="1" applyBorder="1" applyAlignment="1">
      <alignment vertical="center" wrapText="1"/>
    </xf>
    <xf numFmtId="0" fontId="6" fillId="2" borderId="2" xfId="5" applyFont="1" applyFill="1" applyBorder="1" applyAlignment="1" applyProtection="1">
      <alignment horizontal="left" vertical="center" wrapText="1"/>
    </xf>
    <xf numFmtId="0" fontId="6" fillId="2" borderId="2" xfId="5" applyFont="1" applyFill="1" applyBorder="1" applyAlignment="1" applyProtection="1">
      <alignment horizontal="right" vertical="center" wrapText="1"/>
    </xf>
    <xf numFmtId="165" fontId="6" fillId="2" borderId="2" xfId="3" applyNumberFormat="1" applyFont="1" applyFill="1" applyBorder="1" applyAlignment="1">
      <alignment horizontal="right" vertical="center" shrinkToFit="1"/>
    </xf>
    <xf numFmtId="0" fontId="22" fillId="0" borderId="2" xfId="5" applyFont="1" applyFill="1" applyBorder="1" applyAlignment="1">
      <alignment horizontal="center" vertical="center"/>
    </xf>
    <xf numFmtId="0" fontId="22" fillId="0" borderId="2" xfId="0" applyFont="1" applyFill="1" applyBorder="1" applyAlignment="1">
      <alignment vertical="center" wrapText="1"/>
    </xf>
    <xf numFmtId="3" fontId="22" fillId="0" borderId="2" xfId="3" applyNumberFormat="1" applyFont="1" applyFill="1" applyBorder="1" applyAlignment="1">
      <alignment horizontal="right" vertical="center"/>
    </xf>
    <xf numFmtId="4" fontId="22" fillId="0" borderId="2" xfId="3" applyNumberFormat="1" applyFont="1" applyFill="1" applyBorder="1" applyAlignment="1">
      <alignment horizontal="right" vertical="center"/>
    </xf>
    <xf numFmtId="0" fontId="6" fillId="0" borderId="2" xfId="0" applyFont="1" applyFill="1" applyBorder="1" applyAlignment="1">
      <alignment vertical="center" wrapText="1"/>
    </xf>
    <xf numFmtId="3" fontId="6" fillId="0" borderId="2" xfId="3" applyNumberFormat="1" applyFont="1" applyFill="1" applyBorder="1" applyAlignment="1">
      <alignment horizontal="right" vertical="center"/>
    </xf>
    <xf numFmtId="4" fontId="6" fillId="0" borderId="2" xfId="3" applyNumberFormat="1" applyFont="1" applyFill="1" applyBorder="1" applyAlignment="1">
      <alignment horizontal="right" vertical="center"/>
    </xf>
    <xf numFmtId="170" fontId="6" fillId="0" borderId="2" xfId="3" applyNumberFormat="1" applyFont="1" applyFill="1" applyBorder="1" applyAlignment="1">
      <alignment horizontal="right" vertical="center"/>
    </xf>
    <xf numFmtId="170" fontId="22" fillId="0" borderId="2" xfId="3" applyNumberFormat="1" applyFont="1" applyFill="1" applyBorder="1" applyAlignment="1">
      <alignment horizontal="right" vertical="center"/>
    </xf>
    <xf numFmtId="167" fontId="6" fillId="0" borderId="2" xfId="45" applyNumberFormat="1" applyFont="1" applyFill="1" applyBorder="1" applyAlignment="1">
      <alignment horizontal="right" vertical="center" wrapText="1"/>
    </xf>
    <xf numFmtId="1" fontId="6" fillId="0" borderId="2" xfId="1" applyNumberFormat="1" applyFont="1" applyFill="1" applyBorder="1" applyAlignment="1">
      <alignment horizontal="right" vertical="center"/>
    </xf>
    <xf numFmtId="0" fontId="22" fillId="0" borderId="2" xfId="0" applyFont="1" applyFill="1" applyBorder="1" applyAlignment="1">
      <alignment horizontal="right" vertical="center" wrapText="1"/>
    </xf>
    <xf numFmtId="1" fontId="22" fillId="0" borderId="2" xfId="1" applyNumberFormat="1" applyFont="1" applyFill="1" applyBorder="1" applyAlignment="1">
      <alignment vertical="center"/>
    </xf>
    <xf numFmtId="3" fontId="22" fillId="0" borderId="2" xfId="1" applyNumberFormat="1" applyFont="1" applyFill="1" applyBorder="1" applyAlignment="1">
      <alignment vertical="center" wrapText="1"/>
    </xf>
    <xf numFmtId="3" fontId="36" fillId="0" borderId="2" xfId="1" applyNumberFormat="1" applyFont="1" applyFill="1" applyBorder="1" applyAlignment="1">
      <alignment vertical="center" wrapText="1"/>
    </xf>
    <xf numFmtId="1" fontId="6" fillId="0" borderId="2" xfId="0" applyNumberFormat="1" applyFont="1" applyFill="1" applyBorder="1" applyAlignment="1">
      <alignment horizontal="right" vertical="center" wrapText="1"/>
    </xf>
    <xf numFmtId="1" fontId="6" fillId="0" borderId="2" xfId="0" applyNumberFormat="1" applyFont="1" applyFill="1" applyBorder="1" applyAlignment="1">
      <alignment vertical="center" wrapText="1"/>
    </xf>
    <xf numFmtId="170" fontId="6" fillId="0" borderId="2" xfId="3" quotePrefix="1" applyNumberFormat="1" applyFont="1" applyFill="1" applyBorder="1" applyAlignment="1">
      <alignment horizontal="right" vertical="center" shrinkToFit="1"/>
    </xf>
    <xf numFmtId="1" fontId="22" fillId="0" borderId="2" xfId="1"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right" vertical="center" wrapText="1"/>
    </xf>
    <xf numFmtId="3" fontId="22" fillId="0" borderId="2" xfId="1" applyNumberFormat="1" applyFont="1" applyFill="1" applyBorder="1" applyAlignment="1">
      <alignment horizontal="left" vertical="center" wrapText="1"/>
    </xf>
    <xf numFmtId="3" fontId="22" fillId="0" borderId="2" xfId="1" applyNumberFormat="1" applyFont="1" applyFill="1" applyBorder="1" applyAlignment="1">
      <alignment horizontal="right" vertical="center" wrapText="1"/>
    </xf>
    <xf numFmtId="3" fontId="6" fillId="0" borderId="2" xfId="1" applyNumberFormat="1" applyFont="1" applyFill="1" applyBorder="1" applyAlignment="1">
      <alignment horizontal="right" vertical="center" wrapText="1"/>
    </xf>
    <xf numFmtId="165" fontId="6" fillId="0" borderId="2" xfId="6" applyNumberFormat="1" applyFont="1" applyFill="1" applyBorder="1" applyAlignment="1">
      <alignment horizontal="right" vertical="center"/>
    </xf>
    <xf numFmtId="3" fontId="38" fillId="0" borderId="2" xfId="1" applyNumberFormat="1" applyFont="1" applyFill="1" applyBorder="1" applyAlignment="1">
      <alignment vertical="center" wrapText="1"/>
    </xf>
    <xf numFmtId="165" fontId="22" fillId="0" borderId="2" xfId="6" applyNumberFormat="1" applyFont="1" applyFill="1" applyBorder="1" applyAlignment="1">
      <alignment horizontal="right" vertical="center"/>
    </xf>
    <xf numFmtId="1" fontId="6" fillId="0" borderId="2" xfId="1" applyNumberFormat="1" applyFont="1" applyFill="1" applyBorder="1" applyAlignment="1">
      <alignment vertical="center" wrapText="1"/>
    </xf>
    <xf numFmtId="3" fontId="6" fillId="2" borderId="2" xfId="3" applyNumberFormat="1" applyFont="1" applyFill="1" applyBorder="1" applyAlignment="1">
      <alignment horizontal="right" vertical="center"/>
    </xf>
    <xf numFmtId="165" fontId="6" fillId="2" borderId="2" xfId="6" applyNumberFormat="1" applyFont="1" applyFill="1" applyBorder="1" applyAlignment="1">
      <alignment horizontal="right" vertical="center" shrinkToFit="1"/>
    </xf>
    <xf numFmtId="0" fontId="22" fillId="0" borderId="2" xfId="0" applyFont="1" applyFill="1" applyBorder="1" applyAlignment="1">
      <alignment horizontal="left" vertical="center" wrapText="1"/>
    </xf>
    <xf numFmtId="0" fontId="22" fillId="2" borderId="2" xfId="0" applyFont="1" applyFill="1" applyBorder="1" applyAlignment="1">
      <alignment horizontal="right" vertical="center" wrapText="1"/>
    </xf>
    <xf numFmtId="165" fontId="22" fillId="2" borderId="2" xfId="3" applyNumberFormat="1" applyFont="1" applyFill="1" applyBorder="1" applyAlignment="1">
      <alignment horizontal="right" vertical="center" shrinkToFit="1"/>
    </xf>
    <xf numFmtId="165" fontId="22" fillId="2" borderId="2" xfId="6" applyNumberFormat="1" applyFont="1" applyFill="1" applyBorder="1" applyAlignment="1">
      <alignment horizontal="right" vertical="center"/>
    </xf>
    <xf numFmtId="165" fontId="22" fillId="2" borderId="2" xfId="6" applyNumberFormat="1" applyFont="1" applyFill="1" applyBorder="1" applyAlignment="1">
      <alignment horizontal="right" vertical="center" shrinkToFit="1"/>
    </xf>
    <xf numFmtId="0" fontId="22" fillId="4" borderId="2" xfId="1" quotePrefix="1" applyNumberFormat="1" applyFont="1" applyFill="1" applyBorder="1" applyAlignment="1">
      <alignment horizontal="center" vertical="center"/>
    </xf>
    <xf numFmtId="49" fontId="22" fillId="4" borderId="2" xfId="2" applyNumberFormat="1" applyFont="1" applyFill="1" applyBorder="1" applyAlignment="1">
      <alignment horizontal="left" vertical="center" wrapText="1"/>
    </xf>
    <xf numFmtId="49" fontId="22" fillId="4" borderId="2" xfId="2" applyNumberFormat="1" applyFont="1" applyFill="1" applyBorder="1" applyAlignment="1">
      <alignment horizontal="right" vertical="center" wrapText="1"/>
    </xf>
    <xf numFmtId="49" fontId="41" fillId="2" borderId="2" xfId="1" quotePrefix="1" applyNumberFormat="1" applyFont="1" applyFill="1" applyBorder="1" applyAlignment="1">
      <alignment horizontal="center" vertical="center" wrapText="1"/>
    </xf>
    <xf numFmtId="0" fontId="6" fillId="2" borderId="2" xfId="8" applyFont="1" applyFill="1" applyBorder="1" applyAlignment="1">
      <alignment vertical="center" wrapText="1"/>
    </xf>
    <xf numFmtId="0" fontId="6" fillId="2" borderId="2" xfId="8" applyFont="1" applyFill="1" applyBorder="1" applyAlignment="1">
      <alignment horizontal="right" vertical="center" wrapText="1"/>
    </xf>
    <xf numFmtId="0" fontId="22" fillId="2" borderId="2" xfId="8" applyFont="1" applyFill="1" applyBorder="1" applyAlignment="1">
      <alignment vertical="center" wrapText="1"/>
    </xf>
    <xf numFmtId="0" fontId="22" fillId="2" borderId="2" xfId="8" applyFont="1" applyFill="1" applyBorder="1" applyAlignment="1">
      <alignment horizontal="right" vertical="center" wrapText="1"/>
    </xf>
    <xf numFmtId="0" fontId="38" fillId="2" borderId="2" xfId="1" quotePrefix="1" applyNumberFormat="1" applyFont="1" applyFill="1" applyBorder="1" applyAlignment="1">
      <alignment horizontal="center" vertical="center"/>
    </xf>
    <xf numFmtId="0" fontId="38" fillId="2" borderId="2" xfId="5" applyFont="1" applyFill="1" applyBorder="1" applyAlignment="1">
      <alignment horizontal="right" vertical="center" wrapText="1"/>
    </xf>
    <xf numFmtId="165" fontId="38" fillId="2" borderId="2" xfId="6" applyNumberFormat="1" applyFont="1" applyFill="1" applyBorder="1" applyAlignment="1">
      <alignment horizontal="right" vertical="center"/>
    </xf>
    <xf numFmtId="165" fontId="38" fillId="2" borderId="2" xfId="6" applyNumberFormat="1" applyFont="1" applyFill="1" applyBorder="1" applyAlignment="1">
      <alignment horizontal="right" vertical="center" shrinkToFit="1"/>
    </xf>
    <xf numFmtId="3" fontId="39" fillId="2" borderId="2" xfId="1" applyNumberFormat="1" applyFont="1" applyFill="1" applyBorder="1" applyAlignment="1">
      <alignment vertical="center" wrapText="1"/>
    </xf>
    <xf numFmtId="165" fontId="6" fillId="2" borderId="2" xfId="6" applyNumberFormat="1" applyFont="1" applyFill="1" applyBorder="1" applyAlignment="1">
      <alignment horizontal="right" vertical="center"/>
    </xf>
    <xf numFmtId="3" fontId="41" fillId="2" borderId="2" xfId="1" applyNumberFormat="1" applyFont="1" applyFill="1" applyBorder="1" applyAlignment="1">
      <alignment horizontal="left" vertical="center" wrapText="1"/>
    </xf>
    <xf numFmtId="165" fontId="6" fillId="2" borderId="2" xfId="6" quotePrefix="1" applyNumberFormat="1" applyFont="1" applyFill="1" applyBorder="1" applyAlignment="1">
      <alignment horizontal="right" vertical="center" wrapText="1"/>
    </xf>
    <xf numFmtId="49" fontId="6" fillId="3" borderId="2" xfId="1" quotePrefix="1" applyNumberFormat="1" applyFont="1" applyFill="1" applyBorder="1" applyAlignment="1">
      <alignment horizontal="center" vertical="center" wrapText="1"/>
    </xf>
    <xf numFmtId="3" fontId="6" fillId="3" borderId="2" xfId="1" applyNumberFormat="1" applyFont="1" applyFill="1" applyBorder="1" applyAlignment="1">
      <alignment horizontal="left" vertical="center" wrapText="1"/>
    </xf>
    <xf numFmtId="0" fontId="6" fillId="3" borderId="2" xfId="5" applyFont="1" applyFill="1" applyBorder="1" applyAlignment="1">
      <alignment horizontal="right" vertical="center" wrapText="1"/>
    </xf>
    <xf numFmtId="167" fontId="6" fillId="3" borderId="2" xfId="45" applyNumberFormat="1" applyFont="1" applyFill="1" applyBorder="1" applyAlignment="1">
      <alignment horizontal="right" vertical="center" wrapText="1"/>
    </xf>
    <xf numFmtId="0" fontId="6" fillId="3" borderId="2" xfId="5" applyFont="1" applyFill="1" applyBorder="1" applyAlignment="1">
      <alignment horizontal="left" vertical="center" wrapText="1"/>
    </xf>
    <xf numFmtId="3" fontId="6" fillId="3" borderId="2" xfId="1" applyNumberFormat="1" applyFont="1" applyFill="1" applyBorder="1" applyAlignment="1">
      <alignment horizontal="right" vertical="center" wrapText="1"/>
    </xf>
    <xf numFmtId="167" fontId="6" fillId="3" borderId="2" xfId="45" applyNumberFormat="1" applyFont="1" applyFill="1" applyBorder="1" applyAlignment="1">
      <alignment vertical="center"/>
    </xf>
    <xf numFmtId="165" fontId="22" fillId="3" borderId="2" xfId="3" applyNumberFormat="1" applyFont="1" applyFill="1" applyBorder="1" applyAlignment="1">
      <alignment horizontal="right" vertical="center"/>
    </xf>
    <xf numFmtId="165" fontId="6" fillId="3" borderId="2" xfId="3" quotePrefix="1" applyNumberFormat="1" applyFont="1" applyFill="1" applyBorder="1" applyAlignment="1">
      <alignment horizontal="right" vertical="center" wrapText="1"/>
    </xf>
    <xf numFmtId="165" fontId="6" fillId="3" borderId="2" xfId="3" applyNumberFormat="1" applyFont="1" applyFill="1" applyBorder="1" applyAlignment="1">
      <alignment horizontal="right" vertical="center"/>
    </xf>
    <xf numFmtId="165" fontId="6" fillId="3" borderId="2" xfId="6" applyNumberFormat="1" applyFont="1" applyFill="1" applyBorder="1" applyAlignment="1">
      <alignment horizontal="right" vertical="center" shrinkToFit="1"/>
    </xf>
    <xf numFmtId="165" fontId="22" fillId="3" borderId="2" xfId="3" applyNumberFormat="1" applyFont="1" applyFill="1" applyBorder="1" applyAlignment="1">
      <alignment vertical="center"/>
    </xf>
    <xf numFmtId="3" fontId="22" fillId="3" borderId="2" xfId="1" applyNumberFormat="1" applyFont="1" applyFill="1" applyBorder="1" applyAlignment="1">
      <alignment vertical="center" wrapText="1"/>
    </xf>
    <xf numFmtId="3" fontId="6" fillId="3" borderId="2" xfId="1" applyNumberFormat="1" applyFont="1" applyFill="1" applyBorder="1" applyAlignment="1">
      <alignment vertical="center" wrapText="1"/>
    </xf>
    <xf numFmtId="3" fontId="38" fillId="3" borderId="2" xfId="1" applyNumberFormat="1" applyFont="1" applyFill="1" applyBorder="1" applyAlignment="1">
      <alignment vertical="center" wrapText="1"/>
    </xf>
    <xf numFmtId="3" fontId="37" fillId="3" borderId="2" xfId="1" applyNumberFormat="1" applyFont="1" applyFill="1" applyBorder="1" applyAlignment="1">
      <alignment vertical="center" wrapText="1"/>
    </xf>
    <xf numFmtId="165" fontId="38" fillId="2" borderId="2" xfId="6" quotePrefix="1" applyNumberFormat="1" applyFont="1" applyFill="1" applyBorder="1" applyAlignment="1">
      <alignment horizontal="right" vertical="center" wrapText="1"/>
    </xf>
    <xf numFmtId="165" fontId="22" fillId="2" borderId="2" xfId="6" quotePrefix="1" applyNumberFormat="1" applyFont="1" applyFill="1" applyBorder="1" applyAlignment="1">
      <alignment horizontal="right" vertical="center" wrapText="1"/>
    </xf>
    <xf numFmtId="0" fontId="22" fillId="2" borderId="2" xfId="9" applyFont="1" applyFill="1" applyBorder="1" applyAlignment="1">
      <alignment horizontal="right" vertical="center" wrapText="1"/>
    </xf>
    <xf numFmtId="0" fontId="22" fillId="2" borderId="2" xfId="9" applyFont="1" applyFill="1" applyBorder="1" applyAlignment="1">
      <alignment horizontal="left" vertical="center" wrapText="1"/>
    </xf>
    <xf numFmtId="0" fontId="6" fillId="2" borderId="2" xfId="9" applyFont="1" applyFill="1" applyBorder="1" applyAlignment="1">
      <alignment horizontal="right" vertical="center" wrapText="1"/>
    </xf>
    <xf numFmtId="0" fontId="6" fillId="2" borderId="2" xfId="9" applyFont="1" applyFill="1" applyBorder="1" applyAlignment="1">
      <alignment horizontal="left" vertical="center" wrapText="1"/>
    </xf>
    <xf numFmtId="0" fontId="22" fillId="0" borderId="2" xfId="8" applyFont="1" applyFill="1" applyBorder="1" applyAlignment="1">
      <alignment vertical="center" wrapText="1"/>
    </xf>
    <xf numFmtId="0" fontId="38" fillId="2" borderId="2" xfId="9" applyFont="1" applyFill="1" applyBorder="1" applyAlignment="1">
      <alignment horizontal="left" vertical="center" wrapText="1"/>
    </xf>
    <xf numFmtId="0" fontId="38" fillId="2" borderId="2" xfId="9" applyFont="1" applyFill="1" applyBorder="1" applyAlignment="1">
      <alignment horizontal="right" vertical="center" wrapText="1"/>
    </xf>
    <xf numFmtId="43" fontId="22" fillId="4" borderId="2" xfId="45" applyFont="1" applyFill="1" applyBorder="1" applyAlignment="1">
      <alignment vertical="center" wrapText="1"/>
    </xf>
    <xf numFmtId="3" fontId="6" fillId="0" borderId="2" xfId="1" applyNumberFormat="1" applyFont="1" applyFill="1" applyBorder="1" applyAlignment="1">
      <alignment horizontal="center" vertical="center" wrapText="1"/>
    </xf>
    <xf numFmtId="0" fontId="6" fillId="0" borderId="2" xfId="1" quotePrefix="1" applyNumberFormat="1" applyFont="1" applyFill="1" applyBorder="1" applyAlignment="1">
      <alignment horizontal="center" vertical="center"/>
    </xf>
    <xf numFmtId="165" fontId="6" fillId="2" borderId="2" xfId="3" applyNumberFormat="1" applyFont="1" applyFill="1" applyBorder="1" applyAlignment="1">
      <alignment horizontal="right" vertical="center" wrapText="1"/>
    </xf>
    <xf numFmtId="165" fontId="22" fillId="2" borderId="2" xfId="3" applyNumberFormat="1" applyFont="1" applyFill="1" applyBorder="1" applyAlignment="1">
      <alignment horizontal="right" vertical="center" wrapText="1"/>
    </xf>
    <xf numFmtId="1" fontId="6" fillId="2" borderId="2" xfId="1" applyNumberFormat="1" applyFont="1" applyFill="1" applyBorder="1" applyAlignment="1">
      <alignment vertical="center" wrapText="1"/>
    </xf>
    <xf numFmtId="49" fontId="22" fillId="0" borderId="2" xfId="1" quotePrefix="1" applyNumberFormat="1" applyFont="1" applyFill="1" applyBorder="1" applyAlignment="1">
      <alignment horizontal="center" vertical="center" wrapText="1"/>
    </xf>
    <xf numFmtId="0" fontId="22" fillId="0" borderId="2" xfId="1" quotePrefix="1" applyNumberFormat="1" applyFont="1" applyFill="1" applyBorder="1" applyAlignment="1">
      <alignment horizontal="center" vertical="center"/>
    </xf>
    <xf numFmtId="1" fontId="22" fillId="0" borderId="2" xfId="1" applyNumberFormat="1" applyFont="1" applyFill="1" applyBorder="1" applyAlignment="1">
      <alignment vertical="center" wrapText="1"/>
    </xf>
    <xf numFmtId="165" fontId="22" fillId="0" borderId="2" xfId="3" applyNumberFormat="1" applyFont="1" applyFill="1" applyBorder="1" applyAlignment="1">
      <alignment horizontal="right" vertical="center" wrapText="1"/>
    </xf>
    <xf numFmtId="165" fontId="6" fillId="0" borderId="2" xfId="3" applyNumberFormat="1" applyFont="1" applyFill="1" applyBorder="1" applyAlignment="1">
      <alignment horizontal="right" vertical="center" wrapText="1"/>
    </xf>
    <xf numFmtId="0" fontId="6" fillId="0" borderId="2" xfId="5" applyFont="1" applyFill="1" applyBorder="1" applyAlignment="1">
      <alignment horizontal="left" vertical="center" wrapText="1"/>
    </xf>
    <xf numFmtId="0" fontId="22" fillId="0" borderId="2" xfId="5" applyFont="1" applyFill="1" applyBorder="1" applyAlignment="1">
      <alignment horizontal="left" vertical="center" wrapText="1"/>
    </xf>
    <xf numFmtId="0" fontId="6" fillId="0" borderId="2" xfId="5" applyFont="1" applyFill="1" applyBorder="1" applyAlignment="1">
      <alignment vertical="center" wrapText="1"/>
    </xf>
    <xf numFmtId="165" fontId="6" fillId="0" borderId="2" xfId="3" quotePrefix="1" applyNumberFormat="1" applyFont="1" applyFill="1" applyBorder="1" applyAlignment="1">
      <alignment horizontal="right" vertical="center" wrapText="1"/>
    </xf>
    <xf numFmtId="3" fontId="22" fillId="2" borderId="2" xfId="10" applyNumberFormat="1" applyFont="1" applyFill="1" applyBorder="1" applyAlignment="1">
      <alignment vertical="center" wrapText="1"/>
    </xf>
    <xf numFmtId="0" fontId="22" fillId="0" borderId="2" xfId="5" applyFont="1" applyFill="1" applyBorder="1" applyAlignment="1">
      <alignment vertical="center" wrapText="1"/>
    </xf>
    <xf numFmtId="165" fontId="22" fillId="0" borderId="2" xfId="3" quotePrefix="1" applyNumberFormat="1" applyFont="1" applyFill="1" applyBorder="1" applyAlignment="1">
      <alignment horizontal="right" vertical="center" wrapText="1"/>
    </xf>
    <xf numFmtId="167" fontId="6" fillId="2" borderId="2" xfId="45" quotePrefix="1" applyNumberFormat="1" applyFont="1" applyFill="1" applyBorder="1" applyAlignment="1">
      <alignment horizontal="right" vertical="center" wrapText="1"/>
    </xf>
    <xf numFmtId="0" fontId="38" fillId="2" borderId="2" xfId="5" applyFont="1" applyFill="1" applyBorder="1" applyAlignment="1">
      <alignment vertical="center" wrapText="1"/>
    </xf>
    <xf numFmtId="165" fontId="38" fillId="2" borderId="2" xfId="3" applyNumberFormat="1" applyFont="1" applyFill="1" applyBorder="1" applyAlignment="1">
      <alignment horizontal="right" vertical="center" shrinkToFit="1"/>
    </xf>
    <xf numFmtId="165" fontId="39" fillId="2" borderId="2" xfId="3" applyNumberFormat="1" applyFont="1" applyFill="1" applyBorder="1" applyAlignment="1">
      <alignment horizontal="right" vertical="center" shrinkToFit="1"/>
    </xf>
    <xf numFmtId="0" fontId="6" fillId="2" borderId="2" xfId="8" applyFont="1" applyFill="1" applyBorder="1" applyAlignment="1">
      <alignment horizontal="left" vertical="center" wrapText="1"/>
    </xf>
    <xf numFmtId="165" fontId="6" fillId="2" borderId="2" xfId="3" quotePrefix="1" applyNumberFormat="1" applyFont="1" applyFill="1" applyBorder="1" applyAlignment="1">
      <alignment horizontal="left" vertical="center" wrapText="1"/>
    </xf>
    <xf numFmtId="0" fontId="22" fillId="2" borderId="2" xfId="8" applyFont="1" applyFill="1" applyBorder="1" applyAlignment="1">
      <alignment horizontal="left" vertical="center" wrapText="1"/>
    </xf>
    <xf numFmtId="1" fontId="22" fillId="4" borderId="2" xfId="1" applyNumberFormat="1" applyFont="1" applyFill="1" applyBorder="1" applyAlignment="1">
      <alignment horizontal="left" vertical="center"/>
    </xf>
    <xf numFmtId="1" fontId="22" fillId="4" borderId="2" xfId="1" applyNumberFormat="1" applyFont="1" applyFill="1" applyBorder="1" applyAlignment="1">
      <alignment horizontal="center" vertical="center"/>
    </xf>
    <xf numFmtId="0" fontId="6" fillId="0" borderId="2" xfId="5" applyFont="1" applyFill="1" applyBorder="1" applyAlignment="1">
      <alignment horizontal="right" vertical="center" wrapText="1"/>
    </xf>
    <xf numFmtId="49" fontId="6" fillId="0" borderId="2" xfId="1" quotePrefix="1" applyNumberFormat="1" applyFont="1" applyFill="1" applyBorder="1" applyAlignment="1">
      <alignment horizontal="center" vertical="center" wrapText="1"/>
    </xf>
    <xf numFmtId="3" fontId="22" fillId="0" borderId="2" xfId="3" quotePrefix="1" applyNumberFormat="1" applyFont="1" applyFill="1" applyBorder="1" applyAlignment="1">
      <alignment horizontal="right" vertical="center" wrapText="1"/>
    </xf>
    <xf numFmtId="0" fontId="6" fillId="0" borderId="2" xfId="11" applyFont="1" applyFill="1" applyBorder="1" applyAlignment="1">
      <alignment horizontal="left" vertical="center" wrapText="1"/>
    </xf>
    <xf numFmtId="3" fontId="22" fillId="0" borderId="2" xfId="1" applyNumberFormat="1" applyFont="1" applyFill="1" applyBorder="1" applyAlignment="1">
      <alignment horizontal="left" wrapText="1"/>
    </xf>
    <xf numFmtId="0" fontId="6" fillId="0" borderId="2" xfId="0" applyFont="1" applyFill="1" applyBorder="1" applyAlignment="1">
      <alignment horizontal="right" wrapText="1"/>
    </xf>
    <xf numFmtId="3" fontId="22" fillId="0" borderId="2" xfId="6" quotePrefix="1" applyNumberFormat="1" applyFont="1" applyFill="1" applyBorder="1" applyAlignment="1">
      <alignment horizontal="right" vertical="center" wrapText="1"/>
    </xf>
    <xf numFmtId="3" fontId="22" fillId="0" borderId="2" xfId="6" quotePrefix="1" applyNumberFormat="1" applyFont="1" applyFill="1" applyBorder="1" applyAlignment="1">
      <alignment horizontal="right" wrapText="1"/>
    </xf>
    <xf numFmtId="1" fontId="6" fillId="0" borderId="2" xfId="1" applyNumberFormat="1" applyFont="1" applyFill="1" applyBorder="1" applyAlignment="1"/>
    <xf numFmtId="3" fontId="6" fillId="0" borderId="2" xfId="1" applyNumberFormat="1" applyFont="1" applyFill="1" applyBorder="1" applyAlignment="1">
      <alignment wrapText="1"/>
    </xf>
    <xf numFmtId="0" fontId="6" fillId="0" borderId="2" xfId="0" applyFont="1" applyFill="1" applyBorder="1" applyAlignment="1">
      <alignment horizontal="left" wrapText="1"/>
    </xf>
    <xf numFmtId="3" fontId="6" fillId="0" borderId="2" xfId="6" quotePrefix="1" applyNumberFormat="1" applyFont="1" applyFill="1" applyBorder="1" applyAlignment="1">
      <alignment horizontal="right" vertical="center" wrapText="1"/>
    </xf>
    <xf numFmtId="0" fontId="6" fillId="0" borderId="2" xfId="5" applyFont="1" applyFill="1" applyBorder="1" applyAlignment="1">
      <alignment horizontal="left" wrapText="1"/>
    </xf>
    <xf numFmtId="3" fontId="6" fillId="0" borderId="2" xfId="3" quotePrefix="1" applyNumberFormat="1" applyFont="1" applyFill="1" applyBorder="1" applyAlignment="1">
      <alignment horizontal="right" vertical="center" wrapText="1"/>
    </xf>
    <xf numFmtId="0" fontId="22" fillId="0" borderId="2" xfId="5" applyFont="1" applyFill="1" applyBorder="1" applyAlignment="1">
      <alignment horizontal="center" vertical="center" wrapText="1"/>
    </xf>
    <xf numFmtId="0" fontId="22" fillId="0" borderId="2" xfId="5" applyFont="1" applyFill="1" applyBorder="1" applyAlignment="1">
      <alignment horizontal="right" vertical="center" wrapText="1"/>
    </xf>
    <xf numFmtId="165" fontId="22" fillId="0" borderId="2" xfId="3" applyNumberFormat="1" applyFont="1" applyFill="1" applyBorder="1" applyAlignment="1">
      <alignment vertical="center"/>
    </xf>
    <xf numFmtId="0" fontId="22" fillId="0" borderId="2" xfId="11" quotePrefix="1" applyFont="1" applyFill="1" applyBorder="1" applyAlignment="1">
      <alignment horizontal="center" vertical="center"/>
    </xf>
    <xf numFmtId="0" fontId="22" fillId="0" borderId="2" xfId="11" applyFont="1" applyFill="1" applyBorder="1" applyAlignment="1">
      <alignment horizontal="left" wrapText="1"/>
    </xf>
    <xf numFmtId="3" fontId="22" fillId="0" borderId="2" xfId="3" quotePrefix="1" applyNumberFormat="1" applyFont="1" applyFill="1" applyBorder="1" applyAlignment="1">
      <alignment horizontal="right" wrapText="1"/>
    </xf>
    <xf numFmtId="0" fontId="6" fillId="0" borderId="2" xfId="11" quotePrefix="1" applyFont="1" applyFill="1" applyBorder="1" applyAlignment="1">
      <alignment horizontal="center" vertical="center"/>
    </xf>
    <xf numFmtId="3" fontId="6" fillId="0" borderId="2" xfId="3" quotePrefix="1" applyNumberFormat="1" applyFont="1" applyFill="1" applyBorder="1" applyAlignment="1">
      <alignment horizontal="right" wrapText="1"/>
    </xf>
    <xf numFmtId="0" fontId="6" fillId="0" borderId="2" xfId="11" applyFont="1" applyFill="1" applyBorder="1" applyAlignment="1">
      <alignment horizontal="left" wrapText="1"/>
    </xf>
    <xf numFmtId="3" fontId="22" fillId="0" borderId="2" xfId="1" applyNumberFormat="1" applyFont="1" applyFill="1" applyBorder="1" applyAlignment="1">
      <alignment horizontal="right" wrapText="1"/>
    </xf>
    <xf numFmtId="0" fontId="6" fillId="0" borderId="2" xfId="11" applyFont="1" applyFill="1" applyBorder="1" applyAlignment="1">
      <alignment horizontal="right" vertical="center" wrapText="1"/>
    </xf>
    <xf numFmtId="0" fontId="6" fillId="0" borderId="2" xfId="11" applyFont="1" applyFill="1" applyBorder="1" applyAlignment="1">
      <alignment horizontal="center" wrapText="1"/>
    </xf>
    <xf numFmtId="0" fontId="6" fillId="2" borderId="2" xfId="11" applyFont="1" applyFill="1" applyBorder="1" applyAlignment="1">
      <alignment horizontal="left" vertical="center" wrapText="1"/>
    </xf>
    <xf numFmtId="0" fontId="6" fillId="2" borderId="2" xfId="11" applyFont="1" applyFill="1" applyBorder="1" applyAlignment="1">
      <alignment horizontal="right" vertical="center" wrapText="1"/>
    </xf>
    <xf numFmtId="0" fontId="6" fillId="2" borderId="2" xfId="11" applyFont="1" applyFill="1" applyBorder="1" applyAlignment="1">
      <alignment horizontal="center" wrapText="1"/>
    </xf>
    <xf numFmtId="3" fontId="6" fillId="2" borderId="2" xfId="3" quotePrefix="1" applyNumberFormat="1" applyFont="1" applyFill="1" applyBorder="1" applyAlignment="1">
      <alignment horizontal="right" vertical="center" wrapText="1"/>
    </xf>
    <xf numFmtId="0" fontId="22" fillId="0" borderId="2" xfId="11" applyFont="1" applyFill="1" applyBorder="1" applyAlignment="1">
      <alignment horizontal="left" vertical="center" wrapText="1"/>
    </xf>
    <xf numFmtId="0" fontId="22" fillId="0" borderId="2" xfId="11" applyFont="1" applyFill="1" applyBorder="1" applyAlignment="1">
      <alignment horizontal="right" vertical="center" wrapText="1"/>
    </xf>
    <xf numFmtId="0" fontId="22" fillId="0" borderId="2" xfId="11" applyFont="1" applyFill="1" applyBorder="1" applyAlignment="1">
      <alignment horizontal="center" vertical="center" wrapText="1"/>
    </xf>
    <xf numFmtId="0" fontId="6" fillId="0" borderId="2" xfId="11" applyFont="1" applyFill="1" applyBorder="1" applyAlignment="1">
      <alignment horizontal="right" wrapText="1"/>
    </xf>
    <xf numFmtId="49" fontId="22" fillId="0" borderId="2" xfId="2" applyNumberFormat="1" applyFont="1" applyFill="1" applyBorder="1" applyAlignment="1">
      <alignment horizontal="right" vertical="center" wrapText="1"/>
    </xf>
    <xf numFmtId="49" fontId="22" fillId="0" borderId="2" xfId="2" applyNumberFormat="1" applyFont="1" applyFill="1" applyBorder="1" applyAlignment="1">
      <alignment horizontal="left" vertical="center" wrapText="1"/>
    </xf>
    <xf numFmtId="3" fontId="6" fillId="0" borderId="2" xfId="48" applyNumberFormat="1" applyFont="1" applyFill="1" applyBorder="1" applyAlignment="1">
      <alignment horizontal="left" vertical="center" wrapText="1"/>
    </xf>
    <xf numFmtId="0" fontId="6" fillId="2" borderId="2" xfId="11" quotePrefix="1" applyFont="1" applyFill="1" applyBorder="1" applyAlignment="1">
      <alignment horizontal="center" vertical="center"/>
    </xf>
    <xf numFmtId="0" fontId="38" fillId="0" borderId="2" xfId="11" quotePrefix="1" applyFont="1" applyFill="1" applyBorder="1" applyAlignment="1">
      <alignment horizontal="center" vertical="center"/>
    </xf>
    <xf numFmtId="49" fontId="38" fillId="0" borderId="2" xfId="2" applyNumberFormat="1" applyFont="1" applyFill="1" applyBorder="1" applyAlignment="1">
      <alignment horizontal="left" vertical="center" wrapText="1"/>
    </xf>
    <xf numFmtId="49" fontId="38" fillId="0" borderId="2" xfId="2" applyNumberFormat="1" applyFont="1" applyFill="1" applyBorder="1" applyAlignment="1">
      <alignment horizontal="center" vertical="center" wrapText="1"/>
    </xf>
    <xf numFmtId="3" fontId="38" fillId="0" borderId="2" xfId="3" quotePrefix="1" applyNumberFormat="1" applyFont="1" applyFill="1" applyBorder="1" applyAlignment="1">
      <alignment horizontal="right" vertical="center" wrapText="1"/>
    </xf>
    <xf numFmtId="165" fontId="38" fillId="0" borderId="2" xfId="3" quotePrefix="1" applyNumberFormat="1" applyFont="1" applyFill="1" applyBorder="1" applyAlignment="1">
      <alignment horizontal="right" vertical="center" wrapText="1"/>
    </xf>
    <xf numFmtId="165" fontId="38" fillId="0" borderId="2" xfId="6" quotePrefix="1" applyNumberFormat="1" applyFont="1" applyFill="1" applyBorder="1" applyAlignment="1">
      <alignment horizontal="right" vertical="center" wrapText="1"/>
    </xf>
    <xf numFmtId="165" fontId="39" fillId="0" borderId="2" xfId="3" quotePrefix="1" applyNumberFormat="1" applyFont="1" applyFill="1" applyBorder="1" applyAlignment="1">
      <alignment horizontal="right" vertical="center" wrapText="1"/>
    </xf>
    <xf numFmtId="1" fontId="38" fillId="0" borderId="2" xfId="1" applyNumberFormat="1" applyFont="1" applyFill="1" applyBorder="1" applyAlignment="1">
      <alignment vertical="center"/>
    </xf>
    <xf numFmtId="0" fontId="6" fillId="5" borderId="2" xfId="11" quotePrefix="1" applyFont="1" applyFill="1" applyBorder="1" applyAlignment="1">
      <alignment horizontal="center" vertical="center"/>
    </xf>
    <xf numFmtId="0" fontId="6" fillId="5" borderId="2" xfId="11" applyFont="1" applyFill="1" applyBorder="1" applyAlignment="1">
      <alignment horizontal="left" wrapText="1"/>
    </xf>
    <xf numFmtId="0" fontId="6" fillId="5" borderId="2" xfId="11" applyFont="1" applyFill="1" applyBorder="1" applyAlignment="1">
      <alignment horizontal="right" wrapText="1"/>
    </xf>
    <xf numFmtId="3" fontId="6" fillId="5" borderId="2" xfId="3" quotePrefix="1" applyNumberFormat="1" applyFont="1" applyFill="1" applyBorder="1" applyAlignment="1">
      <alignment horizontal="right" vertical="center" wrapText="1"/>
    </xf>
    <xf numFmtId="0" fontId="6" fillId="5" borderId="2" xfId="11" applyFont="1" applyFill="1" applyBorder="1" applyAlignment="1">
      <alignment horizontal="center" wrapText="1"/>
    </xf>
    <xf numFmtId="3" fontId="6" fillId="5" borderId="2" xfId="1" applyNumberFormat="1" applyFont="1" applyFill="1" applyBorder="1" applyAlignment="1">
      <alignment horizontal="right" vertical="center" wrapText="1"/>
    </xf>
    <xf numFmtId="167" fontId="6" fillId="5" borderId="2" xfId="45" applyNumberFormat="1" applyFont="1" applyFill="1" applyBorder="1" applyAlignment="1">
      <alignment vertical="center"/>
    </xf>
    <xf numFmtId="165" fontId="22" fillId="5" borderId="2" xfId="3" applyNumberFormat="1" applyFont="1" applyFill="1" applyBorder="1" applyAlignment="1">
      <alignment horizontal="right" vertical="center"/>
    </xf>
    <xf numFmtId="165" fontId="6" fillId="5" borderId="2" xfId="3" quotePrefix="1" applyNumberFormat="1" applyFont="1" applyFill="1" applyBorder="1" applyAlignment="1">
      <alignment horizontal="right" vertical="center" wrapText="1"/>
    </xf>
    <xf numFmtId="165" fontId="6" fillId="5" borderId="2" xfId="6" applyNumberFormat="1" applyFont="1" applyFill="1" applyBorder="1" applyAlignment="1">
      <alignment horizontal="right" vertical="center" shrinkToFit="1"/>
    </xf>
    <xf numFmtId="1" fontId="6" fillId="5" borderId="2" xfId="1" applyNumberFormat="1" applyFont="1" applyFill="1" applyBorder="1" applyAlignment="1">
      <alignment vertical="center"/>
    </xf>
    <xf numFmtId="0" fontId="6" fillId="2" borderId="2" xfId="11" applyFont="1" applyFill="1" applyBorder="1" applyAlignment="1">
      <alignment horizontal="right" wrapText="1"/>
    </xf>
    <xf numFmtId="165" fontId="22" fillId="0" borderId="2" xfId="6" quotePrefix="1" applyNumberFormat="1" applyFont="1" applyFill="1" applyBorder="1" applyAlignment="1">
      <alignment horizontal="right" vertical="center" wrapText="1"/>
    </xf>
    <xf numFmtId="0" fontId="6" fillId="0" borderId="2" xfId="9" applyFont="1" applyFill="1" applyBorder="1" applyAlignment="1">
      <alignment horizontal="right" vertical="center" wrapText="1"/>
    </xf>
    <xf numFmtId="0" fontId="6" fillId="0" borderId="2" xfId="9" applyFont="1" applyFill="1" applyBorder="1" applyAlignment="1">
      <alignment horizontal="left" vertical="center" wrapText="1"/>
    </xf>
    <xf numFmtId="1" fontId="6" fillId="0" borderId="2" xfId="1" applyNumberFormat="1" applyFont="1" applyFill="1" applyBorder="1" applyAlignment="1">
      <alignment horizontal="center" vertical="center"/>
    </xf>
    <xf numFmtId="49" fontId="38" fillId="0" borderId="2" xfId="1" quotePrefix="1" applyNumberFormat="1" applyFont="1" applyFill="1" applyBorder="1" applyAlignment="1">
      <alignment horizontal="center" vertical="center" wrapText="1"/>
    </xf>
    <xf numFmtId="0" fontId="38" fillId="0" borderId="2" xfId="9" applyFont="1" applyFill="1" applyBorder="1" applyAlignment="1">
      <alignment horizontal="left" vertical="center" wrapText="1"/>
    </xf>
    <xf numFmtId="0" fontId="38" fillId="0" borderId="2" xfId="9" applyFont="1" applyFill="1" applyBorder="1" applyAlignment="1">
      <alignment horizontal="center" vertical="center" wrapText="1"/>
    </xf>
    <xf numFmtId="167" fontId="38" fillId="0" borderId="2" xfId="45" applyNumberFormat="1" applyFont="1" applyFill="1" applyBorder="1" applyAlignment="1">
      <alignment horizontal="right" vertical="center" wrapText="1"/>
    </xf>
    <xf numFmtId="167" fontId="38" fillId="0" borderId="2" xfId="45" applyNumberFormat="1" applyFont="1" applyFill="1" applyBorder="1" applyAlignment="1">
      <alignment horizontal="left" vertical="center" wrapText="1"/>
    </xf>
    <xf numFmtId="3" fontId="38" fillId="0" borderId="2" xfId="6" applyNumberFormat="1" applyFont="1" applyFill="1" applyBorder="1" applyAlignment="1">
      <alignment horizontal="right" vertical="center"/>
    </xf>
    <xf numFmtId="1" fontId="38" fillId="0" borderId="2" xfId="1" applyNumberFormat="1" applyFont="1" applyFill="1" applyBorder="1" applyAlignment="1">
      <alignment vertical="center" wrapText="1"/>
    </xf>
    <xf numFmtId="1" fontId="38" fillId="0" borderId="2" xfId="1" applyNumberFormat="1" applyFont="1" applyFill="1" applyBorder="1" applyAlignment="1">
      <alignment horizontal="center" vertical="center"/>
    </xf>
    <xf numFmtId="0" fontId="22" fillId="0" borderId="2" xfId="9" applyFont="1" applyFill="1" applyBorder="1" applyAlignment="1">
      <alignment horizontal="left" vertical="center" wrapText="1"/>
    </xf>
    <xf numFmtId="3" fontId="22" fillId="0" borderId="2" xfId="6" applyNumberFormat="1" applyFont="1" applyFill="1" applyBorder="1" applyAlignment="1">
      <alignment horizontal="right" vertical="center"/>
    </xf>
    <xf numFmtId="3" fontId="6" fillId="0" borderId="2" xfId="6" applyNumberFormat="1" applyFont="1" applyFill="1" applyBorder="1" applyAlignment="1">
      <alignment horizontal="right"/>
    </xf>
    <xf numFmtId="167" fontId="38" fillId="0" borderId="2" xfId="45" applyNumberFormat="1" applyFont="1" applyFill="1" applyBorder="1" applyAlignment="1">
      <alignment horizontal="center" vertical="center" wrapText="1"/>
    </xf>
    <xf numFmtId="3" fontId="38" fillId="0" borderId="2" xfId="3" applyNumberFormat="1" applyFont="1" applyFill="1" applyBorder="1" applyAlignment="1">
      <alignment horizontal="right" vertical="center"/>
    </xf>
    <xf numFmtId="3" fontId="6" fillId="0" borderId="2" xfId="6" applyNumberFormat="1" applyFont="1" applyFill="1" applyBorder="1" applyAlignment="1">
      <alignment horizontal="right" vertical="center"/>
    </xf>
    <xf numFmtId="0" fontId="38" fillId="2" borderId="2" xfId="0" applyFont="1" applyFill="1" applyBorder="1" applyAlignment="1">
      <alignment vertical="center" wrapText="1"/>
    </xf>
    <xf numFmtId="165" fontId="38" fillId="2" borderId="2" xfId="6" applyNumberFormat="1" applyFont="1" applyFill="1" applyBorder="1" applyAlignment="1">
      <alignment horizontal="center" vertical="center" wrapText="1"/>
    </xf>
    <xf numFmtId="165" fontId="38" fillId="2" borderId="2" xfId="6" applyNumberFormat="1" applyFont="1" applyFill="1" applyBorder="1" applyAlignment="1">
      <alignment horizontal="right" vertical="center" wrapText="1"/>
    </xf>
    <xf numFmtId="165" fontId="39" fillId="2" borderId="2" xfId="6" quotePrefix="1" applyNumberFormat="1" applyFont="1" applyFill="1" applyBorder="1" applyAlignment="1">
      <alignment horizontal="right" vertical="center" wrapText="1"/>
    </xf>
    <xf numFmtId="0" fontId="22" fillId="2" borderId="2" xfId="0" applyFont="1" applyFill="1" applyBorder="1" applyAlignment="1">
      <alignment vertical="center" wrapText="1"/>
    </xf>
    <xf numFmtId="165" fontId="22" fillId="2" borderId="2" xfId="6" applyNumberFormat="1" applyFont="1" applyFill="1" applyBorder="1" applyAlignment="1">
      <alignment horizontal="right" vertical="center" wrapText="1"/>
    </xf>
    <xf numFmtId="1" fontId="36" fillId="2" borderId="2" xfId="1" applyNumberFormat="1" applyFont="1" applyFill="1" applyBorder="1" applyAlignment="1">
      <alignment vertical="center"/>
    </xf>
    <xf numFmtId="169" fontId="22" fillId="4" borderId="2" xfId="45" applyNumberFormat="1" applyFont="1" applyFill="1" applyBorder="1" applyAlignment="1">
      <alignment vertical="center" wrapText="1"/>
    </xf>
    <xf numFmtId="1" fontId="6" fillId="0" borderId="2" xfId="1" applyNumberFormat="1" applyFont="1" applyFill="1" applyBorder="1" applyAlignment="1">
      <alignment horizontal="left" vertical="center" wrapText="1"/>
    </xf>
    <xf numFmtId="1" fontId="6" fillId="0" borderId="2" xfId="1" applyNumberFormat="1" applyFont="1" applyFill="1" applyBorder="1" applyAlignment="1">
      <alignment horizontal="right" vertical="center" wrapText="1"/>
    </xf>
    <xf numFmtId="1" fontId="6" fillId="2" borderId="2" xfId="1" applyNumberFormat="1" applyFont="1" applyFill="1" applyBorder="1" applyAlignment="1">
      <alignment horizontal="left" vertical="center" wrapText="1"/>
    </xf>
    <xf numFmtId="167" fontId="22" fillId="0" borderId="2" xfId="45" applyNumberFormat="1" applyFont="1" applyFill="1" applyBorder="1" applyAlignment="1">
      <alignment horizontal="right" vertical="center" wrapText="1"/>
    </xf>
    <xf numFmtId="3" fontId="38" fillId="0" borderId="2" xfId="1" applyNumberFormat="1" applyFont="1" applyFill="1" applyBorder="1" applyAlignment="1">
      <alignment horizontal="left" vertical="center" wrapText="1"/>
    </xf>
    <xf numFmtId="3" fontId="38" fillId="0" borderId="2" xfId="1" applyNumberFormat="1" applyFont="1" applyFill="1" applyBorder="1" applyAlignment="1">
      <alignment horizontal="right" vertical="center" wrapText="1"/>
    </xf>
    <xf numFmtId="165" fontId="38" fillId="0" borderId="2" xfId="3" applyNumberFormat="1" applyFont="1" applyFill="1" applyBorder="1" applyAlignment="1">
      <alignment horizontal="right" vertical="center"/>
    </xf>
    <xf numFmtId="1" fontId="38" fillId="0" borderId="2"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xf>
    <xf numFmtId="0" fontId="38" fillId="0" borderId="2" xfId="9" applyFont="1" applyFill="1" applyBorder="1" applyAlignment="1">
      <alignment horizontal="right" vertical="center" wrapText="1"/>
    </xf>
    <xf numFmtId="167" fontId="22" fillId="0" borderId="2" xfId="45" applyNumberFormat="1" applyFont="1" applyFill="1" applyBorder="1" applyAlignment="1">
      <alignment horizontal="center" vertical="center" wrapText="1"/>
    </xf>
    <xf numFmtId="167" fontId="22" fillId="0" borderId="2" xfId="45" applyNumberFormat="1" applyFont="1" applyFill="1" applyBorder="1" applyAlignment="1">
      <alignment horizontal="left" vertical="center" wrapText="1"/>
    </xf>
    <xf numFmtId="167" fontId="36" fillId="0" borderId="2" xfId="45" applyNumberFormat="1" applyFont="1" applyFill="1" applyBorder="1" applyAlignment="1">
      <alignment horizontal="left" vertical="center" wrapText="1"/>
    </xf>
    <xf numFmtId="1" fontId="38" fillId="2" borderId="2" xfId="1" applyNumberFormat="1" applyFont="1" applyFill="1" applyBorder="1" applyAlignment="1">
      <alignment horizontal="center" vertical="center" wrapText="1"/>
    </xf>
    <xf numFmtId="1" fontId="38" fillId="0" borderId="2" xfId="9" applyNumberFormat="1" applyFont="1" applyFill="1" applyBorder="1" applyAlignment="1">
      <alignment horizontal="right" vertical="center" wrapText="1"/>
    </xf>
    <xf numFmtId="3" fontId="39" fillId="10" borderId="2" xfId="1" applyNumberFormat="1" applyFont="1" applyFill="1" applyBorder="1" applyAlignment="1">
      <alignment vertical="center" wrapText="1"/>
    </xf>
    <xf numFmtId="0" fontId="6" fillId="0" borderId="2" xfId="9" applyFont="1" applyFill="1" applyBorder="1" applyAlignment="1">
      <alignment horizontal="center" vertical="center" wrapText="1"/>
    </xf>
    <xf numFmtId="0" fontId="37" fillId="0" borderId="2" xfId="9" applyFont="1" applyFill="1" applyBorder="1" applyAlignment="1">
      <alignment horizontal="left" vertical="center" wrapText="1"/>
    </xf>
    <xf numFmtId="0" fontId="22" fillId="0" borderId="2" xfId="9" applyFont="1" applyFill="1" applyBorder="1" applyAlignment="1">
      <alignment horizontal="center" vertical="center" wrapText="1"/>
    </xf>
    <xf numFmtId="0" fontId="22" fillId="0" borderId="2" xfId="9" applyFont="1" applyFill="1" applyBorder="1" applyAlignment="1">
      <alignment horizontal="right" vertical="center" wrapText="1"/>
    </xf>
    <xf numFmtId="0" fontId="36" fillId="0" borderId="2" xfId="9" applyFont="1" applyFill="1" applyBorder="1" applyAlignment="1">
      <alignment horizontal="left" vertical="center" wrapText="1"/>
    </xf>
    <xf numFmtId="167" fontId="22" fillId="0" borderId="2" xfId="9" applyNumberFormat="1" applyFont="1" applyFill="1" applyBorder="1" applyAlignment="1">
      <alignment horizontal="right" vertical="center" wrapText="1"/>
    </xf>
    <xf numFmtId="49" fontId="38" fillId="2" borderId="2" xfId="1" applyNumberFormat="1" applyFont="1" applyFill="1" applyBorder="1" applyAlignment="1">
      <alignment horizontal="center" vertical="center" wrapText="1"/>
    </xf>
    <xf numFmtId="1" fontId="38" fillId="2" borderId="2" xfId="1" applyNumberFormat="1" applyFont="1" applyFill="1" applyBorder="1" applyAlignment="1">
      <alignment horizontal="left" vertical="center" wrapText="1"/>
    </xf>
    <xf numFmtId="165" fontId="39" fillId="2" borderId="2" xfId="3" quotePrefix="1" applyNumberFormat="1" applyFont="1" applyFill="1" applyBorder="1" applyAlignment="1">
      <alignment horizontal="right" vertical="center" wrapText="1"/>
    </xf>
    <xf numFmtId="0" fontId="39" fillId="0" borderId="2" xfId="9" applyFont="1" applyFill="1" applyBorder="1" applyAlignment="1">
      <alignment horizontal="right" vertical="center" wrapText="1"/>
    </xf>
    <xf numFmtId="0" fontId="39" fillId="0" borderId="2" xfId="9" applyFont="1" applyFill="1" applyBorder="1" applyAlignment="1">
      <alignment horizontal="left" vertical="center" wrapText="1"/>
    </xf>
    <xf numFmtId="0" fontId="39" fillId="2" borderId="2" xfId="9" applyFont="1" applyFill="1" applyBorder="1" applyAlignment="1">
      <alignment horizontal="left" vertical="center" wrapText="1"/>
    </xf>
    <xf numFmtId="165" fontId="6" fillId="2" borderId="2" xfId="4" quotePrefix="1" applyNumberFormat="1" applyFont="1" applyFill="1" applyBorder="1" applyAlignment="1">
      <alignment horizontal="right" vertical="center" wrapText="1"/>
    </xf>
    <xf numFmtId="165" fontId="38" fillId="2" borderId="2" xfId="4" quotePrefix="1" applyNumberFormat="1" applyFont="1" applyFill="1" applyBorder="1" applyAlignment="1">
      <alignment horizontal="right" vertical="center" wrapText="1"/>
    </xf>
    <xf numFmtId="0" fontId="37" fillId="2" borderId="2" xfId="9" applyFont="1" applyFill="1" applyBorder="1" applyAlignment="1">
      <alignment horizontal="left" vertical="center" wrapText="1"/>
    </xf>
    <xf numFmtId="0" fontId="6" fillId="2" borderId="2" xfId="1" applyNumberFormat="1" applyFont="1" applyFill="1" applyBorder="1" applyAlignment="1">
      <alignment horizontal="left" vertical="center" wrapText="1"/>
    </xf>
    <xf numFmtId="0" fontId="36" fillId="2" borderId="2" xfId="9" applyFont="1" applyFill="1" applyBorder="1" applyAlignment="1">
      <alignment horizontal="left" vertical="center" wrapText="1"/>
    </xf>
    <xf numFmtId="0" fontId="6" fillId="2" borderId="2" xfId="12" applyFont="1" applyFill="1" applyBorder="1" applyAlignment="1">
      <alignment horizontal="left" vertical="center" wrapText="1"/>
    </xf>
    <xf numFmtId="0" fontId="6" fillId="2" borderId="2" xfId="12" applyFont="1" applyFill="1" applyBorder="1" applyAlignment="1">
      <alignment vertical="center" wrapText="1"/>
    </xf>
    <xf numFmtId="0" fontId="38" fillId="2" borderId="2" xfId="5" applyFont="1" applyFill="1" applyBorder="1" applyAlignment="1">
      <alignment horizontal="center" vertical="center" wrapText="1"/>
    </xf>
    <xf numFmtId="165" fontId="39" fillId="0" borderId="2" xfId="3" applyNumberFormat="1" applyFont="1" applyFill="1" applyBorder="1" applyAlignment="1">
      <alignment horizontal="right" vertical="center"/>
    </xf>
    <xf numFmtId="49" fontId="38" fillId="0" borderId="2" xfId="2" applyNumberFormat="1" applyFont="1" applyFill="1" applyBorder="1" applyAlignment="1">
      <alignment horizontal="right" vertical="center" wrapText="1"/>
    </xf>
    <xf numFmtId="43" fontId="22" fillId="4" borderId="2" xfId="45" applyFont="1" applyFill="1" applyBorder="1" applyAlignment="1">
      <alignment horizontal="center" vertical="center"/>
    </xf>
    <xf numFmtId="43" fontId="22" fillId="5" borderId="2" xfId="45" applyFont="1" applyFill="1" applyBorder="1" applyAlignment="1">
      <alignment vertical="center" wrapText="1"/>
    </xf>
    <xf numFmtId="49" fontId="22" fillId="0" borderId="2" xfId="1" quotePrefix="1" applyNumberFormat="1" applyFont="1" applyBorder="1" applyAlignment="1">
      <alignment horizontal="center" vertical="center" wrapText="1"/>
    </xf>
    <xf numFmtId="49" fontId="6" fillId="2" borderId="2" xfId="1" applyNumberFormat="1" applyFont="1" applyFill="1" applyBorder="1" applyAlignment="1">
      <alignment horizontal="center" vertical="center"/>
    </xf>
    <xf numFmtId="1" fontId="6" fillId="2" borderId="2" xfId="1" quotePrefix="1" applyNumberFormat="1" applyFont="1" applyFill="1" applyBorder="1" applyAlignment="1">
      <alignment vertical="center" wrapText="1"/>
    </xf>
    <xf numFmtId="0" fontId="6" fillId="2" borderId="2" xfId="13" applyFont="1" applyFill="1" applyBorder="1" applyAlignment="1">
      <alignment horizontal="left" vertical="center" wrapText="1"/>
    </xf>
    <xf numFmtId="49" fontId="6" fillId="2" borderId="2" xfId="5" applyNumberFormat="1" applyFont="1" applyFill="1" applyBorder="1" applyAlignment="1">
      <alignment horizontal="right" vertical="center" wrapText="1"/>
    </xf>
    <xf numFmtId="49" fontId="6" fillId="2" borderId="2" xfId="5" applyNumberFormat="1" applyFont="1" applyFill="1" applyBorder="1" applyAlignment="1">
      <alignment horizontal="left" vertical="center" wrapText="1"/>
    </xf>
    <xf numFmtId="1" fontId="6" fillId="2" borderId="2" xfId="1" applyNumberFormat="1" applyFont="1" applyFill="1" applyBorder="1" applyAlignment="1">
      <alignment horizontal="right" vertical="center" wrapText="1"/>
    </xf>
    <xf numFmtId="1" fontId="22" fillId="2" borderId="2" xfId="1" quotePrefix="1" applyNumberFormat="1" applyFont="1" applyFill="1" applyBorder="1" applyAlignment="1">
      <alignment vertical="center" wrapText="1"/>
    </xf>
    <xf numFmtId="1" fontId="22" fillId="2" borderId="2" xfId="1" applyNumberFormat="1" applyFont="1" applyFill="1" applyBorder="1" applyAlignment="1">
      <alignment horizontal="right" vertical="center" wrapText="1"/>
    </xf>
    <xf numFmtId="1" fontId="22" fillId="2" borderId="2" xfId="1" applyNumberFormat="1" applyFont="1" applyFill="1" applyBorder="1" applyAlignment="1">
      <alignment vertical="center" wrapText="1"/>
    </xf>
    <xf numFmtId="1" fontId="6" fillId="2" borderId="2" xfId="1" applyNumberFormat="1" applyFont="1" applyFill="1" applyBorder="1" applyAlignment="1" applyProtection="1">
      <alignment horizontal="left" vertical="center" wrapText="1"/>
      <protection hidden="1"/>
    </xf>
    <xf numFmtId="0" fontId="22" fillId="0" borderId="2" xfId="9" applyFont="1" applyBorder="1" applyAlignment="1">
      <alignment horizontal="center" vertical="center" wrapText="1"/>
    </xf>
    <xf numFmtId="165" fontId="6" fillId="2" borderId="2" xfId="6" applyNumberFormat="1" applyFont="1" applyFill="1" applyBorder="1" applyAlignment="1">
      <alignment horizontal="right" vertical="center" wrapText="1"/>
    </xf>
    <xf numFmtId="0" fontId="22" fillId="4" borderId="2" xfId="1" applyNumberFormat="1" applyFont="1" applyFill="1" applyBorder="1" applyAlignment="1">
      <alignment horizontal="center" vertical="center" wrapText="1"/>
    </xf>
    <xf numFmtId="165" fontId="22" fillId="4" borderId="2" xfId="3" quotePrefix="1" applyNumberFormat="1" applyFont="1" applyFill="1" applyBorder="1" applyAlignment="1">
      <alignment horizontal="right" vertical="center" wrapText="1"/>
    </xf>
    <xf numFmtId="0" fontId="6" fillId="2" borderId="2" xfId="0" applyFont="1" applyFill="1" applyBorder="1" applyAlignment="1">
      <alignment horizontal="center" vertical="center" wrapText="1"/>
    </xf>
    <xf numFmtId="3" fontId="39" fillId="5" borderId="2" xfId="1" applyNumberFormat="1" applyFont="1" applyFill="1" applyBorder="1" applyAlignment="1">
      <alignment horizontal="center" vertical="center" wrapText="1"/>
    </xf>
    <xf numFmtId="3" fontId="39" fillId="2" borderId="2" xfId="1" applyNumberFormat="1" applyFont="1" applyFill="1" applyBorder="1" applyAlignment="1">
      <alignment horizontal="center" vertical="center" wrapText="1"/>
    </xf>
    <xf numFmtId="3" fontId="38" fillId="5" borderId="2" xfId="1" applyNumberFormat="1" applyFont="1" applyFill="1" applyBorder="1" applyAlignment="1">
      <alignment vertical="center" wrapText="1"/>
    </xf>
    <xf numFmtId="3" fontId="22" fillId="5" borderId="2" xfId="1" applyNumberFormat="1" applyFont="1" applyFill="1" applyBorder="1" applyAlignment="1">
      <alignment horizontal="center" vertical="center" wrapText="1"/>
    </xf>
    <xf numFmtId="49" fontId="39" fillId="2" borderId="2" xfId="1" quotePrefix="1" applyNumberFormat="1" applyFont="1" applyFill="1" applyBorder="1" applyAlignment="1">
      <alignment horizontal="center" vertical="center" wrapText="1"/>
    </xf>
    <xf numFmtId="3" fontId="39" fillId="2" borderId="2" xfId="1" applyNumberFormat="1" applyFont="1" applyFill="1" applyBorder="1" applyAlignment="1">
      <alignment horizontal="right" vertical="center" wrapText="1"/>
    </xf>
    <xf numFmtId="165" fontId="39" fillId="2" borderId="2" xfId="6" applyNumberFormat="1" applyFont="1" applyFill="1" applyBorder="1" applyAlignment="1">
      <alignment horizontal="right" vertical="center" shrinkToFit="1"/>
    </xf>
    <xf numFmtId="49" fontId="6" fillId="5" borderId="2" xfId="1" quotePrefix="1" applyNumberFormat="1"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horizontal="right" vertical="center" wrapText="1"/>
    </xf>
    <xf numFmtId="167" fontId="6" fillId="5" borderId="2" xfId="45" applyNumberFormat="1" applyFont="1" applyFill="1" applyBorder="1" applyAlignment="1">
      <alignment horizontal="right" vertical="center" wrapText="1"/>
    </xf>
    <xf numFmtId="0" fontId="6" fillId="5" borderId="2" xfId="0" applyFont="1" applyFill="1" applyBorder="1" applyAlignment="1">
      <alignment horizontal="center" vertical="center" wrapText="1"/>
    </xf>
    <xf numFmtId="165" fontId="6" fillId="5" borderId="2" xfId="3" applyNumberFormat="1" applyFont="1" applyFill="1" applyBorder="1" applyAlignment="1">
      <alignment horizontal="right" vertical="center"/>
    </xf>
    <xf numFmtId="3" fontId="16" fillId="2" borderId="2" xfId="0" applyNumberFormat="1" applyFont="1" applyFill="1" applyBorder="1" applyAlignment="1">
      <alignment vertical="center" wrapText="1"/>
    </xf>
    <xf numFmtId="0" fontId="16" fillId="2" borderId="2" xfId="5" applyFont="1" applyFill="1" applyBorder="1" applyAlignment="1">
      <alignment vertical="center" wrapText="1"/>
    </xf>
    <xf numFmtId="167" fontId="22" fillId="0" borderId="2" xfId="5" applyNumberFormat="1" applyFont="1" applyFill="1" applyBorder="1" applyAlignment="1">
      <alignment horizontal="right" vertical="center" wrapText="1"/>
    </xf>
    <xf numFmtId="3" fontId="16" fillId="2" borderId="2" xfId="0" applyNumberFormat="1" applyFont="1" applyFill="1" applyBorder="1" applyAlignment="1">
      <alignment vertical="center"/>
    </xf>
    <xf numFmtId="49" fontId="16" fillId="2" borderId="2" xfId="1" quotePrefix="1" applyNumberFormat="1" applyFont="1" applyFill="1" applyBorder="1" applyAlignment="1">
      <alignment horizontal="center" vertical="center" wrapText="1"/>
    </xf>
    <xf numFmtId="3" fontId="6" fillId="2" borderId="2" xfId="5" applyNumberFormat="1" applyFont="1" applyFill="1" applyBorder="1" applyAlignment="1">
      <alignment horizontal="center" vertical="center" wrapText="1"/>
    </xf>
    <xf numFmtId="3" fontId="38" fillId="2" borderId="2" xfId="5" applyNumberFormat="1" applyFont="1" applyFill="1" applyBorder="1" applyAlignment="1">
      <alignment horizontal="center" vertical="center" wrapText="1"/>
    </xf>
    <xf numFmtId="167" fontId="38" fillId="2" borderId="2" xfId="45" applyNumberFormat="1" applyFont="1" applyFill="1" applyBorder="1" applyAlignment="1">
      <alignment vertical="center" wrapText="1"/>
    </xf>
    <xf numFmtId="165" fontId="38" fillId="2" borderId="2" xfId="3" applyNumberFormat="1" applyFont="1" applyFill="1" applyBorder="1" applyAlignment="1">
      <alignment horizontal="right" vertical="center" wrapText="1"/>
    </xf>
    <xf numFmtId="165" fontId="39" fillId="2" borderId="2" xfId="3" applyNumberFormat="1" applyFont="1" applyFill="1" applyBorder="1" applyAlignment="1">
      <alignment horizontal="right" vertical="center" wrapText="1"/>
    </xf>
    <xf numFmtId="165" fontId="22" fillId="4" borderId="2" xfId="6" applyNumberFormat="1" applyFont="1" applyFill="1" applyBorder="1" applyAlignment="1">
      <alignment horizontal="right" vertical="center"/>
    </xf>
    <xf numFmtId="165" fontId="6" fillId="2" borderId="2" xfId="6" applyNumberFormat="1" applyFont="1" applyFill="1" applyBorder="1" applyAlignment="1">
      <alignment horizontal="left" vertical="center" wrapText="1"/>
    </xf>
    <xf numFmtId="165" fontId="6" fillId="0" borderId="2" xfId="6" applyNumberFormat="1" applyFont="1" applyFill="1" applyBorder="1" applyAlignment="1">
      <alignment horizontal="left" vertical="center" wrapText="1"/>
    </xf>
    <xf numFmtId="165" fontId="6" fillId="0" borderId="2" xfId="6" applyNumberFormat="1" applyFont="1" applyFill="1" applyBorder="1" applyAlignment="1">
      <alignment horizontal="right" vertical="center" wrapText="1"/>
    </xf>
    <xf numFmtId="171" fontId="6" fillId="0" borderId="2" xfId="6" quotePrefix="1" applyNumberFormat="1" applyFont="1" applyFill="1" applyBorder="1" applyAlignment="1">
      <alignment horizontal="right" vertical="center" wrapText="1"/>
    </xf>
    <xf numFmtId="165" fontId="22" fillId="0" borderId="2" xfId="6" applyNumberFormat="1" applyFont="1" applyFill="1" applyBorder="1" applyAlignment="1">
      <alignment horizontal="left" vertical="center" wrapText="1"/>
    </xf>
    <xf numFmtId="165" fontId="22" fillId="0" borderId="2" xfId="6" applyNumberFormat="1" applyFont="1" applyFill="1" applyBorder="1" applyAlignment="1">
      <alignment horizontal="right" vertical="center" wrapText="1"/>
    </xf>
    <xf numFmtId="171" fontId="22" fillId="0" borderId="2" xfId="6" quotePrefix="1" applyNumberFormat="1" applyFont="1" applyFill="1" applyBorder="1" applyAlignment="1">
      <alignment horizontal="right" vertical="center" wrapText="1"/>
    </xf>
    <xf numFmtId="49" fontId="22" fillId="5" borderId="2" xfId="1" applyNumberFormat="1" applyFont="1" applyFill="1" applyBorder="1" applyAlignment="1">
      <alignment horizontal="center" vertical="center"/>
    </xf>
    <xf numFmtId="1" fontId="22" fillId="5" borderId="2" xfId="1" applyNumberFormat="1" applyFont="1" applyFill="1" applyBorder="1" applyAlignment="1">
      <alignment vertical="center" wrapText="1"/>
    </xf>
    <xf numFmtId="167" fontId="22" fillId="5" borderId="2" xfId="45" applyNumberFormat="1" applyFont="1" applyFill="1" applyBorder="1" applyAlignment="1">
      <alignment horizontal="right" vertical="center"/>
    </xf>
    <xf numFmtId="1" fontId="22" fillId="5" borderId="2" xfId="1" applyNumberFormat="1" applyFont="1" applyFill="1" applyBorder="1" applyAlignment="1">
      <alignment vertical="center"/>
    </xf>
    <xf numFmtId="1" fontId="22" fillId="5" borderId="2" xfId="1" applyNumberFormat="1" applyFont="1" applyFill="1" applyBorder="1" applyAlignment="1">
      <alignment horizontal="right" vertical="center"/>
    </xf>
    <xf numFmtId="1" fontId="36" fillId="5" borderId="2" xfId="1" applyNumberFormat="1" applyFont="1" applyFill="1" applyBorder="1" applyAlignment="1">
      <alignment vertical="center"/>
    </xf>
    <xf numFmtId="167" fontId="6" fillId="2" borderId="2" xfId="45" quotePrefix="1" applyNumberFormat="1" applyFont="1" applyFill="1" applyBorder="1" applyAlignment="1">
      <alignment horizontal="center" vertical="center" wrapText="1"/>
    </xf>
    <xf numFmtId="167" fontId="6" fillId="2" borderId="2" xfId="45" applyNumberFormat="1" applyFont="1" applyFill="1" applyBorder="1" applyAlignment="1">
      <alignment horizontal="right" vertical="center"/>
    </xf>
    <xf numFmtId="167" fontId="22" fillId="2" borderId="2" xfId="45" applyNumberFormat="1" applyFont="1" applyFill="1" applyBorder="1" applyAlignment="1">
      <alignment horizontal="right" vertical="center"/>
    </xf>
    <xf numFmtId="1" fontId="22" fillId="2" borderId="2" xfId="1" applyNumberFormat="1" applyFont="1" applyFill="1" applyBorder="1" applyAlignment="1">
      <alignment horizontal="right" vertical="center"/>
    </xf>
    <xf numFmtId="1" fontId="6" fillId="2" borderId="2" xfId="1" applyNumberFormat="1" applyFont="1" applyFill="1" applyBorder="1" applyAlignment="1">
      <alignment horizontal="right" vertical="center"/>
    </xf>
    <xf numFmtId="49" fontId="6" fillId="0" borderId="2" xfId="1" applyNumberFormat="1" applyFont="1" applyFill="1" applyBorder="1" applyAlignment="1">
      <alignment horizontal="center" vertical="center"/>
    </xf>
    <xf numFmtId="167" fontId="6" fillId="0" borderId="2" xfId="45" applyNumberFormat="1" applyFont="1" applyFill="1" applyBorder="1" applyAlignment="1">
      <alignment horizontal="center" vertical="center" wrapText="1"/>
    </xf>
    <xf numFmtId="1" fontId="36" fillId="0" borderId="2" xfId="1" applyNumberFormat="1" applyFont="1" applyFill="1" applyBorder="1" applyAlignment="1">
      <alignment vertical="center"/>
    </xf>
    <xf numFmtId="49" fontId="42" fillId="0" borderId="2" xfId="1" applyNumberFormat="1" applyFont="1" applyFill="1" applyBorder="1" applyAlignment="1">
      <alignment horizontal="center" vertical="center"/>
    </xf>
    <xf numFmtId="1" fontId="42" fillId="0" borderId="2" xfId="1" applyNumberFormat="1" applyFont="1" applyFill="1" applyBorder="1" applyAlignment="1">
      <alignment vertical="center" wrapText="1"/>
    </xf>
    <xf numFmtId="3" fontId="42" fillId="2" borderId="2" xfId="1" applyNumberFormat="1" applyFont="1" applyFill="1" applyBorder="1" applyAlignment="1">
      <alignment horizontal="right" vertical="center" wrapText="1"/>
    </xf>
    <xf numFmtId="167" fontId="42" fillId="2" borderId="2" xfId="45" applyNumberFormat="1" applyFont="1" applyFill="1" applyBorder="1" applyAlignment="1">
      <alignment vertical="center"/>
    </xf>
    <xf numFmtId="167" fontId="42" fillId="0" borderId="2" xfId="45" applyNumberFormat="1" applyFont="1" applyFill="1" applyBorder="1" applyAlignment="1">
      <alignment horizontal="center" vertical="center" wrapText="1"/>
    </xf>
    <xf numFmtId="1" fontId="3" fillId="0" borderId="2" xfId="1" applyNumberFormat="1" applyFont="1" applyFill="1" applyBorder="1" applyAlignment="1">
      <alignment horizontal="right" vertical="center"/>
    </xf>
    <xf numFmtId="1" fontId="3" fillId="0" borderId="2" xfId="1" applyNumberFormat="1" applyFont="1" applyFill="1" applyBorder="1" applyAlignment="1">
      <alignment vertical="center"/>
    </xf>
    <xf numFmtId="3" fontId="42" fillId="2" borderId="2" xfId="1" applyNumberFormat="1" applyFont="1" applyFill="1" applyBorder="1" applyAlignment="1">
      <alignment vertical="center" wrapText="1"/>
    </xf>
    <xf numFmtId="49" fontId="3" fillId="0" borderId="2" xfId="1" applyNumberFormat="1" applyFont="1" applyFill="1" applyBorder="1" applyAlignment="1">
      <alignment horizontal="center" vertical="center"/>
    </xf>
    <xf numFmtId="1" fontId="3" fillId="0" borderId="2" xfId="1" applyNumberFormat="1" applyFont="1" applyFill="1" applyBorder="1" applyAlignment="1">
      <alignment vertical="center" wrapText="1"/>
    </xf>
    <xf numFmtId="167" fontId="3" fillId="0" borderId="2" xfId="45" applyNumberFormat="1" applyFont="1" applyFill="1" applyBorder="1" applyAlignment="1">
      <alignment horizontal="right" vertical="center"/>
    </xf>
    <xf numFmtId="49" fontId="34" fillId="0" borderId="2" xfId="1" applyNumberFormat="1" applyFont="1" applyFill="1" applyBorder="1" applyAlignment="1">
      <alignment horizontal="center" vertical="center"/>
    </xf>
    <xf numFmtId="1" fontId="34" fillId="0" borderId="2" xfId="1" applyNumberFormat="1" applyFont="1" applyFill="1" applyBorder="1" applyAlignment="1">
      <alignment vertical="center" wrapText="1"/>
    </xf>
    <xf numFmtId="1" fontId="34" fillId="0" borderId="2" xfId="1" applyNumberFormat="1" applyFont="1" applyFill="1" applyBorder="1" applyAlignment="1">
      <alignment horizontal="right" vertical="center"/>
    </xf>
    <xf numFmtId="1" fontId="34" fillId="0" borderId="2" xfId="1" applyNumberFormat="1" applyFont="1" applyFill="1" applyBorder="1" applyAlignment="1">
      <alignment vertical="center"/>
    </xf>
    <xf numFmtId="43" fontId="6" fillId="2" borderId="2" xfId="45" applyFont="1" applyFill="1" applyBorder="1" applyAlignment="1">
      <alignment horizontal="left" vertical="center" wrapText="1"/>
    </xf>
    <xf numFmtId="43" fontId="22" fillId="2" borderId="2" xfId="45" applyFont="1" applyFill="1" applyBorder="1" applyAlignment="1">
      <alignment horizontal="left" vertical="center" wrapText="1"/>
    </xf>
    <xf numFmtId="43" fontId="22" fillId="2" borderId="2" xfId="45" applyFont="1" applyFill="1" applyBorder="1" applyAlignment="1">
      <alignment horizontal="right" vertical="center" wrapText="1"/>
    </xf>
    <xf numFmtId="1" fontId="17" fillId="0" borderId="1" xfId="1" applyNumberFormat="1" applyFont="1" applyFill="1" applyBorder="1" applyAlignment="1">
      <alignment horizontal="center" vertical="center"/>
    </xf>
    <xf numFmtId="3" fontId="18" fillId="0" borderId="4"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3" xfId="1" applyNumberFormat="1" applyFont="1" applyFill="1" applyBorder="1" applyAlignment="1">
      <alignment horizontal="center" vertical="center" wrapText="1"/>
    </xf>
    <xf numFmtId="3" fontId="18" fillId="0" borderId="3" xfId="1" applyNumberFormat="1" applyFont="1" applyFill="1" applyBorder="1" applyAlignment="1">
      <alignment horizontal="center" vertical="center" wrapText="1"/>
    </xf>
    <xf numFmtId="3" fontId="18" fillId="0" borderId="5" xfId="1"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wrapText="1"/>
    </xf>
    <xf numFmtId="3" fontId="18" fillId="0" borderId="10" xfId="1" applyNumberFormat="1" applyFont="1" applyFill="1" applyBorder="1" applyAlignment="1">
      <alignment horizontal="center" vertical="center" wrapText="1"/>
    </xf>
    <xf numFmtId="3" fontId="18" fillId="0" borderId="14" xfId="1" applyNumberFormat="1" applyFont="1" applyFill="1" applyBorder="1" applyAlignment="1">
      <alignment horizontal="center" vertical="center" wrapText="1"/>
    </xf>
    <xf numFmtId="3" fontId="18" fillId="0" borderId="9" xfId="1" applyNumberFormat="1" applyFont="1" applyFill="1" applyBorder="1" applyAlignment="1">
      <alignment horizontal="center" vertical="center" wrapText="1"/>
    </xf>
    <xf numFmtId="1" fontId="15" fillId="0" borderId="0" xfId="1" applyNumberFormat="1" applyFont="1" applyFill="1" applyAlignment="1">
      <alignment horizontal="center"/>
    </xf>
    <xf numFmtId="1" fontId="15" fillId="0" borderId="0" xfId="1" applyNumberFormat="1" applyFont="1" applyFill="1" applyAlignment="1">
      <alignment horizontal="center" vertical="center" wrapText="1"/>
    </xf>
    <xf numFmtId="1" fontId="17" fillId="0" borderId="1" xfId="1" applyNumberFormat="1" applyFont="1" applyFill="1" applyBorder="1" applyAlignment="1">
      <alignment horizontal="center" vertical="center"/>
    </xf>
    <xf numFmtId="49" fontId="18" fillId="0" borderId="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11" xfId="1" applyNumberFormat="1"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12" xfId="1" applyNumberFormat="1" applyFont="1" applyFill="1" applyBorder="1" applyAlignment="1">
      <alignment horizontal="center" vertical="center" wrapText="1"/>
    </xf>
    <xf numFmtId="3" fontId="29" fillId="0" borderId="2" xfId="1" applyNumberFormat="1" applyFont="1" applyFill="1" applyBorder="1" applyAlignment="1">
      <alignment horizontal="center" vertical="center" wrapText="1"/>
    </xf>
    <xf numFmtId="3" fontId="25" fillId="0" borderId="2" xfId="1" applyNumberFormat="1" applyFont="1" applyFill="1" applyBorder="1" applyAlignment="1">
      <alignment horizontal="center" vertical="center" wrapText="1"/>
    </xf>
    <xf numFmtId="49" fontId="22" fillId="0" borderId="0" xfId="1" applyNumberFormat="1" applyFont="1" applyFill="1" applyBorder="1" applyAlignment="1">
      <alignment horizontal="center" vertical="center"/>
    </xf>
    <xf numFmtId="1" fontId="15" fillId="0" borderId="0" xfId="1" applyNumberFormat="1" applyFont="1" applyFill="1" applyBorder="1" applyAlignment="1">
      <alignment horizontal="center"/>
    </xf>
    <xf numFmtId="1" fontId="15" fillId="0" borderId="0" xfId="1" applyNumberFormat="1" applyFont="1" applyFill="1" applyBorder="1" applyAlignment="1">
      <alignment horizontal="center" vertical="center" wrapText="1"/>
    </xf>
    <xf numFmtId="49" fontId="22" fillId="0" borderId="0" xfId="1" applyNumberFormat="1" applyFont="1" applyFill="1" applyAlignment="1">
      <alignment horizontal="center" vertical="center"/>
    </xf>
    <xf numFmtId="1" fontId="33" fillId="0" borderId="0" xfId="1" applyNumberFormat="1" applyFont="1" applyFill="1" applyBorder="1" applyAlignment="1">
      <alignment horizontal="center" vertical="center"/>
    </xf>
    <xf numFmtId="1" fontId="15" fillId="2" borderId="0" xfId="1" applyNumberFormat="1" applyFont="1" applyFill="1" applyBorder="1" applyAlignment="1">
      <alignment horizontal="center"/>
    </xf>
    <xf numFmtId="1" fontId="15" fillId="2" borderId="0" xfId="1" applyNumberFormat="1" applyFont="1" applyFill="1" applyBorder="1" applyAlignment="1">
      <alignment horizontal="center" vertical="center" wrapText="1"/>
    </xf>
    <xf numFmtId="1" fontId="17" fillId="2" borderId="0" xfId="1" applyNumberFormat="1" applyFont="1" applyFill="1" applyBorder="1" applyAlignment="1">
      <alignment horizontal="center" vertical="center" wrapText="1"/>
    </xf>
    <xf numFmtId="49" fontId="22" fillId="6" borderId="2" xfId="1" applyNumberFormat="1" applyFont="1" applyFill="1" applyBorder="1" applyAlignment="1">
      <alignment horizontal="center" vertical="center" wrapText="1"/>
    </xf>
    <xf numFmtId="3" fontId="22" fillId="6" borderId="2" xfId="1" applyNumberFormat="1" applyFont="1" applyFill="1" applyBorder="1" applyAlignment="1">
      <alignment horizontal="center" vertical="center" wrapText="1"/>
    </xf>
    <xf numFmtId="3" fontId="22" fillId="6" borderId="10" xfId="1" applyNumberFormat="1" applyFont="1" applyFill="1" applyBorder="1" applyAlignment="1">
      <alignment horizontal="center" vertical="center" wrapText="1"/>
    </xf>
    <xf numFmtId="3" fontId="22" fillId="6" borderId="14" xfId="1" applyNumberFormat="1" applyFont="1" applyFill="1" applyBorder="1" applyAlignment="1">
      <alignment horizontal="center" vertical="center" wrapText="1"/>
    </xf>
    <xf numFmtId="3" fontId="22" fillId="6" borderId="9" xfId="1" applyNumberFormat="1" applyFont="1" applyFill="1" applyBorder="1" applyAlignment="1">
      <alignment horizontal="center" vertical="center" wrapText="1"/>
    </xf>
    <xf numFmtId="3" fontId="22" fillId="6" borderId="13" xfId="1" applyNumberFormat="1" applyFont="1" applyFill="1" applyBorder="1" applyAlignment="1">
      <alignment horizontal="center" vertical="center" wrapText="1"/>
    </xf>
    <xf numFmtId="3" fontId="22" fillId="6" borderId="3" xfId="1" applyNumberFormat="1" applyFont="1" applyFill="1" applyBorder="1" applyAlignment="1">
      <alignment horizontal="center" vertical="center" wrapText="1"/>
    </xf>
    <xf numFmtId="3" fontId="22" fillId="6" borderId="5" xfId="1" applyNumberFormat="1" applyFont="1" applyFill="1" applyBorder="1" applyAlignment="1">
      <alignment horizontal="center" vertical="center" wrapText="1"/>
    </xf>
    <xf numFmtId="3" fontId="22" fillId="6" borderId="4" xfId="1" applyNumberFormat="1" applyFont="1" applyFill="1" applyBorder="1" applyAlignment="1">
      <alignment horizontal="center" vertical="center" wrapText="1"/>
    </xf>
    <xf numFmtId="3" fontId="22" fillId="6" borderId="6" xfId="1" applyNumberFormat="1" applyFont="1" applyFill="1" applyBorder="1" applyAlignment="1">
      <alignment horizontal="center" vertical="center" wrapText="1"/>
    </xf>
    <xf numFmtId="3" fontId="22" fillId="6" borderId="8" xfId="1" applyNumberFormat="1" applyFont="1" applyFill="1" applyBorder="1" applyAlignment="1">
      <alignment horizontal="center" vertical="center" wrapText="1"/>
    </xf>
    <xf numFmtId="3" fontId="22" fillId="6" borderId="7" xfId="1" applyNumberFormat="1" applyFont="1" applyFill="1" applyBorder="1" applyAlignment="1">
      <alignment horizontal="center" vertical="center" wrapText="1"/>
    </xf>
    <xf numFmtId="3" fontId="22" fillId="6" borderId="0" xfId="1" applyNumberFormat="1" applyFont="1" applyFill="1" applyBorder="1" applyAlignment="1">
      <alignment horizontal="center" vertical="center" wrapText="1"/>
    </xf>
    <xf numFmtId="3" fontId="22" fillId="6" borderId="17" xfId="1" applyNumberFormat="1" applyFont="1" applyFill="1" applyBorder="1" applyAlignment="1">
      <alignment horizontal="center" vertical="center" wrapText="1"/>
    </xf>
    <xf numFmtId="3" fontId="22" fillId="6" borderId="11" xfId="1" applyNumberFormat="1" applyFont="1" applyFill="1" applyBorder="1" applyAlignment="1">
      <alignment horizontal="center" vertical="center" wrapText="1"/>
    </xf>
    <xf numFmtId="3" fontId="22" fillId="6" borderId="1" xfId="1" applyNumberFormat="1" applyFont="1" applyFill="1" applyBorder="1" applyAlignment="1">
      <alignment horizontal="center" vertical="center" wrapText="1"/>
    </xf>
    <xf numFmtId="3" fontId="22" fillId="6" borderId="12" xfId="1" applyNumberFormat="1" applyFont="1" applyFill="1" applyBorder="1" applyAlignment="1">
      <alignment horizontal="center" vertical="center" wrapText="1"/>
    </xf>
    <xf numFmtId="1" fontId="6" fillId="2" borderId="2" xfId="1" applyNumberFormat="1" applyFont="1" applyFill="1" applyBorder="1" applyAlignment="1">
      <alignment horizontal="center" vertical="center" wrapText="1"/>
    </xf>
    <xf numFmtId="1" fontId="6" fillId="2" borderId="2" xfId="1" applyNumberFormat="1" applyFont="1" applyFill="1" applyBorder="1" applyAlignment="1">
      <alignment horizontal="center" vertical="center"/>
    </xf>
    <xf numFmtId="49" fontId="18" fillId="2" borderId="2"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0" fontId="19" fillId="2" borderId="2" xfId="1" applyNumberFormat="1" applyFont="1" applyFill="1" applyBorder="1" applyAlignment="1">
      <alignment horizontal="center" vertical="center" wrapText="1"/>
    </xf>
    <xf numFmtId="3" fontId="19" fillId="2" borderId="2" xfId="1" quotePrefix="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0" fontId="25" fillId="2" borderId="2" xfId="1" applyNumberFormat="1" applyFont="1" applyFill="1" applyBorder="1" applyAlignment="1">
      <alignment horizontal="center" vertical="center" wrapText="1"/>
    </xf>
    <xf numFmtId="165" fontId="18" fillId="2" borderId="2" xfId="3" quotePrefix="1" applyNumberFormat="1" applyFont="1" applyFill="1" applyBorder="1" applyAlignment="1">
      <alignment horizontal="right" vertical="center" wrapText="1"/>
    </xf>
    <xf numFmtId="3" fontId="25" fillId="2" borderId="2" xfId="1" applyNumberFormat="1" applyFont="1" applyFill="1" applyBorder="1" applyAlignment="1">
      <alignment vertical="center" wrapText="1"/>
    </xf>
    <xf numFmtId="3" fontId="20" fillId="2" borderId="2" xfId="1" applyNumberFormat="1" applyFont="1" applyFill="1" applyBorder="1" applyAlignment="1">
      <alignment vertical="center" wrapText="1"/>
    </xf>
    <xf numFmtId="49" fontId="18" fillId="2" borderId="2" xfId="1" quotePrefix="1" applyNumberFormat="1" applyFont="1" applyFill="1" applyBorder="1" applyAlignment="1">
      <alignment horizontal="center" vertical="center" wrapText="1"/>
    </xf>
    <xf numFmtId="1" fontId="18" fillId="2" borderId="2" xfId="1" quotePrefix="1" applyNumberFormat="1" applyFont="1" applyFill="1" applyBorder="1" applyAlignment="1">
      <alignment horizontal="left" vertical="center" wrapText="1"/>
    </xf>
    <xf numFmtId="3" fontId="25" fillId="2" borderId="2" xfId="1" quotePrefix="1" applyNumberFormat="1" applyFont="1" applyFill="1" applyBorder="1" applyAlignment="1">
      <alignment horizontal="center" vertical="center" wrapText="1"/>
    </xf>
    <xf numFmtId="3" fontId="3" fillId="2" borderId="2" xfId="0" applyNumberFormat="1" applyFont="1" applyFill="1" applyBorder="1"/>
    <xf numFmtId="0" fontId="18" fillId="2" borderId="2" xfId="0" applyFont="1" applyFill="1" applyBorder="1" applyAlignment="1">
      <alignment vertical="center" wrapText="1"/>
    </xf>
    <xf numFmtId="3" fontId="18" fillId="2" borderId="2" xfId="1" quotePrefix="1" applyNumberFormat="1" applyFont="1" applyFill="1" applyBorder="1" applyAlignment="1">
      <alignment horizontal="center" vertical="center" wrapText="1"/>
    </xf>
    <xf numFmtId="167" fontId="18" fillId="2" borderId="2" xfId="45" quotePrefix="1" applyNumberFormat="1" applyFont="1" applyFill="1" applyBorder="1" applyAlignment="1">
      <alignment horizontal="right" vertical="center" wrapText="1"/>
    </xf>
    <xf numFmtId="167" fontId="18" fillId="2" borderId="2" xfId="45" quotePrefix="1" applyNumberFormat="1" applyFont="1" applyFill="1" applyBorder="1" applyAlignment="1">
      <alignment horizontal="center" vertical="center" wrapText="1"/>
    </xf>
    <xf numFmtId="3" fontId="18" fillId="2" borderId="2" xfId="1" applyNumberFormat="1" applyFont="1" applyFill="1" applyBorder="1" applyAlignment="1">
      <alignment vertical="center" wrapText="1"/>
    </xf>
    <xf numFmtId="3" fontId="21" fillId="2" borderId="2" xfId="1" applyNumberFormat="1" applyFont="1" applyFill="1" applyBorder="1" applyAlignment="1">
      <alignment horizontal="center" vertical="center" wrapText="1"/>
    </xf>
    <xf numFmtId="49" fontId="25" fillId="2" borderId="2" xfId="1" quotePrefix="1" applyNumberFormat="1" applyFont="1" applyFill="1" applyBorder="1" applyAlignment="1">
      <alignment horizontal="center" vertical="center" wrapText="1"/>
    </xf>
    <xf numFmtId="1" fontId="25" fillId="2" borderId="2" xfId="1" quotePrefix="1" applyNumberFormat="1" applyFont="1" applyFill="1" applyBorder="1" applyAlignment="1">
      <alignment vertical="center" wrapText="1"/>
    </xf>
    <xf numFmtId="167" fontId="25" fillId="2" borderId="2" xfId="45" quotePrefix="1" applyNumberFormat="1" applyFont="1" applyFill="1" applyBorder="1" applyAlignment="1">
      <alignment horizontal="center" vertical="center" wrapText="1"/>
    </xf>
    <xf numFmtId="3" fontId="20" fillId="2" borderId="2" xfId="1" applyNumberFormat="1" applyFont="1" applyFill="1" applyBorder="1" applyAlignment="1">
      <alignment horizontal="center" vertical="center" wrapText="1"/>
    </xf>
    <xf numFmtId="3" fontId="25" fillId="2" borderId="2" xfId="1" applyNumberFormat="1" applyFont="1" applyFill="1" applyBorder="1" applyAlignment="1">
      <alignment horizontal="center" vertical="center" wrapText="1"/>
    </xf>
    <xf numFmtId="43" fontId="18" fillId="2" borderId="2" xfId="45" quotePrefix="1" applyFont="1" applyFill="1" applyBorder="1" applyAlignment="1">
      <alignment horizontal="right" vertical="center" wrapText="1"/>
    </xf>
    <xf numFmtId="3" fontId="18" fillId="2" borderId="2" xfId="0" applyNumberFormat="1" applyFont="1" applyFill="1" applyBorder="1" applyAlignment="1">
      <alignment horizontal="center" vertical="center" wrapText="1"/>
    </xf>
    <xf numFmtId="167" fontId="18" fillId="2" borderId="2" xfId="45" applyNumberFormat="1" applyFont="1" applyFill="1" applyBorder="1" applyAlignment="1">
      <alignment horizontal="right" vertical="center" wrapText="1"/>
    </xf>
    <xf numFmtId="3" fontId="30" fillId="2" borderId="2" xfId="1" quotePrefix="1" applyNumberFormat="1" applyFont="1" applyFill="1" applyBorder="1" applyAlignment="1">
      <alignment horizontal="center" vertical="center" wrapText="1"/>
    </xf>
    <xf numFmtId="165" fontId="30" fillId="2" borderId="2" xfId="3" quotePrefix="1" applyNumberFormat="1" applyFont="1" applyFill="1" applyBorder="1" applyAlignment="1">
      <alignment horizontal="right" vertical="center" wrapText="1"/>
    </xf>
    <xf numFmtId="3" fontId="29" fillId="2" borderId="2" xfId="1" applyNumberFormat="1" applyFont="1" applyFill="1" applyBorder="1" applyAlignment="1">
      <alignment vertical="center" wrapText="1"/>
    </xf>
    <xf numFmtId="3" fontId="31" fillId="2" borderId="2" xfId="1" applyNumberFormat="1" applyFont="1" applyFill="1" applyBorder="1" applyAlignment="1">
      <alignment horizontal="center" vertical="center" wrapText="1"/>
    </xf>
    <xf numFmtId="1" fontId="29" fillId="2" borderId="2" xfId="1" quotePrefix="1" applyNumberFormat="1" applyFont="1" applyFill="1" applyBorder="1" applyAlignment="1">
      <alignment vertical="center" wrapText="1"/>
    </xf>
    <xf numFmtId="167" fontId="29" fillId="2" borderId="2" xfId="45" quotePrefix="1" applyNumberFormat="1" applyFont="1" applyFill="1" applyBorder="1" applyAlignment="1">
      <alignment horizontal="right" vertical="center" wrapText="1"/>
    </xf>
    <xf numFmtId="167" fontId="29" fillId="2" borderId="2" xfId="45" quotePrefix="1" applyNumberFormat="1" applyFont="1" applyFill="1" applyBorder="1" applyAlignment="1">
      <alignment horizontal="center" vertical="center" wrapText="1"/>
    </xf>
    <xf numFmtId="3" fontId="32" fillId="2" borderId="2" xfId="1" applyNumberFormat="1" applyFont="1" applyFill="1" applyBorder="1" applyAlignment="1">
      <alignment horizontal="center" vertical="center" wrapText="1"/>
    </xf>
    <xf numFmtId="3" fontId="26" fillId="2" borderId="2" xfId="1"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25" fillId="2" borderId="2" xfId="0" applyFont="1" applyFill="1" applyBorder="1" applyAlignment="1">
      <alignment horizontal="left" vertical="center" wrapText="1"/>
    </xf>
    <xf numFmtId="3" fontId="25" fillId="2" borderId="2" xfId="1" applyNumberFormat="1" applyFont="1" applyFill="1" applyBorder="1" applyAlignment="1">
      <alignment horizontal="center" vertical="center" wrapText="1"/>
    </xf>
    <xf numFmtId="0" fontId="25" fillId="2" borderId="2" xfId="0" applyFont="1" applyFill="1" applyBorder="1" applyAlignment="1">
      <alignment vertical="center" wrapText="1"/>
    </xf>
    <xf numFmtId="3" fontId="25" fillId="2" borderId="2" xfId="0" applyNumberFormat="1" applyFont="1" applyFill="1" applyBorder="1" applyAlignment="1">
      <alignment horizontal="center" vertical="center" wrapText="1"/>
    </xf>
    <xf numFmtId="167" fontId="20" fillId="2" borderId="2" xfId="45" quotePrefix="1" applyNumberFormat="1" applyFont="1" applyFill="1" applyBorder="1" applyAlignment="1">
      <alignment horizontal="right" vertical="center" wrapText="1"/>
    </xf>
    <xf numFmtId="167" fontId="21" fillId="2" borderId="2" xfId="45" quotePrefix="1" applyNumberFormat="1" applyFont="1" applyFill="1" applyBorder="1" applyAlignment="1">
      <alignment horizontal="right" vertical="center" wrapText="1"/>
    </xf>
    <xf numFmtId="165" fontId="25" fillId="2" borderId="2" xfId="45" applyNumberFormat="1" applyFont="1" applyFill="1" applyBorder="1" applyAlignment="1">
      <alignment horizontal="right" vertical="center"/>
    </xf>
    <xf numFmtId="165" fontId="25" fillId="2" borderId="2" xfId="45" applyNumberFormat="1" applyFont="1" applyFill="1" applyBorder="1" applyAlignment="1">
      <alignment horizontal="center" vertical="center"/>
    </xf>
    <xf numFmtId="165" fontId="25" fillId="2" borderId="2" xfId="45" applyNumberFormat="1" applyFont="1" applyFill="1" applyBorder="1" applyAlignment="1">
      <alignment horizontal="right" vertical="center" wrapText="1"/>
    </xf>
    <xf numFmtId="165" fontId="25" fillId="2" borderId="2" xfId="45" applyNumberFormat="1" applyFont="1" applyFill="1" applyBorder="1" applyAlignment="1">
      <alignment horizontal="center" vertical="center" wrapText="1"/>
    </xf>
    <xf numFmtId="167" fontId="25" fillId="2" borderId="2" xfId="0" applyNumberFormat="1" applyFont="1" applyFill="1" applyBorder="1" applyAlignment="1">
      <alignment horizontal="right" vertical="center" wrapText="1"/>
    </xf>
    <xf numFmtId="165" fontId="25" fillId="2" borderId="2" xfId="0" applyNumberFormat="1" applyFont="1" applyFill="1" applyBorder="1" applyAlignment="1">
      <alignment horizontal="right" vertical="center"/>
    </xf>
    <xf numFmtId="3" fontId="25" fillId="2" borderId="2" xfId="0" quotePrefix="1" applyNumberFormat="1" applyFont="1" applyFill="1" applyBorder="1" applyAlignment="1">
      <alignment horizontal="center" vertical="center" wrapText="1"/>
    </xf>
    <xf numFmtId="167" fontId="25" fillId="2" borderId="2" xfId="45" applyNumberFormat="1" applyFont="1" applyFill="1" applyBorder="1" applyAlignment="1">
      <alignment horizontal="right" vertical="center"/>
    </xf>
    <xf numFmtId="43" fontId="21" fillId="2" borderId="2" xfId="45" applyFont="1" applyFill="1" applyBorder="1" applyAlignment="1">
      <alignment horizontal="center" vertical="center" wrapText="1"/>
    </xf>
    <xf numFmtId="1" fontId="18" fillId="2" borderId="2" xfId="1" quotePrefix="1" applyNumberFormat="1" applyFont="1" applyFill="1" applyBorder="1" applyAlignment="1">
      <alignment vertical="center" wrapText="1"/>
    </xf>
    <xf numFmtId="43" fontId="31" fillId="2" borderId="2" xfId="45" applyFont="1" applyFill="1" applyBorder="1" applyAlignment="1">
      <alignment horizontal="center" vertical="center" wrapText="1"/>
    </xf>
    <xf numFmtId="1" fontId="25" fillId="2" borderId="2" xfId="1" applyNumberFormat="1" applyFont="1" applyFill="1" applyBorder="1" applyAlignment="1">
      <alignment horizontal="center" vertical="center" wrapText="1"/>
    </xf>
    <xf numFmtId="3" fontId="18" fillId="2" borderId="2" xfId="0" quotePrefix="1" applyNumberFormat="1" applyFont="1" applyFill="1" applyBorder="1" applyAlignment="1">
      <alignment horizontal="center" vertical="center" wrapText="1"/>
    </xf>
    <xf numFmtId="167" fontId="18" fillId="2" borderId="2" xfId="45" applyNumberFormat="1" applyFont="1" applyFill="1" applyBorder="1" applyAlignment="1">
      <alignment horizontal="right" vertical="center"/>
    </xf>
    <xf numFmtId="167" fontId="21" fillId="2" borderId="2" xfId="45" applyNumberFormat="1" applyFont="1" applyFill="1" applyBorder="1" applyAlignment="1">
      <alignment horizontal="center" vertical="center" wrapText="1"/>
    </xf>
    <xf numFmtId="1" fontId="25" fillId="2" borderId="2" xfId="1" applyNumberFormat="1" applyFont="1" applyFill="1" applyBorder="1" applyAlignment="1">
      <alignment vertical="center"/>
    </xf>
    <xf numFmtId="1" fontId="16" fillId="0" borderId="1" xfId="1" applyNumberFormat="1" applyFont="1" applyFill="1" applyBorder="1" applyAlignment="1">
      <alignment horizontal="center" vertical="center"/>
    </xf>
    <xf numFmtId="1" fontId="16" fillId="0" borderId="1" xfId="1" applyNumberFormat="1" applyFont="1" applyFill="1" applyBorder="1" applyAlignment="1">
      <alignment horizontal="center" vertical="center"/>
    </xf>
    <xf numFmtId="3" fontId="18" fillId="2" borderId="3" xfId="1" applyNumberFormat="1" applyFont="1" applyFill="1" applyBorder="1" applyAlignment="1">
      <alignment horizontal="center" vertical="center" wrapText="1"/>
    </xf>
    <xf numFmtId="3" fontId="18" fillId="2" borderId="8" xfId="1" applyNumberFormat="1" applyFont="1" applyFill="1" applyBorder="1" applyAlignment="1">
      <alignment horizontal="center" vertical="center" wrapText="1"/>
    </xf>
    <xf numFmtId="3" fontId="18" fillId="2" borderId="5" xfId="1" applyNumberFormat="1" applyFont="1" applyFill="1" applyBorder="1" applyAlignment="1">
      <alignment horizontal="center" vertical="center" wrapText="1"/>
    </xf>
    <xf numFmtId="3" fontId="18" fillId="2" borderId="10" xfId="1" applyNumberFormat="1" applyFont="1" applyFill="1" applyBorder="1" applyAlignment="1">
      <alignment horizontal="center" vertical="center" wrapText="1"/>
    </xf>
    <xf numFmtId="3" fontId="18" fillId="2" borderId="14" xfId="1" applyNumberFormat="1" applyFont="1" applyFill="1" applyBorder="1" applyAlignment="1">
      <alignment horizontal="center" vertical="center" wrapText="1"/>
    </xf>
    <xf numFmtId="3" fontId="18" fillId="2" borderId="14" xfId="1" applyNumberFormat="1" applyFont="1" applyFill="1" applyBorder="1" applyAlignment="1">
      <alignment vertical="center" wrapText="1"/>
    </xf>
    <xf numFmtId="3" fontId="18" fillId="2" borderId="9" xfId="1" applyNumberFormat="1" applyFont="1" applyFill="1" applyBorder="1" applyAlignment="1">
      <alignment vertical="center" wrapText="1"/>
    </xf>
    <xf numFmtId="3" fontId="18" fillId="2" borderId="9" xfId="1" applyNumberFormat="1" applyFont="1" applyFill="1" applyBorder="1" applyAlignment="1">
      <alignment horizontal="center" vertical="center" wrapText="1"/>
    </xf>
    <xf numFmtId="3" fontId="18" fillId="2" borderId="4" xfId="1" applyNumberFormat="1" applyFont="1" applyFill="1" applyBorder="1" applyAlignment="1">
      <alignment horizontal="center" vertical="center" wrapText="1"/>
    </xf>
    <xf numFmtId="3" fontId="18" fillId="2" borderId="0" xfId="1" applyNumberFormat="1" applyFont="1" applyFill="1" applyBorder="1" applyAlignment="1">
      <alignment horizontal="center" vertical="center" wrapText="1"/>
    </xf>
    <xf numFmtId="3" fontId="18" fillId="2" borderId="1" xfId="1" applyNumberFormat="1" applyFont="1" applyFill="1" applyBorder="1" applyAlignment="1">
      <alignment vertical="center" wrapText="1"/>
    </xf>
    <xf numFmtId="3" fontId="18" fillId="2" borderId="12" xfId="1" applyNumberFormat="1" applyFont="1" applyFill="1" applyBorder="1" applyAlignment="1">
      <alignment vertical="center" wrapText="1"/>
    </xf>
    <xf numFmtId="3" fontId="18" fillId="2" borderId="11" xfId="1" applyNumberFormat="1" applyFont="1" applyFill="1" applyBorder="1" applyAlignment="1">
      <alignment horizontal="center" vertical="center" wrapText="1"/>
    </xf>
    <xf numFmtId="3" fontId="18" fillId="2" borderId="1" xfId="1" applyNumberFormat="1" applyFont="1" applyFill="1" applyBorder="1" applyAlignment="1">
      <alignment horizontal="center" vertical="center" wrapText="1"/>
    </xf>
    <xf numFmtId="3" fontId="18" fillId="2" borderId="12" xfId="1" applyNumberFormat="1" applyFont="1" applyFill="1" applyBorder="1" applyAlignment="1">
      <alignment horizontal="center" vertical="center" wrapText="1"/>
    </xf>
    <xf numFmtId="3" fontId="18" fillId="2" borderId="6" xfId="1" applyNumberFormat="1" applyFont="1" applyFill="1" applyBorder="1" applyAlignment="1">
      <alignment horizontal="center" vertical="center" wrapText="1"/>
    </xf>
    <xf numFmtId="3" fontId="18" fillId="2" borderId="8" xfId="1" applyNumberFormat="1" applyFont="1" applyFill="1" applyBorder="1" applyAlignment="1">
      <alignment vertical="center" wrapText="1"/>
    </xf>
    <xf numFmtId="3" fontId="18" fillId="2" borderId="5" xfId="1" applyNumberFormat="1" applyFont="1" applyFill="1" applyBorder="1" applyAlignment="1">
      <alignment vertical="center" wrapText="1"/>
    </xf>
    <xf numFmtId="3" fontId="18" fillId="2" borderId="7" xfId="1" applyNumberFormat="1" applyFont="1" applyFill="1" applyBorder="1" applyAlignment="1">
      <alignment horizontal="center" vertical="center" wrapText="1"/>
    </xf>
    <xf numFmtId="3" fontId="18" fillId="2" borderId="13" xfId="1" applyNumberFormat="1" applyFont="1" applyFill="1" applyBorder="1" applyAlignment="1">
      <alignment horizontal="center" vertical="center" wrapText="1"/>
    </xf>
    <xf numFmtId="3" fontId="18" fillId="2" borderId="13" xfId="1" applyNumberFormat="1" applyFont="1" applyFill="1" applyBorder="1" applyAlignment="1">
      <alignment horizontal="center" vertical="center" wrapText="1"/>
    </xf>
    <xf numFmtId="3" fontId="18" fillId="2" borderId="11" xfId="1" applyNumberFormat="1" applyFont="1" applyFill="1" applyBorder="1" applyAlignment="1">
      <alignment horizontal="center" vertical="center" wrapText="1"/>
    </xf>
    <xf numFmtId="3" fontId="18" fillId="2" borderId="4"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3" fontId="20" fillId="2" borderId="0" xfId="1" applyNumberFormat="1" applyFont="1" applyFill="1" applyBorder="1" applyAlignment="1">
      <alignment vertical="center" wrapText="1"/>
    </xf>
    <xf numFmtId="3" fontId="21" fillId="2" borderId="0" xfId="1" applyNumberFormat="1" applyFont="1" applyFill="1" applyBorder="1" applyAlignment="1">
      <alignment horizontal="center" vertical="center" wrapText="1"/>
    </xf>
    <xf numFmtId="3" fontId="20" fillId="2" borderId="0" xfId="1" applyNumberFormat="1" applyFont="1" applyFill="1" applyBorder="1" applyAlignment="1">
      <alignment horizontal="center" vertical="center" wrapText="1"/>
    </xf>
    <xf numFmtId="167" fontId="25" fillId="2" borderId="6" xfId="45" quotePrefix="1" applyNumberFormat="1" applyFont="1" applyFill="1" applyBorder="1" applyAlignment="1">
      <alignment horizontal="right" vertical="center" wrapText="1"/>
    </xf>
    <xf numFmtId="165" fontId="25" fillId="2" borderId="15" xfId="45" applyNumberFormat="1" applyFont="1" applyFill="1" applyBorder="1" applyAlignment="1">
      <alignment horizontal="right" vertical="center"/>
    </xf>
    <xf numFmtId="165" fontId="25" fillId="2" borderId="6" xfId="45" applyNumberFormat="1" applyFont="1" applyFill="1" applyBorder="1" applyAlignment="1">
      <alignment horizontal="right" vertical="center"/>
    </xf>
    <xf numFmtId="165" fontId="25" fillId="2" borderId="15" xfId="45" applyNumberFormat="1" applyFont="1" applyFill="1" applyBorder="1" applyAlignment="1">
      <alignment horizontal="right" vertical="center" wrapText="1"/>
    </xf>
    <xf numFmtId="165" fontId="25" fillId="2" borderId="15" xfId="45" applyNumberFormat="1" applyFont="1" applyFill="1" applyBorder="1" applyAlignment="1">
      <alignment horizontal="center" vertical="center" wrapText="1"/>
    </xf>
    <xf numFmtId="165" fontId="25" fillId="2" borderId="16" xfId="45" applyNumberFormat="1" applyFont="1" applyFill="1" applyBorder="1" applyAlignment="1">
      <alignment horizontal="center" vertical="center"/>
    </xf>
    <xf numFmtId="165" fontId="25" fillId="2" borderId="16" xfId="45" applyNumberFormat="1" applyFont="1" applyFill="1" applyBorder="1" applyAlignment="1">
      <alignment horizontal="right" vertical="center"/>
    </xf>
    <xf numFmtId="165" fontId="25" fillId="2" borderId="15" xfId="45" applyNumberFormat="1" applyFont="1" applyFill="1" applyBorder="1" applyAlignment="1">
      <alignment horizontal="center" vertical="center"/>
    </xf>
    <xf numFmtId="167" fontId="25" fillId="2" borderId="15" xfId="0" applyNumberFormat="1" applyFont="1" applyFill="1" applyBorder="1" applyAlignment="1">
      <alignment horizontal="right" vertical="center" wrapText="1"/>
    </xf>
    <xf numFmtId="165" fontId="25" fillId="2" borderId="15" xfId="0" applyNumberFormat="1" applyFont="1" applyFill="1" applyBorder="1" applyAlignment="1">
      <alignment horizontal="right" vertical="center"/>
    </xf>
    <xf numFmtId="43" fontId="21" fillId="2" borderId="0" xfId="45" applyFont="1" applyFill="1" applyBorder="1" applyAlignment="1">
      <alignment horizontal="center" vertical="center" wrapText="1"/>
    </xf>
    <xf numFmtId="167" fontId="21" fillId="2" borderId="0" xfId="45" applyNumberFormat="1" applyFont="1" applyFill="1" applyBorder="1" applyAlignment="1">
      <alignment horizontal="center" vertical="center" wrapText="1"/>
    </xf>
    <xf numFmtId="3" fontId="28" fillId="2" borderId="2" xfId="0" quotePrefix="1" applyNumberFormat="1" applyFont="1" applyFill="1" applyBorder="1" applyAlignment="1">
      <alignment horizontal="center" vertical="center" wrapText="1"/>
    </xf>
    <xf numFmtId="1" fontId="28" fillId="2" borderId="2" xfId="1" quotePrefix="1" applyNumberFormat="1" applyFont="1" applyFill="1" applyBorder="1" applyAlignment="1">
      <alignment vertical="center" wrapText="1"/>
    </xf>
    <xf numFmtId="3" fontId="28" fillId="2" borderId="2" xfId="1" quotePrefix="1" applyNumberFormat="1" applyFont="1" applyFill="1" applyBorder="1" applyAlignment="1">
      <alignment horizontal="center" vertical="center" wrapText="1"/>
    </xf>
    <xf numFmtId="167" fontId="28" fillId="2" borderId="2" xfId="45" quotePrefix="1" applyNumberFormat="1" applyFont="1" applyFill="1" applyBorder="1" applyAlignment="1">
      <alignment horizontal="right" vertical="center" wrapText="1"/>
    </xf>
    <xf numFmtId="3" fontId="30" fillId="2" borderId="2" xfId="0" quotePrefix="1" applyNumberFormat="1" applyFont="1" applyFill="1" applyBorder="1" applyAlignment="1">
      <alignment horizontal="center" vertical="center" wrapText="1"/>
    </xf>
    <xf numFmtId="167" fontId="30" fillId="2" borderId="2" xfId="45" quotePrefix="1" applyNumberFormat="1" applyFont="1" applyFill="1" applyBorder="1" applyAlignment="1">
      <alignment horizontal="right" vertical="center" wrapText="1"/>
    </xf>
    <xf numFmtId="0" fontId="29" fillId="2" borderId="2" xfId="0" applyFont="1" applyFill="1" applyBorder="1" applyAlignment="1">
      <alignment horizontal="left" vertical="center" wrapText="1"/>
    </xf>
    <xf numFmtId="43" fontId="14" fillId="2" borderId="0" xfId="45" applyFont="1" applyFill="1" applyBorder="1" applyAlignment="1">
      <alignment horizontal="center" vertical="center" wrapText="1"/>
    </xf>
    <xf numFmtId="3" fontId="14" fillId="2" borderId="0" xfId="1" applyNumberFormat="1" applyFont="1" applyFill="1" applyBorder="1" applyAlignment="1">
      <alignment horizontal="center" vertical="center" wrapText="1"/>
    </xf>
    <xf numFmtId="167" fontId="14" fillId="2" borderId="0" xfId="45" applyNumberFormat="1" applyFont="1" applyFill="1" applyBorder="1" applyAlignment="1">
      <alignment horizontal="center" vertical="center" wrapText="1"/>
    </xf>
    <xf numFmtId="43" fontId="24" fillId="2" borderId="0" xfId="45" applyFont="1" applyFill="1" applyBorder="1" applyAlignment="1">
      <alignment horizontal="center" vertical="center" wrapText="1"/>
    </xf>
    <xf numFmtId="3" fontId="24" fillId="2" borderId="0" xfId="1" applyNumberFormat="1" applyFont="1" applyFill="1" applyBorder="1" applyAlignment="1">
      <alignment horizontal="center" vertical="center" wrapText="1"/>
    </xf>
    <xf numFmtId="165" fontId="29" fillId="2" borderId="2" xfId="6" applyNumberFormat="1" applyFont="1" applyFill="1" applyBorder="1" applyAlignment="1">
      <alignment vertical="center" wrapText="1"/>
    </xf>
    <xf numFmtId="1" fontId="17" fillId="0" borderId="8" xfId="1" applyNumberFormat="1" applyFont="1" applyFill="1" applyBorder="1" applyAlignment="1">
      <alignment horizontal="center" vertical="center"/>
    </xf>
    <xf numFmtId="167" fontId="20" fillId="2" borderId="5" xfId="45" quotePrefix="1" applyNumberFormat="1" applyFont="1" applyFill="1" applyBorder="1" applyAlignment="1">
      <alignment horizontal="right" vertical="center" wrapText="1"/>
    </xf>
    <xf numFmtId="3" fontId="20" fillId="2" borderId="2" xfId="1" applyNumberFormat="1" applyFont="1" applyFill="1" applyBorder="1" applyAlignment="1">
      <alignment horizontal="center" vertical="center" wrapText="1"/>
    </xf>
    <xf numFmtId="3" fontId="29" fillId="2" borderId="2" xfId="1" applyNumberFormat="1" applyFont="1" applyFill="1" applyBorder="1" applyAlignment="1">
      <alignment horizontal="center" vertical="center" wrapText="1"/>
    </xf>
    <xf numFmtId="167" fontId="45" fillId="2" borderId="2" xfId="45" quotePrefix="1" applyNumberFormat="1" applyFont="1" applyFill="1" applyBorder="1" applyAlignment="1">
      <alignment horizontal="right" vertical="center" wrapText="1"/>
    </xf>
  </cellXfs>
  <cellStyles count="49">
    <cellStyle name="_x000d__x000a_JournalTemplate=C:\COMFO\CTALK\JOURSTD.TPL_x000d__x000a_LbStateAddress=3 3 0 251 1 89 2 311_x000d__x000a_LbStateJou" xfId="8"/>
    <cellStyle name="Comma" xfId="45" builtinId="3"/>
    <cellStyle name="Comma [0] 2" xfId="14"/>
    <cellStyle name="Comma 10" xfId="15"/>
    <cellStyle name="Comma 10 10" xfId="6"/>
    <cellStyle name="Comma 10 10 2" xfId="7"/>
    <cellStyle name="Comma 10 2" xfId="16"/>
    <cellStyle name="Comma 12" xfId="17"/>
    <cellStyle name="Comma 12 2" xfId="18"/>
    <cellStyle name="Comma 13" xfId="19"/>
    <cellStyle name="Comma 13 2" xfId="20"/>
    <cellStyle name="Comma 15" xfId="21"/>
    <cellStyle name="Comma 15 2" xfId="22"/>
    <cellStyle name="Comma 2" xfId="3"/>
    <cellStyle name="Comma 2 2 2 2" xfId="4"/>
    <cellStyle name="Comma 2 2 2 2 2" xfId="23"/>
    <cellStyle name="Comma 3" xfId="24"/>
    <cellStyle name="Comma 3 2" xfId="25"/>
    <cellStyle name="Comma 30" xfId="26"/>
    <cellStyle name="Comma 30 2" xfId="27"/>
    <cellStyle name="Comma 30 3" xfId="28"/>
    <cellStyle name="Comma 4" xfId="29"/>
    <cellStyle name="Comma 5" xfId="30"/>
    <cellStyle name="Comma 6" xfId="31"/>
    <cellStyle name="Comma 6 2" xfId="32"/>
    <cellStyle name="Comma 7" xfId="33"/>
    <cellStyle name="Comma 7 2" xfId="34"/>
    <cellStyle name="Comma 8" xfId="35"/>
    <cellStyle name="Comma 8 2" xfId="36"/>
    <cellStyle name="Normal" xfId="0" builtinId="0"/>
    <cellStyle name="Normal 10" xfId="37"/>
    <cellStyle name="Normal 19 2" xfId="47"/>
    <cellStyle name="Normal 2" xfId="5"/>
    <cellStyle name="Normal 2 10" xfId="46"/>
    <cellStyle name="Normal 2 2" xfId="38"/>
    <cellStyle name="Normal 2_PHU LỤC HUONG DAN THUC HIEN 2015 (24-12)" xfId="10"/>
    <cellStyle name="Normal 22 2" xfId="12"/>
    <cellStyle name="Normal 3" xfId="9"/>
    <cellStyle name="Normal 5" xfId="39"/>
    <cellStyle name="Normal 6" xfId="40"/>
    <cellStyle name="Normal 7" xfId="41"/>
    <cellStyle name="Normal 7 2" xfId="2"/>
    <cellStyle name="Normal 8" xfId="42"/>
    <cellStyle name="Normal 9" xfId="11"/>
    <cellStyle name="Normal_Bieu mau (CV )" xfId="1"/>
    <cellStyle name="Normal_Book2_Biểu cân đối nguồn vốn 79 (thang 10 nam 2014)" xfId="48"/>
    <cellStyle name="Percent 2" xfId="43"/>
    <cellStyle name="Style 1" xfId="44"/>
    <cellStyle name="Style 1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1211"/>
  <sheetViews>
    <sheetView showZeros="0" view="pageBreakPreview" zoomScale="55" zoomScaleNormal="85" zoomScaleSheetLayoutView="55" workbookViewId="0">
      <pane xSplit="5" ySplit="11" topLeftCell="F21" activePane="bottomRight" state="frozen"/>
      <selection pane="topRight" activeCell="F1" sqref="F1"/>
      <selection pane="bottomLeft" activeCell="A12" sqref="A12"/>
      <selection pane="bottomRight" activeCell="AD23" sqref="AD23"/>
    </sheetView>
  </sheetViews>
  <sheetFormatPr defaultRowHeight="12.75"/>
  <cols>
    <col min="1" max="1" width="7" style="36" customWidth="1"/>
    <col min="2" max="2" width="46.7109375" style="35" customWidth="1"/>
    <col min="3" max="3" width="17.28515625" style="37" hidden="1" customWidth="1"/>
    <col min="4" max="4" width="12" style="38" hidden="1" customWidth="1"/>
    <col min="5" max="5" width="9.42578125" style="38" hidden="1" customWidth="1"/>
    <col min="6" max="6" width="11.7109375" style="38" customWidth="1"/>
    <col min="7" max="7" width="9.85546875" style="38" customWidth="1"/>
    <col min="8" max="8" width="10.5703125" style="38" customWidth="1"/>
    <col min="9" max="9" width="9.85546875" style="38" customWidth="1"/>
    <col min="10" max="10" width="10.7109375" style="38" customWidth="1"/>
    <col min="11" max="11" width="11.28515625" style="38" customWidth="1"/>
    <col min="12" max="12" width="10.28515625" style="38" customWidth="1"/>
    <col min="13" max="13" width="10.85546875" style="38" customWidth="1"/>
    <col min="14" max="14" width="10.42578125" style="38" customWidth="1"/>
    <col min="15" max="15" width="9.140625" style="38" customWidth="1"/>
    <col min="16" max="17" width="10.5703125" style="38" customWidth="1"/>
    <col min="18" max="18" width="9.42578125" style="38" customWidth="1"/>
    <col min="19" max="19" width="10.5703125" style="38" customWidth="1"/>
    <col min="20" max="20" width="11" style="38" customWidth="1"/>
    <col min="21" max="21" width="9" style="38" customWidth="1"/>
    <col min="22" max="22" width="10.140625" style="38" customWidth="1"/>
    <col min="23" max="23" width="12.5703125" style="34" hidden="1" customWidth="1"/>
    <col min="24" max="24" width="9.5703125" style="34" hidden="1" customWidth="1"/>
    <col min="25" max="25" width="9.85546875" style="34" hidden="1" customWidth="1"/>
    <col min="26" max="26" width="7.85546875" style="34" customWidth="1"/>
    <col min="27" max="27" width="7.5703125" style="34" customWidth="1"/>
    <col min="28" max="28" width="9.28515625" style="34" hidden="1" customWidth="1"/>
    <col min="29" max="29" width="13.42578125" style="34" customWidth="1"/>
    <col min="30" max="32" width="9.42578125" style="34" customWidth="1"/>
    <col min="33" max="33" width="11.7109375" style="34" customWidth="1"/>
    <col min="34" max="34" width="15" style="34" customWidth="1"/>
    <col min="35" max="35" width="14.140625" style="34" customWidth="1"/>
    <col min="36" max="36" width="12.28515625" style="34" customWidth="1"/>
    <col min="37" max="37" width="19.28515625" style="34" customWidth="1"/>
    <col min="38" max="38" width="10.42578125" style="34" customWidth="1"/>
    <col min="39" max="39" width="9.140625" style="34"/>
    <col min="40" max="40" width="8.42578125" style="34" customWidth="1"/>
    <col min="41" max="266" width="9.140625" style="34"/>
    <col min="267" max="267" width="8.42578125" style="34" customWidth="1"/>
    <col min="268" max="268" width="43.42578125" style="34" customWidth="1"/>
    <col min="269" max="272" width="0" style="34" hidden="1" customWidth="1"/>
    <col min="273" max="273" width="0.28515625" style="34" customWidth="1"/>
    <col min="274" max="274" width="13.5703125" style="34" customWidth="1"/>
    <col min="275" max="275" width="13" style="34" customWidth="1"/>
    <col min="276" max="276" width="10.7109375" style="34" customWidth="1"/>
    <col min="277" max="277" width="9.5703125" style="34" customWidth="1"/>
    <col min="278" max="279" width="12.85546875" style="34" customWidth="1"/>
    <col min="280" max="280" width="9.42578125" style="34" customWidth="1"/>
    <col min="281" max="281" width="10.42578125" style="34" customWidth="1"/>
    <col min="282" max="282" width="12.42578125" style="34" customWidth="1"/>
    <col min="283" max="283" width="12.85546875" style="34" customWidth="1"/>
    <col min="284" max="284" width="9.42578125" style="34" customWidth="1"/>
    <col min="285" max="285" width="11.85546875" style="34" customWidth="1"/>
    <col min="286" max="286" width="24.140625" style="34" customWidth="1"/>
    <col min="287" max="287" width="17.5703125" style="34" customWidth="1"/>
    <col min="288" max="288" width="24.140625" style="34" customWidth="1"/>
    <col min="289" max="289" width="14.7109375" style="34" customWidth="1"/>
    <col min="290" max="290" width="15" style="34" customWidth="1"/>
    <col min="291" max="291" width="14.140625" style="34" customWidth="1"/>
    <col min="292" max="292" width="12.28515625" style="34" customWidth="1"/>
    <col min="293" max="293" width="19.28515625" style="34" customWidth="1"/>
    <col min="294" max="294" width="10.42578125" style="34" customWidth="1"/>
    <col min="295" max="295" width="9.140625" style="34"/>
    <col min="296" max="296" width="8.42578125" style="34" customWidth="1"/>
    <col min="297" max="522" width="9.140625" style="34"/>
    <col min="523" max="523" width="8.42578125" style="34" customWidth="1"/>
    <col min="524" max="524" width="43.42578125" style="34" customWidth="1"/>
    <col min="525" max="528" width="0" style="34" hidden="1" customWidth="1"/>
    <col min="529" max="529" width="0.28515625" style="34" customWidth="1"/>
    <col min="530" max="530" width="13.5703125" style="34" customWidth="1"/>
    <col min="531" max="531" width="13" style="34" customWidth="1"/>
    <col min="532" max="532" width="10.7109375" style="34" customWidth="1"/>
    <col min="533" max="533" width="9.5703125" style="34" customWidth="1"/>
    <col min="534" max="535" width="12.85546875" style="34" customWidth="1"/>
    <col min="536" max="536" width="9.42578125" style="34" customWidth="1"/>
    <col min="537" max="537" width="10.42578125" style="34" customWidth="1"/>
    <col min="538" max="538" width="12.42578125" style="34" customWidth="1"/>
    <col min="539" max="539" width="12.85546875" style="34" customWidth="1"/>
    <col min="540" max="540" width="9.42578125" style="34" customWidth="1"/>
    <col min="541" max="541" width="11.85546875" style="34" customWidth="1"/>
    <col min="542" max="542" width="24.140625" style="34" customWidth="1"/>
    <col min="543" max="543" width="17.5703125" style="34" customWidth="1"/>
    <col min="544" max="544" width="24.140625" style="34" customWidth="1"/>
    <col min="545" max="545" width="14.7109375" style="34" customWidth="1"/>
    <col min="546" max="546" width="15" style="34" customWidth="1"/>
    <col min="547" max="547" width="14.140625" style="34" customWidth="1"/>
    <col min="548" max="548" width="12.28515625" style="34" customWidth="1"/>
    <col min="549" max="549" width="19.28515625" style="34" customWidth="1"/>
    <col min="550" max="550" width="10.42578125" style="34" customWidth="1"/>
    <col min="551" max="551" width="9.140625" style="34"/>
    <col min="552" max="552" width="8.42578125" style="34" customWidth="1"/>
    <col min="553" max="778" width="9.140625" style="34"/>
    <col min="779" max="779" width="8.42578125" style="34" customWidth="1"/>
    <col min="780" max="780" width="43.42578125" style="34" customWidth="1"/>
    <col min="781" max="784" width="0" style="34" hidden="1" customWidth="1"/>
    <col min="785" max="785" width="0.28515625" style="34" customWidth="1"/>
    <col min="786" max="786" width="13.5703125" style="34" customWidth="1"/>
    <col min="787" max="787" width="13" style="34" customWidth="1"/>
    <col min="788" max="788" width="10.7109375" style="34" customWidth="1"/>
    <col min="789" max="789" width="9.5703125" style="34" customWidth="1"/>
    <col min="790" max="791" width="12.85546875" style="34" customWidth="1"/>
    <col min="792" max="792" width="9.42578125" style="34" customWidth="1"/>
    <col min="793" max="793" width="10.42578125" style="34" customWidth="1"/>
    <col min="794" max="794" width="12.42578125" style="34" customWidth="1"/>
    <col min="795" max="795" width="12.85546875" style="34" customWidth="1"/>
    <col min="796" max="796" width="9.42578125" style="34" customWidth="1"/>
    <col min="797" max="797" width="11.85546875" style="34" customWidth="1"/>
    <col min="798" max="798" width="24.140625" style="34" customWidth="1"/>
    <col min="799" max="799" width="17.5703125" style="34" customWidth="1"/>
    <col min="800" max="800" width="24.140625" style="34" customWidth="1"/>
    <col min="801" max="801" width="14.7109375" style="34" customWidth="1"/>
    <col min="802" max="802" width="15" style="34" customWidth="1"/>
    <col min="803" max="803" width="14.140625" style="34" customWidth="1"/>
    <col min="804" max="804" width="12.28515625" style="34" customWidth="1"/>
    <col min="805" max="805" width="19.28515625" style="34" customWidth="1"/>
    <col min="806" max="806" width="10.42578125" style="34" customWidth="1"/>
    <col min="807" max="807" width="9.140625" style="34"/>
    <col min="808" max="808" width="8.42578125" style="34" customWidth="1"/>
    <col min="809" max="1034" width="9.140625" style="34"/>
    <col min="1035" max="1035" width="8.42578125" style="34" customWidth="1"/>
    <col min="1036" max="1036" width="43.42578125" style="34" customWidth="1"/>
    <col min="1037" max="1040" width="0" style="34" hidden="1" customWidth="1"/>
    <col min="1041" max="1041" width="0.28515625" style="34" customWidth="1"/>
    <col min="1042" max="1042" width="13.5703125" style="34" customWidth="1"/>
    <col min="1043" max="1043" width="13" style="34" customWidth="1"/>
    <col min="1044" max="1044" width="10.7109375" style="34" customWidth="1"/>
    <col min="1045" max="1045" width="9.5703125" style="34" customWidth="1"/>
    <col min="1046" max="1047" width="12.85546875" style="34" customWidth="1"/>
    <col min="1048" max="1048" width="9.42578125" style="34" customWidth="1"/>
    <col min="1049" max="1049" width="10.42578125" style="34" customWidth="1"/>
    <col min="1050" max="1050" width="12.42578125" style="34" customWidth="1"/>
    <col min="1051" max="1051" width="12.85546875" style="34" customWidth="1"/>
    <col min="1052" max="1052" width="9.42578125" style="34" customWidth="1"/>
    <col min="1053" max="1053" width="11.85546875" style="34" customWidth="1"/>
    <col min="1054" max="1054" width="24.140625" style="34" customWidth="1"/>
    <col min="1055" max="1055" width="17.5703125" style="34" customWidth="1"/>
    <col min="1056" max="1056" width="24.140625" style="34" customWidth="1"/>
    <col min="1057" max="1057" width="14.7109375" style="34" customWidth="1"/>
    <col min="1058" max="1058" width="15" style="34" customWidth="1"/>
    <col min="1059" max="1059" width="14.140625" style="34" customWidth="1"/>
    <col min="1060" max="1060" width="12.28515625" style="34" customWidth="1"/>
    <col min="1061" max="1061" width="19.28515625" style="34" customWidth="1"/>
    <col min="1062" max="1062" width="10.42578125" style="34" customWidth="1"/>
    <col min="1063" max="1063" width="9.140625" style="34"/>
    <col min="1064" max="1064" width="8.42578125" style="34" customWidth="1"/>
    <col min="1065" max="1290" width="9.140625" style="34"/>
    <col min="1291" max="1291" width="8.42578125" style="34" customWidth="1"/>
    <col min="1292" max="1292" width="43.42578125" style="34" customWidth="1"/>
    <col min="1293" max="1296" width="0" style="34" hidden="1" customWidth="1"/>
    <col min="1297" max="1297" width="0.28515625" style="34" customWidth="1"/>
    <col min="1298" max="1298" width="13.5703125" style="34" customWidth="1"/>
    <col min="1299" max="1299" width="13" style="34" customWidth="1"/>
    <col min="1300" max="1300" width="10.7109375" style="34" customWidth="1"/>
    <col min="1301" max="1301" width="9.5703125" style="34" customWidth="1"/>
    <col min="1302" max="1303" width="12.85546875" style="34" customWidth="1"/>
    <col min="1304" max="1304" width="9.42578125" style="34" customWidth="1"/>
    <col min="1305" max="1305" width="10.42578125" style="34" customWidth="1"/>
    <col min="1306" max="1306" width="12.42578125" style="34" customWidth="1"/>
    <col min="1307" max="1307" width="12.85546875" style="34" customWidth="1"/>
    <col min="1308" max="1308" width="9.42578125" style="34" customWidth="1"/>
    <col min="1309" max="1309" width="11.85546875" style="34" customWidth="1"/>
    <col min="1310" max="1310" width="24.140625" style="34" customWidth="1"/>
    <col min="1311" max="1311" width="17.5703125" style="34" customWidth="1"/>
    <col min="1312" max="1312" width="24.140625" style="34" customWidth="1"/>
    <col min="1313" max="1313" width="14.7109375" style="34" customWidth="1"/>
    <col min="1314" max="1314" width="15" style="34" customWidth="1"/>
    <col min="1315" max="1315" width="14.140625" style="34" customWidth="1"/>
    <col min="1316" max="1316" width="12.28515625" style="34" customWidth="1"/>
    <col min="1317" max="1317" width="19.28515625" style="34" customWidth="1"/>
    <col min="1318" max="1318" width="10.42578125" style="34" customWidth="1"/>
    <col min="1319" max="1319" width="9.140625" style="34"/>
    <col min="1320" max="1320" width="8.42578125" style="34" customWidth="1"/>
    <col min="1321" max="1546" width="9.140625" style="34"/>
    <col min="1547" max="1547" width="8.42578125" style="34" customWidth="1"/>
    <col min="1548" max="1548" width="43.42578125" style="34" customWidth="1"/>
    <col min="1549" max="1552" width="0" style="34" hidden="1" customWidth="1"/>
    <col min="1553" max="1553" width="0.28515625" style="34" customWidth="1"/>
    <col min="1554" max="1554" width="13.5703125" style="34" customWidth="1"/>
    <col min="1555" max="1555" width="13" style="34" customWidth="1"/>
    <col min="1556" max="1556" width="10.7109375" style="34" customWidth="1"/>
    <col min="1557" max="1557" width="9.5703125" style="34" customWidth="1"/>
    <col min="1558" max="1559" width="12.85546875" style="34" customWidth="1"/>
    <col min="1560" max="1560" width="9.42578125" style="34" customWidth="1"/>
    <col min="1561" max="1561" width="10.42578125" style="34" customWidth="1"/>
    <col min="1562" max="1562" width="12.42578125" style="34" customWidth="1"/>
    <col min="1563" max="1563" width="12.85546875" style="34" customWidth="1"/>
    <col min="1564" max="1564" width="9.42578125" style="34" customWidth="1"/>
    <col min="1565" max="1565" width="11.85546875" style="34" customWidth="1"/>
    <col min="1566" max="1566" width="24.140625" style="34" customWidth="1"/>
    <col min="1567" max="1567" width="17.5703125" style="34" customWidth="1"/>
    <col min="1568" max="1568" width="24.140625" style="34" customWidth="1"/>
    <col min="1569" max="1569" width="14.7109375" style="34" customWidth="1"/>
    <col min="1570" max="1570" width="15" style="34" customWidth="1"/>
    <col min="1571" max="1571" width="14.140625" style="34" customWidth="1"/>
    <col min="1572" max="1572" width="12.28515625" style="34" customWidth="1"/>
    <col min="1573" max="1573" width="19.28515625" style="34" customWidth="1"/>
    <col min="1574" max="1574" width="10.42578125" style="34" customWidth="1"/>
    <col min="1575" max="1575" width="9.140625" style="34"/>
    <col min="1576" max="1576" width="8.42578125" style="34" customWidth="1"/>
    <col min="1577" max="1802" width="9.140625" style="34"/>
    <col min="1803" max="1803" width="8.42578125" style="34" customWidth="1"/>
    <col min="1804" max="1804" width="43.42578125" style="34" customWidth="1"/>
    <col min="1805" max="1808" width="0" style="34" hidden="1" customWidth="1"/>
    <col min="1809" max="1809" width="0.28515625" style="34" customWidth="1"/>
    <col min="1810" max="1810" width="13.5703125" style="34" customWidth="1"/>
    <col min="1811" max="1811" width="13" style="34" customWidth="1"/>
    <col min="1812" max="1812" width="10.7109375" style="34" customWidth="1"/>
    <col min="1813" max="1813" width="9.5703125" style="34" customWidth="1"/>
    <col min="1814" max="1815" width="12.85546875" style="34" customWidth="1"/>
    <col min="1816" max="1816" width="9.42578125" style="34" customWidth="1"/>
    <col min="1817" max="1817" width="10.42578125" style="34" customWidth="1"/>
    <col min="1818" max="1818" width="12.42578125" style="34" customWidth="1"/>
    <col min="1819" max="1819" width="12.85546875" style="34" customWidth="1"/>
    <col min="1820" max="1820" width="9.42578125" style="34" customWidth="1"/>
    <col min="1821" max="1821" width="11.85546875" style="34" customWidth="1"/>
    <col min="1822" max="1822" width="24.140625" style="34" customWidth="1"/>
    <col min="1823" max="1823" width="17.5703125" style="34" customWidth="1"/>
    <col min="1824" max="1824" width="24.140625" style="34" customWidth="1"/>
    <col min="1825" max="1825" width="14.7109375" style="34" customWidth="1"/>
    <col min="1826" max="1826" width="15" style="34" customWidth="1"/>
    <col min="1827" max="1827" width="14.140625" style="34" customWidth="1"/>
    <col min="1828" max="1828" width="12.28515625" style="34" customWidth="1"/>
    <col min="1829" max="1829" width="19.28515625" style="34" customWidth="1"/>
    <col min="1830" max="1830" width="10.42578125" style="34" customWidth="1"/>
    <col min="1831" max="1831" width="9.140625" style="34"/>
    <col min="1832" max="1832" width="8.42578125" style="34" customWidth="1"/>
    <col min="1833" max="2058" width="9.140625" style="34"/>
    <col min="2059" max="2059" width="8.42578125" style="34" customWidth="1"/>
    <col min="2060" max="2060" width="43.42578125" style="34" customWidth="1"/>
    <col min="2061" max="2064" width="0" style="34" hidden="1" customWidth="1"/>
    <col min="2065" max="2065" width="0.28515625" style="34" customWidth="1"/>
    <col min="2066" max="2066" width="13.5703125" style="34" customWidth="1"/>
    <col min="2067" max="2067" width="13" style="34" customWidth="1"/>
    <col min="2068" max="2068" width="10.7109375" style="34" customWidth="1"/>
    <col min="2069" max="2069" width="9.5703125" style="34" customWidth="1"/>
    <col min="2070" max="2071" width="12.85546875" style="34" customWidth="1"/>
    <col min="2072" max="2072" width="9.42578125" style="34" customWidth="1"/>
    <col min="2073" max="2073" width="10.42578125" style="34" customWidth="1"/>
    <col min="2074" max="2074" width="12.42578125" style="34" customWidth="1"/>
    <col min="2075" max="2075" width="12.85546875" style="34" customWidth="1"/>
    <col min="2076" max="2076" width="9.42578125" style="34" customWidth="1"/>
    <col min="2077" max="2077" width="11.85546875" style="34" customWidth="1"/>
    <col min="2078" max="2078" width="24.140625" style="34" customWidth="1"/>
    <col min="2079" max="2079" width="17.5703125" style="34" customWidth="1"/>
    <col min="2080" max="2080" width="24.140625" style="34" customWidth="1"/>
    <col min="2081" max="2081" width="14.7109375" style="34" customWidth="1"/>
    <col min="2082" max="2082" width="15" style="34" customWidth="1"/>
    <col min="2083" max="2083" width="14.140625" style="34" customWidth="1"/>
    <col min="2084" max="2084" width="12.28515625" style="34" customWidth="1"/>
    <col min="2085" max="2085" width="19.28515625" style="34" customWidth="1"/>
    <col min="2086" max="2086" width="10.42578125" style="34" customWidth="1"/>
    <col min="2087" max="2087" width="9.140625" style="34"/>
    <col min="2088" max="2088" width="8.42578125" style="34" customWidth="1"/>
    <col min="2089" max="2314" width="9.140625" style="34"/>
    <col min="2315" max="2315" width="8.42578125" style="34" customWidth="1"/>
    <col min="2316" max="2316" width="43.42578125" style="34" customWidth="1"/>
    <col min="2317" max="2320" width="0" style="34" hidden="1" customWidth="1"/>
    <col min="2321" max="2321" width="0.28515625" style="34" customWidth="1"/>
    <col min="2322" max="2322" width="13.5703125" style="34" customWidth="1"/>
    <col min="2323" max="2323" width="13" style="34" customWidth="1"/>
    <col min="2324" max="2324" width="10.7109375" style="34" customWidth="1"/>
    <col min="2325" max="2325" width="9.5703125" style="34" customWidth="1"/>
    <col min="2326" max="2327" width="12.85546875" style="34" customWidth="1"/>
    <col min="2328" max="2328" width="9.42578125" style="34" customWidth="1"/>
    <col min="2329" max="2329" width="10.42578125" style="34" customWidth="1"/>
    <col min="2330" max="2330" width="12.42578125" style="34" customWidth="1"/>
    <col min="2331" max="2331" width="12.85546875" style="34" customWidth="1"/>
    <col min="2332" max="2332" width="9.42578125" style="34" customWidth="1"/>
    <col min="2333" max="2333" width="11.85546875" style="34" customWidth="1"/>
    <col min="2334" max="2334" width="24.140625" style="34" customWidth="1"/>
    <col min="2335" max="2335" width="17.5703125" style="34" customWidth="1"/>
    <col min="2336" max="2336" width="24.140625" style="34" customWidth="1"/>
    <col min="2337" max="2337" width="14.7109375" style="34" customWidth="1"/>
    <col min="2338" max="2338" width="15" style="34" customWidth="1"/>
    <col min="2339" max="2339" width="14.140625" style="34" customWidth="1"/>
    <col min="2340" max="2340" width="12.28515625" style="34" customWidth="1"/>
    <col min="2341" max="2341" width="19.28515625" style="34" customWidth="1"/>
    <col min="2342" max="2342" width="10.42578125" style="34" customWidth="1"/>
    <col min="2343" max="2343" width="9.140625" style="34"/>
    <col min="2344" max="2344" width="8.42578125" style="34" customWidth="1"/>
    <col min="2345" max="2570" width="9.140625" style="34"/>
    <col min="2571" max="2571" width="8.42578125" style="34" customWidth="1"/>
    <col min="2572" max="2572" width="43.42578125" style="34" customWidth="1"/>
    <col min="2573" max="2576" width="0" style="34" hidden="1" customWidth="1"/>
    <col min="2577" max="2577" width="0.28515625" style="34" customWidth="1"/>
    <col min="2578" max="2578" width="13.5703125" style="34" customWidth="1"/>
    <col min="2579" max="2579" width="13" style="34" customWidth="1"/>
    <col min="2580" max="2580" width="10.7109375" style="34" customWidth="1"/>
    <col min="2581" max="2581" width="9.5703125" style="34" customWidth="1"/>
    <col min="2582" max="2583" width="12.85546875" style="34" customWidth="1"/>
    <col min="2584" max="2584" width="9.42578125" style="34" customWidth="1"/>
    <col min="2585" max="2585" width="10.42578125" style="34" customWidth="1"/>
    <col min="2586" max="2586" width="12.42578125" style="34" customWidth="1"/>
    <col min="2587" max="2587" width="12.85546875" style="34" customWidth="1"/>
    <col min="2588" max="2588" width="9.42578125" style="34" customWidth="1"/>
    <col min="2589" max="2589" width="11.85546875" style="34" customWidth="1"/>
    <col min="2590" max="2590" width="24.140625" style="34" customWidth="1"/>
    <col min="2591" max="2591" width="17.5703125" style="34" customWidth="1"/>
    <col min="2592" max="2592" width="24.140625" style="34" customWidth="1"/>
    <col min="2593" max="2593" width="14.7109375" style="34" customWidth="1"/>
    <col min="2594" max="2594" width="15" style="34" customWidth="1"/>
    <col min="2595" max="2595" width="14.140625" style="34" customWidth="1"/>
    <col min="2596" max="2596" width="12.28515625" style="34" customWidth="1"/>
    <col min="2597" max="2597" width="19.28515625" style="34" customWidth="1"/>
    <col min="2598" max="2598" width="10.42578125" style="34" customWidth="1"/>
    <col min="2599" max="2599" width="9.140625" style="34"/>
    <col min="2600" max="2600" width="8.42578125" style="34" customWidth="1"/>
    <col min="2601" max="2826" width="9.140625" style="34"/>
    <col min="2827" max="2827" width="8.42578125" style="34" customWidth="1"/>
    <col min="2828" max="2828" width="43.42578125" style="34" customWidth="1"/>
    <col min="2829" max="2832" width="0" style="34" hidden="1" customWidth="1"/>
    <col min="2833" max="2833" width="0.28515625" style="34" customWidth="1"/>
    <col min="2834" max="2834" width="13.5703125" style="34" customWidth="1"/>
    <col min="2835" max="2835" width="13" style="34" customWidth="1"/>
    <col min="2836" max="2836" width="10.7109375" style="34" customWidth="1"/>
    <col min="2837" max="2837" width="9.5703125" style="34" customWidth="1"/>
    <col min="2838" max="2839" width="12.85546875" style="34" customWidth="1"/>
    <col min="2840" max="2840" width="9.42578125" style="34" customWidth="1"/>
    <col min="2841" max="2841" width="10.42578125" style="34" customWidth="1"/>
    <col min="2842" max="2842" width="12.42578125" style="34" customWidth="1"/>
    <col min="2843" max="2843" width="12.85546875" style="34" customWidth="1"/>
    <col min="2844" max="2844" width="9.42578125" style="34" customWidth="1"/>
    <col min="2845" max="2845" width="11.85546875" style="34" customWidth="1"/>
    <col min="2846" max="2846" width="24.140625" style="34" customWidth="1"/>
    <col min="2847" max="2847" width="17.5703125" style="34" customWidth="1"/>
    <col min="2848" max="2848" width="24.140625" style="34" customWidth="1"/>
    <col min="2849" max="2849" width="14.7109375" style="34" customWidth="1"/>
    <col min="2850" max="2850" width="15" style="34" customWidth="1"/>
    <col min="2851" max="2851" width="14.140625" style="34" customWidth="1"/>
    <col min="2852" max="2852" width="12.28515625" style="34" customWidth="1"/>
    <col min="2853" max="2853" width="19.28515625" style="34" customWidth="1"/>
    <col min="2854" max="2854" width="10.42578125" style="34" customWidth="1"/>
    <col min="2855" max="2855" width="9.140625" style="34"/>
    <col min="2856" max="2856" width="8.42578125" style="34" customWidth="1"/>
    <col min="2857" max="3082" width="9.140625" style="34"/>
    <col min="3083" max="3083" width="8.42578125" style="34" customWidth="1"/>
    <col min="3084" max="3084" width="43.42578125" style="34" customWidth="1"/>
    <col min="3085" max="3088" width="0" style="34" hidden="1" customWidth="1"/>
    <col min="3089" max="3089" width="0.28515625" style="34" customWidth="1"/>
    <col min="3090" max="3090" width="13.5703125" style="34" customWidth="1"/>
    <col min="3091" max="3091" width="13" style="34" customWidth="1"/>
    <col min="3092" max="3092" width="10.7109375" style="34" customWidth="1"/>
    <col min="3093" max="3093" width="9.5703125" style="34" customWidth="1"/>
    <col min="3094" max="3095" width="12.85546875" style="34" customWidth="1"/>
    <col min="3096" max="3096" width="9.42578125" style="34" customWidth="1"/>
    <col min="3097" max="3097" width="10.42578125" style="34" customWidth="1"/>
    <col min="3098" max="3098" width="12.42578125" style="34" customWidth="1"/>
    <col min="3099" max="3099" width="12.85546875" style="34" customWidth="1"/>
    <col min="3100" max="3100" width="9.42578125" style="34" customWidth="1"/>
    <col min="3101" max="3101" width="11.85546875" style="34" customWidth="1"/>
    <col min="3102" max="3102" width="24.140625" style="34" customWidth="1"/>
    <col min="3103" max="3103" width="17.5703125" style="34" customWidth="1"/>
    <col min="3104" max="3104" width="24.140625" style="34" customWidth="1"/>
    <col min="3105" max="3105" width="14.7109375" style="34" customWidth="1"/>
    <col min="3106" max="3106" width="15" style="34" customWidth="1"/>
    <col min="3107" max="3107" width="14.140625" style="34" customWidth="1"/>
    <col min="3108" max="3108" width="12.28515625" style="34" customWidth="1"/>
    <col min="3109" max="3109" width="19.28515625" style="34" customWidth="1"/>
    <col min="3110" max="3110" width="10.42578125" style="34" customWidth="1"/>
    <col min="3111" max="3111" width="9.140625" style="34"/>
    <col min="3112" max="3112" width="8.42578125" style="34" customWidth="1"/>
    <col min="3113" max="3338" width="9.140625" style="34"/>
    <col min="3339" max="3339" width="8.42578125" style="34" customWidth="1"/>
    <col min="3340" max="3340" width="43.42578125" style="34" customWidth="1"/>
    <col min="3341" max="3344" width="0" style="34" hidden="1" customWidth="1"/>
    <col min="3345" max="3345" width="0.28515625" style="34" customWidth="1"/>
    <col min="3346" max="3346" width="13.5703125" style="34" customWidth="1"/>
    <col min="3347" max="3347" width="13" style="34" customWidth="1"/>
    <col min="3348" max="3348" width="10.7109375" style="34" customWidth="1"/>
    <col min="3349" max="3349" width="9.5703125" style="34" customWidth="1"/>
    <col min="3350" max="3351" width="12.85546875" style="34" customWidth="1"/>
    <col min="3352" max="3352" width="9.42578125" style="34" customWidth="1"/>
    <col min="3353" max="3353" width="10.42578125" style="34" customWidth="1"/>
    <col min="3354" max="3354" width="12.42578125" style="34" customWidth="1"/>
    <col min="3355" max="3355" width="12.85546875" style="34" customWidth="1"/>
    <col min="3356" max="3356" width="9.42578125" style="34" customWidth="1"/>
    <col min="3357" max="3357" width="11.85546875" style="34" customWidth="1"/>
    <col min="3358" max="3358" width="24.140625" style="34" customWidth="1"/>
    <col min="3359" max="3359" width="17.5703125" style="34" customWidth="1"/>
    <col min="3360" max="3360" width="24.140625" style="34" customWidth="1"/>
    <col min="3361" max="3361" width="14.7109375" style="34" customWidth="1"/>
    <col min="3362" max="3362" width="15" style="34" customWidth="1"/>
    <col min="3363" max="3363" width="14.140625" style="34" customWidth="1"/>
    <col min="3364" max="3364" width="12.28515625" style="34" customWidth="1"/>
    <col min="3365" max="3365" width="19.28515625" style="34" customWidth="1"/>
    <col min="3366" max="3366" width="10.42578125" style="34" customWidth="1"/>
    <col min="3367" max="3367" width="9.140625" style="34"/>
    <col min="3368" max="3368" width="8.42578125" style="34" customWidth="1"/>
    <col min="3369" max="3594" width="9.140625" style="34"/>
    <col min="3595" max="3595" width="8.42578125" style="34" customWidth="1"/>
    <col min="3596" max="3596" width="43.42578125" style="34" customWidth="1"/>
    <col min="3597" max="3600" width="0" style="34" hidden="1" customWidth="1"/>
    <col min="3601" max="3601" width="0.28515625" style="34" customWidth="1"/>
    <col min="3602" max="3602" width="13.5703125" style="34" customWidth="1"/>
    <col min="3603" max="3603" width="13" style="34" customWidth="1"/>
    <col min="3604" max="3604" width="10.7109375" style="34" customWidth="1"/>
    <col min="3605" max="3605" width="9.5703125" style="34" customWidth="1"/>
    <col min="3606" max="3607" width="12.85546875" style="34" customWidth="1"/>
    <col min="3608" max="3608" width="9.42578125" style="34" customWidth="1"/>
    <col min="3609" max="3609" width="10.42578125" style="34" customWidth="1"/>
    <col min="3610" max="3610" width="12.42578125" style="34" customWidth="1"/>
    <col min="3611" max="3611" width="12.85546875" style="34" customWidth="1"/>
    <col min="3612" max="3612" width="9.42578125" style="34" customWidth="1"/>
    <col min="3613" max="3613" width="11.85546875" style="34" customWidth="1"/>
    <col min="3614" max="3614" width="24.140625" style="34" customWidth="1"/>
    <col min="3615" max="3615" width="17.5703125" style="34" customWidth="1"/>
    <col min="3616" max="3616" width="24.140625" style="34" customWidth="1"/>
    <col min="3617" max="3617" width="14.7109375" style="34" customWidth="1"/>
    <col min="3618" max="3618" width="15" style="34" customWidth="1"/>
    <col min="3619" max="3619" width="14.140625" style="34" customWidth="1"/>
    <col min="3620" max="3620" width="12.28515625" style="34" customWidth="1"/>
    <col min="3621" max="3621" width="19.28515625" style="34" customWidth="1"/>
    <col min="3622" max="3622" width="10.42578125" style="34" customWidth="1"/>
    <col min="3623" max="3623" width="9.140625" style="34"/>
    <col min="3624" max="3624" width="8.42578125" style="34" customWidth="1"/>
    <col min="3625" max="3850" width="9.140625" style="34"/>
    <col min="3851" max="3851" width="8.42578125" style="34" customWidth="1"/>
    <col min="3852" max="3852" width="43.42578125" style="34" customWidth="1"/>
    <col min="3853" max="3856" width="0" style="34" hidden="1" customWidth="1"/>
    <col min="3857" max="3857" width="0.28515625" style="34" customWidth="1"/>
    <col min="3858" max="3858" width="13.5703125" style="34" customWidth="1"/>
    <col min="3859" max="3859" width="13" style="34" customWidth="1"/>
    <col min="3860" max="3860" width="10.7109375" style="34" customWidth="1"/>
    <col min="3861" max="3861" width="9.5703125" style="34" customWidth="1"/>
    <col min="3862" max="3863" width="12.85546875" style="34" customWidth="1"/>
    <col min="3864" max="3864" width="9.42578125" style="34" customWidth="1"/>
    <col min="3865" max="3865" width="10.42578125" style="34" customWidth="1"/>
    <col min="3866" max="3866" width="12.42578125" style="34" customWidth="1"/>
    <col min="3867" max="3867" width="12.85546875" style="34" customWidth="1"/>
    <col min="3868" max="3868" width="9.42578125" style="34" customWidth="1"/>
    <col min="3869" max="3869" width="11.85546875" style="34" customWidth="1"/>
    <col min="3870" max="3870" width="24.140625" style="34" customWidth="1"/>
    <col min="3871" max="3871" width="17.5703125" style="34" customWidth="1"/>
    <col min="3872" max="3872" width="24.140625" style="34" customWidth="1"/>
    <col min="3873" max="3873" width="14.7109375" style="34" customWidth="1"/>
    <col min="3874" max="3874" width="15" style="34" customWidth="1"/>
    <col min="3875" max="3875" width="14.140625" style="34" customWidth="1"/>
    <col min="3876" max="3876" width="12.28515625" style="34" customWidth="1"/>
    <col min="3877" max="3877" width="19.28515625" style="34" customWidth="1"/>
    <col min="3878" max="3878" width="10.42578125" style="34" customWidth="1"/>
    <col min="3879" max="3879" width="9.140625" style="34"/>
    <col min="3880" max="3880" width="8.42578125" style="34" customWidth="1"/>
    <col min="3881" max="4106" width="9.140625" style="34"/>
    <col min="4107" max="4107" width="8.42578125" style="34" customWidth="1"/>
    <col min="4108" max="4108" width="43.42578125" style="34" customWidth="1"/>
    <col min="4109" max="4112" width="0" style="34" hidden="1" customWidth="1"/>
    <col min="4113" max="4113" width="0.28515625" style="34" customWidth="1"/>
    <col min="4114" max="4114" width="13.5703125" style="34" customWidth="1"/>
    <col min="4115" max="4115" width="13" style="34" customWidth="1"/>
    <col min="4116" max="4116" width="10.7109375" style="34" customWidth="1"/>
    <col min="4117" max="4117" width="9.5703125" style="34" customWidth="1"/>
    <col min="4118" max="4119" width="12.85546875" style="34" customWidth="1"/>
    <col min="4120" max="4120" width="9.42578125" style="34" customWidth="1"/>
    <col min="4121" max="4121" width="10.42578125" style="34" customWidth="1"/>
    <col min="4122" max="4122" width="12.42578125" style="34" customWidth="1"/>
    <col min="4123" max="4123" width="12.85546875" style="34" customWidth="1"/>
    <col min="4124" max="4124" width="9.42578125" style="34" customWidth="1"/>
    <col min="4125" max="4125" width="11.85546875" style="34" customWidth="1"/>
    <col min="4126" max="4126" width="24.140625" style="34" customWidth="1"/>
    <col min="4127" max="4127" width="17.5703125" style="34" customWidth="1"/>
    <col min="4128" max="4128" width="24.140625" style="34" customWidth="1"/>
    <col min="4129" max="4129" width="14.7109375" style="34" customWidth="1"/>
    <col min="4130" max="4130" width="15" style="34" customWidth="1"/>
    <col min="4131" max="4131" width="14.140625" style="34" customWidth="1"/>
    <col min="4132" max="4132" width="12.28515625" style="34" customWidth="1"/>
    <col min="4133" max="4133" width="19.28515625" style="34" customWidth="1"/>
    <col min="4134" max="4134" width="10.42578125" style="34" customWidth="1"/>
    <col min="4135" max="4135" width="9.140625" style="34"/>
    <col min="4136" max="4136" width="8.42578125" style="34" customWidth="1"/>
    <col min="4137" max="4362" width="9.140625" style="34"/>
    <col min="4363" max="4363" width="8.42578125" style="34" customWidth="1"/>
    <col min="4364" max="4364" width="43.42578125" style="34" customWidth="1"/>
    <col min="4365" max="4368" width="0" style="34" hidden="1" customWidth="1"/>
    <col min="4369" max="4369" width="0.28515625" style="34" customWidth="1"/>
    <col min="4370" max="4370" width="13.5703125" style="34" customWidth="1"/>
    <col min="4371" max="4371" width="13" style="34" customWidth="1"/>
    <col min="4372" max="4372" width="10.7109375" style="34" customWidth="1"/>
    <col min="4373" max="4373" width="9.5703125" style="34" customWidth="1"/>
    <col min="4374" max="4375" width="12.85546875" style="34" customWidth="1"/>
    <col min="4376" max="4376" width="9.42578125" style="34" customWidth="1"/>
    <col min="4377" max="4377" width="10.42578125" style="34" customWidth="1"/>
    <col min="4378" max="4378" width="12.42578125" style="34" customWidth="1"/>
    <col min="4379" max="4379" width="12.85546875" style="34" customWidth="1"/>
    <col min="4380" max="4380" width="9.42578125" style="34" customWidth="1"/>
    <col min="4381" max="4381" width="11.85546875" style="34" customWidth="1"/>
    <col min="4382" max="4382" width="24.140625" style="34" customWidth="1"/>
    <col min="4383" max="4383" width="17.5703125" style="34" customWidth="1"/>
    <col min="4384" max="4384" width="24.140625" style="34" customWidth="1"/>
    <col min="4385" max="4385" width="14.7109375" style="34" customWidth="1"/>
    <col min="4386" max="4386" width="15" style="34" customWidth="1"/>
    <col min="4387" max="4387" width="14.140625" style="34" customWidth="1"/>
    <col min="4388" max="4388" width="12.28515625" style="34" customWidth="1"/>
    <col min="4389" max="4389" width="19.28515625" style="34" customWidth="1"/>
    <col min="4390" max="4390" width="10.42578125" style="34" customWidth="1"/>
    <col min="4391" max="4391" width="9.140625" style="34"/>
    <col min="4392" max="4392" width="8.42578125" style="34" customWidth="1"/>
    <col min="4393" max="4618" width="9.140625" style="34"/>
    <col min="4619" max="4619" width="8.42578125" style="34" customWidth="1"/>
    <col min="4620" max="4620" width="43.42578125" style="34" customWidth="1"/>
    <col min="4621" max="4624" width="0" style="34" hidden="1" customWidth="1"/>
    <col min="4625" max="4625" width="0.28515625" style="34" customWidth="1"/>
    <col min="4626" max="4626" width="13.5703125" style="34" customWidth="1"/>
    <col min="4627" max="4627" width="13" style="34" customWidth="1"/>
    <col min="4628" max="4628" width="10.7109375" style="34" customWidth="1"/>
    <col min="4629" max="4629" width="9.5703125" style="34" customWidth="1"/>
    <col min="4630" max="4631" width="12.85546875" style="34" customWidth="1"/>
    <col min="4632" max="4632" width="9.42578125" style="34" customWidth="1"/>
    <col min="4633" max="4633" width="10.42578125" style="34" customWidth="1"/>
    <col min="4634" max="4634" width="12.42578125" style="34" customWidth="1"/>
    <col min="4635" max="4635" width="12.85546875" style="34" customWidth="1"/>
    <col min="4636" max="4636" width="9.42578125" style="34" customWidth="1"/>
    <col min="4637" max="4637" width="11.85546875" style="34" customWidth="1"/>
    <col min="4638" max="4638" width="24.140625" style="34" customWidth="1"/>
    <col min="4639" max="4639" width="17.5703125" style="34" customWidth="1"/>
    <col min="4640" max="4640" width="24.140625" style="34" customWidth="1"/>
    <col min="4641" max="4641" width="14.7109375" style="34" customWidth="1"/>
    <col min="4642" max="4642" width="15" style="34" customWidth="1"/>
    <col min="4643" max="4643" width="14.140625" style="34" customWidth="1"/>
    <col min="4644" max="4644" width="12.28515625" style="34" customWidth="1"/>
    <col min="4645" max="4645" width="19.28515625" style="34" customWidth="1"/>
    <col min="4646" max="4646" width="10.42578125" style="34" customWidth="1"/>
    <col min="4647" max="4647" width="9.140625" style="34"/>
    <col min="4648" max="4648" width="8.42578125" style="34" customWidth="1"/>
    <col min="4649" max="4874" width="9.140625" style="34"/>
    <col min="4875" max="4875" width="8.42578125" style="34" customWidth="1"/>
    <col min="4876" max="4876" width="43.42578125" style="34" customWidth="1"/>
    <col min="4877" max="4880" width="0" style="34" hidden="1" customWidth="1"/>
    <col min="4881" max="4881" width="0.28515625" style="34" customWidth="1"/>
    <col min="4882" max="4882" width="13.5703125" style="34" customWidth="1"/>
    <col min="4883" max="4883" width="13" style="34" customWidth="1"/>
    <col min="4884" max="4884" width="10.7109375" style="34" customWidth="1"/>
    <col min="4885" max="4885" width="9.5703125" style="34" customWidth="1"/>
    <col min="4886" max="4887" width="12.85546875" style="34" customWidth="1"/>
    <col min="4888" max="4888" width="9.42578125" style="34" customWidth="1"/>
    <col min="4889" max="4889" width="10.42578125" style="34" customWidth="1"/>
    <col min="4890" max="4890" width="12.42578125" style="34" customWidth="1"/>
    <col min="4891" max="4891" width="12.85546875" style="34" customWidth="1"/>
    <col min="4892" max="4892" width="9.42578125" style="34" customWidth="1"/>
    <col min="4893" max="4893" width="11.85546875" style="34" customWidth="1"/>
    <col min="4894" max="4894" width="24.140625" style="34" customWidth="1"/>
    <col min="4895" max="4895" width="17.5703125" style="34" customWidth="1"/>
    <col min="4896" max="4896" width="24.140625" style="34" customWidth="1"/>
    <col min="4897" max="4897" width="14.7109375" style="34" customWidth="1"/>
    <col min="4898" max="4898" width="15" style="34" customWidth="1"/>
    <col min="4899" max="4899" width="14.140625" style="34" customWidth="1"/>
    <col min="4900" max="4900" width="12.28515625" style="34" customWidth="1"/>
    <col min="4901" max="4901" width="19.28515625" style="34" customWidth="1"/>
    <col min="4902" max="4902" width="10.42578125" style="34" customWidth="1"/>
    <col min="4903" max="4903" width="9.140625" style="34"/>
    <col min="4904" max="4904" width="8.42578125" style="34" customWidth="1"/>
    <col min="4905" max="5130" width="9.140625" style="34"/>
    <col min="5131" max="5131" width="8.42578125" style="34" customWidth="1"/>
    <col min="5132" max="5132" width="43.42578125" style="34" customWidth="1"/>
    <col min="5133" max="5136" width="0" style="34" hidden="1" customWidth="1"/>
    <col min="5137" max="5137" width="0.28515625" style="34" customWidth="1"/>
    <col min="5138" max="5138" width="13.5703125" style="34" customWidth="1"/>
    <col min="5139" max="5139" width="13" style="34" customWidth="1"/>
    <col min="5140" max="5140" width="10.7109375" style="34" customWidth="1"/>
    <col min="5141" max="5141" width="9.5703125" style="34" customWidth="1"/>
    <col min="5142" max="5143" width="12.85546875" style="34" customWidth="1"/>
    <col min="5144" max="5144" width="9.42578125" style="34" customWidth="1"/>
    <col min="5145" max="5145" width="10.42578125" style="34" customWidth="1"/>
    <col min="5146" max="5146" width="12.42578125" style="34" customWidth="1"/>
    <col min="5147" max="5147" width="12.85546875" style="34" customWidth="1"/>
    <col min="5148" max="5148" width="9.42578125" style="34" customWidth="1"/>
    <col min="5149" max="5149" width="11.85546875" style="34" customWidth="1"/>
    <col min="5150" max="5150" width="24.140625" style="34" customWidth="1"/>
    <col min="5151" max="5151" width="17.5703125" style="34" customWidth="1"/>
    <col min="5152" max="5152" width="24.140625" style="34" customWidth="1"/>
    <col min="5153" max="5153" width="14.7109375" style="34" customWidth="1"/>
    <col min="5154" max="5154" width="15" style="34" customWidth="1"/>
    <col min="5155" max="5155" width="14.140625" style="34" customWidth="1"/>
    <col min="5156" max="5156" width="12.28515625" style="34" customWidth="1"/>
    <col min="5157" max="5157" width="19.28515625" style="34" customWidth="1"/>
    <col min="5158" max="5158" width="10.42578125" style="34" customWidth="1"/>
    <col min="5159" max="5159" width="9.140625" style="34"/>
    <col min="5160" max="5160" width="8.42578125" style="34" customWidth="1"/>
    <col min="5161" max="5386" width="9.140625" style="34"/>
    <col min="5387" max="5387" width="8.42578125" style="34" customWidth="1"/>
    <col min="5388" max="5388" width="43.42578125" style="34" customWidth="1"/>
    <col min="5389" max="5392" width="0" style="34" hidden="1" customWidth="1"/>
    <col min="5393" max="5393" width="0.28515625" style="34" customWidth="1"/>
    <col min="5394" max="5394" width="13.5703125" style="34" customWidth="1"/>
    <col min="5395" max="5395" width="13" style="34" customWidth="1"/>
    <col min="5396" max="5396" width="10.7109375" style="34" customWidth="1"/>
    <col min="5397" max="5397" width="9.5703125" style="34" customWidth="1"/>
    <col min="5398" max="5399" width="12.85546875" style="34" customWidth="1"/>
    <col min="5400" max="5400" width="9.42578125" style="34" customWidth="1"/>
    <col min="5401" max="5401" width="10.42578125" style="34" customWidth="1"/>
    <col min="5402" max="5402" width="12.42578125" style="34" customWidth="1"/>
    <col min="5403" max="5403" width="12.85546875" style="34" customWidth="1"/>
    <col min="5404" max="5404" width="9.42578125" style="34" customWidth="1"/>
    <col min="5405" max="5405" width="11.85546875" style="34" customWidth="1"/>
    <col min="5406" max="5406" width="24.140625" style="34" customWidth="1"/>
    <col min="5407" max="5407" width="17.5703125" style="34" customWidth="1"/>
    <col min="5408" max="5408" width="24.140625" style="34" customWidth="1"/>
    <col min="5409" max="5409" width="14.7109375" style="34" customWidth="1"/>
    <col min="5410" max="5410" width="15" style="34" customWidth="1"/>
    <col min="5411" max="5411" width="14.140625" style="34" customWidth="1"/>
    <col min="5412" max="5412" width="12.28515625" style="34" customWidth="1"/>
    <col min="5413" max="5413" width="19.28515625" style="34" customWidth="1"/>
    <col min="5414" max="5414" width="10.42578125" style="34" customWidth="1"/>
    <col min="5415" max="5415" width="9.140625" style="34"/>
    <col min="5416" max="5416" width="8.42578125" style="34" customWidth="1"/>
    <col min="5417" max="5642" width="9.140625" style="34"/>
    <col min="5643" max="5643" width="8.42578125" style="34" customWidth="1"/>
    <col min="5644" max="5644" width="43.42578125" style="34" customWidth="1"/>
    <col min="5645" max="5648" width="0" style="34" hidden="1" customWidth="1"/>
    <col min="5649" max="5649" width="0.28515625" style="34" customWidth="1"/>
    <col min="5650" max="5650" width="13.5703125" style="34" customWidth="1"/>
    <col min="5651" max="5651" width="13" style="34" customWidth="1"/>
    <col min="5652" max="5652" width="10.7109375" style="34" customWidth="1"/>
    <col min="5653" max="5653" width="9.5703125" style="34" customWidth="1"/>
    <col min="5654" max="5655" width="12.85546875" style="34" customWidth="1"/>
    <col min="5656" max="5656" width="9.42578125" style="34" customWidth="1"/>
    <col min="5657" max="5657" width="10.42578125" style="34" customWidth="1"/>
    <col min="5658" max="5658" width="12.42578125" style="34" customWidth="1"/>
    <col min="5659" max="5659" width="12.85546875" style="34" customWidth="1"/>
    <col min="5660" max="5660" width="9.42578125" style="34" customWidth="1"/>
    <col min="5661" max="5661" width="11.85546875" style="34" customWidth="1"/>
    <col min="5662" max="5662" width="24.140625" style="34" customWidth="1"/>
    <col min="5663" max="5663" width="17.5703125" style="34" customWidth="1"/>
    <col min="5664" max="5664" width="24.140625" style="34" customWidth="1"/>
    <col min="5665" max="5665" width="14.7109375" style="34" customWidth="1"/>
    <col min="5666" max="5666" width="15" style="34" customWidth="1"/>
    <col min="5667" max="5667" width="14.140625" style="34" customWidth="1"/>
    <col min="5668" max="5668" width="12.28515625" style="34" customWidth="1"/>
    <col min="5669" max="5669" width="19.28515625" style="34" customWidth="1"/>
    <col min="5670" max="5670" width="10.42578125" style="34" customWidth="1"/>
    <col min="5671" max="5671" width="9.140625" style="34"/>
    <col min="5672" max="5672" width="8.42578125" style="34" customWidth="1"/>
    <col min="5673" max="5898" width="9.140625" style="34"/>
    <col min="5899" max="5899" width="8.42578125" style="34" customWidth="1"/>
    <col min="5900" max="5900" width="43.42578125" style="34" customWidth="1"/>
    <col min="5901" max="5904" width="0" style="34" hidden="1" customWidth="1"/>
    <col min="5905" max="5905" width="0.28515625" style="34" customWidth="1"/>
    <col min="5906" max="5906" width="13.5703125" style="34" customWidth="1"/>
    <col min="5907" max="5907" width="13" style="34" customWidth="1"/>
    <col min="5908" max="5908" width="10.7109375" style="34" customWidth="1"/>
    <col min="5909" max="5909" width="9.5703125" style="34" customWidth="1"/>
    <col min="5910" max="5911" width="12.85546875" style="34" customWidth="1"/>
    <col min="5912" max="5912" width="9.42578125" style="34" customWidth="1"/>
    <col min="5913" max="5913" width="10.42578125" style="34" customWidth="1"/>
    <col min="5914" max="5914" width="12.42578125" style="34" customWidth="1"/>
    <col min="5915" max="5915" width="12.85546875" style="34" customWidth="1"/>
    <col min="5916" max="5916" width="9.42578125" style="34" customWidth="1"/>
    <col min="5917" max="5917" width="11.85546875" style="34" customWidth="1"/>
    <col min="5918" max="5918" width="24.140625" style="34" customWidth="1"/>
    <col min="5919" max="5919" width="17.5703125" style="34" customWidth="1"/>
    <col min="5920" max="5920" width="24.140625" style="34" customWidth="1"/>
    <col min="5921" max="5921" width="14.7109375" style="34" customWidth="1"/>
    <col min="5922" max="5922" width="15" style="34" customWidth="1"/>
    <col min="5923" max="5923" width="14.140625" style="34" customWidth="1"/>
    <col min="5924" max="5924" width="12.28515625" style="34" customWidth="1"/>
    <col min="5925" max="5925" width="19.28515625" style="34" customWidth="1"/>
    <col min="5926" max="5926" width="10.42578125" style="34" customWidth="1"/>
    <col min="5927" max="5927" width="9.140625" style="34"/>
    <col min="5928" max="5928" width="8.42578125" style="34" customWidth="1"/>
    <col min="5929" max="6154" width="9.140625" style="34"/>
    <col min="6155" max="6155" width="8.42578125" style="34" customWidth="1"/>
    <col min="6156" max="6156" width="43.42578125" style="34" customWidth="1"/>
    <col min="6157" max="6160" width="0" style="34" hidden="1" customWidth="1"/>
    <col min="6161" max="6161" width="0.28515625" style="34" customWidth="1"/>
    <col min="6162" max="6162" width="13.5703125" style="34" customWidth="1"/>
    <col min="6163" max="6163" width="13" style="34" customWidth="1"/>
    <col min="6164" max="6164" width="10.7109375" style="34" customWidth="1"/>
    <col min="6165" max="6165" width="9.5703125" style="34" customWidth="1"/>
    <col min="6166" max="6167" width="12.85546875" style="34" customWidth="1"/>
    <col min="6168" max="6168" width="9.42578125" style="34" customWidth="1"/>
    <col min="6169" max="6169" width="10.42578125" style="34" customWidth="1"/>
    <col min="6170" max="6170" width="12.42578125" style="34" customWidth="1"/>
    <col min="6171" max="6171" width="12.85546875" style="34" customWidth="1"/>
    <col min="6172" max="6172" width="9.42578125" style="34" customWidth="1"/>
    <col min="6173" max="6173" width="11.85546875" style="34" customWidth="1"/>
    <col min="6174" max="6174" width="24.140625" style="34" customWidth="1"/>
    <col min="6175" max="6175" width="17.5703125" style="34" customWidth="1"/>
    <col min="6176" max="6176" width="24.140625" style="34" customWidth="1"/>
    <col min="6177" max="6177" width="14.7109375" style="34" customWidth="1"/>
    <col min="6178" max="6178" width="15" style="34" customWidth="1"/>
    <col min="6179" max="6179" width="14.140625" style="34" customWidth="1"/>
    <col min="6180" max="6180" width="12.28515625" style="34" customWidth="1"/>
    <col min="6181" max="6181" width="19.28515625" style="34" customWidth="1"/>
    <col min="6182" max="6182" width="10.42578125" style="34" customWidth="1"/>
    <col min="6183" max="6183" width="9.140625" style="34"/>
    <col min="6184" max="6184" width="8.42578125" style="34" customWidth="1"/>
    <col min="6185" max="6410" width="9.140625" style="34"/>
    <col min="6411" max="6411" width="8.42578125" style="34" customWidth="1"/>
    <col min="6412" max="6412" width="43.42578125" style="34" customWidth="1"/>
    <col min="6413" max="6416" width="0" style="34" hidden="1" customWidth="1"/>
    <col min="6417" max="6417" width="0.28515625" style="34" customWidth="1"/>
    <col min="6418" max="6418" width="13.5703125" style="34" customWidth="1"/>
    <col min="6419" max="6419" width="13" style="34" customWidth="1"/>
    <col min="6420" max="6420" width="10.7109375" style="34" customWidth="1"/>
    <col min="6421" max="6421" width="9.5703125" style="34" customWidth="1"/>
    <col min="6422" max="6423" width="12.85546875" style="34" customWidth="1"/>
    <col min="6424" max="6424" width="9.42578125" style="34" customWidth="1"/>
    <col min="6425" max="6425" width="10.42578125" style="34" customWidth="1"/>
    <col min="6426" max="6426" width="12.42578125" style="34" customWidth="1"/>
    <col min="6427" max="6427" width="12.85546875" style="34" customWidth="1"/>
    <col min="6428" max="6428" width="9.42578125" style="34" customWidth="1"/>
    <col min="6429" max="6429" width="11.85546875" style="34" customWidth="1"/>
    <col min="6430" max="6430" width="24.140625" style="34" customWidth="1"/>
    <col min="6431" max="6431" width="17.5703125" style="34" customWidth="1"/>
    <col min="6432" max="6432" width="24.140625" style="34" customWidth="1"/>
    <col min="6433" max="6433" width="14.7109375" style="34" customWidth="1"/>
    <col min="6434" max="6434" width="15" style="34" customWidth="1"/>
    <col min="6435" max="6435" width="14.140625" style="34" customWidth="1"/>
    <col min="6436" max="6436" width="12.28515625" style="34" customWidth="1"/>
    <col min="6437" max="6437" width="19.28515625" style="34" customWidth="1"/>
    <col min="6438" max="6438" width="10.42578125" style="34" customWidth="1"/>
    <col min="6439" max="6439" width="9.140625" style="34"/>
    <col min="6440" max="6440" width="8.42578125" style="34" customWidth="1"/>
    <col min="6441" max="6666" width="9.140625" style="34"/>
    <col min="6667" max="6667" width="8.42578125" style="34" customWidth="1"/>
    <col min="6668" max="6668" width="43.42578125" style="34" customWidth="1"/>
    <col min="6669" max="6672" width="0" style="34" hidden="1" customWidth="1"/>
    <col min="6673" max="6673" width="0.28515625" style="34" customWidth="1"/>
    <col min="6674" max="6674" width="13.5703125" style="34" customWidth="1"/>
    <col min="6675" max="6675" width="13" style="34" customWidth="1"/>
    <col min="6676" max="6676" width="10.7109375" style="34" customWidth="1"/>
    <col min="6677" max="6677" width="9.5703125" style="34" customWidth="1"/>
    <col min="6678" max="6679" width="12.85546875" style="34" customWidth="1"/>
    <col min="6680" max="6680" width="9.42578125" style="34" customWidth="1"/>
    <col min="6681" max="6681" width="10.42578125" style="34" customWidth="1"/>
    <col min="6682" max="6682" width="12.42578125" style="34" customWidth="1"/>
    <col min="6683" max="6683" width="12.85546875" style="34" customWidth="1"/>
    <col min="6684" max="6684" width="9.42578125" style="34" customWidth="1"/>
    <col min="6685" max="6685" width="11.85546875" style="34" customWidth="1"/>
    <col min="6686" max="6686" width="24.140625" style="34" customWidth="1"/>
    <col min="6687" max="6687" width="17.5703125" style="34" customWidth="1"/>
    <col min="6688" max="6688" width="24.140625" style="34" customWidth="1"/>
    <col min="6689" max="6689" width="14.7109375" style="34" customWidth="1"/>
    <col min="6690" max="6690" width="15" style="34" customWidth="1"/>
    <col min="6691" max="6691" width="14.140625" style="34" customWidth="1"/>
    <col min="6692" max="6692" width="12.28515625" style="34" customWidth="1"/>
    <col min="6693" max="6693" width="19.28515625" style="34" customWidth="1"/>
    <col min="6694" max="6694" width="10.42578125" style="34" customWidth="1"/>
    <col min="6695" max="6695" width="9.140625" style="34"/>
    <col min="6696" max="6696" width="8.42578125" style="34" customWidth="1"/>
    <col min="6697" max="6922" width="9.140625" style="34"/>
    <col min="6923" max="6923" width="8.42578125" style="34" customWidth="1"/>
    <col min="6924" max="6924" width="43.42578125" style="34" customWidth="1"/>
    <col min="6925" max="6928" width="0" style="34" hidden="1" customWidth="1"/>
    <col min="6929" max="6929" width="0.28515625" style="34" customWidth="1"/>
    <col min="6930" max="6930" width="13.5703125" style="34" customWidth="1"/>
    <col min="6931" max="6931" width="13" style="34" customWidth="1"/>
    <col min="6932" max="6932" width="10.7109375" style="34" customWidth="1"/>
    <col min="6933" max="6933" width="9.5703125" style="34" customWidth="1"/>
    <col min="6934" max="6935" width="12.85546875" style="34" customWidth="1"/>
    <col min="6936" max="6936" width="9.42578125" style="34" customWidth="1"/>
    <col min="6937" max="6937" width="10.42578125" style="34" customWidth="1"/>
    <col min="6938" max="6938" width="12.42578125" style="34" customWidth="1"/>
    <col min="6939" max="6939" width="12.85546875" style="34" customWidth="1"/>
    <col min="6940" max="6940" width="9.42578125" style="34" customWidth="1"/>
    <col min="6941" max="6941" width="11.85546875" style="34" customWidth="1"/>
    <col min="6942" max="6942" width="24.140625" style="34" customWidth="1"/>
    <col min="6943" max="6943" width="17.5703125" style="34" customWidth="1"/>
    <col min="6944" max="6944" width="24.140625" style="34" customWidth="1"/>
    <col min="6945" max="6945" width="14.7109375" style="34" customWidth="1"/>
    <col min="6946" max="6946" width="15" style="34" customWidth="1"/>
    <col min="6947" max="6947" width="14.140625" style="34" customWidth="1"/>
    <col min="6948" max="6948" width="12.28515625" style="34" customWidth="1"/>
    <col min="6949" max="6949" width="19.28515625" style="34" customWidth="1"/>
    <col min="6950" max="6950" width="10.42578125" style="34" customWidth="1"/>
    <col min="6951" max="6951" width="9.140625" style="34"/>
    <col min="6952" max="6952" width="8.42578125" style="34" customWidth="1"/>
    <col min="6953" max="7178" width="9.140625" style="34"/>
    <col min="7179" max="7179" width="8.42578125" style="34" customWidth="1"/>
    <col min="7180" max="7180" width="43.42578125" style="34" customWidth="1"/>
    <col min="7181" max="7184" width="0" style="34" hidden="1" customWidth="1"/>
    <col min="7185" max="7185" width="0.28515625" style="34" customWidth="1"/>
    <col min="7186" max="7186" width="13.5703125" style="34" customWidth="1"/>
    <col min="7187" max="7187" width="13" style="34" customWidth="1"/>
    <col min="7188" max="7188" width="10.7109375" style="34" customWidth="1"/>
    <col min="7189" max="7189" width="9.5703125" style="34" customWidth="1"/>
    <col min="7190" max="7191" width="12.85546875" style="34" customWidth="1"/>
    <col min="7192" max="7192" width="9.42578125" style="34" customWidth="1"/>
    <col min="7193" max="7193" width="10.42578125" style="34" customWidth="1"/>
    <col min="7194" max="7194" width="12.42578125" style="34" customWidth="1"/>
    <col min="7195" max="7195" width="12.85546875" style="34" customWidth="1"/>
    <col min="7196" max="7196" width="9.42578125" style="34" customWidth="1"/>
    <col min="7197" max="7197" width="11.85546875" style="34" customWidth="1"/>
    <col min="7198" max="7198" width="24.140625" style="34" customWidth="1"/>
    <col min="7199" max="7199" width="17.5703125" style="34" customWidth="1"/>
    <col min="7200" max="7200" width="24.140625" style="34" customWidth="1"/>
    <col min="7201" max="7201" width="14.7109375" style="34" customWidth="1"/>
    <col min="7202" max="7202" width="15" style="34" customWidth="1"/>
    <col min="7203" max="7203" width="14.140625" style="34" customWidth="1"/>
    <col min="7204" max="7204" width="12.28515625" style="34" customWidth="1"/>
    <col min="7205" max="7205" width="19.28515625" style="34" customWidth="1"/>
    <col min="7206" max="7206" width="10.42578125" style="34" customWidth="1"/>
    <col min="7207" max="7207" width="9.140625" style="34"/>
    <col min="7208" max="7208" width="8.42578125" style="34" customWidth="1"/>
    <col min="7209" max="7434" width="9.140625" style="34"/>
    <col min="7435" max="7435" width="8.42578125" style="34" customWidth="1"/>
    <col min="7436" max="7436" width="43.42578125" style="34" customWidth="1"/>
    <col min="7437" max="7440" width="0" style="34" hidden="1" customWidth="1"/>
    <col min="7441" max="7441" width="0.28515625" style="34" customWidth="1"/>
    <col min="7442" max="7442" width="13.5703125" style="34" customWidth="1"/>
    <col min="7443" max="7443" width="13" style="34" customWidth="1"/>
    <col min="7444" max="7444" width="10.7109375" style="34" customWidth="1"/>
    <col min="7445" max="7445" width="9.5703125" style="34" customWidth="1"/>
    <col min="7446" max="7447" width="12.85546875" style="34" customWidth="1"/>
    <col min="7448" max="7448" width="9.42578125" style="34" customWidth="1"/>
    <col min="7449" max="7449" width="10.42578125" style="34" customWidth="1"/>
    <col min="7450" max="7450" width="12.42578125" style="34" customWidth="1"/>
    <col min="7451" max="7451" width="12.85546875" style="34" customWidth="1"/>
    <col min="7452" max="7452" width="9.42578125" style="34" customWidth="1"/>
    <col min="7453" max="7453" width="11.85546875" style="34" customWidth="1"/>
    <col min="7454" max="7454" width="24.140625" style="34" customWidth="1"/>
    <col min="7455" max="7455" width="17.5703125" style="34" customWidth="1"/>
    <col min="7456" max="7456" width="24.140625" style="34" customWidth="1"/>
    <col min="7457" max="7457" width="14.7109375" style="34" customWidth="1"/>
    <col min="7458" max="7458" width="15" style="34" customWidth="1"/>
    <col min="7459" max="7459" width="14.140625" style="34" customWidth="1"/>
    <col min="7460" max="7460" width="12.28515625" style="34" customWidth="1"/>
    <col min="7461" max="7461" width="19.28515625" style="34" customWidth="1"/>
    <col min="7462" max="7462" width="10.42578125" style="34" customWidth="1"/>
    <col min="7463" max="7463" width="9.140625" style="34"/>
    <col min="7464" max="7464" width="8.42578125" style="34" customWidth="1"/>
    <col min="7465" max="7690" width="9.140625" style="34"/>
    <col min="7691" max="7691" width="8.42578125" style="34" customWidth="1"/>
    <col min="7692" max="7692" width="43.42578125" style="34" customWidth="1"/>
    <col min="7693" max="7696" width="0" style="34" hidden="1" customWidth="1"/>
    <col min="7697" max="7697" width="0.28515625" style="34" customWidth="1"/>
    <col min="7698" max="7698" width="13.5703125" style="34" customWidth="1"/>
    <col min="7699" max="7699" width="13" style="34" customWidth="1"/>
    <col min="7700" max="7700" width="10.7109375" style="34" customWidth="1"/>
    <col min="7701" max="7701" width="9.5703125" style="34" customWidth="1"/>
    <col min="7702" max="7703" width="12.85546875" style="34" customWidth="1"/>
    <col min="7704" max="7704" width="9.42578125" style="34" customWidth="1"/>
    <col min="7705" max="7705" width="10.42578125" style="34" customWidth="1"/>
    <col min="7706" max="7706" width="12.42578125" style="34" customWidth="1"/>
    <col min="7707" max="7707" width="12.85546875" style="34" customWidth="1"/>
    <col min="7708" max="7708" width="9.42578125" style="34" customWidth="1"/>
    <col min="7709" max="7709" width="11.85546875" style="34" customWidth="1"/>
    <col min="7710" max="7710" width="24.140625" style="34" customWidth="1"/>
    <col min="7711" max="7711" width="17.5703125" style="34" customWidth="1"/>
    <col min="7712" max="7712" width="24.140625" style="34" customWidth="1"/>
    <col min="7713" max="7713" width="14.7109375" style="34" customWidth="1"/>
    <col min="7714" max="7714" width="15" style="34" customWidth="1"/>
    <col min="7715" max="7715" width="14.140625" style="34" customWidth="1"/>
    <col min="7716" max="7716" width="12.28515625" style="34" customWidth="1"/>
    <col min="7717" max="7717" width="19.28515625" style="34" customWidth="1"/>
    <col min="7718" max="7718" width="10.42578125" style="34" customWidth="1"/>
    <col min="7719" max="7719" width="9.140625" style="34"/>
    <col min="7720" max="7720" width="8.42578125" style="34" customWidth="1"/>
    <col min="7721" max="7946" width="9.140625" style="34"/>
    <col min="7947" max="7947" width="8.42578125" style="34" customWidth="1"/>
    <col min="7948" max="7948" width="43.42578125" style="34" customWidth="1"/>
    <col min="7949" max="7952" width="0" style="34" hidden="1" customWidth="1"/>
    <col min="7953" max="7953" width="0.28515625" style="34" customWidth="1"/>
    <col min="7954" max="7954" width="13.5703125" style="34" customWidth="1"/>
    <col min="7955" max="7955" width="13" style="34" customWidth="1"/>
    <col min="7956" max="7956" width="10.7109375" style="34" customWidth="1"/>
    <col min="7957" max="7957" width="9.5703125" style="34" customWidth="1"/>
    <col min="7958" max="7959" width="12.85546875" style="34" customWidth="1"/>
    <col min="7960" max="7960" width="9.42578125" style="34" customWidth="1"/>
    <col min="7961" max="7961" width="10.42578125" style="34" customWidth="1"/>
    <col min="7962" max="7962" width="12.42578125" style="34" customWidth="1"/>
    <col min="7963" max="7963" width="12.85546875" style="34" customWidth="1"/>
    <col min="7964" max="7964" width="9.42578125" style="34" customWidth="1"/>
    <col min="7965" max="7965" width="11.85546875" style="34" customWidth="1"/>
    <col min="7966" max="7966" width="24.140625" style="34" customWidth="1"/>
    <col min="7967" max="7967" width="17.5703125" style="34" customWidth="1"/>
    <col min="7968" max="7968" width="24.140625" style="34" customWidth="1"/>
    <col min="7969" max="7969" width="14.7109375" style="34" customWidth="1"/>
    <col min="7970" max="7970" width="15" style="34" customWidth="1"/>
    <col min="7971" max="7971" width="14.140625" style="34" customWidth="1"/>
    <col min="7972" max="7972" width="12.28515625" style="34" customWidth="1"/>
    <col min="7973" max="7973" width="19.28515625" style="34" customWidth="1"/>
    <col min="7974" max="7974" width="10.42578125" style="34" customWidth="1"/>
    <col min="7975" max="7975" width="9.140625" style="34"/>
    <col min="7976" max="7976" width="8.42578125" style="34" customWidth="1"/>
    <col min="7977" max="8202" width="9.140625" style="34"/>
    <col min="8203" max="8203" width="8.42578125" style="34" customWidth="1"/>
    <col min="8204" max="8204" width="43.42578125" style="34" customWidth="1"/>
    <col min="8205" max="8208" width="0" style="34" hidden="1" customWidth="1"/>
    <col min="8209" max="8209" width="0.28515625" style="34" customWidth="1"/>
    <col min="8210" max="8210" width="13.5703125" style="34" customWidth="1"/>
    <col min="8211" max="8211" width="13" style="34" customWidth="1"/>
    <col min="8212" max="8212" width="10.7109375" style="34" customWidth="1"/>
    <col min="8213" max="8213" width="9.5703125" style="34" customWidth="1"/>
    <col min="8214" max="8215" width="12.85546875" style="34" customWidth="1"/>
    <col min="8216" max="8216" width="9.42578125" style="34" customWidth="1"/>
    <col min="8217" max="8217" width="10.42578125" style="34" customWidth="1"/>
    <col min="8218" max="8218" width="12.42578125" style="34" customWidth="1"/>
    <col min="8219" max="8219" width="12.85546875" style="34" customWidth="1"/>
    <col min="8220" max="8220" width="9.42578125" style="34" customWidth="1"/>
    <col min="8221" max="8221" width="11.85546875" style="34" customWidth="1"/>
    <col min="8222" max="8222" width="24.140625" style="34" customWidth="1"/>
    <col min="8223" max="8223" width="17.5703125" style="34" customWidth="1"/>
    <col min="8224" max="8224" width="24.140625" style="34" customWidth="1"/>
    <col min="8225" max="8225" width="14.7109375" style="34" customWidth="1"/>
    <col min="8226" max="8226" width="15" style="34" customWidth="1"/>
    <col min="8227" max="8227" width="14.140625" style="34" customWidth="1"/>
    <col min="8228" max="8228" width="12.28515625" style="34" customWidth="1"/>
    <col min="8229" max="8229" width="19.28515625" style="34" customWidth="1"/>
    <col min="8230" max="8230" width="10.42578125" style="34" customWidth="1"/>
    <col min="8231" max="8231" width="9.140625" style="34"/>
    <col min="8232" max="8232" width="8.42578125" style="34" customWidth="1"/>
    <col min="8233" max="8458" width="9.140625" style="34"/>
    <col min="8459" max="8459" width="8.42578125" style="34" customWidth="1"/>
    <col min="8460" max="8460" width="43.42578125" style="34" customWidth="1"/>
    <col min="8461" max="8464" width="0" style="34" hidden="1" customWidth="1"/>
    <col min="8465" max="8465" width="0.28515625" style="34" customWidth="1"/>
    <col min="8466" max="8466" width="13.5703125" style="34" customWidth="1"/>
    <col min="8467" max="8467" width="13" style="34" customWidth="1"/>
    <col min="8468" max="8468" width="10.7109375" style="34" customWidth="1"/>
    <col min="8469" max="8469" width="9.5703125" style="34" customWidth="1"/>
    <col min="8470" max="8471" width="12.85546875" style="34" customWidth="1"/>
    <col min="8472" max="8472" width="9.42578125" style="34" customWidth="1"/>
    <col min="8473" max="8473" width="10.42578125" style="34" customWidth="1"/>
    <col min="8474" max="8474" width="12.42578125" style="34" customWidth="1"/>
    <col min="8475" max="8475" width="12.85546875" style="34" customWidth="1"/>
    <col min="8476" max="8476" width="9.42578125" style="34" customWidth="1"/>
    <col min="8477" max="8477" width="11.85546875" style="34" customWidth="1"/>
    <col min="8478" max="8478" width="24.140625" style="34" customWidth="1"/>
    <col min="8479" max="8479" width="17.5703125" style="34" customWidth="1"/>
    <col min="8480" max="8480" width="24.140625" style="34" customWidth="1"/>
    <col min="8481" max="8481" width="14.7109375" style="34" customWidth="1"/>
    <col min="8482" max="8482" width="15" style="34" customWidth="1"/>
    <col min="8483" max="8483" width="14.140625" style="34" customWidth="1"/>
    <col min="8484" max="8484" width="12.28515625" style="34" customWidth="1"/>
    <col min="8485" max="8485" width="19.28515625" style="34" customWidth="1"/>
    <col min="8486" max="8486" width="10.42578125" style="34" customWidth="1"/>
    <col min="8487" max="8487" width="9.140625" style="34"/>
    <col min="8488" max="8488" width="8.42578125" style="34" customWidth="1"/>
    <col min="8489" max="8714" width="9.140625" style="34"/>
    <col min="8715" max="8715" width="8.42578125" style="34" customWidth="1"/>
    <col min="8716" max="8716" width="43.42578125" style="34" customWidth="1"/>
    <col min="8717" max="8720" width="0" style="34" hidden="1" customWidth="1"/>
    <col min="8721" max="8721" width="0.28515625" style="34" customWidth="1"/>
    <col min="8722" max="8722" width="13.5703125" style="34" customWidth="1"/>
    <col min="8723" max="8723" width="13" style="34" customWidth="1"/>
    <col min="8724" max="8724" width="10.7109375" style="34" customWidth="1"/>
    <col min="8725" max="8725" width="9.5703125" style="34" customWidth="1"/>
    <col min="8726" max="8727" width="12.85546875" style="34" customWidth="1"/>
    <col min="8728" max="8728" width="9.42578125" style="34" customWidth="1"/>
    <col min="8729" max="8729" width="10.42578125" style="34" customWidth="1"/>
    <col min="8730" max="8730" width="12.42578125" style="34" customWidth="1"/>
    <col min="8731" max="8731" width="12.85546875" style="34" customWidth="1"/>
    <col min="8732" max="8732" width="9.42578125" style="34" customWidth="1"/>
    <col min="8733" max="8733" width="11.85546875" style="34" customWidth="1"/>
    <col min="8734" max="8734" width="24.140625" style="34" customWidth="1"/>
    <col min="8735" max="8735" width="17.5703125" style="34" customWidth="1"/>
    <col min="8736" max="8736" width="24.140625" style="34" customWidth="1"/>
    <col min="8737" max="8737" width="14.7109375" style="34" customWidth="1"/>
    <col min="8738" max="8738" width="15" style="34" customWidth="1"/>
    <col min="8739" max="8739" width="14.140625" style="34" customWidth="1"/>
    <col min="8740" max="8740" width="12.28515625" style="34" customWidth="1"/>
    <col min="8741" max="8741" width="19.28515625" style="34" customWidth="1"/>
    <col min="8742" max="8742" width="10.42578125" style="34" customWidth="1"/>
    <col min="8743" max="8743" width="9.140625" style="34"/>
    <col min="8744" max="8744" width="8.42578125" style="34" customWidth="1"/>
    <col min="8745" max="8970" width="9.140625" style="34"/>
    <col min="8971" max="8971" width="8.42578125" style="34" customWidth="1"/>
    <col min="8972" max="8972" width="43.42578125" style="34" customWidth="1"/>
    <col min="8973" max="8976" width="0" style="34" hidden="1" customWidth="1"/>
    <col min="8977" max="8977" width="0.28515625" style="34" customWidth="1"/>
    <col min="8978" max="8978" width="13.5703125" style="34" customWidth="1"/>
    <col min="8979" max="8979" width="13" style="34" customWidth="1"/>
    <col min="8980" max="8980" width="10.7109375" style="34" customWidth="1"/>
    <col min="8981" max="8981" width="9.5703125" style="34" customWidth="1"/>
    <col min="8982" max="8983" width="12.85546875" style="34" customWidth="1"/>
    <col min="8984" max="8984" width="9.42578125" style="34" customWidth="1"/>
    <col min="8985" max="8985" width="10.42578125" style="34" customWidth="1"/>
    <col min="8986" max="8986" width="12.42578125" style="34" customWidth="1"/>
    <col min="8987" max="8987" width="12.85546875" style="34" customWidth="1"/>
    <col min="8988" max="8988" width="9.42578125" style="34" customWidth="1"/>
    <col min="8989" max="8989" width="11.85546875" style="34" customWidth="1"/>
    <col min="8990" max="8990" width="24.140625" style="34" customWidth="1"/>
    <col min="8991" max="8991" width="17.5703125" style="34" customWidth="1"/>
    <col min="8992" max="8992" width="24.140625" style="34" customWidth="1"/>
    <col min="8993" max="8993" width="14.7109375" style="34" customWidth="1"/>
    <col min="8994" max="8994" width="15" style="34" customWidth="1"/>
    <col min="8995" max="8995" width="14.140625" style="34" customWidth="1"/>
    <col min="8996" max="8996" width="12.28515625" style="34" customWidth="1"/>
    <col min="8997" max="8997" width="19.28515625" style="34" customWidth="1"/>
    <col min="8998" max="8998" width="10.42578125" style="34" customWidth="1"/>
    <col min="8999" max="8999" width="9.140625" style="34"/>
    <col min="9000" max="9000" width="8.42578125" style="34" customWidth="1"/>
    <col min="9001" max="9226" width="9.140625" style="34"/>
    <col min="9227" max="9227" width="8.42578125" style="34" customWidth="1"/>
    <col min="9228" max="9228" width="43.42578125" style="34" customWidth="1"/>
    <col min="9229" max="9232" width="0" style="34" hidden="1" customWidth="1"/>
    <col min="9233" max="9233" width="0.28515625" style="34" customWidth="1"/>
    <col min="9234" max="9234" width="13.5703125" style="34" customWidth="1"/>
    <col min="9235" max="9235" width="13" style="34" customWidth="1"/>
    <col min="9236" max="9236" width="10.7109375" style="34" customWidth="1"/>
    <col min="9237" max="9237" width="9.5703125" style="34" customWidth="1"/>
    <col min="9238" max="9239" width="12.85546875" style="34" customWidth="1"/>
    <col min="9240" max="9240" width="9.42578125" style="34" customWidth="1"/>
    <col min="9241" max="9241" width="10.42578125" style="34" customWidth="1"/>
    <col min="9242" max="9242" width="12.42578125" style="34" customWidth="1"/>
    <col min="9243" max="9243" width="12.85546875" style="34" customWidth="1"/>
    <col min="9244" max="9244" width="9.42578125" style="34" customWidth="1"/>
    <col min="9245" max="9245" width="11.85546875" style="34" customWidth="1"/>
    <col min="9246" max="9246" width="24.140625" style="34" customWidth="1"/>
    <col min="9247" max="9247" width="17.5703125" style="34" customWidth="1"/>
    <col min="9248" max="9248" width="24.140625" style="34" customWidth="1"/>
    <col min="9249" max="9249" width="14.7109375" style="34" customWidth="1"/>
    <col min="9250" max="9250" width="15" style="34" customWidth="1"/>
    <col min="9251" max="9251" width="14.140625" style="34" customWidth="1"/>
    <col min="9252" max="9252" width="12.28515625" style="34" customWidth="1"/>
    <col min="9253" max="9253" width="19.28515625" style="34" customWidth="1"/>
    <col min="9254" max="9254" width="10.42578125" style="34" customWidth="1"/>
    <col min="9255" max="9255" width="9.140625" style="34"/>
    <col min="9256" max="9256" width="8.42578125" style="34" customWidth="1"/>
    <col min="9257" max="9482" width="9.140625" style="34"/>
    <col min="9483" max="9483" width="8.42578125" style="34" customWidth="1"/>
    <col min="9484" max="9484" width="43.42578125" style="34" customWidth="1"/>
    <col min="9485" max="9488" width="0" style="34" hidden="1" customWidth="1"/>
    <col min="9489" max="9489" width="0.28515625" style="34" customWidth="1"/>
    <col min="9490" max="9490" width="13.5703125" style="34" customWidth="1"/>
    <col min="9491" max="9491" width="13" style="34" customWidth="1"/>
    <col min="9492" max="9492" width="10.7109375" style="34" customWidth="1"/>
    <col min="9493" max="9493" width="9.5703125" style="34" customWidth="1"/>
    <col min="9494" max="9495" width="12.85546875" style="34" customWidth="1"/>
    <col min="9496" max="9496" width="9.42578125" style="34" customWidth="1"/>
    <col min="9497" max="9497" width="10.42578125" style="34" customWidth="1"/>
    <col min="9498" max="9498" width="12.42578125" style="34" customWidth="1"/>
    <col min="9499" max="9499" width="12.85546875" style="34" customWidth="1"/>
    <col min="9500" max="9500" width="9.42578125" style="34" customWidth="1"/>
    <col min="9501" max="9501" width="11.85546875" style="34" customWidth="1"/>
    <col min="9502" max="9502" width="24.140625" style="34" customWidth="1"/>
    <col min="9503" max="9503" width="17.5703125" style="34" customWidth="1"/>
    <col min="9504" max="9504" width="24.140625" style="34" customWidth="1"/>
    <col min="9505" max="9505" width="14.7109375" style="34" customWidth="1"/>
    <col min="9506" max="9506" width="15" style="34" customWidth="1"/>
    <col min="9507" max="9507" width="14.140625" style="34" customWidth="1"/>
    <col min="9508" max="9508" width="12.28515625" style="34" customWidth="1"/>
    <col min="9509" max="9509" width="19.28515625" style="34" customWidth="1"/>
    <col min="9510" max="9510" width="10.42578125" style="34" customWidth="1"/>
    <col min="9511" max="9511" width="9.140625" style="34"/>
    <col min="9512" max="9512" width="8.42578125" style="34" customWidth="1"/>
    <col min="9513" max="9738" width="9.140625" style="34"/>
    <col min="9739" max="9739" width="8.42578125" style="34" customWidth="1"/>
    <col min="9740" max="9740" width="43.42578125" style="34" customWidth="1"/>
    <col min="9741" max="9744" width="0" style="34" hidden="1" customWidth="1"/>
    <col min="9745" max="9745" width="0.28515625" style="34" customWidth="1"/>
    <col min="9746" max="9746" width="13.5703125" style="34" customWidth="1"/>
    <col min="9747" max="9747" width="13" style="34" customWidth="1"/>
    <col min="9748" max="9748" width="10.7109375" style="34" customWidth="1"/>
    <col min="9749" max="9749" width="9.5703125" style="34" customWidth="1"/>
    <col min="9750" max="9751" width="12.85546875" style="34" customWidth="1"/>
    <col min="9752" max="9752" width="9.42578125" style="34" customWidth="1"/>
    <col min="9753" max="9753" width="10.42578125" style="34" customWidth="1"/>
    <col min="9754" max="9754" width="12.42578125" style="34" customWidth="1"/>
    <col min="9755" max="9755" width="12.85546875" style="34" customWidth="1"/>
    <col min="9756" max="9756" width="9.42578125" style="34" customWidth="1"/>
    <col min="9757" max="9757" width="11.85546875" style="34" customWidth="1"/>
    <col min="9758" max="9758" width="24.140625" style="34" customWidth="1"/>
    <col min="9759" max="9759" width="17.5703125" style="34" customWidth="1"/>
    <col min="9760" max="9760" width="24.140625" style="34" customWidth="1"/>
    <col min="9761" max="9761" width="14.7109375" style="34" customWidth="1"/>
    <col min="9762" max="9762" width="15" style="34" customWidth="1"/>
    <col min="9763" max="9763" width="14.140625" style="34" customWidth="1"/>
    <col min="9764" max="9764" width="12.28515625" style="34" customWidth="1"/>
    <col min="9765" max="9765" width="19.28515625" style="34" customWidth="1"/>
    <col min="9766" max="9766" width="10.42578125" style="34" customWidth="1"/>
    <col min="9767" max="9767" width="9.140625" style="34"/>
    <col min="9768" max="9768" width="8.42578125" style="34" customWidth="1"/>
    <col min="9769" max="9994" width="9.140625" style="34"/>
    <col min="9995" max="9995" width="8.42578125" style="34" customWidth="1"/>
    <col min="9996" max="9996" width="43.42578125" style="34" customWidth="1"/>
    <col min="9997" max="10000" width="0" style="34" hidden="1" customWidth="1"/>
    <col min="10001" max="10001" width="0.28515625" style="34" customWidth="1"/>
    <col min="10002" max="10002" width="13.5703125" style="34" customWidth="1"/>
    <col min="10003" max="10003" width="13" style="34" customWidth="1"/>
    <col min="10004" max="10004" width="10.7109375" style="34" customWidth="1"/>
    <col min="10005" max="10005" width="9.5703125" style="34" customWidth="1"/>
    <col min="10006" max="10007" width="12.85546875" style="34" customWidth="1"/>
    <col min="10008" max="10008" width="9.42578125" style="34" customWidth="1"/>
    <col min="10009" max="10009" width="10.42578125" style="34" customWidth="1"/>
    <col min="10010" max="10010" width="12.42578125" style="34" customWidth="1"/>
    <col min="10011" max="10011" width="12.85546875" style="34" customWidth="1"/>
    <col min="10012" max="10012" width="9.42578125" style="34" customWidth="1"/>
    <col min="10013" max="10013" width="11.85546875" style="34" customWidth="1"/>
    <col min="10014" max="10014" width="24.140625" style="34" customWidth="1"/>
    <col min="10015" max="10015" width="17.5703125" style="34" customWidth="1"/>
    <col min="10016" max="10016" width="24.140625" style="34" customWidth="1"/>
    <col min="10017" max="10017" width="14.7109375" style="34" customWidth="1"/>
    <col min="10018" max="10018" width="15" style="34" customWidth="1"/>
    <col min="10019" max="10019" width="14.140625" style="34" customWidth="1"/>
    <col min="10020" max="10020" width="12.28515625" style="34" customWidth="1"/>
    <col min="10021" max="10021" width="19.28515625" style="34" customWidth="1"/>
    <col min="10022" max="10022" width="10.42578125" style="34" customWidth="1"/>
    <col min="10023" max="10023" width="9.140625" style="34"/>
    <col min="10024" max="10024" width="8.42578125" style="34" customWidth="1"/>
    <col min="10025" max="10250" width="9.140625" style="34"/>
    <col min="10251" max="10251" width="8.42578125" style="34" customWidth="1"/>
    <col min="10252" max="10252" width="43.42578125" style="34" customWidth="1"/>
    <col min="10253" max="10256" width="0" style="34" hidden="1" customWidth="1"/>
    <col min="10257" max="10257" width="0.28515625" style="34" customWidth="1"/>
    <col min="10258" max="10258" width="13.5703125" style="34" customWidth="1"/>
    <col min="10259" max="10259" width="13" style="34" customWidth="1"/>
    <col min="10260" max="10260" width="10.7109375" style="34" customWidth="1"/>
    <col min="10261" max="10261" width="9.5703125" style="34" customWidth="1"/>
    <col min="10262" max="10263" width="12.85546875" style="34" customWidth="1"/>
    <col min="10264" max="10264" width="9.42578125" style="34" customWidth="1"/>
    <col min="10265" max="10265" width="10.42578125" style="34" customWidth="1"/>
    <col min="10266" max="10266" width="12.42578125" style="34" customWidth="1"/>
    <col min="10267" max="10267" width="12.85546875" style="34" customWidth="1"/>
    <col min="10268" max="10268" width="9.42578125" style="34" customWidth="1"/>
    <col min="10269" max="10269" width="11.85546875" style="34" customWidth="1"/>
    <col min="10270" max="10270" width="24.140625" style="34" customWidth="1"/>
    <col min="10271" max="10271" width="17.5703125" style="34" customWidth="1"/>
    <col min="10272" max="10272" width="24.140625" style="34" customWidth="1"/>
    <col min="10273" max="10273" width="14.7109375" style="34" customWidth="1"/>
    <col min="10274" max="10274" width="15" style="34" customWidth="1"/>
    <col min="10275" max="10275" width="14.140625" style="34" customWidth="1"/>
    <col min="10276" max="10276" width="12.28515625" style="34" customWidth="1"/>
    <col min="10277" max="10277" width="19.28515625" style="34" customWidth="1"/>
    <col min="10278" max="10278" width="10.42578125" style="34" customWidth="1"/>
    <col min="10279" max="10279" width="9.140625" style="34"/>
    <col min="10280" max="10280" width="8.42578125" style="34" customWidth="1"/>
    <col min="10281" max="10506" width="9.140625" style="34"/>
    <col min="10507" max="10507" width="8.42578125" style="34" customWidth="1"/>
    <col min="10508" max="10508" width="43.42578125" style="34" customWidth="1"/>
    <col min="10509" max="10512" width="0" style="34" hidden="1" customWidth="1"/>
    <col min="10513" max="10513" width="0.28515625" style="34" customWidth="1"/>
    <col min="10514" max="10514" width="13.5703125" style="34" customWidth="1"/>
    <col min="10515" max="10515" width="13" style="34" customWidth="1"/>
    <col min="10516" max="10516" width="10.7109375" style="34" customWidth="1"/>
    <col min="10517" max="10517" width="9.5703125" style="34" customWidth="1"/>
    <col min="10518" max="10519" width="12.85546875" style="34" customWidth="1"/>
    <col min="10520" max="10520" width="9.42578125" style="34" customWidth="1"/>
    <col min="10521" max="10521" width="10.42578125" style="34" customWidth="1"/>
    <col min="10522" max="10522" width="12.42578125" style="34" customWidth="1"/>
    <col min="10523" max="10523" width="12.85546875" style="34" customWidth="1"/>
    <col min="10524" max="10524" width="9.42578125" style="34" customWidth="1"/>
    <col min="10525" max="10525" width="11.85546875" style="34" customWidth="1"/>
    <col min="10526" max="10526" width="24.140625" style="34" customWidth="1"/>
    <col min="10527" max="10527" width="17.5703125" style="34" customWidth="1"/>
    <col min="10528" max="10528" width="24.140625" style="34" customWidth="1"/>
    <col min="10529" max="10529" width="14.7109375" style="34" customWidth="1"/>
    <col min="10530" max="10530" width="15" style="34" customWidth="1"/>
    <col min="10531" max="10531" width="14.140625" style="34" customWidth="1"/>
    <col min="10532" max="10532" width="12.28515625" style="34" customWidth="1"/>
    <col min="10533" max="10533" width="19.28515625" style="34" customWidth="1"/>
    <col min="10534" max="10534" width="10.42578125" style="34" customWidth="1"/>
    <col min="10535" max="10535" width="9.140625" style="34"/>
    <col min="10536" max="10536" width="8.42578125" style="34" customWidth="1"/>
    <col min="10537" max="10762" width="9.140625" style="34"/>
    <col min="10763" max="10763" width="8.42578125" style="34" customWidth="1"/>
    <col min="10764" max="10764" width="43.42578125" style="34" customWidth="1"/>
    <col min="10765" max="10768" width="0" style="34" hidden="1" customWidth="1"/>
    <col min="10769" max="10769" width="0.28515625" style="34" customWidth="1"/>
    <col min="10770" max="10770" width="13.5703125" style="34" customWidth="1"/>
    <col min="10771" max="10771" width="13" style="34" customWidth="1"/>
    <col min="10772" max="10772" width="10.7109375" style="34" customWidth="1"/>
    <col min="10773" max="10773" width="9.5703125" style="34" customWidth="1"/>
    <col min="10774" max="10775" width="12.85546875" style="34" customWidth="1"/>
    <col min="10776" max="10776" width="9.42578125" style="34" customWidth="1"/>
    <col min="10777" max="10777" width="10.42578125" style="34" customWidth="1"/>
    <col min="10778" max="10778" width="12.42578125" style="34" customWidth="1"/>
    <col min="10779" max="10779" width="12.85546875" style="34" customWidth="1"/>
    <col min="10780" max="10780" width="9.42578125" style="34" customWidth="1"/>
    <col min="10781" max="10781" width="11.85546875" style="34" customWidth="1"/>
    <col min="10782" max="10782" width="24.140625" style="34" customWidth="1"/>
    <col min="10783" max="10783" width="17.5703125" style="34" customWidth="1"/>
    <col min="10784" max="10784" width="24.140625" style="34" customWidth="1"/>
    <col min="10785" max="10785" width="14.7109375" style="34" customWidth="1"/>
    <col min="10786" max="10786" width="15" style="34" customWidth="1"/>
    <col min="10787" max="10787" width="14.140625" style="34" customWidth="1"/>
    <col min="10788" max="10788" width="12.28515625" style="34" customWidth="1"/>
    <col min="10789" max="10789" width="19.28515625" style="34" customWidth="1"/>
    <col min="10790" max="10790" width="10.42578125" style="34" customWidth="1"/>
    <col min="10791" max="10791" width="9.140625" style="34"/>
    <col min="10792" max="10792" width="8.42578125" style="34" customWidth="1"/>
    <col min="10793" max="11018" width="9.140625" style="34"/>
    <col min="11019" max="11019" width="8.42578125" style="34" customWidth="1"/>
    <col min="11020" max="11020" width="43.42578125" style="34" customWidth="1"/>
    <col min="11021" max="11024" width="0" style="34" hidden="1" customWidth="1"/>
    <col min="11025" max="11025" width="0.28515625" style="34" customWidth="1"/>
    <col min="11026" max="11026" width="13.5703125" style="34" customWidth="1"/>
    <col min="11027" max="11027" width="13" style="34" customWidth="1"/>
    <col min="11028" max="11028" width="10.7109375" style="34" customWidth="1"/>
    <col min="11029" max="11029" width="9.5703125" style="34" customWidth="1"/>
    <col min="11030" max="11031" width="12.85546875" style="34" customWidth="1"/>
    <col min="11032" max="11032" width="9.42578125" style="34" customWidth="1"/>
    <col min="11033" max="11033" width="10.42578125" style="34" customWidth="1"/>
    <col min="11034" max="11034" width="12.42578125" style="34" customWidth="1"/>
    <col min="11035" max="11035" width="12.85546875" style="34" customWidth="1"/>
    <col min="11036" max="11036" width="9.42578125" style="34" customWidth="1"/>
    <col min="11037" max="11037" width="11.85546875" style="34" customWidth="1"/>
    <col min="11038" max="11038" width="24.140625" style="34" customWidth="1"/>
    <col min="11039" max="11039" width="17.5703125" style="34" customWidth="1"/>
    <col min="11040" max="11040" width="24.140625" style="34" customWidth="1"/>
    <col min="11041" max="11041" width="14.7109375" style="34" customWidth="1"/>
    <col min="11042" max="11042" width="15" style="34" customWidth="1"/>
    <col min="11043" max="11043" width="14.140625" style="34" customWidth="1"/>
    <col min="11044" max="11044" width="12.28515625" style="34" customWidth="1"/>
    <col min="11045" max="11045" width="19.28515625" style="34" customWidth="1"/>
    <col min="11046" max="11046" width="10.42578125" style="34" customWidth="1"/>
    <col min="11047" max="11047" width="9.140625" style="34"/>
    <col min="11048" max="11048" width="8.42578125" style="34" customWidth="1"/>
    <col min="11049" max="11274" width="9.140625" style="34"/>
    <col min="11275" max="11275" width="8.42578125" style="34" customWidth="1"/>
    <col min="11276" max="11276" width="43.42578125" style="34" customWidth="1"/>
    <col min="11277" max="11280" width="0" style="34" hidden="1" customWidth="1"/>
    <col min="11281" max="11281" width="0.28515625" style="34" customWidth="1"/>
    <col min="11282" max="11282" width="13.5703125" style="34" customWidth="1"/>
    <col min="11283" max="11283" width="13" style="34" customWidth="1"/>
    <col min="11284" max="11284" width="10.7109375" style="34" customWidth="1"/>
    <col min="11285" max="11285" width="9.5703125" style="34" customWidth="1"/>
    <col min="11286" max="11287" width="12.85546875" style="34" customWidth="1"/>
    <col min="11288" max="11288" width="9.42578125" style="34" customWidth="1"/>
    <col min="11289" max="11289" width="10.42578125" style="34" customWidth="1"/>
    <col min="11290" max="11290" width="12.42578125" style="34" customWidth="1"/>
    <col min="11291" max="11291" width="12.85546875" style="34" customWidth="1"/>
    <col min="11292" max="11292" width="9.42578125" style="34" customWidth="1"/>
    <col min="11293" max="11293" width="11.85546875" style="34" customWidth="1"/>
    <col min="11294" max="11294" width="24.140625" style="34" customWidth="1"/>
    <col min="11295" max="11295" width="17.5703125" style="34" customWidth="1"/>
    <col min="11296" max="11296" width="24.140625" style="34" customWidth="1"/>
    <col min="11297" max="11297" width="14.7109375" style="34" customWidth="1"/>
    <col min="11298" max="11298" width="15" style="34" customWidth="1"/>
    <col min="11299" max="11299" width="14.140625" style="34" customWidth="1"/>
    <col min="11300" max="11300" width="12.28515625" style="34" customWidth="1"/>
    <col min="11301" max="11301" width="19.28515625" style="34" customWidth="1"/>
    <col min="11302" max="11302" width="10.42578125" style="34" customWidth="1"/>
    <col min="11303" max="11303" width="9.140625" style="34"/>
    <col min="11304" max="11304" width="8.42578125" style="34" customWidth="1"/>
    <col min="11305" max="11530" width="9.140625" style="34"/>
    <col min="11531" max="11531" width="8.42578125" style="34" customWidth="1"/>
    <col min="11532" max="11532" width="43.42578125" style="34" customWidth="1"/>
    <col min="11533" max="11536" width="0" style="34" hidden="1" customWidth="1"/>
    <col min="11537" max="11537" width="0.28515625" style="34" customWidth="1"/>
    <col min="11538" max="11538" width="13.5703125" style="34" customWidth="1"/>
    <col min="11539" max="11539" width="13" style="34" customWidth="1"/>
    <col min="11540" max="11540" width="10.7109375" style="34" customWidth="1"/>
    <col min="11541" max="11541" width="9.5703125" style="34" customWidth="1"/>
    <col min="11542" max="11543" width="12.85546875" style="34" customWidth="1"/>
    <col min="11544" max="11544" width="9.42578125" style="34" customWidth="1"/>
    <col min="11545" max="11545" width="10.42578125" style="34" customWidth="1"/>
    <col min="11546" max="11546" width="12.42578125" style="34" customWidth="1"/>
    <col min="11547" max="11547" width="12.85546875" style="34" customWidth="1"/>
    <col min="11548" max="11548" width="9.42578125" style="34" customWidth="1"/>
    <col min="11549" max="11549" width="11.85546875" style="34" customWidth="1"/>
    <col min="11550" max="11550" width="24.140625" style="34" customWidth="1"/>
    <col min="11551" max="11551" width="17.5703125" style="34" customWidth="1"/>
    <col min="11552" max="11552" width="24.140625" style="34" customWidth="1"/>
    <col min="11553" max="11553" width="14.7109375" style="34" customWidth="1"/>
    <col min="11554" max="11554" width="15" style="34" customWidth="1"/>
    <col min="11555" max="11555" width="14.140625" style="34" customWidth="1"/>
    <col min="11556" max="11556" width="12.28515625" style="34" customWidth="1"/>
    <col min="11557" max="11557" width="19.28515625" style="34" customWidth="1"/>
    <col min="11558" max="11558" width="10.42578125" style="34" customWidth="1"/>
    <col min="11559" max="11559" width="9.140625" style="34"/>
    <col min="11560" max="11560" width="8.42578125" style="34" customWidth="1"/>
    <col min="11561" max="11786" width="9.140625" style="34"/>
    <col min="11787" max="11787" width="8.42578125" style="34" customWidth="1"/>
    <col min="11788" max="11788" width="43.42578125" style="34" customWidth="1"/>
    <col min="11789" max="11792" width="0" style="34" hidden="1" customWidth="1"/>
    <col min="11793" max="11793" width="0.28515625" style="34" customWidth="1"/>
    <col min="11794" max="11794" width="13.5703125" style="34" customWidth="1"/>
    <col min="11795" max="11795" width="13" style="34" customWidth="1"/>
    <col min="11796" max="11796" width="10.7109375" style="34" customWidth="1"/>
    <col min="11797" max="11797" width="9.5703125" style="34" customWidth="1"/>
    <col min="11798" max="11799" width="12.85546875" style="34" customWidth="1"/>
    <col min="11800" max="11800" width="9.42578125" style="34" customWidth="1"/>
    <col min="11801" max="11801" width="10.42578125" style="34" customWidth="1"/>
    <col min="11802" max="11802" width="12.42578125" style="34" customWidth="1"/>
    <col min="11803" max="11803" width="12.85546875" style="34" customWidth="1"/>
    <col min="11804" max="11804" width="9.42578125" style="34" customWidth="1"/>
    <col min="11805" max="11805" width="11.85546875" style="34" customWidth="1"/>
    <col min="11806" max="11806" width="24.140625" style="34" customWidth="1"/>
    <col min="11807" max="11807" width="17.5703125" style="34" customWidth="1"/>
    <col min="11808" max="11808" width="24.140625" style="34" customWidth="1"/>
    <col min="11809" max="11809" width="14.7109375" style="34" customWidth="1"/>
    <col min="11810" max="11810" width="15" style="34" customWidth="1"/>
    <col min="11811" max="11811" width="14.140625" style="34" customWidth="1"/>
    <col min="11812" max="11812" width="12.28515625" style="34" customWidth="1"/>
    <col min="11813" max="11813" width="19.28515625" style="34" customWidth="1"/>
    <col min="11814" max="11814" width="10.42578125" style="34" customWidth="1"/>
    <col min="11815" max="11815" width="9.140625" style="34"/>
    <col min="11816" max="11816" width="8.42578125" style="34" customWidth="1"/>
    <col min="11817" max="12042" width="9.140625" style="34"/>
    <col min="12043" max="12043" width="8.42578125" style="34" customWidth="1"/>
    <col min="12044" max="12044" width="43.42578125" style="34" customWidth="1"/>
    <col min="12045" max="12048" width="0" style="34" hidden="1" customWidth="1"/>
    <col min="12049" max="12049" width="0.28515625" style="34" customWidth="1"/>
    <col min="12050" max="12050" width="13.5703125" style="34" customWidth="1"/>
    <col min="12051" max="12051" width="13" style="34" customWidth="1"/>
    <col min="12052" max="12052" width="10.7109375" style="34" customWidth="1"/>
    <col min="12053" max="12053" width="9.5703125" style="34" customWidth="1"/>
    <col min="12054" max="12055" width="12.85546875" style="34" customWidth="1"/>
    <col min="12056" max="12056" width="9.42578125" style="34" customWidth="1"/>
    <col min="12057" max="12057" width="10.42578125" style="34" customWidth="1"/>
    <col min="12058" max="12058" width="12.42578125" style="34" customWidth="1"/>
    <col min="12059" max="12059" width="12.85546875" style="34" customWidth="1"/>
    <col min="12060" max="12060" width="9.42578125" style="34" customWidth="1"/>
    <col min="12061" max="12061" width="11.85546875" style="34" customWidth="1"/>
    <col min="12062" max="12062" width="24.140625" style="34" customWidth="1"/>
    <col min="12063" max="12063" width="17.5703125" style="34" customWidth="1"/>
    <col min="12064" max="12064" width="24.140625" style="34" customWidth="1"/>
    <col min="12065" max="12065" width="14.7109375" style="34" customWidth="1"/>
    <col min="12066" max="12066" width="15" style="34" customWidth="1"/>
    <col min="12067" max="12067" width="14.140625" style="34" customWidth="1"/>
    <col min="12068" max="12068" width="12.28515625" style="34" customWidth="1"/>
    <col min="12069" max="12069" width="19.28515625" style="34" customWidth="1"/>
    <col min="12070" max="12070" width="10.42578125" style="34" customWidth="1"/>
    <col min="12071" max="12071" width="9.140625" style="34"/>
    <col min="12072" max="12072" width="8.42578125" style="34" customWidth="1"/>
    <col min="12073" max="12298" width="9.140625" style="34"/>
    <col min="12299" max="12299" width="8.42578125" style="34" customWidth="1"/>
    <col min="12300" max="12300" width="43.42578125" style="34" customWidth="1"/>
    <col min="12301" max="12304" width="0" style="34" hidden="1" customWidth="1"/>
    <col min="12305" max="12305" width="0.28515625" style="34" customWidth="1"/>
    <col min="12306" max="12306" width="13.5703125" style="34" customWidth="1"/>
    <col min="12307" max="12307" width="13" style="34" customWidth="1"/>
    <col min="12308" max="12308" width="10.7109375" style="34" customWidth="1"/>
    <col min="12309" max="12309" width="9.5703125" style="34" customWidth="1"/>
    <col min="12310" max="12311" width="12.85546875" style="34" customWidth="1"/>
    <col min="12312" max="12312" width="9.42578125" style="34" customWidth="1"/>
    <col min="12313" max="12313" width="10.42578125" style="34" customWidth="1"/>
    <col min="12314" max="12314" width="12.42578125" style="34" customWidth="1"/>
    <col min="12315" max="12315" width="12.85546875" style="34" customWidth="1"/>
    <col min="12316" max="12316" width="9.42578125" style="34" customWidth="1"/>
    <col min="12317" max="12317" width="11.85546875" style="34" customWidth="1"/>
    <col min="12318" max="12318" width="24.140625" style="34" customWidth="1"/>
    <col min="12319" max="12319" width="17.5703125" style="34" customWidth="1"/>
    <col min="12320" max="12320" width="24.140625" style="34" customWidth="1"/>
    <col min="12321" max="12321" width="14.7109375" style="34" customWidth="1"/>
    <col min="12322" max="12322" width="15" style="34" customWidth="1"/>
    <col min="12323" max="12323" width="14.140625" style="34" customWidth="1"/>
    <col min="12324" max="12324" width="12.28515625" style="34" customWidth="1"/>
    <col min="12325" max="12325" width="19.28515625" style="34" customWidth="1"/>
    <col min="12326" max="12326" width="10.42578125" style="34" customWidth="1"/>
    <col min="12327" max="12327" width="9.140625" style="34"/>
    <col min="12328" max="12328" width="8.42578125" style="34" customWidth="1"/>
    <col min="12329" max="12554" width="9.140625" style="34"/>
    <col min="12555" max="12555" width="8.42578125" style="34" customWidth="1"/>
    <col min="12556" max="12556" width="43.42578125" style="34" customWidth="1"/>
    <col min="12557" max="12560" width="0" style="34" hidden="1" customWidth="1"/>
    <col min="12561" max="12561" width="0.28515625" style="34" customWidth="1"/>
    <col min="12562" max="12562" width="13.5703125" style="34" customWidth="1"/>
    <col min="12563" max="12563" width="13" style="34" customWidth="1"/>
    <col min="12564" max="12564" width="10.7109375" style="34" customWidth="1"/>
    <col min="12565" max="12565" width="9.5703125" style="34" customWidth="1"/>
    <col min="12566" max="12567" width="12.85546875" style="34" customWidth="1"/>
    <col min="12568" max="12568" width="9.42578125" style="34" customWidth="1"/>
    <col min="12569" max="12569" width="10.42578125" style="34" customWidth="1"/>
    <col min="12570" max="12570" width="12.42578125" style="34" customWidth="1"/>
    <col min="12571" max="12571" width="12.85546875" style="34" customWidth="1"/>
    <col min="12572" max="12572" width="9.42578125" style="34" customWidth="1"/>
    <col min="12573" max="12573" width="11.85546875" style="34" customWidth="1"/>
    <col min="12574" max="12574" width="24.140625" style="34" customWidth="1"/>
    <col min="12575" max="12575" width="17.5703125" style="34" customWidth="1"/>
    <col min="12576" max="12576" width="24.140625" style="34" customWidth="1"/>
    <col min="12577" max="12577" width="14.7109375" style="34" customWidth="1"/>
    <col min="12578" max="12578" width="15" style="34" customWidth="1"/>
    <col min="12579" max="12579" width="14.140625" style="34" customWidth="1"/>
    <col min="12580" max="12580" width="12.28515625" style="34" customWidth="1"/>
    <col min="12581" max="12581" width="19.28515625" style="34" customWidth="1"/>
    <col min="12582" max="12582" width="10.42578125" style="34" customWidth="1"/>
    <col min="12583" max="12583" width="9.140625" style="34"/>
    <col min="12584" max="12584" width="8.42578125" style="34" customWidth="1"/>
    <col min="12585" max="12810" width="9.140625" style="34"/>
    <col min="12811" max="12811" width="8.42578125" style="34" customWidth="1"/>
    <col min="12812" max="12812" width="43.42578125" style="34" customWidth="1"/>
    <col min="12813" max="12816" width="0" style="34" hidden="1" customWidth="1"/>
    <col min="12817" max="12817" width="0.28515625" style="34" customWidth="1"/>
    <col min="12818" max="12818" width="13.5703125" style="34" customWidth="1"/>
    <col min="12819" max="12819" width="13" style="34" customWidth="1"/>
    <col min="12820" max="12820" width="10.7109375" style="34" customWidth="1"/>
    <col min="12821" max="12821" width="9.5703125" style="34" customWidth="1"/>
    <col min="12822" max="12823" width="12.85546875" style="34" customWidth="1"/>
    <col min="12824" max="12824" width="9.42578125" style="34" customWidth="1"/>
    <col min="12825" max="12825" width="10.42578125" style="34" customWidth="1"/>
    <col min="12826" max="12826" width="12.42578125" style="34" customWidth="1"/>
    <col min="12827" max="12827" width="12.85546875" style="34" customWidth="1"/>
    <col min="12828" max="12828" width="9.42578125" style="34" customWidth="1"/>
    <col min="12829" max="12829" width="11.85546875" style="34" customWidth="1"/>
    <col min="12830" max="12830" width="24.140625" style="34" customWidth="1"/>
    <col min="12831" max="12831" width="17.5703125" style="34" customWidth="1"/>
    <col min="12832" max="12832" width="24.140625" style="34" customWidth="1"/>
    <col min="12833" max="12833" width="14.7109375" style="34" customWidth="1"/>
    <col min="12834" max="12834" width="15" style="34" customWidth="1"/>
    <col min="12835" max="12835" width="14.140625" style="34" customWidth="1"/>
    <col min="12836" max="12836" width="12.28515625" style="34" customWidth="1"/>
    <col min="12837" max="12837" width="19.28515625" style="34" customWidth="1"/>
    <col min="12838" max="12838" width="10.42578125" style="34" customWidth="1"/>
    <col min="12839" max="12839" width="9.140625" style="34"/>
    <col min="12840" max="12840" width="8.42578125" style="34" customWidth="1"/>
    <col min="12841" max="13066" width="9.140625" style="34"/>
    <col min="13067" max="13067" width="8.42578125" style="34" customWidth="1"/>
    <col min="13068" max="13068" width="43.42578125" style="34" customWidth="1"/>
    <col min="13069" max="13072" width="0" style="34" hidden="1" customWidth="1"/>
    <col min="13073" max="13073" width="0.28515625" style="34" customWidth="1"/>
    <col min="13074" max="13074" width="13.5703125" style="34" customWidth="1"/>
    <col min="13075" max="13075" width="13" style="34" customWidth="1"/>
    <col min="13076" max="13076" width="10.7109375" style="34" customWidth="1"/>
    <col min="13077" max="13077" width="9.5703125" style="34" customWidth="1"/>
    <col min="13078" max="13079" width="12.85546875" style="34" customWidth="1"/>
    <col min="13080" max="13080" width="9.42578125" style="34" customWidth="1"/>
    <col min="13081" max="13081" width="10.42578125" style="34" customWidth="1"/>
    <col min="13082" max="13082" width="12.42578125" style="34" customWidth="1"/>
    <col min="13083" max="13083" width="12.85546875" style="34" customWidth="1"/>
    <col min="13084" max="13084" width="9.42578125" style="34" customWidth="1"/>
    <col min="13085" max="13085" width="11.85546875" style="34" customWidth="1"/>
    <col min="13086" max="13086" width="24.140625" style="34" customWidth="1"/>
    <col min="13087" max="13087" width="17.5703125" style="34" customWidth="1"/>
    <col min="13088" max="13088" width="24.140625" style="34" customWidth="1"/>
    <col min="13089" max="13089" width="14.7109375" style="34" customWidth="1"/>
    <col min="13090" max="13090" width="15" style="34" customWidth="1"/>
    <col min="13091" max="13091" width="14.140625" style="34" customWidth="1"/>
    <col min="13092" max="13092" width="12.28515625" style="34" customWidth="1"/>
    <col min="13093" max="13093" width="19.28515625" style="34" customWidth="1"/>
    <col min="13094" max="13094" width="10.42578125" style="34" customWidth="1"/>
    <col min="13095" max="13095" width="9.140625" style="34"/>
    <col min="13096" max="13096" width="8.42578125" style="34" customWidth="1"/>
    <col min="13097" max="13322" width="9.140625" style="34"/>
    <col min="13323" max="13323" width="8.42578125" style="34" customWidth="1"/>
    <col min="13324" max="13324" width="43.42578125" style="34" customWidth="1"/>
    <col min="13325" max="13328" width="0" style="34" hidden="1" customWidth="1"/>
    <col min="13329" max="13329" width="0.28515625" style="34" customWidth="1"/>
    <col min="13330" max="13330" width="13.5703125" style="34" customWidth="1"/>
    <col min="13331" max="13331" width="13" style="34" customWidth="1"/>
    <col min="13332" max="13332" width="10.7109375" style="34" customWidth="1"/>
    <col min="13333" max="13333" width="9.5703125" style="34" customWidth="1"/>
    <col min="13334" max="13335" width="12.85546875" style="34" customWidth="1"/>
    <col min="13336" max="13336" width="9.42578125" style="34" customWidth="1"/>
    <col min="13337" max="13337" width="10.42578125" style="34" customWidth="1"/>
    <col min="13338" max="13338" width="12.42578125" style="34" customWidth="1"/>
    <col min="13339" max="13339" width="12.85546875" style="34" customWidth="1"/>
    <col min="13340" max="13340" width="9.42578125" style="34" customWidth="1"/>
    <col min="13341" max="13341" width="11.85546875" style="34" customWidth="1"/>
    <col min="13342" max="13342" width="24.140625" style="34" customWidth="1"/>
    <col min="13343" max="13343" width="17.5703125" style="34" customWidth="1"/>
    <col min="13344" max="13344" width="24.140625" style="34" customWidth="1"/>
    <col min="13345" max="13345" width="14.7109375" style="34" customWidth="1"/>
    <col min="13346" max="13346" width="15" style="34" customWidth="1"/>
    <col min="13347" max="13347" width="14.140625" style="34" customWidth="1"/>
    <col min="13348" max="13348" width="12.28515625" style="34" customWidth="1"/>
    <col min="13349" max="13349" width="19.28515625" style="34" customWidth="1"/>
    <col min="13350" max="13350" width="10.42578125" style="34" customWidth="1"/>
    <col min="13351" max="13351" width="9.140625" style="34"/>
    <col min="13352" max="13352" width="8.42578125" style="34" customWidth="1"/>
    <col min="13353" max="13578" width="9.140625" style="34"/>
    <col min="13579" max="13579" width="8.42578125" style="34" customWidth="1"/>
    <col min="13580" max="13580" width="43.42578125" style="34" customWidth="1"/>
    <col min="13581" max="13584" width="0" style="34" hidden="1" customWidth="1"/>
    <col min="13585" max="13585" width="0.28515625" style="34" customWidth="1"/>
    <col min="13586" max="13586" width="13.5703125" style="34" customWidth="1"/>
    <col min="13587" max="13587" width="13" style="34" customWidth="1"/>
    <col min="13588" max="13588" width="10.7109375" style="34" customWidth="1"/>
    <col min="13589" max="13589" width="9.5703125" style="34" customWidth="1"/>
    <col min="13590" max="13591" width="12.85546875" style="34" customWidth="1"/>
    <col min="13592" max="13592" width="9.42578125" style="34" customWidth="1"/>
    <col min="13593" max="13593" width="10.42578125" style="34" customWidth="1"/>
    <col min="13594" max="13594" width="12.42578125" style="34" customWidth="1"/>
    <col min="13595" max="13595" width="12.85546875" style="34" customWidth="1"/>
    <col min="13596" max="13596" width="9.42578125" style="34" customWidth="1"/>
    <col min="13597" max="13597" width="11.85546875" style="34" customWidth="1"/>
    <col min="13598" max="13598" width="24.140625" style="34" customWidth="1"/>
    <col min="13599" max="13599" width="17.5703125" style="34" customWidth="1"/>
    <col min="13600" max="13600" width="24.140625" style="34" customWidth="1"/>
    <col min="13601" max="13601" width="14.7109375" style="34" customWidth="1"/>
    <col min="13602" max="13602" width="15" style="34" customWidth="1"/>
    <col min="13603" max="13603" width="14.140625" style="34" customWidth="1"/>
    <col min="13604" max="13604" width="12.28515625" style="34" customWidth="1"/>
    <col min="13605" max="13605" width="19.28515625" style="34" customWidth="1"/>
    <col min="13606" max="13606" width="10.42578125" style="34" customWidth="1"/>
    <col min="13607" max="13607" width="9.140625" style="34"/>
    <col min="13608" max="13608" width="8.42578125" style="34" customWidth="1"/>
    <col min="13609" max="13834" width="9.140625" style="34"/>
    <col min="13835" max="13835" width="8.42578125" style="34" customWidth="1"/>
    <col min="13836" max="13836" width="43.42578125" style="34" customWidth="1"/>
    <col min="13837" max="13840" width="0" style="34" hidden="1" customWidth="1"/>
    <col min="13841" max="13841" width="0.28515625" style="34" customWidth="1"/>
    <col min="13842" max="13842" width="13.5703125" style="34" customWidth="1"/>
    <col min="13843" max="13843" width="13" style="34" customWidth="1"/>
    <col min="13844" max="13844" width="10.7109375" style="34" customWidth="1"/>
    <col min="13845" max="13845" width="9.5703125" style="34" customWidth="1"/>
    <col min="13846" max="13847" width="12.85546875" style="34" customWidth="1"/>
    <col min="13848" max="13848" width="9.42578125" style="34" customWidth="1"/>
    <col min="13849" max="13849" width="10.42578125" style="34" customWidth="1"/>
    <col min="13850" max="13850" width="12.42578125" style="34" customWidth="1"/>
    <col min="13851" max="13851" width="12.85546875" style="34" customWidth="1"/>
    <col min="13852" max="13852" width="9.42578125" style="34" customWidth="1"/>
    <col min="13853" max="13853" width="11.85546875" style="34" customWidth="1"/>
    <col min="13854" max="13854" width="24.140625" style="34" customWidth="1"/>
    <col min="13855" max="13855" width="17.5703125" style="34" customWidth="1"/>
    <col min="13856" max="13856" width="24.140625" style="34" customWidth="1"/>
    <col min="13857" max="13857" width="14.7109375" style="34" customWidth="1"/>
    <col min="13858" max="13858" width="15" style="34" customWidth="1"/>
    <col min="13859" max="13859" width="14.140625" style="34" customWidth="1"/>
    <col min="13860" max="13860" width="12.28515625" style="34" customWidth="1"/>
    <col min="13861" max="13861" width="19.28515625" style="34" customWidth="1"/>
    <col min="13862" max="13862" width="10.42578125" style="34" customWidth="1"/>
    <col min="13863" max="13863" width="9.140625" style="34"/>
    <col min="13864" max="13864" width="8.42578125" style="34" customWidth="1"/>
    <col min="13865" max="14090" width="9.140625" style="34"/>
    <col min="14091" max="14091" width="8.42578125" style="34" customWidth="1"/>
    <col min="14092" max="14092" width="43.42578125" style="34" customWidth="1"/>
    <col min="14093" max="14096" width="0" style="34" hidden="1" customWidth="1"/>
    <col min="14097" max="14097" width="0.28515625" style="34" customWidth="1"/>
    <col min="14098" max="14098" width="13.5703125" style="34" customWidth="1"/>
    <col min="14099" max="14099" width="13" style="34" customWidth="1"/>
    <col min="14100" max="14100" width="10.7109375" style="34" customWidth="1"/>
    <col min="14101" max="14101" width="9.5703125" style="34" customWidth="1"/>
    <col min="14102" max="14103" width="12.85546875" style="34" customWidth="1"/>
    <col min="14104" max="14104" width="9.42578125" style="34" customWidth="1"/>
    <col min="14105" max="14105" width="10.42578125" style="34" customWidth="1"/>
    <col min="14106" max="14106" width="12.42578125" style="34" customWidth="1"/>
    <col min="14107" max="14107" width="12.85546875" style="34" customWidth="1"/>
    <col min="14108" max="14108" width="9.42578125" style="34" customWidth="1"/>
    <col min="14109" max="14109" width="11.85546875" style="34" customWidth="1"/>
    <col min="14110" max="14110" width="24.140625" style="34" customWidth="1"/>
    <col min="14111" max="14111" width="17.5703125" style="34" customWidth="1"/>
    <col min="14112" max="14112" width="24.140625" style="34" customWidth="1"/>
    <col min="14113" max="14113" width="14.7109375" style="34" customWidth="1"/>
    <col min="14114" max="14114" width="15" style="34" customWidth="1"/>
    <col min="14115" max="14115" width="14.140625" style="34" customWidth="1"/>
    <col min="14116" max="14116" width="12.28515625" style="34" customWidth="1"/>
    <col min="14117" max="14117" width="19.28515625" style="34" customWidth="1"/>
    <col min="14118" max="14118" width="10.42578125" style="34" customWidth="1"/>
    <col min="14119" max="14119" width="9.140625" style="34"/>
    <col min="14120" max="14120" width="8.42578125" style="34" customWidth="1"/>
    <col min="14121" max="14346" width="9.140625" style="34"/>
    <col min="14347" max="14347" width="8.42578125" style="34" customWidth="1"/>
    <col min="14348" max="14348" width="43.42578125" style="34" customWidth="1"/>
    <col min="14349" max="14352" width="0" style="34" hidden="1" customWidth="1"/>
    <col min="14353" max="14353" width="0.28515625" style="34" customWidth="1"/>
    <col min="14354" max="14354" width="13.5703125" style="34" customWidth="1"/>
    <col min="14355" max="14355" width="13" style="34" customWidth="1"/>
    <col min="14356" max="14356" width="10.7109375" style="34" customWidth="1"/>
    <col min="14357" max="14357" width="9.5703125" style="34" customWidth="1"/>
    <col min="14358" max="14359" width="12.85546875" style="34" customWidth="1"/>
    <col min="14360" max="14360" width="9.42578125" style="34" customWidth="1"/>
    <col min="14361" max="14361" width="10.42578125" style="34" customWidth="1"/>
    <col min="14362" max="14362" width="12.42578125" style="34" customWidth="1"/>
    <col min="14363" max="14363" width="12.85546875" style="34" customWidth="1"/>
    <col min="14364" max="14364" width="9.42578125" style="34" customWidth="1"/>
    <col min="14365" max="14365" width="11.85546875" style="34" customWidth="1"/>
    <col min="14366" max="14366" width="24.140625" style="34" customWidth="1"/>
    <col min="14367" max="14367" width="17.5703125" style="34" customWidth="1"/>
    <col min="14368" max="14368" width="24.140625" style="34" customWidth="1"/>
    <col min="14369" max="14369" width="14.7109375" style="34" customWidth="1"/>
    <col min="14370" max="14370" width="15" style="34" customWidth="1"/>
    <col min="14371" max="14371" width="14.140625" style="34" customWidth="1"/>
    <col min="14372" max="14372" width="12.28515625" style="34" customWidth="1"/>
    <col min="14373" max="14373" width="19.28515625" style="34" customWidth="1"/>
    <col min="14374" max="14374" width="10.42578125" style="34" customWidth="1"/>
    <col min="14375" max="14375" width="9.140625" style="34"/>
    <col min="14376" max="14376" width="8.42578125" style="34" customWidth="1"/>
    <col min="14377" max="14602" width="9.140625" style="34"/>
    <col min="14603" max="14603" width="8.42578125" style="34" customWidth="1"/>
    <col min="14604" max="14604" width="43.42578125" style="34" customWidth="1"/>
    <col min="14605" max="14608" width="0" style="34" hidden="1" customWidth="1"/>
    <col min="14609" max="14609" width="0.28515625" style="34" customWidth="1"/>
    <col min="14610" max="14610" width="13.5703125" style="34" customWidth="1"/>
    <col min="14611" max="14611" width="13" style="34" customWidth="1"/>
    <col min="14612" max="14612" width="10.7109375" style="34" customWidth="1"/>
    <col min="14613" max="14613" width="9.5703125" style="34" customWidth="1"/>
    <col min="14614" max="14615" width="12.85546875" style="34" customWidth="1"/>
    <col min="14616" max="14616" width="9.42578125" style="34" customWidth="1"/>
    <col min="14617" max="14617" width="10.42578125" style="34" customWidth="1"/>
    <col min="14618" max="14618" width="12.42578125" style="34" customWidth="1"/>
    <col min="14619" max="14619" width="12.85546875" style="34" customWidth="1"/>
    <col min="14620" max="14620" width="9.42578125" style="34" customWidth="1"/>
    <col min="14621" max="14621" width="11.85546875" style="34" customWidth="1"/>
    <col min="14622" max="14622" width="24.140625" style="34" customWidth="1"/>
    <col min="14623" max="14623" width="17.5703125" style="34" customWidth="1"/>
    <col min="14624" max="14624" width="24.140625" style="34" customWidth="1"/>
    <col min="14625" max="14625" width="14.7109375" style="34" customWidth="1"/>
    <col min="14626" max="14626" width="15" style="34" customWidth="1"/>
    <col min="14627" max="14627" width="14.140625" style="34" customWidth="1"/>
    <col min="14628" max="14628" width="12.28515625" style="34" customWidth="1"/>
    <col min="14629" max="14629" width="19.28515625" style="34" customWidth="1"/>
    <col min="14630" max="14630" width="10.42578125" style="34" customWidth="1"/>
    <col min="14631" max="14631" width="9.140625" style="34"/>
    <col min="14632" max="14632" width="8.42578125" style="34" customWidth="1"/>
    <col min="14633" max="14858" width="9.140625" style="34"/>
    <col min="14859" max="14859" width="8.42578125" style="34" customWidth="1"/>
    <col min="14860" max="14860" width="43.42578125" style="34" customWidth="1"/>
    <col min="14861" max="14864" width="0" style="34" hidden="1" customWidth="1"/>
    <col min="14865" max="14865" width="0.28515625" style="34" customWidth="1"/>
    <col min="14866" max="14866" width="13.5703125" style="34" customWidth="1"/>
    <col min="14867" max="14867" width="13" style="34" customWidth="1"/>
    <col min="14868" max="14868" width="10.7109375" style="34" customWidth="1"/>
    <col min="14869" max="14869" width="9.5703125" style="34" customWidth="1"/>
    <col min="14870" max="14871" width="12.85546875" style="34" customWidth="1"/>
    <col min="14872" max="14872" width="9.42578125" style="34" customWidth="1"/>
    <col min="14873" max="14873" width="10.42578125" style="34" customWidth="1"/>
    <col min="14874" max="14874" width="12.42578125" style="34" customWidth="1"/>
    <col min="14875" max="14875" width="12.85546875" style="34" customWidth="1"/>
    <col min="14876" max="14876" width="9.42578125" style="34" customWidth="1"/>
    <col min="14877" max="14877" width="11.85546875" style="34" customWidth="1"/>
    <col min="14878" max="14878" width="24.140625" style="34" customWidth="1"/>
    <col min="14879" max="14879" width="17.5703125" style="34" customWidth="1"/>
    <col min="14880" max="14880" width="24.140625" style="34" customWidth="1"/>
    <col min="14881" max="14881" width="14.7109375" style="34" customWidth="1"/>
    <col min="14882" max="14882" width="15" style="34" customWidth="1"/>
    <col min="14883" max="14883" width="14.140625" style="34" customWidth="1"/>
    <col min="14884" max="14884" width="12.28515625" style="34" customWidth="1"/>
    <col min="14885" max="14885" width="19.28515625" style="34" customWidth="1"/>
    <col min="14886" max="14886" width="10.42578125" style="34" customWidth="1"/>
    <col min="14887" max="14887" width="9.140625" style="34"/>
    <col min="14888" max="14888" width="8.42578125" style="34" customWidth="1"/>
    <col min="14889" max="15114" width="9.140625" style="34"/>
    <col min="15115" max="15115" width="8.42578125" style="34" customWidth="1"/>
    <col min="15116" max="15116" width="43.42578125" style="34" customWidth="1"/>
    <col min="15117" max="15120" width="0" style="34" hidden="1" customWidth="1"/>
    <col min="15121" max="15121" width="0.28515625" style="34" customWidth="1"/>
    <col min="15122" max="15122" width="13.5703125" style="34" customWidth="1"/>
    <col min="15123" max="15123" width="13" style="34" customWidth="1"/>
    <col min="15124" max="15124" width="10.7109375" style="34" customWidth="1"/>
    <col min="15125" max="15125" width="9.5703125" style="34" customWidth="1"/>
    <col min="15126" max="15127" width="12.85546875" style="34" customWidth="1"/>
    <col min="15128" max="15128" width="9.42578125" style="34" customWidth="1"/>
    <col min="15129" max="15129" width="10.42578125" style="34" customWidth="1"/>
    <col min="15130" max="15130" width="12.42578125" style="34" customWidth="1"/>
    <col min="15131" max="15131" width="12.85546875" style="34" customWidth="1"/>
    <col min="15132" max="15132" width="9.42578125" style="34" customWidth="1"/>
    <col min="15133" max="15133" width="11.85546875" style="34" customWidth="1"/>
    <col min="15134" max="15134" width="24.140625" style="34" customWidth="1"/>
    <col min="15135" max="15135" width="17.5703125" style="34" customWidth="1"/>
    <col min="15136" max="15136" width="24.140625" style="34" customWidth="1"/>
    <col min="15137" max="15137" width="14.7109375" style="34" customWidth="1"/>
    <col min="15138" max="15138" width="15" style="34" customWidth="1"/>
    <col min="15139" max="15139" width="14.140625" style="34" customWidth="1"/>
    <col min="15140" max="15140" width="12.28515625" style="34" customWidth="1"/>
    <col min="15141" max="15141" width="19.28515625" style="34" customWidth="1"/>
    <col min="15142" max="15142" width="10.42578125" style="34" customWidth="1"/>
    <col min="15143" max="15143" width="9.140625" style="34"/>
    <col min="15144" max="15144" width="8.42578125" style="34" customWidth="1"/>
    <col min="15145" max="15370" width="9.140625" style="34"/>
    <col min="15371" max="15371" width="8.42578125" style="34" customWidth="1"/>
    <col min="15372" max="15372" width="43.42578125" style="34" customWidth="1"/>
    <col min="15373" max="15376" width="0" style="34" hidden="1" customWidth="1"/>
    <col min="15377" max="15377" width="0.28515625" style="34" customWidth="1"/>
    <col min="15378" max="15378" width="13.5703125" style="34" customWidth="1"/>
    <col min="15379" max="15379" width="13" style="34" customWidth="1"/>
    <col min="15380" max="15380" width="10.7109375" style="34" customWidth="1"/>
    <col min="15381" max="15381" width="9.5703125" style="34" customWidth="1"/>
    <col min="15382" max="15383" width="12.85546875" style="34" customWidth="1"/>
    <col min="15384" max="15384" width="9.42578125" style="34" customWidth="1"/>
    <col min="15385" max="15385" width="10.42578125" style="34" customWidth="1"/>
    <col min="15386" max="15386" width="12.42578125" style="34" customWidth="1"/>
    <col min="15387" max="15387" width="12.85546875" style="34" customWidth="1"/>
    <col min="15388" max="15388" width="9.42578125" style="34" customWidth="1"/>
    <col min="15389" max="15389" width="11.85546875" style="34" customWidth="1"/>
    <col min="15390" max="15390" width="24.140625" style="34" customWidth="1"/>
    <col min="15391" max="15391" width="17.5703125" style="34" customWidth="1"/>
    <col min="15392" max="15392" width="24.140625" style="34" customWidth="1"/>
    <col min="15393" max="15393" width="14.7109375" style="34" customWidth="1"/>
    <col min="15394" max="15394" width="15" style="34" customWidth="1"/>
    <col min="15395" max="15395" width="14.140625" style="34" customWidth="1"/>
    <col min="15396" max="15396" width="12.28515625" style="34" customWidth="1"/>
    <col min="15397" max="15397" width="19.28515625" style="34" customWidth="1"/>
    <col min="15398" max="15398" width="10.42578125" style="34" customWidth="1"/>
    <col min="15399" max="15399" width="9.140625" style="34"/>
    <col min="15400" max="15400" width="8.42578125" style="34" customWidth="1"/>
    <col min="15401" max="15626" width="9.140625" style="34"/>
    <col min="15627" max="15627" width="8.42578125" style="34" customWidth="1"/>
    <col min="15628" max="15628" width="43.42578125" style="34" customWidth="1"/>
    <col min="15629" max="15632" width="0" style="34" hidden="1" customWidth="1"/>
    <col min="15633" max="15633" width="0.28515625" style="34" customWidth="1"/>
    <col min="15634" max="15634" width="13.5703125" style="34" customWidth="1"/>
    <col min="15635" max="15635" width="13" style="34" customWidth="1"/>
    <col min="15636" max="15636" width="10.7109375" style="34" customWidth="1"/>
    <col min="15637" max="15637" width="9.5703125" style="34" customWidth="1"/>
    <col min="15638" max="15639" width="12.85546875" style="34" customWidth="1"/>
    <col min="15640" max="15640" width="9.42578125" style="34" customWidth="1"/>
    <col min="15641" max="15641" width="10.42578125" style="34" customWidth="1"/>
    <col min="15642" max="15642" width="12.42578125" style="34" customWidth="1"/>
    <col min="15643" max="15643" width="12.85546875" style="34" customWidth="1"/>
    <col min="15644" max="15644" width="9.42578125" style="34" customWidth="1"/>
    <col min="15645" max="15645" width="11.85546875" style="34" customWidth="1"/>
    <col min="15646" max="15646" width="24.140625" style="34" customWidth="1"/>
    <col min="15647" max="15647" width="17.5703125" style="34" customWidth="1"/>
    <col min="15648" max="15648" width="24.140625" style="34" customWidth="1"/>
    <col min="15649" max="15649" width="14.7109375" style="34" customWidth="1"/>
    <col min="15650" max="15650" width="15" style="34" customWidth="1"/>
    <col min="15651" max="15651" width="14.140625" style="34" customWidth="1"/>
    <col min="15652" max="15652" width="12.28515625" style="34" customWidth="1"/>
    <col min="15653" max="15653" width="19.28515625" style="34" customWidth="1"/>
    <col min="15654" max="15654" width="10.42578125" style="34" customWidth="1"/>
    <col min="15655" max="15655" width="9.140625" style="34"/>
    <col min="15656" max="15656" width="8.42578125" style="34" customWidth="1"/>
    <col min="15657" max="15882" width="9.140625" style="34"/>
    <col min="15883" max="15883" width="8.42578125" style="34" customWidth="1"/>
    <col min="15884" max="15884" width="43.42578125" style="34" customWidth="1"/>
    <col min="15885" max="15888" width="0" style="34" hidden="1" customWidth="1"/>
    <col min="15889" max="15889" width="0.28515625" style="34" customWidth="1"/>
    <col min="15890" max="15890" width="13.5703125" style="34" customWidth="1"/>
    <col min="15891" max="15891" width="13" style="34" customWidth="1"/>
    <col min="15892" max="15892" width="10.7109375" style="34" customWidth="1"/>
    <col min="15893" max="15893" width="9.5703125" style="34" customWidth="1"/>
    <col min="15894" max="15895" width="12.85546875" style="34" customWidth="1"/>
    <col min="15896" max="15896" width="9.42578125" style="34" customWidth="1"/>
    <col min="15897" max="15897" width="10.42578125" style="34" customWidth="1"/>
    <col min="15898" max="15898" width="12.42578125" style="34" customWidth="1"/>
    <col min="15899" max="15899" width="12.85546875" style="34" customWidth="1"/>
    <col min="15900" max="15900" width="9.42578125" style="34" customWidth="1"/>
    <col min="15901" max="15901" width="11.85546875" style="34" customWidth="1"/>
    <col min="15902" max="15902" width="24.140625" style="34" customWidth="1"/>
    <col min="15903" max="15903" width="17.5703125" style="34" customWidth="1"/>
    <col min="15904" max="15904" width="24.140625" style="34" customWidth="1"/>
    <col min="15905" max="15905" width="14.7109375" style="34" customWidth="1"/>
    <col min="15906" max="15906" width="15" style="34" customWidth="1"/>
    <col min="15907" max="15907" width="14.140625" style="34" customWidth="1"/>
    <col min="15908" max="15908" width="12.28515625" style="34" customWidth="1"/>
    <col min="15909" max="15909" width="19.28515625" style="34" customWidth="1"/>
    <col min="15910" max="15910" width="10.42578125" style="34" customWidth="1"/>
    <col min="15911" max="15911" width="9.140625" style="34"/>
    <col min="15912" max="15912" width="8.42578125" style="34" customWidth="1"/>
    <col min="15913" max="16138" width="9.140625" style="34"/>
    <col min="16139" max="16139" width="8.42578125" style="34" customWidth="1"/>
    <col min="16140" max="16140" width="43.42578125" style="34" customWidth="1"/>
    <col min="16141" max="16144" width="0" style="34" hidden="1" customWidth="1"/>
    <col min="16145" max="16145" width="0.28515625" style="34" customWidth="1"/>
    <col min="16146" max="16146" width="13.5703125" style="34" customWidth="1"/>
    <col min="16147" max="16147" width="13" style="34" customWidth="1"/>
    <col min="16148" max="16148" width="10.7109375" style="34" customWidth="1"/>
    <col min="16149" max="16149" width="9.5703125" style="34" customWidth="1"/>
    <col min="16150" max="16151" width="12.85546875" style="34" customWidth="1"/>
    <col min="16152" max="16152" width="9.42578125" style="34" customWidth="1"/>
    <col min="16153" max="16153" width="10.42578125" style="34" customWidth="1"/>
    <col min="16154" max="16154" width="12.42578125" style="34" customWidth="1"/>
    <col min="16155" max="16155" width="12.85546875" style="34" customWidth="1"/>
    <col min="16156" max="16156" width="9.42578125" style="34" customWidth="1"/>
    <col min="16157" max="16157" width="11.85546875" style="34" customWidth="1"/>
    <col min="16158" max="16158" width="24.140625" style="34" customWidth="1"/>
    <col min="16159" max="16159" width="17.5703125" style="34" customWidth="1"/>
    <col min="16160" max="16160" width="24.140625" style="34" customWidth="1"/>
    <col min="16161" max="16161" width="14.7109375" style="34" customWidth="1"/>
    <col min="16162" max="16162" width="15" style="34" customWidth="1"/>
    <col min="16163" max="16163" width="14.140625" style="34" customWidth="1"/>
    <col min="16164" max="16164" width="12.28515625" style="34" customWidth="1"/>
    <col min="16165" max="16165" width="19.28515625" style="34" customWidth="1"/>
    <col min="16166" max="16166" width="10.42578125" style="34" customWidth="1"/>
    <col min="16167" max="16167" width="9.140625" style="34"/>
    <col min="16168" max="16168" width="8.42578125" style="34" customWidth="1"/>
    <col min="16169" max="16384" width="9.140625" style="34"/>
  </cols>
  <sheetData>
    <row r="1" spans="1:41" ht="21" customHeight="1">
      <c r="A1" s="646" t="s">
        <v>530</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row>
    <row r="2" spans="1:41" s="6" customFormat="1" ht="24" customHeight="1">
      <c r="A2" s="646" t="s">
        <v>568</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5"/>
      <c r="AE2" s="5"/>
      <c r="AF2" s="5"/>
      <c r="AG2" s="5"/>
      <c r="AH2" s="5"/>
      <c r="AI2" s="5"/>
      <c r="AJ2" s="5"/>
      <c r="AK2" s="5"/>
    </row>
    <row r="3" spans="1:41" s="6" customFormat="1" ht="36.75" customHeight="1">
      <c r="A3" s="647" t="s">
        <v>501</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54"/>
      <c r="AE3" s="54"/>
      <c r="AF3" s="54"/>
      <c r="AG3" s="54"/>
      <c r="AH3" s="54"/>
      <c r="AI3" s="54"/>
      <c r="AJ3" s="54"/>
      <c r="AK3" s="54"/>
    </row>
    <row r="4" spans="1:41" s="6" customFormat="1" ht="8.25" customHeight="1">
      <c r="A4" s="8"/>
      <c r="B4" s="8"/>
      <c r="C4" s="8"/>
      <c r="D4" s="8"/>
      <c r="E4" s="8"/>
      <c r="F4" s="8"/>
      <c r="G4" s="8"/>
      <c r="H4" s="8"/>
      <c r="I4" s="8"/>
      <c r="J4" s="8"/>
      <c r="K4" s="8"/>
      <c r="L4" s="8"/>
      <c r="M4" s="8"/>
      <c r="N4" s="8"/>
      <c r="O4" s="8"/>
      <c r="P4" s="8"/>
      <c r="Q4" s="8"/>
      <c r="R4" s="8"/>
      <c r="S4" s="8"/>
      <c r="T4" s="8"/>
      <c r="U4" s="8"/>
      <c r="V4" s="8"/>
      <c r="W4" s="8"/>
      <c r="X4" s="8"/>
      <c r="Y4" s="8"/>
      <c r="Z4" s="8"/>
      <c r="AA4" s="8"/>
      <c r="AB4" s="648"/>
      <c r="AC4" s="648"/>
      <c r="AD4" s="9"/>
      <c r="AE4" s="9"/>
      <c r="AF4" s="9"/>
      <c r="AG4" s="9"/>
      <c r="AH4" s="9"/>
      <c r="AI4" s="9"/>
      <c r="AJ4" s="9"/>
      <c r="AK4" s="9"/>
    </row>
    <row r="5" spans="1:41" s="10" customFormat="1" ht="27" customHeight="1">
      <c r="A5" s="649" t="s">
        <v>14</v>
      </c>
      <c r="B5" s="642" t="s">
        <v>0</v>
      </c>
      <c r="C5" s="642" t="s">
        <v>1</v>
      </c>
      <c r="D5" s="642"/>
      <c r="E5" s="642"/>
      <c r="F5" s="640" t="s">
        <v>13</v>
      </c>
      <c r="G5" s="650"/>
      <c r="H5" s="650"/>
      <c r="I5" s="650"/>
      <c r="J5" s="641"/>
      <c r="K5" s="640" t="s">
        <v>480</v>
      </c>
      <c r="L5" s="650"/>
      <c r="M5" s="650"/>
      <c r="N5" s="650"/>
      <c r="O5" s="650"/>
      <c r="P5" s="650"/>
      <c r="Q5" s="650"/>
      <c r="R5" s="650"/>
      <c r="S5" s="650"/>
      <c r="T5" s="650"/>
      <c r="U5" s="650"/>
      <c r="V5" s="641"/>
      <c r="W5" s="643" t="s">
        <v>12</v>
      </c>
      <c r="X5" s="644"/>
      <c r="Y5" s="645"/>
      <c r="Z5" s="643" t="s">
        <v>117</v>
      </c>
      <c r="AA5" s="645"/>
      <c r="AB5" s="637" t="s">
        <v>479</v>
      </c>
      <c r="AC5" s="642" t="s">
        <v>2</v>
      </c>
      <c r="AK5" s="10">
        <v>376800</v>
      </c>
      <c r="AL5" s="10" t="e">
        <f>#REF!-AK5</f>
        <v>#REF!</v>
      </c>
    </row>
    <row r="6" spans="1:41" s="10" customFormat="1" ht="33.75" customHeight="1">
      <c r="A6" s="649"/>
      <c r="B6" s="642"/>
      <c r="C6" s="53"/>
      <c r="D6" s="53"/>
      <c r="E6" s="53"/>
      <c r="F6" s="637" t="s">
        <v>15</v>
      </c>
      <c r="G6" s="640" t="s">
        <v>6</v>
      </c>
      <c r="H6" s="650"/>
      <c r="I6" s="650"/>
      <c r="J6" s="641"/>
      <c r="K6" s="643" t="s">
        <v>491</v>
      </c>
      <c r="L6" s="644"/>
      <c r="M6" s="645"/>
      <c r="N6" s="643" t="s">
        <v>488</v>
      </c>
      <c r="O6" s="644"/>
      <c r="P6" s="645"/>
      <c r="Q6" s="643" t="s">
        <v>489</v>
      </c>
      <c r="R6" s="644"/>
      <c r="S6" s="645"/>
      <c r="T6" s="643" t="s">
        <v>490</v>
      </c>
      <c r="U6" s="644"/>
      <c r="V6" s="645"/>
      <c r="W6" s="651"/>
      <c r="X6" s="652"/>
      <c r="Y6" s="653"/>
      <c r="Z6" s="651"/>
      <c r="AA6" s="653"/>
      <c r="AB6" s="638"/>
      <c r="AC6" s="642"/>
      <c r="AD6" s="10">
        <v>187470</v>
      </c>
      <c r="AE6" s="10">
        <v>95</v>
      </c>
    </row>
    <row r="7" spans="1:41" s="10" customFormat="1" ht="32.25" customHeight="1">
      <c r="A7" s="649"/>
      <c r="B7" s="642"/>
      <c r="C7" s="642" t="s">
        <v>3</v>
      </c>
      <c r="D7" s="642" t="s">
        <v>4</v>
      </c>
      <c r="E7" s="642"/>
      <c r="F7" s="638"/>
      <c r="G7" s="637" t="s">
        <v>9</v>
      </c>
      <c r="H7" s="643" t="s">
        <v>523</v>
      </c>
      <c r="I7" s="644"/>
      <c r="J7" s="645"/>
      <c r="K7" s="637" t="s">
        <v>505</v>
      </c>
      <c r="L7" s="640" t="s">
        <v>504</v>
      </c>
      <c r="M7" s="641"/>
      <c r="N7" s="637" t="s">
        <v>505</v>
      </c>
      <c r="O7" s="640" t="s">
        <v>504</v>
      </c>
      <c r="P7" s="641"/>
      <c r="Q7" s="637" t="s">
        <v>505</v>
      </c>
      <c r="R7" s="640" t="s">
        <v>504</v>
      </c>
      <c r="S7" s="641"/>
      <c r="T7" s="637" t="s">
        <v>505</v>
      </c>
      <c r="U7" s="640" t="s">
        <v>504</v>
      </c>
      <c r="V7" s="641"/>
      <c r="W7" s="642" t="s">
        <v>8</v>
      </c>
      <c r="X7" s="640" t="s">
        <v>10</v>
      </c>
      <c r="Y7" s="641"/>
      <c r="Z7" s="637" t="s">
        <v>118</v>
      </c>
      <c r="AA7" s="637" t="s">
        <v>119</v>
      </c>
      <c r="AB7" s="638"/>
      <c r="AC7" s="642"/>
      <c r="AD7" s="10">
        <f>AD6*AE7/AE6</f>
        <v>9866.8421052631584</v>
      </c>
      <c r="AE7" s="10">
        <v>5</v>
      </c>
      <c r="AK7" s="10" t="e">
        <f>1320700-#REF!</f>
        <v>#REF!</v>
      </c>
      <c r="AM7" s="10" t="e">
        <f>#REF!*100/#REF!</f>
        <v>#REF!</v>
      </c>
    </row>
    <row r="8" spans="1:41" s="10" customFormat="1" ht="21" customHeight="1">
      <c r="A8" s="649"/>
      <c r="B8" s="642"/>
      <c r="C8" s="642"/>
      <c r="D8" s="642" t="s">
        <v>16</v>
      </c>
      <c r="E8" s="642" t="s">
        <v>5</v>
      </c>
      <c r="F8" s="638"/>
      <c r="G8" s="638"/>
      <c r="H8" s="637" t="s">
        <v>517</v>
      </c>
      <c r="I8" s="640" t="s">
        <v>480</v>
      </c>
      <c r="J8" s="641"/>
      <c r="K8" s="638"/>
      <c r="L8" s="637" t="s">
        <v>9</v>
      </c>
      <c r="M8" s="637" t="s">
        <v>11</v>
      </c>
      <c r="N8" s="638"/>
      <c r="O8" s="637" t="s">
        <v>9</v>
      </c>
      <c r="P8" s="637" t="s">
        <v>11</v>
      </c>
      <c r="Q8" s="638"/>
      <c r="R8" s="637" t="s">
        <v>9</v>
      </c>
      <c r="S8" s="637" t="s">
        <v>11</v>
      </c>
      <c r="T8" s="638"/>
      <c r="U8" s="637" t="s">
        <v>9</v>
      </c>
      <c r="V8" s="637" t="s">
        <v>11</v>
      </c>
      <c r="W8" s="642"/>
      <c r="X8" s="642" t="s">
        <v>9</v>
      </c>
      <c r="Y8" s="637" t="s">
        <v>11</v>
      </c>
      <c r="Z8" s="638"/>
      <c r="AA8" s="638"/>
      <c r="AB8" s="638"/>
      <c r="AC8" s="642"/>
      <c r="AI8" s="10">
        <v>315219</v>
      </c>
      <c r="AJ8" s="10" t="e">
        <f>AI8-#REF!</f>
        <v>#REF!</v>
      </c>
      <c r="AK8" s="10" t="e">
        <f>X11</f>
        <v>#REF!</v>
      </c>
      <c r="AL8" s="10" t="e">
        <f>1320700-#REF!</f>
        <v>#REF!</v>
      </c>
      <c r="AM8" s="10" t="e">
        <f>#REF!</f>
        <v>#REF!</v>
      </c>
      <c r="AN8" s="10" t="e">
        <f>#REF!</f>
        <v>#REF!</v>
      </c>
    </row>
    <row r="9" spans="1:41" s="10" customFormat="1" ht="23.25" customHeight="1">
      <c r="A9" s="649"/>
      <c r="B9" s="642"/>
      <c r="C9" s="642"/>
      <c r="D9" s="642"/>
      <c r="E9" s="642"/>
      <c r="F9" s="639"/>
      <c r="G9" s="639"/>
      <c r="H9" s="639"/>
      <c r="I9" s="52" t="s">
        <v>516</v>
      </c>
      <c r="J9" s="52" t="s">
        <v>515</v>
      </c>
      <c r="K9" s="639"/>
      <c r="L9" s="639"/>
      <c r="M9" s="639"/>
      <c r="N9" s="639"/>
      <c r="O9" s="639"/>
      <c r="P9" s="639"/>
      <c r="Q9" s="639"/>
      <c r="R9" s="639"/>
      <c r="S9" s="639"/>
      <c r="T9" s="639"/>
      <c r="U9" s="639"/>
      <c r="V9" s="639"/>
      <c r="W9" s="642"/>
      <c r="X9" s="642"/>
      <c r="Y9" s="639"/>
      <c r="Z9" s="639"/>
      <c r="AA9" s="639"/>
      <c r="AB9" s="639"/>
      <c r="AC9" s="642"/>
      <c r="AK9" s="10">
        <v>7264668</v>
      </c>
      <c r="AL9" s="10">
        <f>AH8-AK9</f>
        <v>-7264668</v>
      </c>
      <c r="AM9" s="10" t="e">
        <f>#REF!-963600</f>
        <v>#REF!</v>
      </c>
      <c r="AN9" s="10">
        <v>14600</v>
      </c>
      <c r="AO9" s="10" t="e">
        <f>#REF!</f>
        <v>#REF!</v>
      </c>
    </row>
    <row r="10" spans="1:41" s="14" customFormat="1" ht="15.75" customHeight="1">
      <c r="A10" s="11">
        <v>1</v>
      </c>
      <c r="B10" s="12">
        <v>2</v>
      </c>
      <c r="C10" s="11">
        <v>6</v>
      </c>
      <c r="D10" s="12">
        <v>7</v>
      </c>
      <c r="E10" s="11">
        <v>8</v>
      </c>
      <c r="F10" s="12">
        <v>3</v>
      </c>
      <c r="G10" s="11">
        <v>4</v>
      </c>
      <c r="H10" s="11">
        <v>5</v>
      </c>
      <c r="I10" s="11"/>
      <c r="J10" s="11"/>
      <c r="K10" s="11">
        <v>6</v>
      </c>
      <c r="L10" s="11">
        <v>7</v>
      </c>
      <c r="M10" s="11">
        <v>8</v>
      </c>
      <c r="N10" s="11">
        <v>9</v>
      </c>
      <c r="O10" s="11">
        <v>10</v>
      </c>
      <c r="P10" s="11">
        <v>11</v>
      </c>
      <c r="Q10" s="11">
        <v>12</v>
      </c>
      <c r="R10" s="11">
        <v>13</v>
      </c>
      <c r="S10" s="11">
        <v>14</v>
      </c>
      <c r="T10" s="11">
        <v>15</v>
      </c>
      <c r="U10" s="11">
        <v>16</v>
      </c>
      <c r="V10" s="11">
        <v>17</v>
      </c>
      <c r="W10" s="12">
        <v>14</v>
      </c>
      <c r="X10" s="11">
        <v>15</v>
      </c>
      <c r="Y10" s="11">
        <v>16</v>
      </c>
      <c r="Z10" s="11">
        <v>18</v>
      </c>
      <c r="AA10" s="11">
        <v>19</v>
      </c>
      <c r="AB10" s="11">
        <v>19</v>
      </c>
      <c r="AC10" s="12">
        <v>20</v>
      </c>
      <c r="AD10" s="13"/>
      <c r="AE10" s="13"/>
      <c r="AF10" s="13"/>
      <c r="AG10" s="13"/>
    </row>
    <row r="11" spans="1:41" s="17" customFormat="1" ht="22.5" customHeight="1">
      <c r="A11" s="45"/>
      <c r="B11" s="46" t="s">
        <v>7</v>
      </c>
      <c r="C11" s="45"/>
      <c r="D11" s="47"/>
      <c r="E11" s="47"/>
      <c r="F11" s="48">
        <f t="shared" ref="F11:AB11" si="0">F12+F23+F293</f>
        <v>500531.9</v>
      </c>
      <c r="G11" s="48">
        <f t="shared" si="0"/>
        <v>397144</v>
      </c>
      <c r="H11" s="48">
        <f t="shared" si="0"/>
        <v>54788</v>
      </c>
      <c r="I11" s="48">
        <f t="shared" si="0"/>
        <v>55194</v>
      </c>
      <c r="J11" s="48">
        <f t="shared" si="0"/>
        <v>56895</v>
      </c>
      <c r="K11" s="48">
        <f t="shared" si="0"/>
        <v>196434</v>
      </c>
      <c r="L11" s="48">
        <f t="shared" si="0"/>
        <v>190564</v>
      </c>
      <c r="M11" s="48">
        <f t="shared" si="0"/>
        <v>5870</v>
      </c>
      <c r="N11" s="48">
        <f t="shared" si="0"/>
        <v>72594</v>
      </c>
      <c r="O11" s="48">
        <f t="shared" si="0"/>
        <v>47705</v>
      </c>
      <c r="P11" s="48">
        <f t="shared" si="0"/>
        <v>24889</v>
      </c>
      <c r="Q11" s="48">
        <f t="shared" si="0"/>
        <v>111041</v>
      </c>
      <c r="R11" s="48">
        <f t="shared" si="0"/>
        <v>88891</v>
      </c>
      <c r="S11" s="48">
        <f t="shared" si="0"/>
        <v>22150</v>
      </c>
      <c r="T11" s="48">
        <f t="shared" si="0"/>
        <v>90218</v>
      </c>
      <c r="U11" s="48">
        <f t="shared" si="0"/>
        <v>71184</v>
      </c>
      <c r="V11" s="48">
        <f t="shared" si="0"/>
        <v>19034</v>
      </c>
      <c r="W11" s="48" t="e">
        <f t="shared" si="0"/>
        <v>#REF!</v>
      </c>
      <c r="X11" s="48" t="e">
        <f t="shared" si="0"/>
        <v>#REF!</v>
      </c>
      <c r="Y11" s="48" t="e">
        <f t="shared" si="0"/>
        <v>#REF!</v>
      </c>
      <c r="Z11" s="48" t="e">
        <f t="shared" si="0"/>
        <v>#REF!</v>
      </c>
      <c r="AA11" s="48" t="e">
        <f t="shared" si="0"/>
        <v>#REF!</v>
      </c>
      <c r="AB11" s="48" t="e">
        <f t="shared" si="0"/>
        <v>#REF!</v>
      </c>
      <c r="AC11" s="49"/>
      <c r="AD11" s="17">
        <f>V11+S11+P11+M11</f>
        <v>71943</v>
      </c>
      <c r="AE11" s="17">
        <f>U11+R11+O11+L11</f>
        <v>398344</v>
      </c>
      <c r="AF11" s="17">
        <f>T11+Q11+N11+K11</f>
        <v>470287</v>
      </c>
      <c r="AK11" s="17">
        <f>2520367-G11</f>
        <v>2123223</v>
      </c>
    </row>
    <row r="12" spans="1:41" s="17" customFormat="1" ht="36" customHeight="1">
      <c r="A12" s="40" t="s">
        <v>17</v>
      </c>
      <c r="B12" s="41" t="s">
        <v>449</v>
      </c>
      <c r="C12" s="42"/>
      <c r="D12" s="43"/>
      <c r="E12" s="43"/>
      <c r="F12" s="44">
        <f t="shared" ref="F12:AB12" si="1">F13+F14+F15+F16+F17+F18+F19+F20+F21+F22</f>
        <v>163192</v>
      </c>
      <c r="G12" s="44">
        <f t="shared" si="1"/>
        <v>155280</v>
      </c>
      <c r="H12" s="44">
        <f t="shared" si="1"/>
        <v>7912</v>
      </c>
      <c r="I12" s="44">
        <f t="shared" si="1"/>
        <v>0</v>
      </c>
      <c r="J12" s="44">
        <f t="shared" si="1"/>
        <v>7912</v>
      </c>
      <c r="K12" s="44">
        <f t="shared" si="1"/>
        <v>158850</v>
      </c>
      <c r="L12" s="44">
        <f t="shared" si="1"/>
        <v>156480</v>
      </c>
      <c r="M12" s="44">
        <f t="shared" si="1"/>
        <v>2370</v>
      </c>
      <c r="N12" s="44">
        <f t="shared" si="1"/>
        <v>4542</v>
      </c>
      <c r="O12" s="44">
        <f t="shared" si="1"/>
        <v>0</v>
      </c>
      <c r="P12" s="44">
        <f t="shared" si="1"/>
        <v>4542</v>
      </c>
      <c r="Q12" s="44">
        <f t="shared" si="1"/>
        <v>1000</v>
      </c>
      <c r="R12" s="44">
        <f t="shared" si="1"/>
        <v>0</v>
      </c>
      <c r="S12" s="44">
        <f t="shared" si="1"/>
        <v>1000</v>
      </c>
      <c r="T12" s="44">
        <f t="shared" si="1"/>
        <v>0</v>
      </c>
      <c r="U12" s="44">
        <f t="shared" si="1"/>
        <v>0</v>
      </c>
      <c r="V12" s="44">
        <f t="shared" si="1"/>
        <v>0</v>
      </c>
      <c r="W12" s="44">
        <f t="shared" si="1"/>
        <v>149115</v>
      </c>
      <c r="X12" s="44">
        <f t="shared" si="1"/>
        <v>147990</v>
      </c>
      <c r="Y12" s="44">
        <f t="shared" si="1"/>
        <v>1125</v>
      </c>
      <c r="Z12" s="44">
        <f t="shared" si="1"/>
        <v>0</v>
      </c>
      <c r="AA12" s="44">
        <f t="shared" si="1"/>
        <v>0</v>
      </c>
      <c r="AB12" s="44" t="e">
        <f t="shared" si="1"/>
        <v>#REF!</v>
      </c>
      <c r="AC12" s="50"/>
      <c r="AD12" s="17">
        <f>V12+S12+P12+M12</f>
        <v>7912</v>
      </c>
      <c r="AE12" s="17">
        <f>U12+R12+O12+L12</f>
        <v>156480</v>
      </c>
      <c r="AF12" s="17">
        <f>T12+Q12+N12+K12</f>
        <v>164392</v>
      </c>
      <c r="AG12" s="20"/>
      <c r="AH12" s="20"/>
      <c r="AI12" s="20"/>
      <c r="AJ12" s="20"/>
      <c r="AK12" s="20"/>
    </row>
    <row r="13" spans="1:41" s="22" customFormat="1" ht="18.75" customHeight="1">
      <c r="A13" s="2" t="s">
        <v>18</v>
      </c>
      <c r="B13" s="55" t="s">
        <v>19</v>
      </c>
      <c r="C13" s="15"/>
      <c r="D13" s="15"/>
      <c r="E13" s="15"/>
      <c r="F13" s="56">
        <f>'NTM 2021-2025'!F32</f>
        <v>3148</v>
      </c>
      <c r="G13" s="56">
        <f>'NTM 2021-2025'!G32</f>
        <v>3148</v>
      </c>
      <c r="H13" s="56">
        <f>'NTM 2021-2025'!L32</f>
        <v>0</v>
      </c>
      <c r="I13" s="56">
        <f>'NTM 2021-2025'!N32</f>
        <v>0</v>
      </c>
      <c r="J13" s="56">
        <f>'NTM 2021-2025'!R32</f>
        <v>0</v>
      </c>
      <c r="K13" s="56">
        <f>'NTM 2021-2025'!S32</f>
        <v>3148</v>
      </c>
      <c r="L13" s="56">
        <f>'NTM 2021-2025'!T32</f>
        <v>3148</v>
      </c>
      <c r="M13" s="56">
        <f>'NTM 2021-2025'!U32</f>
        <v>0</v>
      </c>
      <c r="N13" s="56">
        <f>'NTM 2021-2025'!V32</f>
        <v>0</v>
      </c>
      <c r="O13" s="56">
        <f>'NTM 2021-2025'!W32</f>
        <v>0</v>
      </c>
      <c r="P13" s="56">
        <f>'NTM 2021-2025'!X32</f>
        <v>0</v>
      </c>
      <c r="Q13" s="56">
        <f>'NTM 2021-2025'!Y32</f>
        <v>0</v>
      </c>
      <c r="R13" s="56">
        <f>'NTM 2021-2025'!Z32</f>
        <v>0</v>
      </c>
      <c r="S13" s="56">
        <f>'NTM 2021-2025'!AA32</f>
        <v>0</v>
      </c>
      <c r="T13" s="56">
        <f>'NTM 2021-2025'!AB32</f>
        <v>0</v>
      </c>
      <c r="U13" s="56">
        <f>'NTM 2021-2025'!AC32</f>
        <v>0</v>
      </c>
      <c r="V13" s="56">
        <f>'NTM 2021-2025'!AD32</f>
        <v>0</v>
      </c>
      <c r="W13" s="56">
        <f>'NTM 2021-2025'!AE32</f>
        <v>3148</v>
      </c>
      <c r="X13" s="56">
        <f>'NTM 2021-2025'!AF32</f>
        <v>3148</v>
      </c>
      <c r="Y13" s="56">
        <f>'NTM 2021-2025'!AG32</f>
        <v>0</v>
      </c>
      <c r="Z13" s="56">
        <f>'NTM 2021-2025'!AH32</f>
        <v>0</v>
      </c>
      <c r="AA13" s="56">
        <f>'NTM 2021-2025'!AI32</f>
        <v>0</v>
      </c>
      <c r="AB13" s="19">
        <f>'NTM 2021-2025'!AJ32</f>
        <v>0</v>
      </c>
      <c r="AC13" s="39"/>
      <c r="AD13" s="20">
        <v>70</v>
      </c>
      <c r="AE13" s="20"/>
      <c r="AF13" s="20">
        <v>83083</v>
      </c>
      <c r="AG13" s="20"/>
      <c r="AH13" s="20"/>
      <c r="AI13" s="20"/>
      <c r="AJ13" s="20"/>
      <c r="AK13" s="20"/>
    </row>
    <row r="14" spans="1:41" s="22" customFormat="1" ht="18.75" customHeight="1">
      <c r="A14" s="2" t="s">
        <v>22</v>
      </c>
      <c r="B14" s="55" t="s">
        <v>23</v>
      </c>
      <c r="C14" s="15"/>
      <c r="D14" s="15"/>
      <c r="E14" s="15"/>
      <c r="F14" s="56">
        <f>'NTM 2021-2025'!F34</f>
        <v>16628</v>
      </c>
      <c r="G14" s="56">
        <f>'NTM 2021-2025'!G34</f>
        <v>16628</v>
      </c>
      <c r="H14" s="56">
        <f>'NTM 2021-2025'!L34</f>
        <v>0</v>
      </c>
      <c r="I14" s="56">
        <f>'NTM 2021-2025'!N34</f>
        <v>0</v>
      </c>
      <c r="J14" s="56">
        <f>'NTM 2021-2025'!R34</f>
        <v>0</v>
      </c>
      <c r="K14" s="56">
        <f>'NTM 2021-2025'!S34</f>
        <v>17828</v>
      </c>
      <c r="L14" s="56">
        <f>'NTM 2021-2025'!T34</f>
        <v>17828</v>
      </c>
      <c r="M14" s="56">
        <f>'NTM 2021-2025'!U34</f>
        <v>0</v>
      </c>
      <c r="N14" s="56">
        <f>'NTM 2021-2025'!V34</f>
        <v>0</v>
      </c>
      <c r="O14" s="56">
        <f>'NTM 2021-2025'!W34</f>
        <v>0</v>
      </c>
      <c r="P14" s="56">
        <f>'NTM 2021-2025'!X34</f>
        <v>0</v>
      </c>
      <c r="Q14" s="56">
        <f>'NTM 2021-2025'!Y34</f>
        <v>0</v>
      </c>
      <c r="R14" s="56">
        <f>'NTM 2021-2025'!Z34</f>
        <v>0</v>
      </c>
      <c r="S14" s="56">
        <f>'NTM 2021-2025'!AA34</f>
        <v>0</v>
      </c>
      <c r="T14" s="56">
        <f>'NTM 2021-2025'!AB34</f>
        <v>0</v>
      </c>
      <c r="U14" s="56">
        <f>'NTM 2021-2025'!AC34</f>
        <v>0</v>
      </c>
      <c r="V14" s="56">
        <f>'NTM 2021-2025'!AD34</f>
        <v>0</v>
      </c>
      <c r="W14" s="56">
        <f>'NTM 2021-2025'!AE34</f>
        <v>17747</v>
      </c>
      <c r="X14" s="56">
        <f>'NTM 2021-2025'!AF34</f>
        <v>16628</v>
      </c>
      <c r="Y14" s="56">
        <f>'NTM 2021-2025'!AG34</f>
        <v>1119</v>
      </c>
      <c r="Z14" s="56">
        <f>'NTM 2021-2025'!AH34</f>
        <v>0</v>
      </c>
      <c r="AA14" s="56">
        <f>'NTM 2021-2025'!AI34</f>
        <v>0</v>
      </c>
      <c r="AB14" s="19" t="e">
        <f>SUM(#REF!)</f>
        <v>#REF!</v>
      </c>
      <c r="AC14" s="39"/>
      <c r="AD14" s="20"/>
      <c r="AE14" s="20"/>
      <c r="AF14" s="20" t="s">
        <v>506</v>
      </c>
      <c r="AG14" s="20"/>
      <c r="AH14" s="20"/>
      <c r="AI14" s="20"/>
      <c r="AJ14" s="20"/>
      <c r="AK14" s="20"/>
    </row>
    <row r="15" spans="1:41" s="22" customFormat="1" ht="18.75" customHeight="1">
      <c r="A15" s="2" t="s">
        <v>39</v>
      </c>
      <c r="B15" s="55" t="s">
        <v>40</v>
      </c>
      <c r="C15" s="15"/>
      <c r="D15" s="15"/>
      <c r="E15" s="15"/>
      <c r="F15" s="56">
        <f>'NTM 2021-2025'!F56</f>
        <v>20465</v>
      </c>
      <c r="G15" s="56">
        <f>'NTM 2021-2025'!G56</f>
        <v>20465</v>
      </c>
      <c r="H15" s="56">
        <f>'NTM 2021-2025'!L56</f>
        <v>0</v>
      </c>
      <c r="I15" s="56">
        <f>'NTM 2021-2025'!N56</f>
        <v>0</v>
      </c>
      <c r="J15" s="56">
        <f>'NTM 2021-2025'!R56</f>
        <v>0</v>
      </c>
      <c r="K15" s="56">
        <f>'NTM 2021-2025'!S56</f>
        <v>20465</v>
      </c>
      <c r="L15" s="56">
        <f>'NTM 2021-2025'!T56</f>
        <v>20465</v>
      </c>
      <c r="M15" s="56">
        <f>'NTM 2021-2025'!U56</f>
        <v>0</v>
      </c>
      <c r="N15" s="56">
        <f>'NTM 2021-2025'!V56</f>
        <v>0</v>
      </c>
      <c r="O15" s="56">
        <f>'NTM 2021-2025'!W56</f>
        <v>0</v>
      </c>
      <c r="P15" s="56">
        <f>'NTM 2021-2025'!X56</f>
        <v>0</v>
      </c>
      <c r="Q15" s="56">
        <f>'NTM 2021-2025'!Y56</f>
        <v>0</v>
      </c>
      <c r="R15" s="56">
        <f>'NTM 2021-2025'!Z56</f>
        <v>0</v>
      </c>
      <c r="S15" s="56">
        <f>'NTM 2021-2025'!AA56</f>
        <v>0</v>
      </c>
      <c r="T15" s="56">
        <f>'NTM 2021-2025'!AB56</f>
        <v>0</v>
      </c>
      <c r="U15" s="56">
        <f>'NTM 2021-2025'!AC56</f>
        <v>0</v>
      </c>
      <c r="V15" s="56">
        <f>'NTM 2021-2025'!AD56</f>
        <v>0</v>
      </c>
      <c r="W15" s="56">
        <f>'NTM 2021-2025'!AE56</f>
        <v>20465</v>
      </c>
      <c r="X15" s="56">
        <f>'NTM 2021-2025'!AF56</f>
        <v>20465</v>
      </c>
      <c r="Y15" s="56">
        <f>'NTM 2021-2025'!AG56</f>
        <v>0</v>
      </c>
      <c r="Z15" s="56">
        <f>'NTM 2021-2025'!AH56</f>
        <v>0</v>
      </c>
      <c r="AA15" s="56">
        <f>'NTM 2021-2025'!AI56</f>
        <v>0</v>
      </c>
      <c r="AB15" s="19">
        <f>'NTM 2021-2025'!AJ56</f>
        <v>0</v>
      </c>
      <c r="AC15" s="39"/>
      <c r="AD15" s="20"/>
      <c r="AE15" s="20"/>
      <c r="AF15" s="20"/>
      <c r="AG15" s="20"/>
      <c r="AH15" s="20"/>
      <c r="AI15" s="20"/>
      <c r="AJ15" s="20"/>
      <c r="AK15" s="20"/>
    </row>
    <row r="16" spans="1:41" s="22" customFormat="1" ht="18.75" customHeight="1">
      <c r="A16" s="2" t="s">
        <v>78</v>
      </c>
      <c r="B16" s="55" t="s">
        <v>77</v>
      </c>
      <c r="C16" s="15"/>
      <c r="D16" s="15"/>
      <c r="E16" s="15"/>
      <c r="F16" s="56">
        <f>'NTM 2021-2025'!F66</f>
        <v>12988</v>
      </c>
      <c r="G16" s="56">
        <f>'NTM 2021-2025'!G66</f>
        <v>12988</v>
      </c>
      <c r="H16" s="56">
        <f>'NTM 2021-2025'!L66</f>
        <v>0</v>
      </c>
      <c r="I16" s="56">
        <f>'NTM 2021-2025'!N66</f>
        <v>0</v>
      </c>
      <c r="J16" s="56">
        <f>'NTM 2021-2025'!R66</f>
        <v>0</v>
      </c>
      <c r="K16" s="56">
        <f>'NTM 2021-2025'!S66</f>
        <v>12988</v>
      </c>
      <c r="L16" s="56">
        <f>'NTM 2021-2025'!T66</f>
        <v>12988</v>
      </c>
      <c r="M16" s="56">
        <f>'NTM 2021-2025'!U66</f>
        <v>0</v>
      </c>
      <c r="N16" s="56">
        <f>'NTM 2021-2025'!V66</f>
        <v>0</v>
      </c>
      <c r="O16" s="56">
        <f>'NTM 2021-2025'!W66</f>
        <v>0</v>
      </c>
      <c r="P16" s="56">
        <f>'NTM 2021-2025'!X66</f>
        <v>0</v>
      </c>
      <c r="Q16" s="56">
        <f>'NTM 2021-2025'!Y66</f>
        <v>0</v>
      </c>
      <c r="R16" s="56">
        <f>'NTM 2021-2025'!Z66</f>
        <v>0</v>
      </c>
      <c r="S16" s="56">
        <f>'NTM 2021-2025'!AA66</f>
        <v>0</v>
      </c>
      <c r="T16" s="56">
        <f>'NTM 2021-2025'!AB66</f>
        <v>0</v>
      </c>
      <c r="U16" s="56">
        <f>'NTM 2021-2025'!AC66</f>
        <v>0</v>
      </c>
      <c r="V16" s="56">
        <f>'NTM 2021-2025'!AD66</f>
        <v>0</v>
      </c>
      <c r="W16" s="56">
        <f>'NTM 2021-2025'!AE66</f>
        <v>12988</v>
      </c>
      <c r="X16" s="56">
        <f>'NTM 2021-2025'!AF66</f>
        <v>12988</v>
      </c>
      <c r="Y16" s="56">
        <f>'NTM 2021-2025'!AG66</f>
        <v>0</v>
      </c>
      <c r="Z16" s="56">
        <f>'NTM 2021-2025'!AH66</f>
        <v>0</v>
      </c>
      <c r="AA16" s="56">
        <f>'NTM 2021-2025'!AI66</f>
        <v>0</v>
      </c>
      <c r="AB16" s="19" t="e">
        <f>SUM(#REF!)</f>
        <v>#REF!</v>
      </c>
      <c r="AC16" s="39"/>
      <c r="AD16" s="20"/>
      <c r="AE16" s="20"/>
      <c r="AF16" s="20"/>
      <c r="AG16" s="20"/>
      <c r="AH16" s="20"/>
      <c r="AI16" s="20"/>
      <c r="AJ16" s="20"/>
      <c r="AK16" s="20"/>
    </row>
    <row r="17" spans="1:37" s="22" customFormat="1" ht="18.75" customHeight="1">
      <c r="A17" s="2" t="s">
        <v>80</v>
      </c>
      <c r="B17" s="55" t="s">
        <v>79</v>
      </c>
      <c r="C17" s="15"/>
      <c r="D17" s="15"/>
      <c r="E17" s="15"/>
      <c r="F17" s="56">
        <f>'NTM 2021-2025'!F75</f>
        <v>17317</v>
      </c>
      <c r="G17" s="56">
        <f>'NTM 2021-2025'!G75</f>
        <v>17317</v>
      </c>
      <c r="H17" s="56">
        <f>'NTM 2021-2025'!L75</f>
        <v>0</v>
      </c>
      <c r="I17" s="56">
        <f>'NTM 2021-2025'!N75</f>
        <v>0</v>
      </c>
      <c r="J17" s="56">
        <f>'NTM 2021-2025'!R75</f>
        <v>0</v>
      </c>
      <c r="K17" s="56">
        <f>'NTM 2021-2025'!S75</f>
        <v>17317</v>
      </c>
      <c r="L17" s="56">
        <f>'NTM 2021-2025'!T75</f>
        <v>17317</v>
      </c>
      <c r="M17" s="56">
        <f>'NTM 2021-2025'!U75</f>
        <v>0</v>
      </c>
      <c r="N17" s="56">
        <f>'NTM 2021-2025'!V75</f>
        <v>0</v>
      </c>
      <c r="O17" s="56">
        <f>'NTM 2021-2025'!W75</f>
        <v>0</v>
      </c>
      <c r="P17" s="56">
        <f>'NTM 2021-2025'!X75</f>
        <v>0</v>
      </c>
      <c r="Q17" s="56">
        <f>'NTM 2021-2025'!Y75</f>
        <v>0</v>
      </c>
      <c r="R17" s="56">
        <f>'NTM 2021-2025'!Z75</f>
        <v>0</v>
      </c>
      <c r="S17" s="56">
        <f>'NTM 2021-2025'!AA75</f>
        <v>0</v>
      </c>
      <c r="T17" s="56">
        <f>'NTM 2021-2025'!AB75</f>
        <v>0</v>
      </c>
      <c r="U17" s="56">
        <f>'NTM 2021-2025'!AC75</f>
        <v>0</v>
      </c>
      <c r="V17" s="56">
        <f>'NTM 2021-2025'!AD75</f>
        <v>0</v>
      </c>
      <c r="W17" s="56">
        <f>'NTM 2021-2025'!AE75</f>
        <v>17317</v>
      </c>
      <c r="X17" s="56">
        <f>'NTM 2021-2025'!AF75</f>
        <v>17317</v>
      </c>
      <c r="Y17" s="56">
        <f>'NTM 2021-2025'!AG75</f>
        <v>0</v>
      </c>
      <c r="Z17" s="56">
        <f>'NTM 2021-2025'!AH75</f>
        <v>0</v>
      </c>
      <c r="AA17" s="56">
        <f>'NTM 2021-2025'!AI75</f>
        <v>0</v>
      </c>
      <c r="AB17" s="19" t="e">
        <f>SUM(#REF!)</f>
        <v>#REF!</v>
      </c>
      <c r="AC17" s="39"/>
      <c r="AD17" s="20"/>
      <c r="AE17" s="20"/>
      <c r="AF17" s="20"/>
      <c r="AG17" s="20"/>
      <c r="AH17" s="20"/>
      <c r="AI17" s="20"/>
      <c r="AJ17" s="20"/>
      <c r="AK17" s="20"/>
    </row>
    <row r="18" spans="1:37" s="22" customFormat="1" ht="18.75" customHeight="1">
      <c r="A18" s="2" t="s">
        <v>86</v>
      </c>
      <c r="B18" s="55" t="s">
        <v>87</v>
      </c>
      <c r="C18" s="15"/>
      <c r="D18" s="15"/>
      <c r="E18" s="15"/>
      <c r="F18" s="56">
        <f>'NTM 2021-2025'!F81</f>
        <v>17317</v>
      </c>
      <c r="G18" s="56">
        <f>'NTM 2021-2025'!G81</f>
        <v>17317</v>
      </c>
      <c r="H18" s="56">
        <f>'NTM 2021-2025'!L81</f>
        <v>0</v>
      </c>
      <c r="I18" s="56">
        <f>'NTM 2021-2025'!N81</f>
        <v>0</v>
      </c>
      <c r="J18" s="56">
        <f>'NTM 2021-2025'!R81</f>
        <v>0</v>
      </c>
      <c r="K18" s="56">
        <f>'NTM 2021-2025'!S81</f>
        <v>17317</v>
      </c>
      <c r="L18" s="56">
        <f>'NTM 2021-2025'!T81</f>
        <v>17317</v>
      </c>
      <c r="M18" s="56">
        <f>'NTM 2021-2025'!U81</f>
        <v>0</v>
      </c>
      <c r="N18" s="56">
        <f>'NTM 2021-2025'!V81</f>
        <v>0</v>
      </c>
      <c r="O18" s="56">
        <f>'NTM 2021-2025'!W81</f>
        <v>0</v>
      </c>
      <c r="P18" s="56">
        <f>'NTM 2021-2025'!X81</f>
        <v>0</v>
      </c>
      <c r="Q18" s="56">
        <f>'NTM 2021-2025'!Y81</f>
        <v>0</v>
      </c>
      <c r="R18" s="56">
        <f>'NTM 2021-2025'!Z81</f>
        <v>0</v>
      </c>
      <c r="S18" s="56">
        <f>'NTM 2021-2025'!AA81</f>
        <v>0</v>
      </c>
      <c r="T18" s="56">
        <f>'NTM 2021-2025'!AB81</f>
        <v>0</v>
      </c>
      <c r="U18" s="56">
        <f>'NTM 2021-2025'!AC81</f>
        <v>0</v>
      </c>
      <c r="V18" s="56">
        <f>'NTM 2021-2025'!AD81</f>
        <v>0</v>
      </c>
      <c r="W18" s="56">
        <f>'NTM 2021-2025'!AE81</f>
        <v>17317</v>
      </c>
      <c r="X18" s="56">
        <f>'NTM 2021-2025'!AF81</f>
        <v>17317</v>
      </c>
      <c r="Y18" s="56">
        <f>'NTM 2021-2025'!AG81</f>
        <v>0</v>
      </c>
      <c r="Z18" s="56">
        <f>'NTM 2021-2025'!AH81</f>
        <v>0</v>
      </c>
      <c r="AA18" s="56">
        <f>'NTM 2021-2025'!AI81</f>
        <v>0</v>
      </c>
      <c r="AB18" s="19" t="e">
        <f>SUM(#REF!)</f>
        <v>#REF!</v>
      </c>
      <c r="AC18" s="39"/>
      <c r="AD18" s="20"/>
      <c r="AE18" s="20"/>
      <c r="AF18" s="20"/>
      <c r="AG18" s="20"/>
      <c r="AH18" s="20"/>
      <c r="AI18" s="20"/>
      <c r="AJ18" s="20"/>
      <c r="AK18" s="20"/>
    </row>
    <row r="19" spans="1:37" s="22" customFormat="1" ht="18.75" customHeight="1">
      <c r="A19" s="2" t="s">
        <v>93</v>
      </c>
      <c r="B19" s="55" t="s">
        <v>94</v>
      </c>
      <c r="C19" s="15"/>
      <c r="D19" s="15"/>
      <c r="E19" s="15"/>
      <c r="F19" s="56">
        <f>'NTM 2021-2025'!F90</f>
        <v>16254</v>
      </c>
      <c r="G19" s="56">
        <f>'NTM 2021-2025'!G90</f>
        <v>16254</v>
      </c>
      <c r="H19" s="56">
        <f>'NTM 2021-2025'!L90</f>
        <v>0</v>
      </c>
      <c r="I19" s="56">
        <f>'NTM 2021-2025'!N90</f>
        <v>0</v>
      </c>
      <c r="J19" s="56">
        <f>'NTM 2021-2025'!R90</f>
        <v>0</v>
      </c>
      <c r="K19" s="56">
        <f>'NTM 2021-2025'!S90</f>
        <v>16254</v>
      </c>
      <c r="L19" s="56">
        <f>'NTM 2021-2025'!T90</f>
        <v>16254</v>
      </c>
      <c r="M19" s="56">
        <f>'NTM 2021-2025'!U90</f>
        <v>0</v>
      </c>
      <c r="N19" s="56">
        <f>'NTM 2021-2025'!V90</f>
        <v>0</v>
      </c>
      <c r="O19" s="56">
        <f>'NTM 2021-2025'!W90</f>
        <v>0</v>
      </c>
      <c r="P19" s="56">
        <f>'NTM 2021-2025'!X90</f>
        <v>0</v>
      </c>
      <c r="Q19" s="56">
        <f>'NTM 2021-2025'!Y90</f>
        <v>0</v>
      </c>
      <c r="R19" s="56">
        <f>'NTM 2021-2025'!Z90</f>
        <v>0</v>
      </c>
      <c r="S19" s="56">
        <f>'NTM 2021-2025'!AA90</f>
        <v>0</v>
      </c>
      <c r="T19" s="56">
        <f>'NTM 2021-2025'!AB90</f>
        <v>0</v>
      </c>
      <c r="U19" s="56">
        <f>'NTM 2021-2025'!AC90</f>
        <v>0</v>
      </c>
      <c r="V19" s="56">
        <f>'NTM 2021-2025'!AD90</f>
        <v>0</v>
      </c>
      <c r="W19" s="56">
        <f>'NTM 2021-2025'!AE90</f>
        <v>16254</v>
      </c>
      <c r="X19" s="56">
        <f>'NTM 2021-2025'!AF90</f>
        <v>16254</v>
      </c>
      <c r="Y19" s="56">
        <f>'NTM 2021-2025'!AG90</f>
        <v>0</v>
      </c>
      <c r="Z19" s="56">
        <f>'NTM 2021-2025'!AH90</f>
        <v>0</v>
      </c>
      <c r="AA19" s="56">
        <f>'NTM 2021-2025'!AI90</f>
        <v>0</v>
      </c>
      <c r="AB19" s="19" t="e">
        <f>SUM(#REF!)</f>
        <v>#REF!</v>
      </c>
      <c r="AC19" s="39"/>
      <c r="AD19" s="20"/>
      <c r="AE19" s="20"/>
      <c r="AF19" s="20"/>
      <c r="AG19" s="20"/>
      <c r="AH19" s="20"/>
      <c r="AI19" s="20"/>
      <c r="AJ19" s="20"/>
      <c r="AK19" s="20"/>
    </row>
    <row r="20" spans="1:37" s="22" customFormat="1" ht="18.75" customHeight="1">
      <c r="A20" s="2" t="s">
        <v>109</v>
      </c>
      <c r="B20" s="55" t="s">
        <v>101</v>
      </c>
      <c r="C20" s="15"/>
      <c r="D20" s="15"/>
      <c r="E20" s="15"/>
      <c r="F20" s="56">
        <f>'NTM 2021-2025'!F97</f>
        <v>29175</v>
      </c>
      <c r="G20" s="56">
        <f>'NTM 2021-2025'!G97</f>
        <v>22433</v>
      </c>
      <c r="H20" s="56">
        <f>'NTM 2021-2025'!L97</f>
        <v>6742</v>
      </c>
      <c r="I20" s="56">
        <f>'NTM 2021-2025'!N97</f>
        <v>0</v>
      </c>
      <c r="J20" s="56">
        <f>'NTM 2021-2025'!R97</f>
        <v>6742</v>
      </c>
      <c r="K20" s="56">
        <f>'NTM 2021-2025'!S97</f>
        <v>23633</v>
      </c>
      <c r="L20" s="56">
        <f>'NTM 2021-2025'!T97</f>
        <v>22433</v>
      </c>
      <c r="M20" s="56">
        <f>'NTM 2021-2025'!U97</f>
        <v>1200</v>
      </c>
      <c r="N20" s="56">
        <f>'NTM 2021-2025'!V97</f>
        <v>4542</v>
      </c>
      <c r="O20" s="56">
        <f>'NTM 2021-2025'!W97</f>
        <v>0</v>
      </c>
      <c r="P20" s="56">
        <f>'NTM 2021-2025'!X97</f>
        <v>4542</v>
      </c>
      <c r="Q20" s="56">
        <f>'NTM 2021-2025'!Y97</f>
        <v>1000</v>
      </c>
      <c r="R20" s="56">
        <f>'NTM 2021-2025'!Z97</f>
        <v>0</v>
      </c>
      <c r="S20" s="56">
        <f>'NTM 2021-2025'!AA97</f>
        <v>1000</v>
      </c>
      <c r="T20" s="56">
        <f>'NTM 2021-2025'!AB97</f>
        <v>0</v>
      </c>
      <c r="U20" s="56">
        <f>'NTM 2021-2025'!AC97</f>
        <v>0</v>
      </c>
      <c r="V20" s="56">
        <f>'NTM 2021-2025'!AD97</f>
        <v>0</v>
      </c>
      <c r="W20" s="56">
        <f>'NTM 2021-2025'!AE97</f>
        <v>22433</v>
      </c>
      <c r="X20" s="56">
        <f>'NTM 2021-2025'!AF97</f>
        <v>22433</v>
      </c>
      <c r="Y20" s="56">
        <f>'NTM 2021-2025'!AG97</f>
        <v>0</v>
      </c>
      <c r="Z20" s="56">
        <f>'NTM 2021-2025'!AH97</f>
        <v>0</v>
      </c>
      <c r="AA20" s="56">
        <f>'NTM 2021-2025'!AI97</f>
        <v>0</v>
      </c>
      <c r="AB20" s="19" t="e">
        <f>SUM(#REF!)</f>
        <v>#REF!</v>
      </c>
      <c r="AC20" s="39"/>
      <c r="AD20" s="20"/>
      <c r="AE20" s="20"/>
      <c r="AF20" s="20"/>
      <c r="AG20" s="20"/>
      <c r="AH20" s="20"/>
      <c r="AI20" s="20"/>
      <c r="AJ20" s="20"/>
      <c r="AK20" s="20"/>
    </row>
    <row r="21" spans="1:37" s="22" customFormat="1" ht="18.75" customHeight="1">
      <c r="A21" s="2" t="s">
        <v>110</v>
      </c>
      <c r="B21" s="55" t="s">
        <v>111</v>
      </c>
      <c r="C21" s="15"/>
      <c r="D21" s="15"/>
      <c r="E21" s="15"/>
      <c r="F21" s="56">
        <f>'NTM 2021-2025'!F103</f>
        <v>29506</v>
      </c>
      <c r="G21" s="56">
        <f>'NTM 2021-2025'!G103</f>
        <v>28336</v>
      </c>
      <c r="H21" s="56">
        <f>'NTM 2021-2025'!L103</f>
        <v>1170</v>
      </c>
      <c r="I21" s="56">
        <f>'NTM 2021-2025'!N103</f>
        <v>0</v>
      </c>
      <c r="J21" s="56">
        <f>'NTM 2021-2025'!R103</f>
        <v>1170</v>
      </c>
      <c r="K21" s="56">
        <f>'NTM 2021-2025'!S103</f>
        <v>29506</v>
      </c>
      <c r="L21" s="56">
        <f>'NTM 2021-2025'!T103</f>
        <v>28336</v>
      </c>
      <c r="M21" s="56">
        <f>'NTM 2021-2025'!U103</f>
        <v>1170</v>
      </c>
      <c r="N21" s="56">
        <f>'NTM 2021-2025'!V103</f>
        <v>0</v>
      </c>
      <c r="O21" s="56">
        <f>'NTM 2021-2025'!W103</f>
        <v>0</v>
      </c>
      <c r="P21" s="56">
        <f>'NTM 2021-2025'!X103</f>
        <v>0</v>
      </c>
      <c r="Q21" s="56">
        <f>'NTM 2021-2025'!Y103</f>
        <v>0</v>
      </c>
      <c r="R21" s="56">
        <f>'NTM 2021-2025'!Z103</f>
        <v>0</v>
      </c>
      <c r="S21" s="56">
        <f>'NTM 2021-2025'!AA103</f>
        <v>0</v>
      </c>
      <c r="T21" s="56">
        <f>'NTM 2021-2025'!AB103</f>
        <v>0</v>
      </c>
      <c r="U21" s="56">
        <f>'NTM 2021-2025'!AC103</f>
        <v>0</v>
      </c>
      <c r="V21" s="56">
        <f>'NTM 2021-2025'!AD103</f>
        <v>0</v>
      </c>
      <c r="W21" s="56">
        <f>'NTM 2021-2025'!AE103</f>
        <v>21046</v>
      </c>
      <c r="X21" s="56">
        <f>'NTM 2021-2025'!AF103</f>
        <v>21046</v>
      </c>
      <c r="Y21" s="56">
        <f>'NTM 2021-2025'!AG103</f>
        <v>0</v>
      </c>
      <c r="Z21" s="56">
        <f>'NTM 2021-2025'!AH103</f>
        <v>0</v>
      </c>
      <c r="AA21" s="56">
        <f>'NTM 2021-2025'!AI103</f>
        <v>0</v>
      </c>
      <c r="AB21" s="19" t="e">
        <f>SUM(#REF!)</f>
        <v>#REF!</v>
      </c>
      <c r="AC21" s="39"/>
      <c r="AD21" s="20"/>
      <c r="AE21" s="20"/>
      <c r="AF21" s="20"/>
      <c r="AG21" s="20"/>
      <c r="AH21" s="20"/>
      <c r="AI21" s="20"/>
      <c r="AJ21" s="20"/>
      <c r="AK21" s="20"/>
    </row>
    <row r="22" spans="1:37" s="22" customFormat="1" ht="18.75" customHeight="1">
      <c r="A22" s="2" t="s">
        <v>114</v>
      </c>
      <c r="B22" s="55" t="s">
        <v>115</v>
      </c>
      <c r="C22" s="15"/>
      <c r="D22" s="15"/>
      <c r="E22" s="15"/>
      <c r="F22" s="56">
        <f>'NTM 2021-2025'!F119</f>
        <v>394</v>
      </c>
      <c r="G22" s="56">
        <f>'NTM 2021-2025'!G119</f>
        <v>394</v>
      </c>
      <c r="H22" s="56">
        <f>'NTM 2021-2025'!L119</f>
        <v>0</v>
      </c>
      <c r="I22" s="56">
        <f>'NTM 2021-2025'!N119</f>
        <v>0</v>
      </c>
      <c r="J22" s="56">
        <f>'NTM 2021-2025'!R119</f>
        <v>0</v>
      </c>
      <c r="K22" s="56">
        <f>'NTM 2021-2025'!S119</f>
        <v>394</v>
      </c>
      <c r="L22" s="56">
        <f>'NTM 2021-2025'!T119</f>
        <v>394</v>
      </c>
      <c r="M22" s="56">
        <f>'NTM 2021-2025'!U119</f>
        <v>0</v>
      </c>
      <c r="N22" s="56">
        <f>'NTM 2021-2025'!V119</f>
        <v>0</v>
      </c>
      <c r="O22" s="56">
        <f>'NTM 2021-2025'!W119</f>
        <v>0</v>
      </c>
      <c r="P22" s="56">
        <f>'NTM 2021-2025'!X119</f>
        <v>0</v>
      </c>
      <c r="Q22" s="56">
        <f>'NTM 2021-2025'!Y119</f>
        <v>0</v>
      </c>
      <c r="R22" s="56">
        <f>'NTM 2021-2025'!Z119</f>
        <v>0</v>
      </c>
      <c r="S22" s="56">
        <f>'NTM 2021-2025'!AA119</f>
        <v>0</v>
      </c>
      <c r="T22" s="56">
        <f>'NTM 2021-2025'!AB119</f>
        <v>0</v>
      </c>
      <c r="U22" s="56">
        <f>'NTM 2021-2025'!AC119</f>
        <v>0</v>
      </c>
      <c r="V22" s="56">
        <f>'NTM 2021-2025'!AD119</f>
        <v>0</v>
      </c>
      <c r="W22" s="56">
        <f>'NTM 2021-2025'!AE119</f>
        <v>400</v>
      </c>
      <c r="X22" s="56">
        <f>'NTM 2021-2025'!AF119</f>
        <v>394</v>
      </c>
      <c r="Y22" s="56">
        <f>'NTM 2021-2025'!AG119</f>
        <v>6</v>
      </c>
      <c r="Z22" s="56">
        <f>'NTM 2021-2025'!AH119</f>
        <v>0</v>
      </c>
      <c r="AA22" s="56">
        <f>'NTM 2021-2025'!AI119</f>
        <v>0</v>
      </c>
      <c r="AB22" s="19" t="e">
        <f>SUM(#REF!)</f>
        <v>#REF!</v>
      </c>
      <c r="AC22" s="39"/>
      <c r="AD22" s="20"/>
      <c r="AE22" s="20"/>
      <c r="AF22" s="20"/>
      <c r="AG22" s="20"/>
      <c r="AH22" s="20"/>
      <c r="AI22" s="20"/>
      <c r="AJ22" s="20"/>
      <c r="AK22" s="20"/>
    </row>
    <row r="23" spans="1:37" s="17" customFormat="1" ht="30.75" customHeight="1">
      <c r="A23" s="40" t="s">
        <v>137</v>
      </c>
      <c r="B23" s="41" t="s">
        <v>138</v>
      </c>
      <c r="C23" s="42"/>
      <c r="D23" s="43"/>
      <c r="E23" s="43"/>
      <c r="F23" s="44">
        <f t="shared" ref="F23:AB23" si="2">F24+F291+F292</f>
        <v>315645.90000000002</v>
      </c>
      <c r="G23" s="44">
        <f t="shared" si="2"/>
        <v>220170</v>
      </c>
      <c r="H23" s="44">
        <f t="shared" si="2"/>
        <v>46876</v>
      </c>
      <c r="I23" s="44">
        <f t="shared" si="2"/>
        <v>33500</v>
      </c>
      <c r="J23" s="44">
        <f t="shared" si="2"/>
        <v>48983</v>
      </c>
      <c r="K23" s="44">
        <f t="shared" si="2"/>
        <v>37584</v>
      </c>
      <c r="L23" s="44">
        <f t="shared" si="2"/>
        <v>34084</v>
      </c>
      <c r="M23" s="44">
        <f t="shared" si="2"/>
        <v>3500</v>
      </c>
      <c r="N23" s="44">
        <f t="shared" si="2"/>
        <v>65052</v>
      </c>
      <c r="O23" s="44">
        <f t="shared" si="2"/>
        <v>44705</v>
      </c>
      <c r="P23" s="44">
        <f t="shared" si="2"/>
        <v>20347</v>
      </c>
      <c r="Q23" s="44">
        <f t="shared" si="2"/>
        <v>95541</v>
      </c>
      <c r="R23" s="44">
        <f t="shared" si="2"/>
        <v>74391</v>
      </c>
      <c r="S23" s="44">
        <f t="shared" si="2"/>
        <v>21150</v>
      </c>
      <c r="T23" s="44">
        <f t="shared" si="2"/>
        <v>86024</v>
      </c>
      <c r="U23" s="44">
        <f t="shared" si="2"/>
        <v>66990</v>
      </c>
      <c r="V23" s="44">
        <f t="shared" si="2"/>
        <v>19034</v>
      </c>
      <c r="W23" s="44" t="e">
        <f t="shared" si="2"/>
        <v>#REF!</v>
      </c>
      <c r="X23" s="44" t="e">
        <f t="shared" si="2"/>
        <v>#REF!</v>
      </c>
      <c r="Y23" s="44" t="e">
        <f t="shared" si="2"/>
        <v>#REF!</v>
      </c>
      <c r="Z23" s="44" t="e">
        <f t="shared" si="2"/>
        <v>#REF!</v>
      </c>
      <c r="AA23" s="44" t="e">
        <f t="shared" si="2"/>
        <v>#REF!</v>
      </c>
      <c r="AB23" s="44" t="e">
        <f t="shared" si="2"/>
        <v>#REF!</v>
      </c>
      <c r="AC23" s="50"/>
      <c r="AD23" s="17">
        <f>V23+S23+P23+M23</f>
        <v>64031</v>
      </c>
      <c r="AE23" s="17">
        <f>U23+R23+O23+L23</f>
        <v>220170</v>
      </c>
      <c r="AF23" s="17">
        <f>T23+Q23+N23+K23</f>
        <v>284201</v>
      </c>
      <c r="AG23" s="20"/>
      <c r="AH23" s="20"/>
      <c r="AI23" s="20"/>
      <c r="AJ23" s="20"/>
      <c r="AK23" s="20"/>
    </row>
    <row r="24" spans="1:37" s="17" customFormat="1" ht="30.75" customHeight="1">
      <c r="A24" s="40" t="s">
        <v>481</v>
      </c>
      <c r="B24" s="41" t="s">
        <v>482</v>
      </c>
      <c r="C24" s="42"/>
      <c r="D24" s="43"/>
      <c r="E24" s="43"/>
      <c r="F24" s="44">
        <f t="shared" ref="F24:AB24" si="3">F25+F73+F74+F117+F129+F145+F234+F253+F254+F288</f>
        <v>125163</v>
      </c>
      <c r="G24" s="44">
        <f t="shared" si="3"/>
        <v>112163</v>
      </c>
      <c r="H24" s="44">
        <f t="shared" si="3"/>
        <v>0</v>
      </c>
      <c r="I24" s="44">
        <f t="shared" si="3"/>
        <v>0</v>
      </c>
      <c r="J24" s="44">
        <f t="shared" si="3"/>
        <v>0</v>
      </c>
      <c r="K24" s="44">
        <f t="shared" si="3"/>
        <v>30990</v>
      </c>
      <c r="L24" s="44">
        <f t="shared" si="3"/>
        <v>30990</v>
      </c>
      <c r="M24" s="44">
        <f t="shared" si="3"/>
        <v>0</v>
      </c>
      <c r="N24" s="44">
        <f t="shared" si="3"/>
        <v>33299</v>
      </c>
      <c r="O24" s="44">
        <f t="shared" si="3"/>
        <v>20299</v>
      </c>
      <c r="P24" s="44">
        <f t="shared" si="3"/>
        <v>13000</v>
      </c>
      <c r="Q24" s="44">
        <f t="shared" si="3"/>
        <v>27884</v>
      </c>
      <c r="R24" s="44">
        <f t="shared" si="3"/>
        <v>27884</v>
      </c>
      <c r="S24" s="44">
        <f t="shared" si="3"/>
        <v>0</v>
      </c>
      <c r="T24" s="44">
        <f t="shared" si="3"/>
        <v>32990</v>
      </c>
      <c r="U24" s="44">
        <f t="shared" si="3"/>
        <v>32990</v>
      </c>
      <c r="V24" s="44">
        <f t="shared" si="3"/>
        <v>0</v>
      </c>
      <c r="W24" s="44">
        <f t="shared" si="3"/>
        <v>7200</v>
      </c>
      <c r="X24" s="44">
        <f t="shared" si="3"/>
        <v>7200</v>
      </c>
      <c r="Y24" s="44">
        <f t="shared" si="3"/>
        <v>0</v>
      </c>
      <c r="Z24" s="44">
        <f t="shared" si="3"/>
        <v>0</v>
      </c>
      <c r="AA24" s="44">
        <f t="shared" si="3"/>
        <v>0</v>
      </c>
      <c r="AB24" s="44" t="e">
        <f t="shared" si="3"/>
        <v>#REF!</v>
      </c>
      <c r="AC24" s="51"/>
      <c r="AD24" s="17">
        <f>V24+S24+P24+M24</f>
        <v>13000</v>
      </c>
      <c r="AE24" s="17">
        <f>U24+R24+O24+L24</f>
        <v>112163</v>
      </c>
      <c r="AF24" s="17">
        <f>T24+Q24+N24+K24</f>
        <v>125163</v>
      </c>
      <c r="AG24" s="20"/>
      <c r="AH24" s="20"/>
      <c r="AI24" s="20"/>
      <c r="AJ24" s="20"/>
      <c r="AK24" s="20"/>
    </row>
    <row r="25" spans="1:37" s="22" customFormat="1" ht="18.75" customHeight="1">
      <c r="A25" s="2" t="s">
        <v>18</v>
      </c>
      <c r="B25" s="55" t="s">
        <v>19</v>
      </c>
      <c r="C25" s="15"/>
      <c r="D25" s="15"/>
      <c r="E25" s="15"/>
      <c r="F25" s="56">
        <f>'NTM 2021-2025'!F123</f>
        <v>29617</v>
      </c>
      <c r="G25" s="56">
        <f>'NTM 2021-2025'!G123</f>
        <v>16617</v>
      </c>
      <c r="H25" s="56">
        <f>'NTM 2021-2025'!L123</f>
        <v>0</v>
      </c>
      <c r="I25" s="56">
        <f>'NTM 2021-2025'!N123</f>
        <v>0</v>
      </c>
      <c r="J25" s="56">
        <f>'NTM 2021-2025'!R123</f>
        <v>0</v>
      </c>
      <c r="K25" s="56">
        <f>'NTM 2021-2025'!S123</f>
        <v>14317</v>
      </c>
      <c r="L25" s="56">
        <f>'NTM 2021-2025'!T123</f>
        <v>14317</v>
      </c>
      <c r="M25" s="56">
        <f>'NTM 2021-2025'!U123</f>
        <v>0</v>
      </c>
      <c r="N25" s="56">
        <f>'NTM 2021-2025'!V123</f>
        <v>15300</v>
      </c>
      <c r="O25" s="56">
        <f>'NTM 2021-2025'!W123</f>
        <v>2300</v>
      </c>
      <c r="P25" s="56">
        <f>'NTM 2021-2025'!X123</f>
        <v>13000</v>
      </c>
      <c r="Q25" s="56">
        <f>'NTM 2021-2025'!Y123</f>
        <v>0</v>
      </c>
      <c r="R25" s="56">
        <f>'NTM 2021-2025'!Z123</f>
        <v>0</v>
      </c>
      <c r="S25" s="56">
        <f>'NTM 2021-2025'!AA123</f>
        <v>0</v>
      </c>
      <c r="T25" s="56">
        <f>'NTM 2021-2025'!AB123</f>
        <v>0</v>
      </c>
      <c r="U25" s="56">
        <f>'NTM 2021-2025'!AC123</f>
        <v>0</v>
      </c>
      <c r="V25" s="56">
        <f>'NTM 2021-2025'!AD123</f>
        <v>0</v>
      </c>
      <c r="W25" s="56">
        <f>'NTM 2021-2025'!AE123</f>
        <v>6000</v>
      </c>
      <c r="X25" s="56">
        <f>'NTM 2021-2025'!AF123</f>
        <v>6000</v>
      </c>
      <c r="Y25" s="56">
        <f>'NTM 2021-2025'!AG123</f>
        <v>0</v>
      </c>
      <c r="Z25" s="56">
        <f>'NTM 2021-2025'!AH123</f>
        <v>0</v>
      </c>
      <c r="AA25" s="56">
        <f>'NTM 2021-2025'!AI123</f>
        <v>0</v>
      </c>
      <c r="AB25" s="19">
        <f>'NTM 2021-2025'!AE123</f>
        <v>6000</v>
      </c>
      <c r="AC25" s="39"/>
      <c r="AD25" s="20">
        <f>V25+S25+P25+M25</f>
        <v>13000</v>
      </c>
      <c r="AE25" s="20">
        <f>U25+R25+O25+L25</f>
        <v>16617</v>
      </c>
      <c r="AF25" s="20"/>
      <c r="AG25" s="20"/>
      <c r="AH25" s="20"/>
      <c r="AI25" s="20"/>
      <c r="AJ25" s="20"/>
      <c r="AK25" s="20"/>
    </row>
    <row r="26" spans="1:37" s="17" customFormat="1" ht="34.5" hidden="1" customHeight="1">
      <c r="A26" s="2">
        <v>15</v>
      </c>
      <c r="B26" s="1" t="s">
        <v>142</v>
      </c>
      <c r="C26" s="15"/>
      <c r="D26" s="15"/>
      <c r="E26" s="15"/>
      <c r="F26" s="23">
        <f t="shared" ref="F26:F72" si="4">G26+H26</f>
        <v>0</v>
      </c>
      <c r="G26" s="23"/>
      <c r="H26" s="23"/>
      <c r="I26" s="23"/>
      <c r="J26" s="23"/>
      <c r="K26" s="23"/>
      <c r="L26" s="23"/>
      <c r="M26" s="23"/>
      <c r="N26" s="23"/>
      <c r="O26" s="23"/>
      <c r="P26" s="23"/>
      <c r="Q26" s="23"/>
      <c r="R26" s="23"/>
      <c r="S26" s="23"/>
      <c r="T26" s="23"/>
      <c r="U26" s="23"/>
      <c r="V26" s="23"/>
      <c r="W26" s="23"/>
      <c r="X26" s="23"/>
      <c r="Y26" s="23"/>
      <c r="Z26" s="23"/>
      <c r="AA26" s="23"/>
      <c r="AB26" s="23"/>
      <c r="AC26" s="16"/>
      <c r="AD26" s="24"/>
      <c r="AE26" s="24"/>
      <c r="AF26" s="24"/>
      <c r="AG26" s="24"/>
      <c r="AH26" s="24"/>
      <c r="AI26" s="24"/>
      <c r="AJ26" s="24"/>
      <c r="AK26" s="20"/>
    </row>
    <row r="27" spans="1:37" s="17" customFormat="1" ht="34.5" hidden="1" customHeight="1">
      <c r="A27" s="2">
        <v>16</v>
      </c>
      <c r="B27" s="1" t="s">
        <v>143</v>
      </c>
      <c r="C27" s="15"/>
      <c r="D27" s="15"/>
      <c r="E27" s="15"/>
      <c r="F27" s="23">
        <f t="shared" si="4"/>
        <v>0</v>
      </c>
      <c r="G27" s="23"/>
      <c r="H27" s="23"/>
      <c r="I27" s="23"/>
      <c r="J27" s="23"/>
      <c r="K27" s="23"/>
      <c r="L27" s="23"/>
      <c r="M27" s="23"/>
      <c r="N27" s="23"/>
      <c r="O27" s="23"/>
      <c r="P27" s="23"/>
      <c r="Q27" s="23"/>
      <c r="R27" s="23"/>
      <c r="S27" s="23"/>
      <c r="T27" s="23"/>
      <c r="U27" s="23"/>
      <c r="V27" s="23"/>
      <c r="W27" s="23"/>
      <c r="X27" s="23"/>
      <c r="Y27" s="23"/>
      <c r="Z27" s="23"/>
      <c r="AA27" s="23"/>
      <c r="AB27" s="23"/>
      <c r="AC27" s="16"/>
      <c r="AD27" s="24"/>
      <c r="AE27" s="24"/>
      <c r="AF27" s="24"/>
      <c r="AG27" s="24"/>
      <c r="AH27" s="24"/>
      <c r="AI27" s="24"/>
      <c r="AJ27" s="24"/>
      <c r="AK27" s="20"/>
    </row>
    <row r="28" spans="1:37" s="17" customFormat="1" ht="47.25" hidden="1" customHeight="1">
      <c r="A28" s="2">
        <v>17</v>
      </c>
      <c r="B28" s="1" t="s">
        <v>144</v>
      </c>
      <c r="C28" s="15"/>
      <c r="D28" s="15"/>
      <c r="E28" s="15"/>
      <c r="F28" s="23">
        <f t="shared" si="4"/>
        <v>0</v>
      </c>
      <c r="G28" s="23"/>
      <c r="H28" s="23"/>
      <c r="I28" s="23"/>
      <c r="J28" s="23"/>
      <c r="K28" s="23"/>
      <c r="L28" s="23"/>
      <c r="M28" s="23"/>
      <c r="N28" s="23"/>
      <c r="O28" s="23"/>
      <c r="P28" s="23"/>
      <c r="Q28" s="23"/>
      <c r="R28" s="23"/>
      <c r="S28" s="23"/>
      <c r="T28" s="23"/>
      <c r="U28" s="23"/>
      <c r="V28" s="23"/>
      <c r="W28" s="23"/>
      <c r="X28" s="23"/>
      <c r="Y28" s="23"/>
      <c r="Z28" s="23"/>
      <c r="AA28" s="23"/>
      <c r="AB28" s="23"/>
      <c r="AC28" s="16"/>
      <c r="AD28" s="24"/>
      <c r="AE28" s="24"/>
      <c r="AF28" s="24"/>
      <c r="AG28" s="24"/>
      <c r="AH28" s="24"/>
      <c r="AI28" s="24"/>
      <c r="AJ28" s="24"/>
      <c r="AK28" s="20"/>
    </row>
    <row r="29" spans="1:37" s="17" customFormat="1" ht="34.5" hidden="1" customHeight="1">
      <c r="A29" s="2">
        <v>18</v>
      </c>
      <c r="B29" s="1" t="s">
        <v>145</v>
      </c>
      <c r="C29" s="15"/>
      <c r="D29" s="15"/>
      <c r="E29" s="15"/>
      <c r="F29" s="23">
        <f t="shared" si="4"/>
        <v>0</v>
      </c>
      <c r="G29" s="23"/>
      <c r="H29" s="23"/>
      <c r="I29" s="23"/>
      <c r="J29" s="23"/>
      <c r="K29" s="23"/>
      <c r="L29" s="23"/>
      <c r="M29" s="23"/>
      <c r="N29" s="23"/>
      <c r="O29" s="23"/>
      <c r="P29" s="23"/>
      <c r="Q29" s="23"/>
      <c r="R29" s="23"/>
      <c r="S29" s="23"/>
      <c r="T29" s="23"/>
      <c r="U29" s="23"/>
      <c r="V29" s="23"/>
      <c r="W29" s="23"/>
      <c r="X29" s="23"/>
      <c r="Y29" s="23"/>
      <c r="Z29" s="23"/>
      <c r="AA29" s="23"/>
      <c r="AB29" s="23"/>
      <c r="AC29" s="16"/>
      <c r="AD29" s="24"/>
      <c r="AE29" s="24"/>
      <c r="AF29" s="24"/>
      <c r="AG29" s="24"/>
      <c r="AH29" s="24"/>
      <c r="AI29" s="24"/>
      <c r="AJ29" s="24"/>
      <c r="AK29" s="20"/>
    </row>
    <row r="30" spans="1:37" s="17" customFormat="1" ht="47.25" hidden="1" customHeight="1">
      <c r="A30" s="2">
        <v>19</v>
      </c>
      <c r="B30" s="1" t="s">
        <v>146</v>
      </c>
      <c r="C30" s="15"/>
      <c r="D30" s="15"/>
      <c r="E30" s="15"/>
      <c r="F30" s="23">
        <f t="shared" si="4"/>
        <v>0</v>
      </c>
      <c r="G30" s="23"/>
      <c r="H30" s="23"/>
      <c r="I30" s="23"/>
      <c r="J30" s="23"/>
      <c r="K30" s="23"/>
      <c r="L30" s="23"/>
      <c r="M30" s="23"/>
      <c r="N30" s="23"/>
      <c r="O30" s="23"/>
      <c r="P30" s="23"/>
      <c r="Q30" s="23"/>
      <c r="R30" s="23"/>
      <c r="S30" s="23"/>
      <c r="T30" s="23"/>
      <c r="U30" s="23"/>
      <c r="V30" s="23"/>
      <c r="W30" s="23"/>
      <c r="X30" s="23"/>
      <c r="Y30" s="23"/>
      <c r="Z30" s="23"/>
      <c r="AA30" s="23"/>
      <c r="AB30" s="23"/>
      <c r="AC30" s="16"/>
      <c r="AD30" s="24"/>
      <c r="AE30" s="24"/>
      <c r="AF30" s="24"/>
      <c r="AG30" s="24"/>
      <c r="AH30" s="24"/>
      <c r="AI30" s="24"/>
      <c r="AJ30" s="24"/>
      <c r="AK30" s="20"/>
    </row>
    <row r="31" spans="1:37" s="17" customFormat="1" ht="34.5" hidden="1" customHeight="1">
      <c r="A31" s="2">
        <v>20</v>
      </c>
      <c r="B31" s="1" t="s">
        <v>147</v>
      </c>
      <c r="C31" s="15"/>
      <c r="D31" s="15"/>
      <c r="E31" s="15"/>
      <c r="F31" s="23">
        <f t="shared" si="4"/>
        <v>0</v>
      </c>
      <c r="G31" s="23"/>
      <c r="H31" s="23"/>
      <c r="I31" s="23"/>
      <c r="J31" s="23"/>
      <c r="K31" s="23"/>
      <c r="L31" s="23"/>
      <c r="M31" s="23"/>
      <c r="N31" s="23"/>
      <c r="O31" s="23"/>
      <c r="P31" s="23"/>
      <c r="Q31" s="23"/>
      <c r="R31" s="23"/>
      <c r="S31" s="23"/>
      <c r="T31" s="23"/>
      <c r="U31" s="23"/>
      <c r="V31" s="23"/>
      <c r="W31" s="23"/>
      <c r="X31" s="23"/>
      <c r="Y31" s="23"/>
      <c r="Z31" s="23"/>
      <c r="AA31" s="23"/>
      <c r="AB31" s="23"/>
      <c r="AC31" s="16"/>
      <c r="AD31" s="24"/>
      <c r="AE31" s="24"/>
      <c r="AF31" s="24"/>
      <c r="AG31" s="24"/>
      <c r="AH31" s="24"/>
      <c r="AI31" s="24"/>
      <c r="AJ31" s="24"/>
      <c r="AK31" s="20"/>
    </row>
    <row r="32" spans="1:37" s="22" customFormat="1" ht="24.75" hidden="1" customHeight="1">
      <c r="A32" s="2">
        <v>21</v>
      </c>
      <c r="B32" s="1" t="s">
        <v>148</v>
      </c>
      <c r="C32" s="15"/>
      <c r="D32" s="15"/>
      <c r="E32" s="15"/>
      <c r="F32" s="23">
        <f t="shared" si="4"/>
        <v>0</v>
      </c>
      <c r="G32" s="23"/>
      <c r="H32" s="23"/>
      <c r="I32" s="23"/>
      <c r="J32" s="23"/>
      <c r="K32" s="23"/>
      <c r="L32" s="23"/>
      <c r="M32" s="23"/>
      <c r="N32" s="23"/>
      <c r="O32" s="23"/>
      <c r="P32" s="23"/>
      <c r="Q32" s="23"/>
      <c r="R32" s="23"/>
      <c r="S32" s="23"/>
      <c r="T32" s="23"/>
      <c r="U32" s="23"/>
      <c r="V32" s="23"/>
      <c r="W32" s="23"/>
      <c r="X32" s="23"/>
      <c r="Y32" s="23"/>
      <c r="Z32" s="23"/>
      <c r="AA32" s="23"/>
      <c r="AB32" s="25"/>
      <c r="AC32" s="16"/>
      <c r="AD32" s="20"/>
      <c r="AE32" s="20"/>
      <c r="AF32" s="20"/>
      <c r="AG32" s="20"/>
      <c r="AH32" s="20"/>
      <c r="AI32" s="20"/>
      <c r="AJ32" s="20"/>
      <c r="AK32" s="20"/>
    </row>
    <row r="33" spans="1:37" s="22" customFormat="1" ht="24.75" hidden="1" customHeight="1">
      <c r="A33" s="2">
        <v>22</v>
      </c>
      <c r="B33" s="1" t="s">
        <v>149</v>
      </c>
      <c r="C33" s="15"/>
      <c r="D33" s="15"/>
      <c r="E33" s="15"/>
      <c r="F33" s="23">
        <f t="shared" si="4"/>
        <v>0</v>
      </c>
      <c r="G33" s="23"/>
      <c r="H33" s="23"/>
      <c r="I33" s="23"/>
      <c r="J33" s="23"/>
      <c r="K33" s="23"/>
      <c r="L33" s="23"/>
      <c r="M33" s="23"/>
      <c r="N33" s="23"/>
      <c r="O33" s="23"/>
      <c r="P33" s="23"/>
      <c r="Q33" s="23"/>
      <c r="R33" s="23"/>
      <c r="S33" s="23"/>
      <c r="T33" s="23"/>
      <c r="U33" s="23"/>
      <c r="V33" s="23"/>
      <c r="W33" s="23"/>
      <c r="X33" s="23"/>
      <c r="Y33" s="23"/>
      <c r="Z33" s="23"/>
      <c r="AA33" s="23"/>
      <c r="AB33" s="25"/>
      <c r="AC33" s="16"/>
      <c r="AD33" s="20"/>
      <c r="AE33" s="20"/>
      <c r="AF33" s="20"/>
      <c r="AG33" s="20"/>
      <c r="AH33" s="20"/>
      <c r="AI33" s="20"/>
      <c r="AJ33" s="20"/>
      <c r="AK33" s="20"/>
    </row>
    <row r="34" spans="1:37" s="17" customFormat="1" ht="34.5" hidden="1" customHeight="1">
      <c r="A34" s="2">
        <v>23</v>
      </c>
      <c r="B34" s="1" t="s">
        <v>150</v>
      </c>
      <c r="C34" s="15"/>
      <c r="D34" s="15"/>
      <c r="E34" s="15"/>
      <c r="F34" s="23">
        <f t="shared" si="4"/>
        <v>0</v>
      </c>
      <c r="G34" s="23"/>
      <c r="H34" s="23"/>
      <c r="I34" s="23"/>
      <c r="J34" s="23"/>
      <c r="K34" s="23"/>
      <c r="L34" s="23"/>
      <c r="M34" s="23"/>
      <c r="N34" s="23"/>
      <c r="O34" s="23"/>
      <c r="P34" s="23"/>
      <c r="Q34" s="23"/>
      <c r="R34" s="23"/>
      <c r="S34" s="23"/>
      <c r="T34" s="23"/>
      <c r="U34" s="23"/>
      <c r="V34" s="23"/>
      <c r="W34" s="23"/>
      <c r="X34" s="23"/>
      <c r="Y34" s="23"/>
      <c r="Z34" s="23"/>
      <c r="AA34" s="23"/>
      <c r="AB34" s="23"/>
      <c r="AC34" s="16"/>
      <c r="AD34" s="24"/>
      <c r="AE34" s="24"/>
      <c r="AF34" s="24"/>
      <c r="AG34" s="24"/>
      <c r="AH34" s="24"/>
      <c r="AI34" s="24"/>
      <c r="AJ34" s="24"/>
      <c r="AK34" s="20"/>
    </row>
    <row r="35" spans="1:37" s="22" customFormat="1" ht="24.75" hidden="1" customHeight="1">
      <c r="A35" s="2">
        <v>24</v>
      </c>
      <c r="B35" s="1" t="s">
        <v>151</v>
      </c>
      <c r="C35" s="15"/>
      <c r="D35" s="15"/>
      <c r="E35" s="15"/>
      <c r="F35" s="23">
        <f t="shared" si="4"/>
        <v>0</v>
      </c>
      <c r="G35" s="23"/>
      <c r="H35" s="23"/>
      <c r="I35" s="23"/>
      <c r="J35" s="23"/>
      <c r="K35" s="23"/>
      <c r="L35" s="23"/>
      <c r="M35" s="23"/>
      <c r="N35" s="23"/>
      <c r="O35" s="23"/>
      <c r="P35" s="23"/>
      <c r="Q35" s="23"/>
      <c r="R35" s="23"/>
      <c r="S35" s="23"/>
      <c r="T35" s="23"/>
      <c r="U35" s="23"/>
      <c r="V35" s="23"/>
      <c r="W35" s="23"/>
      <c r="X35" s="23"/>
      <c r="Y35" s="23"/>
      <c r="Z35" s="23"/>
      <c r="AA35" s="23"/>
      <c r="AB35" s="25"/>
      <c r="AC35" s="16"/>
      <c r="AD35" s="20"/>
      <c r="AE35" s="20"/>
      <c r="AF35" s="20"/>
      <c r="AG35" s="20"/>
      <c r="AH35" s="20"/>
      <c r="AI35" s="20"/>
      <c r="AJ35" s="20"/>
      <c r="AK35" s="20"/>
    </row>
    <row r="36" spans="1:37" s="17" customFormat="1" ht="34.5" hidden="1" customHeight="1">
      <c r="A36" s="2">
        <v>25</v>
      </c>
      <c r="B36" s="1" t="s">
        <v>152</v>
      </c>
      <c r="C36" s="15"/>
      <c r="D36" s="15"/>
      <c r="E36" s="15"/>
      <c r="F36" s="23">
        <f t="shared" si="4"/>
        <v>0</v>
      </c>
      <c r="G36" s="23"/>
      <c r="H36" s="23"/>
      <c r="I36" s="23"/>
      <c r="J36" s="23"/>
      <c r="K36" s="23"/>
      <c r="L36" s="23"/>
      <c r="M36" s="23"/>
      <c r="N36" s="23"/>
      <c r="O36" s="23"/>
      <c r="P36" s="23"/>
      <c r="Q36" s="23"/>
      <c r="R36" s="23"/>
      <c r="S36" s="23"/>
      <c r="T36" s="23"/>
      <c r="U36" s="23"/>
      <c r="V36" s="23"/>
      <c r="W36" s="23"/>
      <c r="X36" s="23"/>
      <c r="Y36" s="23"/>
      <c r="Z36" s="23"/>
      <c r="AA36" s="23"/>
      <c r="AB36" s="23"/>
      <c r="AC36" s="16"/>
      <c r="AD36" s="24"/>
      <c r="AE36" s="24"/>
      <c r="AF36" s="24"/>
      <c r="AG36" s="24"/>
      <c r="AH36" s="24"/>
      <c r="AI36" s="24"/>
      <c r="AJ36" s="24"/>
      <c r="AK36" s="20"/>
    </row>
    <row r="37" spans="1:37" s="17" customFormat="1" ht="34.5" hidden="1" customHeight="1">
      <c r="A37" s="2">
        <v>26</v>
      </c>
      <c r="B37" s="1" t="s">
        <v>153</v>
      </c>
      <c r="C37" s="15"/>
      <c r="D37" s="15"/>
      <c r="E37" s="15"/>
      <c r="F37" s="23">
        <f t="shared" si="4"/>
        <v>0</v>
      </c>
      <c r="G37" s="23"/>
      <c r="H37" s="23"/>
      <c r="I37" s="23"/>
      <c r="J37" s="23"/>
      <c r="K37" s="23"/>
      <c r="L37" s="23"/>
      <c r="M37" s="23"/>
      <c r="N37" s="23"/>
      <c r="O37" s="23"/>
      <c r="P37" s="23"/>
      <c r="Q37" s="23"/>
      <c r="R37" s="23"/>
      <c r="S37" s="23"/>
      <c r="T37" s="23"/>
      <c r="U37" s="23"/>
      <c r="V37" s="23"/>
      <c r="W37" s="23"/>
      <c r="X37" s="23"/>
      <c r="Y37" s="23"/>
      <c r="Z37" s="23"/>
      <c r="AA37" s="23"/>
      <c r="AB37" s="23"/>
      <c r="AC37" s="16"/>
      <c r="AD37" s="24"/>
      <c r="AE37" s="24"/>
      <c r="AF37" s="24"/>
      <c r="AG37" s="24"/>
      <c r="AH37" s="24"/>
      <c r="AI37" s="24"/>
      <c r="AJ37" s="24"/>
      <c r="AK37" s="20"/>
    </row>
    <row r="38" spans="1:37" s="17" customFormat="1" ht="34.5" hidden="1" customHeight="1">
      <c r="A38" s="2">
        <v>27</v>
      </c>
      <c r="B38" s="1" t="s">
        <v>154</v>
      </c>
      <c r="C38" s="15"/>
      <c r="D38" s="15"/>
      <c r="E38" s="15"/>
      <c r="F38" s="23">
        <f t="shared" si="4"/>
        <v>0</v>
      </c>
      <c r="G38" s="23"/>
      <c r="H38" s="23"/>
      <c r="I38" s="23"/>
      <c r="J38" s="23"/>
      <c r="K38" s="23"/>
      <c r="L38" s="23"/>
      <c r="M38" s="23"/>
      <c r="N38" s="23"/>
      <c r="O38" s="23"/>
      <c r="P38" s="23"/>
      <c r="Q38" s="23"/>
      <c r="R38" s="23"/>
      <c r="S38" s="23"/>
      <c r="T38" s="23"/>
      <c r="U38" s="23"/>
      <c r="V38" s="23"/>
      <c r="W38" s="23"/>
      <c r="X38" s="23"/>
      <c r="Y38" s="23"/>
      <c r="Z38" s="23"/>
      <c r="AA38" s="23"/>
      <c r="AB38" s="23"/>
      <c r="AC38" s="16"/>
      <c r="AD38" s="24"/>
      <c r="AE38" s="24"/>
      <c r="AF38" s="24"/>
      <c r="AG38" s="24"/>
      <c r="AH38" s="24"/>
      <c r="AI38" s="24"/>
      <c r="AJ38" s="24"/>
      <c r="AK38" s="20"/>
    </row>
    <row r="39" spans="1:37" s="22" customFormat="1" ht="24.75" hidden="1" customHeight="1">
      <c r="A39" s="2">
        <v>28</v>
      </c>
      <c r="B39" s="1" t="s">
        <v>155</v>
      </c>
      <c r="C39" s="15"/>
      <c r="D39" s="15"/>
      <c r="E39" s="15"/>
      <c r="F39" s="23">
        <f t="shared" si="4"/>
        <v>0</v>
      </c>
      <c r="G39" s="23"/>
      <c r="H39" s="23"/>
      <c r="I39" s="23"/>
      <c r="J39" s="23"/>
      <c r="K39" s="23"/>
      <c r="L39" s="23"/>
      <c r="M39" s="23"/>
      <c r="N39" s="23"/>
      <c r="O39" s="23"/>
      <c r="P39" s="23"/>
      <c r="Q39" s="23"/>
      <c r="R39" s="23"/>
      <c r="S39" s="23"/>
      <c r="T39" s="23"/>
      <c r="U39" s="23"/>
      <c r="V39" s="23"/>
      <c r="W39" s="23"/>
      <c r="X39" s="23"/>
      <c r="Y39" s="23"/>
      <c r="Z39" s="23"/>
      <c r="AA39" s="23"/>
      <c r="AB39" s="25"/>
      <c r="AC39" s="16"/>
      <c r="AD39" s="20"/>
      <c r="AE39" s="20"/>
      <c r="AF39" s="20"/>
      <c r="AG39" s="20"/>
      <c r="AH39" s="20"/>
      <c r="AI39" s="20"/>
      <c r="AJ39" s="20"/>
      <c r="AK39" s="20"/>
    </row>
    <row r="40" spans="1:37" s="17" customFormat="1" ht="34.5" hidden="1" customHeight="1">
      <c r="A40" s="2">
        <v>29</v>
      </c>
      <c r="B40" s="1" t="s">
        <v>156</v>
      </c>
      <c r="C40" s="15"/>
      <c r="D40" s="15"/>
      <c r="E40" s="15"/>
      <c r="F40" s="23">
        <f t="shared" si="4"/>
        <v>0</v>
      </c>
      <c r="G40" s="23"/>
      <c r="H40" s="23"/>
      <c r="I40" s="23"/>
      <c r="J40" s="23"/>
      <c r="K40" s="23"/>
      <c r="L40" s="23"/>
      <c r="M40" s="23"/>
      <c r="N40" s="23"/>
      <c r="O40" s="23"/>
      <c r="P40" s="23"/>
      <c r="Q40" s="23"/>
      <c r="R40" s="23"/>
      <c r="S40" s="23"/>
      <c r="T40" s="23"/>
      <c r="U40" s="23"/>
      <c r="V40" s="23"/>
      <c r="W40" s="23"/>
      <c r="X40" s="23"/>
      <c r="Y40" s="23"/>
      <c r="Z40" s="23"/>
      <c r="AA40" s="23"/>
      <c r="AB40" s="23"/>
      <c r="AC40" s="16"/>
      <c r="AD40" s="24"/>
      <c r="AE40" s="24"/>
      <c r="AF40" s="24"/>
      <c r="AG40" s="24"/>
      <c r="AH40" s="24"/>
      <c r="AI40" s="24"/>
      <c r="AJ40" s="24"/>
      <c r="AK40" s="20"/>
    </row>
    <row r="41" spans="1:37" s="17" customFormat="1" ht="47.25" hidden="1" customHeight="1">
      <c r="A41" s="2">
        <v>30</v>
      </c>
      <c r="B41" s="1" t="s">
        <v>157</v>
      </c>
      <c r="C41" s="15"/>
      <c r="D41" s="15"/>
      <c r="E41" s="15"/>
      <c r="F41" s="23">
        <f t="shared" si="4"/>
        <v>0</v>
      </c>
      <c r="G41" s="23"/>
      <c r="H41" s="23"/>
      <c r="I41" s="23"/>
      <c r="J41" s="23"/>
      <c r="K41" s="23"/>
      <c r="L41" s="23"/>
      <c r="M41" s="23"/>
      <c r="N41" s="23"/>
      <c r="O41" s="23"/>
      <c r="P41" s="23"/>
      <c r="Q41" s="23"/>
      <c r="R41" s="23"/>
      <c r="S41" s="23"/>
      <c r="T41" s="23"/>
      <c r="U41" s="23"/>
      <c r="V41" s="23"/>
      <c r="W41" s="23"/>
      <c r="X41" s="23"/>
      <c r="Y41" s="23"/>
      <c r="Z41" s="23"/>
      <c r="AA41" s="23"/>
      <c r="AB41" s="23"/>
      <c r="AC41" s="16"/>
      <c r="AD41" s="24"/>
      <c r="AE41" s="24"/>
      <c r="AF41" s="24"/>
      <c r="AG41" s="24"/>
      <c r="AH41" s="24"/>
      <c r="AI41" s="24"/>
      <c r="AJ41" s="24"/>
      <c r="AK41" s="20"/>
    </row>
    <row r="42" spans="1:37" s="17" customFormat="1" ht="34.5" hidden="1" customHeight="1">
      <c r="A42" s="2">
        <v>31</v>
      </c>
      <c r="B42" s="1" t="s">
        <v>158</v>
      </c>
      <c r="C42" s="15"/>
      <c r="D42" s="15"/>
      <c r="E42" s="15"/>
      <c r="F42" s="23">
        <f t="shared" si="4"/>
        <v>0</v>
      </c>
      <c r="G42" s="23"/>
      <c r="H42" s="23"/>
      <c r="I42" s="23"/>
      <c r="J42" s="23"/>
      <c r="K42" s="23"/>
      <c r="L42" s="23"/>
      <c r="M42" s="23"/>
      <c r="N42" s="23"/>
      <c r="O42" s="23"/>
      <c r="P42" s="23"/>
      <c r="Q42" s="23"/>
      <c r="R42" s="23"/>
      <c r="S42" s="23"/>
      <c r="T42" s="23"/>
      <c r="U42" s="23"/>
      <c r="V42" s="23"/>
      <c r="W42" s="23"/>
      <c r="X42" s="23"/>
      <c r="Y42" s="23"/>
      <c r="Z42" s="23"/>
      <c r="AA42" s="23"/>
      <c r="AB42" s="23"/>
      <c r="AC42" s="16"/>
      <c r="AD42" s="24"/>
      <c r="AE42" s="24"/>
      <c r="AF42" s="24"/>
      <c r="AG42" s="24"/>
      <c r="AH42" s="24"/>
      <c r="AI42" s="24"/>
      <c r="AJ42" s="24"/>
      <c r="AK42" s="20"/>
    </row>
    <row r="43" spans="1:37" s="17" customFormat="1" ht="34.5" hidden="1" customHeight="1">
      <c r="A43" s="2">
        <v>32</v>
      </c>
      <c r="B43" s="1" t="s">
        <v>159</v>
      </c>
      <c r="C43" s="15"/>
      <c r="D43" s="15"/>
      <c r="E43" s="15"/>
      <c r="F43" s="23">
        <f t="shared" si="4"/>
        <v>0</v>
      </c>
      <c r="G43" s="23"/>
      <c r="H43" s="23"/>
      <c r="I43" s="23"/>
      <c r="J43" s="23"/>
      <c r="K43" s="23"/>
      <c r="L43" s="23"/>
      <c r="M43" s="23"/>
      <c r="N43" s="23"/>
      <c r="O43" s="23"/>
      <c r="P43" s="23"/>
      <c r="Q43" s="23"/>
      <c r="R43" s="23"/>
      <c r="S43" s="23"/>
      <c r="T43" s="23"/>
      <c r="U43" s="23"/>
      <c r="V43" s="23"/>
      <c r="W43" s="23"/>
      <c r="X43" s="23"/>
      <c r="Y43" s="23"/>
      <c r="Z43" s="23"/>
      <c r="AA43" s="23"/>
      <c r="AB43" s="23"/>
      <c r="AC43" s="16"/>
      <c r="AD43" s="24"/>
      <c r="AE43" s="24"/>
      <c r="AF43" s="24"/>
      <c r="AG43" s="24"/>
      <c r="AH43" s="24"/>
      <c r="AI43" s="24"/>
      <c r="AJ43" s="24"/>
      <c r="AK43" s="20"/>
    </row>
    <row r="44" spans="1:37" s="17" customFormat="1" ht="34.5" hidden="1" customHeight="1">
      <c r="A44" s="2">
        <v>33</v>
      </c>
      <c r="B44" s="1" t="s">
        <v>160</v>
      </c>
      <c r="C44" s="15"/>
      <c r="D44" s="15"/>
      <c r="E44" s="15"/>
      <c r="F44" s="23">
        <f t="shared" si="4"/>
        <v>0</v>
      </c>
      <c r="G44" s="23"/>
      <c r="H44" s="23"/>
      <c r="I44" s="23"/>
      <c r="J44" s="23"/>
      <c r="K44" s="23"/>
      <c r="L44" s="23"/>
      <c r="M44" s="23"/>
      <c r="N44" s="23"/>
      <c r="O44" s="23"/>
      <c r="P44" s="23"/>
      <c r="Q44" s="23"/>
      <c r="R44" s="23"/>
      <c r="S44" s="23"/>
      <c r="T44" s="23"/>
      <c r="U44" s="23"/>
      <c r="V44" s="23"/>
      <c r="W44" s="23"/>
      <c r="X44" s="23"/>
      <c r="Y44" s="23"/>
      <c r="Z44" s="23"/>
      <c r="AA44" s="23"/>
      <c r="AB44" s="23"/>
      <c r="AC44" s="16"/>
      <c r="AD44" s="24"/>
      <c r="AE44" s="24"/>
      <c r="AF44" s="24"/>
      <c r="AG44" s="24"/>
      <c r="AH44" s="24"/>
      <c r="AI44" s="24"/>
      <c r="AJ44" s="24"/>
      <c r="AK44" s="20"/>
    </row>
    <row r="45" spans="1:37" s="17" customFormat="1" ht="34.5" hidden="1" customHeight="1">
      <c r="A45" s="2">
        <v>34</v>
      </c>
      <c r="B45" s="1" t="s">
        <v>161</v>
      </c>
      <c r="C45" s="15"/>
      <c r="D45" s="15"/>
      <c r="E45" s="15"/>
      <c r="F45" s="23">
        <f t="shared" si="4"/>
        <v>0</v>
      </c>
      <c r="G45" s="23"/>
      <c r="H45" s="23"/>
      <c r="I45" s="23"/>
      <c r="J45" s="23"/>
      <c r="K45" s="23"/>
      <c r="L45" s="23"/>
      <c r="M45" s="23"/>
      <c r="N45" s="23"/>
      <c r="O45" s="23"/>
      <c r="P45" s="23"/>
      <c r="Q45" s="23"/>
      <c r="R45" s="23"/>
      <c r="S45" s="23"/>
      <c r="T45" s="23"/>
      <c r="U45" s="23"/>
      <c r="V45" s="23"/>
      <c r="W45" s="23"/>
      <c r="X45" s="23"/>
      <c r="Y45" s="23"/>
      <c r="Z45" s="23"/>
      <c r="AA45" s="23"/>
      <c r="AB45" s="23"/>
      <c r="AC45" s="16"/>
      <c r="AD45" s="24"/>
      <c r="AE45" s="24"/>
      <c r="AF45" s="24"/>
      <c r="AG45" s="24"/>
      <c r="AH45" s="24"/>
      <c r="AI45" s="24"/>
      <c r="AJ45" s="24"/>
      <c r="AK45" s="20"/>
    </row>
    <row r="46" spans="1:37" s="17" customFormat="1" ht="34.5" hidden="1" customHeight="1">
      <c r="A46" s="2">
        <v>35</v>
      </c>
      <c r="B46" s="1" t="s">
        <v>162</v>
      </c>
      <c r="C46" s="15"/>
      <c r="D46" s="15"/>
      <c r="E46" s="15"/>
      <c r="F46" s="23">
        <f t="shared" si="4"/>
        <v>0</v>
      </c>
      <c r="G46" s="23"/>
      <c r="H46" s="23"/>
      <c r="I46" s="23"/>
      <c r="J46" s="23"/>
      <c r="K46" s="23"/>
      <c r="L46" s="23"/>
      <c r="M46" s="23"/>
      <c r="N46" s="23"/>
      <c r="O46" s="23"/>
      <c r="P46" s="23"/>
      <c r="Q46" s="23"/>
      <c r="R46" s="23"/>
      <c r="S46" s="23"/>
      <c r="T46" s="23"/>
      <c r="U46" s="23"/>
      <c r="V46" s="23"/>
      <c r="W46" s="23"/>
      <c r="X46" s="23"/>
      <c r="Y46" s="23"/>
      <c r="Z46" s="23"/>
      <c r="AA46" s="23"/>
      <c r="AB46" s="23"/>
      <c r="AC46" s="16"/>
      <c r="AD46" s="24"/>
      <c r="AE46" s="24"/>
      <c r="AF46" s="24"/>
      <c r="AG46" s="24"/>
      <c r="AH46" s="24"/>
      <c r="AI46" s="24"/>
      <c r="AJ46" s="24"/>
      <c r="AK46" s="20"/>
    </row>
    <row r="47" spans="1:37" s="17" customFormat="1" ht="34.5" hidden="1" customHeight="1">
      <c r="A47" s="2">
        <v>36</v>
      </c>
      <c r="B47" s="1" t="s">
        <v>163</v>
      </c>
      <c r="C47" s="15"/>
      <c r="D47" s="15"/>
      <c r="E47" s="15"/>
      <c r="F47" s="23">
        <f t="shared" si="4"/>
        <v>0</v>
      </c>
      <c r="G47" s="23"/>
      <c r="H47" s="23"/>
      <c r="I47" s="23"/>
      <c r="J47" s="23"/>
      <c r="K47" s="23"/>
      <c r="L47" s="23"/>
      <c r="M47" s="23"/>
      <c r="N47" s="23"/>
      <c r="O47" s="23"/>
      <c r="P47" s="23"/>
      <c r="Q47" s="23"/>
      <c r="R47" s="23"/>
      <c r="S47" s="23"/>
      <c r="T47" s="23"/>
      <c r="U47" s="23"/>
      <c r="V47" s="23"/>
      <c r="W47" s="23"/>
      <c r="X47" s="23"/>
      <c r="Y47" s="23"/>
      <c r="Z47" s="23"/>
      <c r="AA47" s="23"/>
      <c r="AB47" s="23"/>
      <c r="AC47" s="16"/>
      <c r="AD47" s="24"/>
      <c r="AE47" s="24"/>
      <c r="AF47" s="24"/>
      <c r="AG47" s="24"/>
      <c r="AH47" s="24"/>
      <c r="AI47" s="24"/>
      <c r="AJ47" s="24"/>
      <c r="AK47" s="20"/>
    </row>
    <row r="48" spans="1:37" s="17" customFormat="1" ht="34.5" hidden="1" customHeight="1">
      <c r="A48" s="2">
        <v>37</v>
      </c>
      <c r="B48" s="1" t="s">
        <v>164</v>
      </c>
      <c r="C48" s="15"/>
      <c r="D48" s="15"/>
      <c r="E48" s="15"/>
      <c r="F48" s="23">
        <f t="shared" si="4"/>
        <v>0</v>
      </c>
      <c r="G48" s="23"/>
      <c r="H48" s="23"/>
      <c r="I48" s="23"/>
      <c r="J48" s="23"/>
      <c r="K48" s="23"/>
      <c r="L48" s="23"/>
      <c r="M48" s="23"/>
      <c r="N48" s="23"/>
      <c r="O48" s="23"/>
      <c r="P48" s="23"/>
      <c r="Q48" s="23"/>
      <c r="R48" s="23"/>
      <c r="S48" s="23"/>
      <c r="T48" s="23"/>
      <c r="U48" s="23"/>
      <c r="V48" s="23"/>
      <c r="W48" s="23"/>
      <c r="X48" s="23"/>
      <c r="Y48" s="23"/>
      <c r="Z48" s="23"/>
      <c r="AA48" s="23"/>
      <c r="AB48" s="23"/>
      <c r="AC48" s="16"/>
      <c r="AD48" s="24"/>
      <c r="AE48" s="24"/>
      <c r="AF48" s="24"/>
      <c r="AG48" s="24"/>
      <c r="AH48" s="24"/>
      <c r="AI48" s="24"/>
      <c r="AJ48" s="24"/>
      <c r="AK48" s="20"/>
    </row>
    <row r="49" spans="1:37" s="17" customFormat="1" ht="34.5" hidden="1" customHeight="1">
      <c r="A49" s="2">
        <v>38</v>
      </c>
      <c r="B49" s="1" t="s">
        <v>165</v>
      </c>
      <c r="C49" s="15"/>
      <c r="D49" s="15"/>
      <c r="E49" s="15"/>
      <c r="F49" s="23">
        <f t="shared" si="4"/>
        <v>0</v>
      </c>
      <c r="G49" s="23"/>
      <c r="H49" s="23"/>
      <c r="I49" s="23"/>
      <c r="J49" s="23"/>
      <c r="K49" s="23"/>
      <c r="L49" s="23"/>
      <c r="M49" s="23"/>
      <c r="N49" s="23"/>
      <c r="O49" s="23"/>
      <c r="P49" s="23"/>
      <c r="Q49" s="23"/>
      <c r="R49" s="23"/>
      <c r="S49" s="23"/>
      <c r="T49" s="23"/>
      <c r="U49" s="23"/>
      <c r="V49" s="23"/>
      <c r="W49" s="23"/>
      <c r="X49" s="23"/>
      <c r="Y49" s="23"/>
      <c r="Z49" s="23"/>
      <c r="AA49" s="23"/>
      <c r="AB49" s="23"/>
      <c r="AC49" s="16"/>
      <c r="AD49" s="24"/>
      <c r="AE49" s="24"/>
      <c r="AF49" s="24"/>
      <c r="AG49" s="24"/>
      <c r="AH49" s="24"/>
      <c r="AI49" s="24"/>
      <c r="AJ49" s="24"/>
      <c r="AK49" s="20"/>
    </row>
    <row r="50" spans="1:37" s="17" customFormat="1" ht="34.5" hidden="1" customHeight="1">
      <c r="A50" s="2">
        <v>39</v>
      </c>
      <c r="B50" s="1" t="s">
        <v>166</v>
      </c>
      <c r="C50" s="15"/>
      <c r="D50" s="15"/>
      <c r="E50" s="15"/>
      <c r="F50" s="23">
        <f t="shared" si="4"/>
        <v>0</v>
      </c>
      <c r="G50" s="23"/>
      <c r="H50" s="23"/>
      <c r="I50" s="23"/>
      <c r="J50" s="23"/>
      <c r="K50" s="23"/>
      <c r="L50" s="23"/>
      <c r="M50" s="23"/>
      <c r="N50" s="23"/>
      <c r="O50" s="23"/>
      <c r="P50" s="23"/>
      <c r="Q50" s="23"/>
      <c r="R50" s="23"/>
      <c r="S50" s="23"/>
      <c r="T50" s="23"/>
      <c r="U50" s="23"/>
      <c r="V50" s="23"/>
      <c r="W50" s="23"/>
      <c r="X50" s="23"/>
      <c r="Y50" s="23"/>
      <c r="Z50" s="23"/>
      <c r="AA50" s="23"/>
      <c r="AB50" s="23"/>
      <c r="AC50" s="16"/>
      <c r="AD50" s="24"/>
      <c r="AE50" s="24"/>
      <c r="AF50" s="24"/>
      <c r="AG50" s="24"/>
      <c r="AH50" s="24"/>
      <c r="AI50" s="24"/>
      <c r="AJ50" s="24"/>
      <c r="AK50" s="20"/>
    </row>
    <row r="51" spans="1:37" s="17" customFormat="1" ht="34.5" hidden="1" customHeight="1">
      <c r="A51" s="2">
        <v>40</v>
      </c>
      <c r="B51" s="1" t="s">
        <v>167</v>
      </c>
      <c r="C51" s="15"/>
      <c r="D51" s="15"/>
      <c r="E51" s="15"/>
      <c r="F51" s="23">
        <f t="shared" si="4"/>
        <v>0</v>
      </c>
      <c r="G51" s="23"/>
      <c r="H51" s="23"/>
      <c r="I51" s="23"/>
      <c r="J51" s="23"/>
      <c r="K51" s="23"/>
      <c r="L51" s="23"/>
      <c r="M51" s="23"/>
      <c r="N51" s="23"/>
      <c r="O51" s="23"/>
      <c r="P51" s="23"/>
      <c r="Q51" s="23"/>
      <c r="R51" s="23"/>
      <c r="S51" s="23"/>
      <c r="T51" s="23"/>
      <c r="U51" s="23"/>
      <c r="V51" s="23"/>
      <c r="W51" s="23"/>
      <c r="X51" s="23"/>
      <c r="Y51" s="23"/>
      <c r="Z51" s="23"/>
      <c r="AA51" s="23"/>
      <c r="AB51" s="23"/>
      <c r="AC51" s="16"/>
      <c r="AD51" s="24"/>
      <c r="AE51" s="24"/>
      <c r="AF51" s="24"/>
      <c r="AG51" s="24"/>
      <c r="AH51" s="24"/>
      <c r="AI51" s="24"/>
      <c r="AJ51" s="24"/>
      <c r="AK51" s="20"/>
    </row>
    <row r="52" spans="1:37" s="17" customFormat="1" ht="34.5" hidden="1" customHeight="1">
      <c r="A52" s="2">
        <v>41</v>
      </c>
      <c r="B52" s="1" t="s">
        <v>168</v>
      </c>
      <c r="C52" s="15"/>
      <c r="D52" s="15"/>
      <c r="E52" s="15"/>
      <c r="F52" s="23">
        <f t="shared" si="4"/>
        <v>0</v>
      </c>
      <c r="G52" s="23"/>
      <c r="H52" s="23"/>
      <c r="I52" s="23"/>
      <c r="J52" s="23"/>
      <c r="K52" s="23"/>
      <c r="L52" s="23"/>
      <c r="M52" s="23"/>
      <c r="N52" s="23"/>
      <c r="O52" s="23"/>
      <c r="P52" s="23"/>
      <c r="Q52" s="23"/>
      <c r="R52" s="23"/>
      <c r="S52" s="23"/>
      <c r="T52" s="23"/>
      <c r="U52" s="23"/>
      <c r="V52" s="23"/>
      <c r="W52" s="23"/>
      <c r="X52" s="23"/>
      <c r="Y52" s="23"/>
      <c r="Z52" s="23"/>
      <c r="AA52" s="23"/>
      <c r="AB52" s="23"/>
      <c r="AC52" s="16"/>
      <c r="AD52" s="24"/>
      <c r="AE52" s="24"/>
      <c r="AF52" s="24"/>
      <c r="AG52" s="24"/>
      <c r="AH52" s="24"/>
      <c r="AI52" s="24"/>
      <c r="AJ52" s="24"/>
      <c r="AK52" s="20"/>
    </row>
    <row r="53" spans="1:37" s="17" customFormat="1" ht="47.25" hidden="1" customHeight="1">
      <c r="A53" s="2">
        <v>42</v>
      </c>
      <c r="B53" s="1" t="s">
        <v>169</v>
      </c>
      <c r="C53" s="15"/>
      <c r="D53" s="15"/>
      <c r="E53" s="15"/>
      <c r="F53" s="23">
        <f t="shared" si="4"/>
        <v>0</v>
      </c>
      <c r="G53" s="23"/>
      <c r="H53" s="23"/>
      <c r="I53" s="23"/>
      <c r="J53" s="23"/>
      <c r="K53" s="23"/>
      <c r="L53" s="23"/>
      <c r="M53" s="23"/>
      <c r="N53" s="23"/>
      <c r="O53" s="23"/>
      <c r="P53" s="23"/>
      <c r="Q53" s="23"/>
      <c r="R53" s="23"/>
      <c r="S53" s="23"/>
      <c r="T53" s="23"/>
      <c r="U53" s="23"/>
      <c r="V53" s="23"/>
      <c r="W53" s="23"/>
      <c r="X53" s="23"/>
      <c r="Y53" s="23"/>
      <c r="Z53" s="23"/>
      <c r="AA53" s="23"/>
      <c r="AB53" s="23"/>
      <c r="AC53" s="16"/>
      <c r="AD53" s="24"/>
      <c r="AE53" s="24"/>
      <c r="AF53" s="24"/>
      <c r="AG53" s="24"/>
      <c r="AH53" s="24"/>
      <c r="AI53" s="24"/>
      <c r="AJ53" s="24"/>
      <c r="AK53" s="20"/>
    </row>
    <row r="54" spans="1:37" s="22" customFormat="1" ht="24.75" hidden="1" customHeight="1">
      <c r="A54" s="2">
        <v>43</v>
      </c>
      <c r="B54" s="1" t="s">
        <v>170</v>
      </c>
      <c r="C54" s="15"/>
      <c r="D54" s="15"/>
      <c r="E54" s="15"/>
      <c r="F54" s="23">
        <f t="shared" si="4"/>
        <v>0</v>
      </c>
      <c r="G54" s="23"/>
      <c r="H54" s="23"/>
      <c r="I54" s="23"/>
      <c r="J54" s="23"/>
      <c r="K54" s="23"/>
      <c r="L54" s="23"/>
      <c r="M54" s="23"/>
      <c r="N54" s="23"/>
      <c r="O54" s="23"/>
      <c r="P54" s="23"/>
      <c r="Q54" s="23"/>
      <c r="R54" s="23"/>
      <c r="S54" s="23"/>
      <c r="T54" s="23"/>
      <c r="U54" s="23"/>
      <c r="V54" s="23"/>
      <c r="W54" s="23"/>
      <c r="X54" s="23"/>
      <c r="Y54" s="23"/>
      <c r="Z54" s="23"/>
      <c r="AA54" s="23"/>
      <c r="AB54" s="25"/>
      <c r="AC54" s="16"/>
      <c r="AD54" s="20"/>
      <c r="AE54" s="20"/>
      <c r="AF54" s="20"/>
      <c r="AG54" s="20"/>
      <c r="AH54" s="20"/>
      <c r="AI54" s="20"/>
      <c r="AJ54" s="20"/>
      <c r="AK54" s="20"/>
    </row>
    <row r="55" spans="1:37" s="17" customFormat="1" ht="34.5" hidden="1" customHeight="1">
      <c r="A55" s="2">
        <v>44</v>
      </c>
      <c r="B55" s="1" t="s">
        <v>171</v>
      </c>
      <c r="C55" s="15"/>
      <c r="D55" s="15"/>
      <c r="E55" s="15"/>
      <c r="F55" s="23">
        <f t="shared" si="4"/>
        <v>0</v>
      </c>
      <c r="G55" s="23"/>
      <c r="H55" s="23"/>
      <c r="I55" s="23"/>
      <c r="J55" s="23"/>
      <c r="K55" s="23"/>
      <c r="L55" s="23"/>
      <c r="M55" s="23"/>
      <c r="N55" s="23"/>
      <c r="O55" s="23"/>
      <c r="P55" s="23"/>
      <c r="Q55" s="23"/>
      <c r="R55" s="23"/>
      <c r="S55" s="23"/>
      <c r="T55" s="23"/>
      <c r="U55" s="23"/>
      <c r="V55" s="23"/>
      <c r="W55" s="23"/>
      <c r="X55" s="23"/>
      <c r="Y55" s="23"/>
      <c r="Z55" s="23"/>
      <c r="AA55" s="23"/>
      <c r="AB55" s="23"/>
      <c r="AC55" s="16"/>
      <c r="AD55" s="24"/>
      <c r="AE55" s="24"/>
      <c r="AF55" s="24"/>
      <c r="AG55" s="24"/>
      <c r="AH55" s="24"/>
      <c r="AI55" s="24"/>
      <c r="AJ55" s="24"/>
      <c r="AK55" s="20"/>
    </row>
    <row r="56" spans="1:37" s="17" customFormat="1" ht="47.25" hidden="1" customHeight="1">
      <c r="A56" s="2">
        <v>45</v>
      </c>
      <c r="B56" s="1" t="s">
        <v>172</v>
      </c>
      <c r="C56" s="15"/>
      <c r="D56" s="15"/>
      <c r="E56" s="15"/>
      <c r="F56" s="23">
        <f t="shared" si="4"/>
        <v>0</v>
      </c>
      <c r="G56" s="23"/>
      <c r="H56" s="23"/>
      <c r="I56" s="23"/>
      <c r="J56" s="23"/>
      <c r="K56" s="23"/>
      <c r="L56" s="23"/>
      <c r="M56" s="23"/>
      <c r="N56" s="23"/>
      <c r="O56" s="23"/>
      <c r="P56" s="23"/>
      <c r="Q56" s="23"/>
      <c r="R56" s="23"/>
      <c r="S56" s="23"/>
      <c r="T56" s="23"/>
      <c r="U56" s="23"/>
      <c r="V56" s="23"/>
      <c r="W56" s="23"/>
      <c r="X56" s="23"/>
      <c r="Y56" s="23"/>
      <c r="Z56" s="23"/>
      <c r="AA56" s="23"/>
      <c r="AB56" s="23"/>
      <c r="AC56" s="16"/>
      <c r="AD56" s="24"/>
      <c r="AE56" s="24"/>
      <c r="AF56" s="24"/>
      <c r="AG56" s="24"/>
      <c r="AH56" s="24"/>
      <c r="AI56" s="24"/>
      <c r="AJ56" s="24"/>
      <c r="AK56" s="20"/>
    </row>
    <row r="57" spans="1:37" s="17" customFormat="1" ht="34.5" hidden="1" customHeight="1">
      <c r="A57" s="2">
        <v>46</v>
      </c>
      <c r="B57" s="1" t="s">
        <v>173</v>
      </c>
      <c r="C57" s="15"/>
      <c r="D57" s="15"/>
      <c r="E57" s="15"/>
      <c r="F57" s="23">
        <f t="shared" si="4"/>
        <v>0</v>
      </c>
      <c r="G57" s="23"/>
      <c r="H57" s="23"/>
      <c r="I57" s="23"/>
      <c r="J57" s="23"/>
      <c r="K57" s="23"/>
      <c r="L57" s="23"/>
      <c r="M57" s="23"/>
      <c r="N57" s="23"/>
      <c r="O57" s="23"/>
      <c r="P57" s="23"/>
      <c r="Q57" s="23"/>
      <c r="R57" s="23"/>
      <c r="S57" s="23"/>
      <c r="T57" s="23"/>
      <c r="U57" s="23"/>
      <c r="V57" s="23"/>
      <c r="W57" s="23"/>
      <c r="X57" s="23"/>
      <c r="Y57" s="23"/>
      <c r="Z57" s="23"/>
      <c r="AA57" s="23"/>
      <c r="AB57" s="23"/>
      <c r="AC57" s="16"/>
      <c r="AD57" s="24"/>
      <c r="AE57" s="24"/>
      <c r="AF57" s="24"/>
      <c r="AG57" s="24"/>
      <c r="AH57" s="24"/>
      <c r="AI57" s="24"/>
      <c r="AJ57" s="24"/>
      <c r="AK57" s="20"/>
    </row>
    <row r="58" spans="1:37" s="17" customFormat="1" ht="34.5" hidden="1" customHeight="1">
      <c r="A58" s="2">
        <v>47</v>
      </c>
      <c r="B58" s="1" t="s">
        <v>174</v>
      </c>
      <c r="C58" s="15"/>
      <c r="D58" s="15"/>
      <c r="E58" s="15"/>
      <c r="F58" s="23">
        <f t="shared" si="4"/>
        <v>0</v>
      </c>
      <c r="G58" s="23"/>
      <c r="H58" s="23"/>
      <c r="I58" s="23"/>
      <c r="J58" s="23"/>
      <c r="K58" s="23"/>
      <c r="L58" s="23"/>
      <c r="M58" s="23"/>
      <c r="N58" s="23"/>
      <c r="O58" s="23"/>
      <c r="P58" s="23"/>
      <c r="Q58" s="23"/>
      <c r="R58" s="23"/>
      <c r="S58" s="23"/>
      <c r="T58" s="23"/>
      <c r="U58" s="23"/>
      <c r="V58" s="23"/>
      <c r="W58" s="23"/>
      <c r="X58" s="23"/>
      <c r="Y58" s="23"/>
      <c r="Z58" s="23"/>
      <c r="AA58" s="23"/>
      <c r="AB58" s="23"/>
      <c r="AC58" s="16"/>
      <c r="AD58" s="24"/>
      <c r="AE58" s="24"/>
      <c r="AF58" s="24"/>
      <c r="AG58" s="24"/>
      <c r="AH58" s="24"/>
      <c r="AI58" s="24"/>
      <c r="AJ58" s="24"/>
      <c r="AK58" s="20"/>
    </row>
    <row r="59" spans="1:37" s="17" customFormat="1" ht="34.5" hidden="1" customHeight="1">
      <c r="A59" s="2">
        <v>48</v>
      </c>
      <c r="B59" s="1" t="s">
        <v>175</v>
      </c>
      <c r="C59" s="15"/>
      <c r="D59" s="15"/>
      <c r="E59" s="15"/>
      <c r="F59" s="23">
        <f t="shared" si="4"/>
        <v>0</v>
      </c>
      <c r="G59" s="23"/>
      <c r="H59" s="23"/>
      <c r="I59" s="23"/>
      <c r="J59" s="23"/>
      <c r="K59" s="23"/>
      <c r="L59" s="23"/>
      <c r="M59" s="23"/>
      <c r="N59" s="23"/>
      <c r="O59" s="23"/>
      <c r="P59" s="23"/>
      <c r="Q59" s="23"/>
      <c r="R59" s="23"/>
      <c r="S59" s="23"/>
      <c r="T59" s="23"/>
      <c r="U59" s="23"/>
      <c r="V59" s="23"/>
      <c r="W59" s="23"/>
      <c r="X59" s="23"/>
      <c r="Y59" s="23"/>
      <c r="Z59" s="23"/>
      <c r="AA59" s="23"/>
      <c r="AB59" s="23"/>
      <c r="AC59" s="16"/>
      <c r="AD59" s="24"/>
      <c r="AE59" s="24"/>
      <c r="AF59" s="24"/>
      <c r="AG59" s="24"/>
      <c r="AH59" s="24"/>
      <c r="AI59" s="24"/>
      <c r="AJ59" s="24"/>
      <c r="AK59" s="20"/>
    </row>
    <row r="60" spans="1:37" s="17" customFormat="1" ht="34.5" hidden="1" customHeight="1">
      <c r="A60" s="2">
        <v>49</v>
      </c>
      <c r="B60" s="1" t="s">
        <v>176</v>
      </c>
      <c r="C60" s="15"/>
      <c r="D60" s="15"/>
      <c r="E60" s="15"/>
      <c r="F60" s="23">
        <f t="shared" si="4"/>
        <v>0</v>
      </c>
      <c r="G60" s="23"/>
      <c r="H60" s="23"/>
      <c r="I60" s="23"/>
      <c r="J60" s="23"/>
      <c r="K60" s="23"/>
      <c r="L60" s="23"/>
      <c r="M60" s="23"/>
      <c r="N60" s="23"/>
      <c r="O60" s="23"/>
      <c r="P60" s="23"/>
      <c r="Q60" s="23"/>
      <c r="R60" s="23"/>
      <c r="S60" s="23"/>
      <c r="T60" s="23"/>
      <c r="U60" s="23"/>
      <c r="V60" s="23"/>
      <c r="W60" s="23"/>
      <c r="X60" s="23"/>
      <c r="Y60" s="23"/>
      <c r="Z60" s="23"/>
      <c r="AA60" s="23"/>
      <c r="AB60" s="23"/>
      <c r="AC60" s="16"/>
      <c r="AD60" s="24"/>
      <c r="AE60" s="24"/>
      <c r="AF60" s="24"/>
      <c r="AG60" s="24"/>
      <c r="AH60" s="24"/>
      <c r="AI60" s="24"/>
      <c r="AJ60" s="24"/>
      <c r="AK60" s="20"/>
    </row>
    <row r="61" spans="1:37" s="17" customFormat="1" ht="34.5" hidden="1" customHeight="1">
      <c r="A61" s="2">
        <v>50</v>
      </c>
      <c r="B61" s="1" t="s">
        <v>177</v>
      </c>
      <c r="C61" s="15"/>
      <c r="D61" s="15"/>
      <c r="E61" s="15"/>
      <c r="F61" s="23">
        <f t="shared" si="4"/>
        <v>0</v>
      </c>
      <c r="G61" s="23"/>
      <c r="H61" s="23"/>
      <c r="I61" s="23"/>
      <c r="J61" s="23"/>
      <c r="K61" s="23"/>
      <c r="L61" s="23"/>
      <c r="M61" s="23"/>
      <c r="N61" s="23"/>
      <c r="O61" s="23"/>
      <c r="P61" s="23"/>
      <c r="Q61" s="23"/>
      <c r="R61" s="23"/>
      <c r="S61" s="23"/>
      <c r="T61" s="23"/>
      <c r="U61" s="23"/>
      <c r="V61" s="23"/>
      <c r="W61" s="23"/>
      <c r="X61" s="23"/>
      <c r="Y61" s="23"/>
      <c r="Z61" s="23"/>
      <c r="AA61" s="23"/>
      <c r="AB61" s="23"/>
      <c r="AC61" s="16"/>
      <c r="AD61" s="24"/>
      <c r="AE61" s="24"/>
      <c r="AF61" s="24"/>
      <c r="AG61" s="24"/>
      <c r="AH61" s="24"/>
      <c r="AI61" s="24"/>
      <c r="AJ61" s="24"/>
      <c r="AK61" s="20"/>
    </row>
    <row r="62" spans="1:37" s="17" customFormat="1" ht="34.5" hidden="1" customHeight="1">
      <c r="A62" s="2">
        <v>51</v>
      </c>
      <c r="B62" s="1" t="s">
        <v>178</v>
      </c>
      <c r="C62" s="15"/>
      <c r="D62" s="15"/>
      <c r="E62" s="15"/>
      <c r="F62" s="23">
        <f t="shared" si="4"/>
        <v>0</v>
      </c>
      <c r="G62" s="23"/>
      <c r="H62" s="23"/>
      <c r="I62" s="23"/>
      <c r="J62" s="23"/>
      <c r="K62" s="23"/>
      <c r="L62" s="23"/>
      <c r="M62" s="23"/>
      <c r="N62" s="23"/>
      <c r="O62" s="23"/>
      <c r="P62" s="23"/>
      <c r="Q62" s="23"/>
      <c r="R62" s="23"/>
      <c r="S62" s="23"/>
      <c r="T62" s="23"/>
      <c r="U62" s="23"/>
      <c r="V62" s="23"/>
      <c r="W62" s="23"/>
      <c r="X62" s="23"/>
      <c r="Y62" s="23"/>
      <c r="Z62" s="23"/>
      <c r="AA62" s="23"/>
      <c r="AB62" s="23"/>
      <c r="AC62" s="16"/>
      <c r="AD62" s="24"/>
      <c r="AE62" s="24"/>
      <c r="AF62" s="24"/>
      <c r="AG62" s="24"/>
      <c r="AH62" s="24"/>
      <c r="AI62" s="24"/>
      <c r="AJ62" s="24"/>
      <c r="AK62" s="20"/>
    </row>
    <row r="63" spans="1:37" s="17" customFormat="1" ht="34.5" hidden="1" customHeight="1">
      <c r="A63" s="2">
        <v>52</v>
      </c>
      <c r="B63" s="1" t="s">
        <v>179</v>
      </c>
      <c r="C63" s="15"/>
      <c r="D63" s="15"/>
      <c r="E63" s="15"/>
      <c r="F63" s="23">
        <f t="shared" si="4"/>
        <v>0</v>
      </c>
      <c r="G63" s="23"/>
      <c r="H63" s="23"/>
      <c r="I63" s="23"/>
      <c r="J63" s="23"/>
      <c r="K63" s="23"/>
      <c r="L63" s="23"/>
      <c r="M63" s="23"/>
      <c r="N63" s="23"/>
      <c r="O63" s="23"/>
      <c r="P63" s="23"/>
      <c r="Q63" s="23"/>
      <c r="R63" s="23"/>
      <c r="S63" s="23"/>
      <c r="T63" s="23"/>
      <c r="U63" s="23"/>
      <c r="V63" s="23"/>
      <c r="W63" s="23"/>
      <c r="X63" s="23"/>
      <c r="Y63" s="23"/>
      <c r="Z63" s="23"/>
      <c r="AA63" s="23"/>
      <c r="AB63" s="23"/>
      <c r="AC63" s="16"/>
      <c r="AD63" s="24"/>
      <c r="AE63" s="24"/>
      <c r="AF63" s="24"/>
      <c r="AG63" s="24"/>
      <c r="AH63" s="24"/>
      <c r="AI63" s="24"/>
      <c r="AJ63" s="24"/>
      <c r="AK63" s="20"/>
    </row>
    <row r="64" spans="1:37" s="17" customFormat="1" ht="34.5" hidden="1" customHeight="1">
      <c r="A64" s="2">
        <v>53</v>
      </c>
      <c r="B64" s="1" t="s">
        <v>180</v>
      </c>
      <c r="C64" s="15"/>
      <c r="D64" s="15"/>
      <c r="E64" s="15"/>
      <c r="F64" s="23">
        <f t="shared" si="4"/>
        <v>0</v>
      </c>
      <c r="G64" s="23"/>
      <c r="H64" s="23"/>
      <c r="I64" s="23"/>
      <c r="J64" s="23"/>
      <c r="K64" s="23"/>
      <c r="L64" s="23"/>
      <c r="M64" s="23"/>
      <c r="N64" s="23"/>
      <c r="O64" s="23"/>
      <c r="P64" s="23"/>
      <c r="Q64" s="23"/>
      <c r="R64" s="23"/>
      <c r="S64" s="23"/>
      <c r="T64" s="23"/>
      <c r="U64" s="23"/>
      <c r="V64" s="23"/>
      <c r="W64" s="23"/>
      <c r="X64" s="23"/>
      <c r="Y64" s="23"/>
      <c r="Z64" s="23"/>
      <c r="AA64" s="23"/>
      <c r="AB64" s="23"/>
      <c r="AC64" s="16"/>
      <c r="AD64" s="24"/>
      <c r="AE64" s="24"/>
      <c r="AF64" s="24"/>
      <c r="AG64" s="24"/>
      <c r="AH64" s="24"/>
      <c r="AI64" s="24"/>
      <c r="AJ64" s="24"/>
      <c r="AK64" s="20"/>
    </row>
    <row r="65" spans="1:37" s="17" customFormat="1" ht="34.5" hidden="1" customHeight="1">
      <c r="A65" s="2">
        <v>54</v>
      </c>
      <c r="B65" s="1" t="s">
        <v>181</v>
      </c>
      <c r="C65" s="15"/>
      <c r="D65" s="15"/>
      <c r="E65" s="15"/>
      <c r="F65" s="23">
        <f t="shared" si="4"/>
        <v>0</v>
      </c>
      <c r="G65" s="23"/>
      <c r="H65" s="23"/>
      <c r="I65" s="23"/>
      <c r="J65" s="23"/>
      <c r="K65" s="23"/>
      <c r="L65" s="23"/>
      <c r="M65" s="23"/>
      <c r="N65" s="23"/>
      <c r="O65" s="23"/>
      <c r="P65" s="23"/>
      <c r="Q65" s="23"/>
      <c r="R65" s="23"/>
      <c r="S65" s="23"/>
      <c r="T65" s="23"/>
      <c r="U65" s="23"/>
      <c r="V65" s="23"/>
      <c r="W65" s="23"/>
      <c r="X65" s="23"/>
      <c r="Y65" s="23"/>
      <c r="Z65" s="23"/>
      <c r="AA65" s="23"/>
      <c r="AB65" s="23"/>
      <c r="AC65" s="16"/>
      <c r="AD65" s="24"/>
      <c r="AE65" s="24"/>
      <c r="AF65" s="24"/>
      <c r="AG65" s="24"/>
      <c r="AH65" s="24"/>
      <c r="AI65" s="24"/>
      <c r="AJ65" s="24"/>
      <c r="AK65" s="20"/>
    </row>
    <row r="66" spans="1:37" s="17" customFormat="1" ht="34.5" hidden="1" customHeight="1">
      <c r="A66" s="2">
        <v>55</v>
      </c>
      <c r="B66" s="1" t="s">
        <v>182</v>
      </c>
      <c r="C66" s="15"/>
      <c r="D66" s="15"/>
      <c r="E66" s="15"/>
      <c r="F66" s="23">
        <f t="shared" si="4"/>
        <v>0</v>
      </c>
      <c r="G66" s="23"/>
      <c r="H66" s="23"/>
      <c r="I66" s="23"/>
      <c r="J66" s="23"/>
      <c r="K66" s="23"/>
      <c r="L66" s="23"/>
      <c r="M66" s="23"/>
      <c r="N66" s="23"/>
      <c r="O66" s="23"/>
      <c r="P66" s="23"/>
      <c r="Q66" s="23"/>
      <c r="R66" s="23"/>
      <c r="S66" s="23"/>
      <c r="T66" s="23"/>
      <c r="U66" s="23"/>
      <c r="V66" s="23"/>
      <c r="W66" s="23"/>
      <c r="X66" s="23"/>
      <c r="Y66" s="23"/>
      <c r="Z66" s="23"/>
      <c r="AA66" s="23"/>
      <c r="AB66" s="23"/>
      <c r="AC66" s="16"/>
      <c r="AD66" s="24"/>
      <c r="AE66" s="24"/>
      <c r="AF66" s="24"/>
      <c r="AG66" s="24"/>
      <c r="AH66" s="24"/>
      <c r="AI66" s="24"/>
      <c r="AJ66" s="24"/>
      <c r="AK66" s="20"/>
    </row>
    <row r="67" spans="1:37" s="17" customFormat="1" ht="34.5" hidden="1" customHeight="1">
      <c r="A67" s="2">
        <v>56</v>
      </c>
      <c r="B67" s="1" t="s">
        <v>183</v>
      </c>
      <c r="C67" s="15"/>
      <c r="D67" s="15"/>
      <c r="E67" s="15"/>
      <c r="F67" s="23">
        <f t="shared" si="4"/>
        <v>0</v>
      </c>
      <c r="G67" s="23"/>
      <c r="H67" s="23"/>
      <c r="I67" s="23"/>
      <c r="J67" s="23"/>
      <c r="K67" s="23"/>
      <c r="L67" s="23"/>
      <c r="M67" s="23"/>
      <c r="N67" s="23"/>
      <c r="O67" s="23"/>
      <c r="P67" s="23"/>
      <c r="Q67" s="23"/>
      <c r="R67" s="23"/>
      <c r="S67" s="23"/>
      <c r="T67" s="23"/>
      <c r="U67" s="23"/>
      <c r="V67" s="23"/>
      <c r="W67" s="23"/>
      <c r="X67" s="23"/>
      <c r="Y67" s="23"/>
      <c r="Z67" s="23"/>
      <c r="AA67" s="23"/>
      <c r="AB67" s="23"/>
      <c r="AC67" s="16"/>
      <c r="AD67" s="24"/>
      <c r="AE67" s="24"/>
      <c r="AF67" s="24"/>
      <c r="AG67" s="24"/>
      <c r="AH67" s="24"/>
      <c r="AI67" s="24"/>
      <c r="AJ67" s="24"/>
      <c r="AK67" s="20"/>
    </row>
    <row r="68" spans="1:37" s="17" customFormat="1" ht="47.25" hidden="1" customHeight="1">
      <c r="A68" s="2">
        <v>57</v>
      </c>
      <c r="B68" s="1" t="s">
        <v>184</v>
      </c>
      <c r="C68" s="15"/>
      <c r="D68" s="15"/>
      <c r="E68" s="15"/>
      <c r="F68" s="23">
        <f t="shared" si="4"/>
        <v>0</v>
      </c>
      <c r="G68" s="23"/>
      <c r="H68" s="23"/>
      <c r="I68" s="23"/>
      <c r="J68" s="23"/>
      <c r="K68" s="23"/>
      <c r="L68" s="23"/>
      <c r="M68" s="23"/>
      <c r="N68" s="23"/>
      <c r="O68" s="23"/>
      <c r="P68" s="23"/>
      <c r="Q68" s="23"/>
      <c r="R68" s="23"/>
      <c r="S68" s="23"/>
      <c r="T68" s="23"/>
      <c r="U68" s="23"/>
      <c r="V68" s="23"/>
      <c r="W68" s="23"/>
      <c r="X68" s="23"/>
      <c r="Y68" s="23"/>
      <c r="Z68" s="23"/>
      <c r="AA68" s="23"/>
      <c r="AB68" s="23"/>
      <c r="AC68" s="16"/>
      <c r="AD68" s="24"/>
      <c r="AE68" s="24"/>
      <c r="AF68" s="24"/>
      <c r="AG68" s="24"/>
      <c r="AH68" s="24"/>
      <c r="AI68" s="24"/>
      <c r="AJ68" s="24"/>
      <c r="AK68" s="20"/>
    </row>
    <row r="69" spans="1:37" s="17" customFormat="1" ht="34.5" hidden="1" customHeight="1">
      <c r="A69" s="2">
        <v>58</v>
      </c>
      <c r="B69" s="1" t="s">
        <v>185</v>
      </c>
      <c r="C69" s="15"/>
      <c r="D69" s="15"/>
      <c r="E69" s="15"/>
      <c r="F69" s="23">
        <f t="shared" si="4"/>
        <v>0</v>
      </c>
      <c r="G69" s="23"/>
      <c r="H69" s="23"/>
      <c r="I69" s="23"/>
      <c r="J69" s="23"/>
      <c r="K69" s="23"/>
      <c r="L69" s="23"/>
      <c r="M69" s="23"/>
      <c r="N69" s="23"/>
      <c r="O69" s="23"/>
      <c r="P69" s="23"/>
      <c r="Q69" s="23"/>
      <c r="R69" s="23"/>
      <c r="S69" s="23"/>
      <c r="T69" s="23"/>
      <c r="U69" s="23"/>
      <c r="V69" s="23"/>
      <c r="W69" s="23"/>
      <c r="X69" s="23"/>
      <c r="Y69" s="23"/>
      <c r="Z69" s="23"/>
      <c r="AA69" s="23"/>
      <c r="AB69" s="23"/>
      <c r="AC69" s="16"/>
      <c r="AD69" s="24"/>
      <c r="AE69" s="24"/>
      <c r="AF69" s="24"/>
      <c r="AG69" s="24"/>
      <c r="AH69" s="24"/>
      <c r="AI69" s="24"/>
      <c r="AJ69" s="24"/>
      <c r="AK69" s="20"/>
    </row>
    <row r="70" spans="1:37" s="22" customFormat="1" ht="24.75" hidden="1" customHeight="1">
      <c r="A70" s="2">
        <v>59</v>
      </c>
      <c r="B70" s="1" t="s">
        <v>186</v>
      </c>
      <c r="C70" s="15"/>
      <c r="D70" s="15"/>
      <c r="E70" s="15"/>
      <c r="F70" s="23">
        <f t="shared" si="4"/>
        <v>0</v>
      </c>
      <c r="G70" s="23"/>
      <c r="H70" s="23"/>
      <c r="I70" s="23"/>
      <c r="J70" s="23"/>
      <c r="K70" s="23"/>
      <c r="L70" s="23"/>
      <c r="M70" s="23"/>
      <c r="N70" s="23"/>
      <c r="O70" s="23"/>
      <c r="P70" s="23"/>
      <c r="Q70" s="23"/>
      <c r="R70" s="23"/>
      <c r="S70" s="23"/>
      <c r="T70" s="23"/>
      <c r="U70" s="23"/>
      <c r="V70" s="23"/>
      <c r="W70" s="23"/>
      <c r="X70" s="23"/>
      <c r="Y70" s="23"/>
      <c r="Z70" s="23"/>
      <c r="AA70" s="23"/>
      <c r="AB70" s="25"/>
      <c r="AC70" s="16"/>
      <c r="AD70" s="20"/>
      <c r="AE70" s="20"/>
      <c r="AF70" s="20"/>
      <c r="AG70" s="20"/>
      <c r="AH70" s="20"/>
      <c r="AI70" s="20"/>
      <c r="AJ70" s="20"/>
      <c r="AK70" s="20"/>
    </row>
    <row r="71" spans="1:37" s="22" customFormat="1" ht="24.75" hidden="1" customHeight="1">
      <c r="A71" s="2">
        <v>60</v>
      </c>
      <c r="B71" s="1" t="s">
        <v>187</v>
      </c>
      <c r="C71" s="15"/>
      <c r="D71" s="15"/>
      <c r="E71" s="15"/>
      <c r="F71" s="23">
        <f t="shared" si="4"/>
        <v>0</v>
      </c>
      <c r="G71" s="23"/>
      <c r="H71" s="23"/>
      <c r="I71" s="23"/>
      <c r="J71" s="23"/>
      <c r="K71" s="23"/>
      <c r="L71" s="23"/>
      <c r="M71" s="23"/>
      <c r="N71" s="23"/>
      <c r="O71" s="23"/>
      <c r="P71" s="23"/>
      <c r="Q71" s="23"/>
      <c r="R71" s="23"/>
      <c r="S71" s="23"/>
      <c r="T71" s="23"/>
      <c r="U71" s="23"/>
      <c r="V71" s="23"/>
      <c r="W71" s="23"/>
      <c r="X71" s="23"/>
      <c r="Y71" s="23"/>
      <c r="Z71" s="23"/>
      <c r="AA71" s="23"/>
      <c r="AB71" s="25"/>
      <c r="AC71" s="16"/>
      <c r="AD71" s="20"/>
      <c r="AE71" s="20"/>
      <c r="AF71" s="20"/>
      <c r="AG71" s="20"/>
      <c r="AH71" s="20"/>
      <c r="AI71" s="20"/>
      <c r="AJ71" s="20"/>
      <c r="AK71" s="20"/>
    </row>
    <row r="72" spans="1:37" s="17" customFormat="1" ht="34.5" hidden="1" customHeight="1">
      <c r="A72" s="2">
        <v>61</v>
      </c>
      <c r="B72" s="1" t="s">
        <v>188</v>
      </c>
      <c r="C72" s="15"/>
      <c r="D72" s="15"/>
      <c r="E72" s="15"/>
      <c r="F72" s="23">
        <f t="shared" si="4"/>
        <v>0</v>
      </c>
      <c r="G72" s="23"/>
      <c r="H72" s="23"/>
      <c r="I72" s="23"/>
      <c r="J72" s="23"/>
      <c r="K72" s="23"/>
      <c r="L72" s="23"/>
      <c r="M72" s="23"/>
      <c r="N72" s="23"/>
      <c r="O72" s="23"/>
      <c r="P72" s="23"/>
      <c r="Q72" s="23"/>
      <c r="R72" s="23"/>
      <c r="S72" s="23"/>
      <c r="T72" s="23"/>
      <c r="U72" s="23"/>
      <c r="V72" s="23"/>
      <c r="W72" s="23"/>
      <c r="X72" s="23"/>
      <c r="Y72" s="23"/>
      <c r="Z72" s="23"/>
      <c r="AA72" s="23"/>
      <c r="AB72" s="23"/>
      <c r="AC72" s="16"/>
      <c r="AD72" s="24"/>
      <c r="AE72" s="24"/>
      <c r="AF72" s="24"/>
      <c r="AG72" s="24"/>
      <c r="AH72" s="24"/>
      <c r="AI72" s="24"/>
      <c r="AJ72" s="24"/>
      <c r="AK72" s="20"/>
    </row>
    <row r="73" spans="1:37" s="22" customFormat="1" ht="18.75" customHeight="1">
      <c r="A73" s="2" t="s">
        <v>189</v>
      </c>
      <c r="B73" s="55" t="s">
        <v>23</v>
      </c>
      <c r="C73" s="15"/>
      <c r="D73" s="15"/>
      <c r="E73" s="15"/>
      <c r="F73" s="56">
        <f>'NTM 2021-2025'!F183</f>
        <v>62313</v>
      </c>
      <c r="G73" s="56">
        <f>'NTM 2021-2025'!G183</f>
        <v>62313</v>
      </c>
      <c r="H73" s="56">
        <f>'NTM 2021-2025'!L183</f>
        <v>0</v>
      </c>
      <c r="I73" s="56">
        <f>'NTM 2021-2025'!N183</f>
        <v>0</v>
      </c>
      <c r="J73" s="56">
        <f>'NTM 2021-2025'!R183</f>
        <v>0</v>
      </c>
      <c r="K73" s="56">
        <f>'NTM 2021-2025'!S183</f>
        <v>12519</v>
      </c>
      <c r="L73" s="56">
        <f>'NTM 2021-2025'!T183</f>
        <v>12519</v>
      </c>
      <c r="M73" s="56">
        <f>'NTM 2021-2025'!U183</f>
        <v>0</v>
      </c>
      <c r="N73" s="56">
        <f>'NTM 2021-2025'!V183</f>
        <v>1845</v>
      </c>
      <c r="O73" s="56">
        <f>'NTM 2021-2025'!W183</f>
        <v>1845</v>
      </c>
      <c r="P73" s="56">
        <f>'NTM 2021-2025'!X183</f>
        <v>0</v>
      </c>
      <c r="Q73" s="56">
        <f>'NTM 2021-2025'!Y183</f>
        <v>21730</v>
      </c>
      <c r="R73" s="56">
        <f>'NTM 2021-2025'!Z183</f>
        <v>21730</v>
      </c>
      <c r="S73" s="56">
        <f>'NTM 2021-2025'!AA183</f>
        <v>0</v>
      </c>
      <c r="T73" s="56">
        <f>'NTM 2021-2025'!AB183</f>
        <v>26219</v>
      </c>
      <c r="U73" s="56">
        <f>'NTM 2021-2025'!AC183</f>
        <v>26219</v>
      </c>
      <c r="V73" s="56">
        <f>'NTM 2021-2025'!AD183</f>
        <v>0</v>
      </c>
      <c r="W73" s="56">
        <f>'NTM 2021-2025'!AE183</f>
        <v>0</v>
      </c>
      <c r="X73" s="56">
        <f>'NTM 2021-2025'!AF183</f>
        <v>0</v>
      </c>
      <c r="Y73" s="56">
        <f>'NTM 2021-2025'!AG183</f>
        <v>0</v>
      </c>
      <c r="Z73" s="56">
        <f>'NTM 2021-2025'!AH183</f>
        <v>0</v>
      </c>
      <c r="AA73" s="56">
        <f>'NTM 2021-2025'!AI183</f>
        <v>0</v>
      </c>
      <c r="AB73" s="19">
        <f>'NTM 2021-2025'!AJ183</f>
        <v>0</v>
      </c>
      <c r="AC73" s="39"/>
      <c r="AD73" s="20"/>
      <c r="AE73" s="20"/>
      <c r="AF73" s="20"/>
      <c r="AG73" s="20"/>
      <c r="AH73" s="20"/>
      <c r="AI73" s="20"/>
      <c r="AJ73" s="20"/>
      <c r="AK73" s="20"/>
    </row>
    <row r="74" spans="1:37" s="22" customFormat="1" ht="18.75" customHeight="1">
      <c r="A74" s="2" t="s">
        <v>39</v>
      </c>
      <c r="B74" s="55" t="s">
        <v>40</v>
      </c>
      <c r="C74" s="15"/>
      <c r="D74" s="15"/>
      <c r="E74" s="15"/>
      <c r="F74" s="56">
        <f>'NTM 2021-2025'!F228</f>
        <v>0</v>
      </c>
      <c r="G74" s="56">
        <f>'NTM 2021-2025'!G228</f>
        <v>0</v>
      </c>
      <c r="H74" s="56">
        <f>'NTM 2021-2025'!L228</f>
        <v>0</v>
      </c>
      <c r="I74" s="56">
        <f>'NTM 2021-2025'!N228</f>
        <v>0</v>
      </c>
      <c r="J74" s="56">
        <f>'NTM 2021-2025'!R228</f>
        <v>0</v>
      </c>
      <c r="K74" s="56">
        <f>'NTM 2021-2025'!S228</f>
        <v>0</v>
      </c>
      <c r="L74" s="56">
        <f>'NTM 2021-2025'!T228</f>
        <v>0</v>
      </c>
      <c r="M74" s="56">
        <f>'NTM 2021-2025'!U228</f>
        <v>0</v>
      </c>
      <c r="N74" s="56">
        <f>'NTM 2021-2025'!V228</f>
        <v>0</v>
      </c>
      <c r="O74" s="56">
        <f>'NTM 2021-2025'!W228</f>
        <v>0</v>
      </c>
      <c r="P74" s="56">
        <f>'NTM 2021-2025'!X228</f>
        <v>0</v>
      </c>
      <c r="Q74" s="56">
        <f>'NTM 2021-2025'!Y228</f>
        <v>0</v>
      </c>
      <c r="R74" s="56">
        <f>'NTM 2021-2025'!Z228</f>
        <v>0</v>
      </c>
      <c r="S74" s="56">
        <f>'NTM 2021-2025'!AA228</f>
        <v>0</v>
      </c>
      <c r="T74" s="56">
        <f>'NTM 2021-2025'!AB228</f>
        <v>0</v>
      </c>
      <c r="U74" s="56">
        <f>'NTM 2021-2025'!AC228</f>
        <v>0</v>
      </c>
      <c r="V74" s="56">
        <f>'NTM 2021-2025'!AD228</f>
        <v>0</v>
      </c>
      <c r="W74" s="56">
        <f>'NTM 2021-2025'!AE228</f>
        <v>0</v>
      </c>
      <c r="X74" s="56">
        <f>'NTM 2021-2025'!AF228</f>
        <v>0</v>
      </c>
      <c r="Y74" s="56">
        <f>'NTM 2021-2025'!AG228</f>
        <v>0</v>
      </c>
      <c r="Z74" s="56">
        <f>'NTM 2021-2025'!AH228</f>
        <v>0</v>
      </c>
      <c r="AA74" s="56">
        <f>'NTM 2021-2025'!AI228</f>
        <v>0</v>
      </c>
      <c r="AB74" s="19">
        <f t="shared" ref="AB74" si="5">SUM(AB75:AB116)</f>
        <v>0</v>
      </c>
      <c r="AC74" s="39"/>
      <c r="AD74" s="20"/>
      <c r="AE74" s="20"/>
      <c r="AF74" s="20"/>
      <c r="AG74" s="20"/>
      <c r="AH74" s="20"/>
      <c r="AI74" s="20"/>
      <c r="AJ74" s="20"/>
      <c r="AK74" s="20"/>
    </row>
    <row r="75" spans="1:37" s="22" customFormat="1" ht="34.5" hidden="1" customHeight="1">
      <c r="A75" s="2">
        <v>1</v>
      </c>
      <c r="B75" s="1" t="s">
        <v>234</v>
      </c>
      <c r="C75" s="15"/>
      <c r="D75" s="15"/>
      <c r="E75" s="15"/>
      <c r="F75" s="23"/>
      <c r="G75" s="23"/>
      <c r="H75" s="23"/>
      <c r="I75" s="23"/>
      <c r="J75" s="23"/>
      <c r="K75" s="23"/>
      <c r="L75" s="23"/>
      <c r="M75" s="23"/>
      <c r="N75" s="23"/>
      <c r="O75" s="23"/>
      <c r="P75" s="23"/>
      <c r="Q75" s="23"/>
      <c r="R75" s="23"/>
      <c r="S75" s="23"/>
      <c r="T75" s="23"/>
      <c r="U75" s="23"/>
      <c r="V75" s="23"/>
      <c r="W75" s="23"/>
      <c r="X75" s="23"/>
      <c r="Y75" s="23"/>
      <c r="Z75" s="23"/>
      <c r="AA75" s="23"/>
      <c r="AB75" s="25"/>
      <c r="AC75" s="16"/>
      <c r="AD75" s="20"/>
      <c r="AE75" s="20"/>
      <c r="AF75" s="20"/>
      <c r="AG75" s="20"/>
      <c r="AH75" s="20"/>
      <c r="AI75" s="20"/>
      <c r="AJ75" s="20"/>
      <c r="AK75" s="20"/>
    </row>
    <row r="76" spans="1:37" s="22" customFormat="1" ht="34.5" hidden="1" customHeight="1">
      <c r="A76" s="2">
        <v>2</v>
      </c>
      <c r="B76" s="1" t="s">
        <v>235</v>
      </c>
      <c r="C76" s="15"/>
      <c r="D76" s="15"/>
      <c r="E76" s="15"/>
      <c r="F76" s="23"/>
      <c r="G76" s="23"/>
      <c r="H76" s="23"/>
      <c r="I76" s="23"/>
      <c r="J76" s="23"/>
      <c r="K76" s="23"/>
      <c r="L76" s="23"/>
      <c r="M76" s="23"/>
      <c r="N76" s="23"/>
      <c r="O76" s="23"/>
      <c r="P76" s="23"/>
      <c r="Q76" s="23"/>
      <c r="R76" s="23"/>
      <c r="S76" s="23"/>
      <c r="T76" s="23"/>
      <c r="U76" s="23"/>
      <c r="V76" s="23"/>
      <c r="W76" s="23"/>
      <c r="X76" s="23"/>
      <c r="Y76" s="23"/>
      <c r="Z76" s="23"/>
      <c r="AA76" s="23"/>
      <c r="AB76" s="25"/>
      <c r="AC76" s="16"/>
      <c r="AD76" s="20"/>
      <c r="AE76" s="20"/>
      <c r="AF76" s="20"/>
      <c r="AG76" s="20"/>
      <c r="AH76" s="20"/>
      <c r="AI76" s="20"/>
      <c r="AJ76" s="20"/>
      <c r="AK76" s="20"/>
    </row>
    <row r="77" spans="1:37" s="22" customFormat="1" ht="24.75" hidden="1" customHeight="1">
      <c r="A77" s="2">
        <v>3</v>
      </c>
      <c r="B77" s="3" t="s">
        <v>236</v>
      </c>
      <c r="C77" s="15"/>
      <c r="D77" s="15"/>
      <c r="E77" s="15"/>
      <c r="F77" s="23"/>
      <c r="G77" s="23"/>
      <c r="H77" s="23"/>
      <c r="I77" s="23"/>
      <c r="J77" s="23"/>
      <c r="K77" s="23"/>
      <c r="L77" s="23"/>
      <c r="M77" s="23"/>
      <c r="N77" s="23"/>
      <c r="O77" s="23"/>
      <c r="P77" s="23"/>
      <c r="Q77" s="23"/>
      <c r="R77" s="23"/>
      <c r="S77" s="23"/>
      <c r="T77" s="23"/>
      <c r="U77" s="23"/>
      <c r="V77" s="23"/>
      <c r="W77" s="23"/>
      <c r="X77" s="23"/>
      <c r="Y77" s="23"/>
      <c r="Z77" s="23"/>
      <c r="AA77" s="23"/>
      <c r="AB77" s="25"/>
      <c r="AC77" s="16"/>
      <c r="AD77" s="20"/>
      <c r="AE77" s="20"/>
      <c r="AF77" s="20"/>
      <c r="AG77" s="20"/>
      <c r="AH77" s="20"/>
      <c r="AI77" s="20"/>
      <c r="AJ77" s="20"/>
      <c r="AK77" s="20"/>
    </row>
    <row r="78" spans="1:37" s="22" customFormat="1" ht="24.75" hidden="1" customHeight="1">
      <c r="A78" s="2">
        <v>4</v>
      </c>
      <c r="B78" s="3" t="s">
        <v>237</v>
      </c>
      <c r="C78" s="15"/>
      <c r="D78" s="15"/>
      <c r="E78" s="15"/>
      <c r="F78" s="23"/>
      <c r="G78" s="23"/>
      <c r="H78" s="23"/>
      <c r="I78" s="23"/>
      <c r="J78" s="23"/>
      <c r="K78" s="23"/>
      <c r="L78" s="23"/>
      <c r="M78" s="23"/>
      <c r="N78" s="23"/>
      <c r="O78" s="23"/>
      <c r="P78" s="23"/>
      <c r="Q78" s="23"/>
      <c r="R78" s="23"/>
      <c r="S78" s="23"/>
      <c r="T78" s="23"/>
      <c r="U78" s="23"/>
      <c r="V78" s="23"/>
      <c r="W78" s="23"/>
      <c r="X78" s="23"/>
      <c r="Y78" s="23"/>
      <c r="Z78" s="23"/>
      <c r="AA78" s="23"/>
      <c r="AB78" s="25"/>
      <c r="AC78" s="16"/>
      <c r="AD78" s="20"/>
      <c r="AE78" s="20"/>
      <c r="AF78" s="20"/>
      <c r="AG78" s="20"/>
      <c r="AH78" s="20"/>
      <c r="AI78" s="20"/>
      <c r="AJ78" s="20"/>
      <c r="AK78" s="20"/>
    </row>
    <row r="79" spans="1:37" s="22" customFormat="1" ht="24.75" hidden="1" customHeight="1">
      <c r="A79" s="2">
        <v>5</v>
      </c>
      <c r="B79" s="3" t="s">
        <v>238</v>
      </c>
      <c r="C79" s="15"/>
      <c r="D79" s="15"/>
      <c r="E79" s="15"/>
      <c r="F79" s="23"/>
      <c r="G79" s="23"/>
      <c r="H79" s="23"/>
      <c r="I79" s="23"/>
      <c r="J79" s="23"/>
      <c r="K79" s="23"/>
      <c r="L79" s="23"/>
      <c r="M79" s="23"/>
      <c r="N79" s="23"/>
      <c r="O79" s="23"/>
      <c r="P79" s="23"/>
      <c r="Q79" s="23"/>
      <c r="R79" s="23"/>
      <c r="S79" s="23"/>
      <c r="T79" s="23"/>
      <c r="U79" s="23"/>
      <c r="V79" s="23"/>
      <c r="W79" s="23"/>
      <c r="X79" s="23"/>
      <c r="Y79" s="23"/>
      <c r="Z79" s="23"/>
      <c r="AA79" s="23"/>
      <c r="AB79" s="25"/>
      <c r="AC79" s="16"/>
      <c r="AD79" s="20"/>
      <c r="AE79" s="20"/>
      <c r="AF79" s="20"/>
      <c r="AG79" s="20"/>
      <c r="AH79" s="20"/>
      <c r="AI79" s="20"/>
      <c r="AJ79" s="20"/>
      <c r="AK79" s="20"/>
    </row>
    <row r="80" spans="1:37" s="22" customFormat="1" ht="24.75" hidden="1" customHeight="1">
      <c r="A80" s="2">
        <v>6</v>
      </c>
      <c r="B80" s="3" t="s">
        <v>239</v>
      </c>
      <c r="C80" s="15"/>
      <c r="D80" s="15"/>
      <c r="E80" s="15"/>
      <c r="F80" s="23"/>
      <c r="G80" s="23"/>
      <c r="H80" s="23"/>
      <c r="I80" s="23"/>
      <c r="J80" s="23"/>
      <c r="K80" s="23"/>
      <c r="L80" s="23"/>
      <c r="M80" s="23"/>
      <c r="N80" s="23"/>
      <c r="O80" s="23"/>
      <c r="P80" s="23"/>
      <c r="Q80" s="23"/>
      <c r="R80" s="23"/>
      <c r="S80" s="23"/>
      <c r="T80" s="23"/>
      <c r="U80" s="23"/>
      <c r="V80" s="23"/>
      <c r="W80" s="23"/>
      <c r="X80" s="23"/>
      <c r="Y80" s="23"/>
      <c r="Z80" s="23"/>
      <c r="AA80" s="23"/>
      <c r="AB80" s="25"/>
      <c r="AC80" s="16"/>
      <c r="AD80" s="20"/>
      <c r="AE80" s="20"/>
      <c r="AF80" s="20"/>
      <c r="AG80" s="20"/>
      <c r="AH80" s="20"/>
      <c r="AI80" s="20"/>
      <c r="AJ80" s="20"/>
      <c r="AK80" s="20"/>
    </row>
    <row r="81" spans="1:37" s="22" customFormat="1" ht="24.75" hidden="1" customHeight="1">
      <c r="A81" s="2">
        <v>7</v>
      </c>
      <c r="B81" s="3" t="s">
        <v>240</v>
      </c>
      <c r="C81" s="15"/>
      <c r="D81" s="15"/>
      <c r="E81" s="15"/>
      <c r="F81" s="23"/>
      <c r="G81" s="23"/>
      <c r="H81" s="23"/>
      <c r="I81" s="23"/>
      <c r="J81" s="23"/>
      <c r="K81" s="23"/>
      <c r="L81" s="23"/>
      <c r="M81" s="23"/>
      <c r="N81" s="23"/>
      <c r="O81" s="23"/>
      <c r="P81" s="23"/>
      <c r="Q81" s="23"/>
      <c r="R81" s="23"/>
      <c r="S81" s="23"/>
      <c r="T81" s="23"/>
      <c r="U81" s="23"/>
      <c r="V81" s="23"/>
      <c r="W81" s="23"/>
      <c r="X81" s="23"/>
      <c r="Y81" s="23"/>
      <c r="Z81" s="23"/>
      <c r="AA81" s="23"/>
      <c r="AB81" s="25"/>
      <c r="AC81" s="16"/>
      <c r="AD81" s="20"/>
      <c r="AE81" s="20"/>
      <c r="AF81" s="20"/>
      <c r="AG81" s="20"/>
      <c r="AH81" s="20"/>
      <c r="AI81" s="20"/>
      <c r="AJ81" s="20"/>
      <c r="AK81" s="20"/>
    </row>
    <row r="82" spans="1:37" s="22" customFormat="1" ht="24.75" hidden="1" customHeight="1">
      <c r="A82" s="2">
        <v>8</v>
      </c>
      <c r="B82" s="3" t="s">
        <v>241</v>
      </c>
      <c r="C82" s="15"/>
      <c r="D82" s="15"/>
      <c r="E82" s="15"/>
      <c r="F82" s="23"/>
      <c r="G82" s="23"/>
      <c r="H82" s="23"/>
      <c r="I82" s="23"/>
      <c r="J82" s="23"/>
      <c r="K82" s="23"/>
      <c r="L82" s="23"/>
      <c r="M82" s="23"/>
      <c r="N82" s="23"/>
      <c r="O82" s="23"/>
      <c r="P82" s="23"/>
      <c r="Q82" s="23"/>
      <c r="R82" s="23"/>
      <c r="S82" s="23"/>
      <c r="T82" s="23"/>
      <c r="U82" s="23"/>
      <c r="V82" s="23"/>
      <c r="W82" s="23"/>
      <c r="X82" s="23"/>
      <c r="Y82" s="23"/>
      <c r="Z82" s="23"/>
      <c r="AA82" s="23"/>
      <c r="AB82" s="25"/>
      <c r="AC82" s="16"/>
      <c r="AD82" s="20"/>
      <c r="AE82" s="20"/>
      <c r="AF82" s="20"/>
      <c r="AG82" s="20"/>
      <c r="AH82" s="20"/>
      <c r="AI82" s="20"/>
      <c r="AJ82" s="20"/>
      <c r="AK82" s="20"/>
    </row>
    <row r="83" spans="1:37" s="22" customFormat="1" ht="24.75" hidden="1" customHeight="1">
      <c r="A83" s="2">
        <v>9</v>
      </c>
      <c r="B83" s="3" t="s">
        <v>242</v>
      </c>
      <c r="C83" s="15"/>
      <c r="D83" s="15"/>
      <c r="E83" s="15"/>
      <c r="F83" s="23"/>
      <c r="G83" s="23"/>
      <c r="H83" s="23"/>
      <c r="I83" s="23"/>
      <c r="J83" s="23"/>
      <c r="K83" s="23"/>
      <c r="L83" s="23"/>
      <c r="M83" s="23"/>
      <c r="N83" s="23"/>
      <c r="O83" s="23"/>
      <c r="P83" s="23"/>
      <c r="Q83" s="23"/>
      <c r="R83" s="23"/>
      <c r="S83" s="23"/>
      <c r="T83" s="23"/>
      <c r="U83" s="23"/>
      <c r="V83" s="23"/>
      <c r="W83" s="23"/>
      <c r="X83" s="23"/>
      <c r="Y83" s="23"/>
      <c r="Z83" s="23"/>
      <c r="AA83" s="23"/>
      <c r="AB83" s="25"/>
      <c r="AC83" s="16"/>
      <c r="AD83" s="20"/>
      <c r="AE83" s="20"/>
      <c r="AF83" s="20"/>
      <c r="AG83" s="20"/>
      <c r="AH83" s="20"/>
      <c r="AI83" s="20"/>
      <c r="AJ83" s="20"/>
      <c r="AK83" s="20"/>
    </row>
    <row r="84" spans="1:37" s="22" customFormat="1" ht="24.75" hidden="1" customHeight="1">
      <c r="A84" s="2">
        <v>10</v>
      </c>
      <c r="B84" s="3" t="s">
        <v>243</v>
      </c>
      <c r="C84" s="15"/>
      <c r="D84" s="15"/>
      <c r="E84" s="15"/>
      <c r="F84" s="23"/>
      <c r="G84" s="23"/>
      <c r="H84" s="23"/>
      <c r="I84" s="23"/>
      <c r="J84" s="23"/>
      <c r="K84" s="23"/>
      <c r="L84" s="23"/>
      <c r="M84" s="23"/>
      <c r="N84" s="23"/>
      <c r="O84" s="23"/>
      <c r="P84" s="23"/>
      <c r="Q84" s="23"/>
      <c r="R84" s="23"/>
      <c r="S84" s="23"/>
      <c r="T84" s="23"/>
      <c r="U84" s="23"/>
      <c r="V84" s="23"/>
      <c r="W84" s="23"/>
      <c r="X84" s="23"/>
      <c r="Y84" s="23"/>
      <c r="Z84" s="23"/>
      <c r="AA84" s="23"/>
      <c r="AB84" s="25"/>
      <c r="AC84" s="16"/>
      <c r="AD84" s="20"/>
      <c r="AE84" s="20"/>
      <c r="AF84" s="20"/>
      <c r="AG84" s="20"/>
      <c r="AH84" s="20"/>
      <c r="AI84" s="20"/>
      <c r="AJ84" s="20"/>
      <c r="AK84" s="20"/>
    </row>
    <row r="85" spans="1:37" s="22" customFormat="1" ht="24.75" hidden="1" customHeight="1">
      <c r="A85" s="2">
        <v>11</v>
      </c>
      <c r="B85" s="3" t="s">
        <v>244</v>
      </c>
      <c r="C85" s="15"/>
      <c r="D85" s="15"/>
      <c r="E85" s="15"/>
      <c r="F85" s="23"/>
      <c r="G85" s="23"/>
      <c r="H85" s="23"/>
      <c r="I85" s="23"/>
      <c r="J85" s="23"/>
      <c r="K85" s="23"/>
      <c r="L85" s="23"/>
      <c r="M85" s="23"/>
      <c r="N85" s="23"/>
      <c r="O85" s="23"/>
      <c r="P85" s="23"/>
      <c r="Q85" s="23"/>
      <c r="R85" s="23"/>
      <c r="S85" s="23"/>
      <c r="T85" s="23"/>
      <c r="U85" s="23"/>
      <c r="V85" s="23"/>
      <c r="W85" s="23"/>
      <c r="X85" s="23"/>
      <c r="Y85" s="23"/>
      <c r="Z85" s="23"/>
      <c r="AA85" s="23"/>
      <c r="AB85" s="25"/>
      <c r="AC85" s="16"/>
      <c r="AD85" s="20"/>
      <c r="AE85" s="20"/>
      <c r="AF85" s="20"/>
      <c r="AG85" s="20"/>
      <c r="AH85" s="20"/>
      <c r="AI85" s="20"/>
      <c r="AJ85" s="20"/>
      <c r="AK85" s="20"/>
    </row>
    <row r="86" spans="1:37" s="22" customFormat="1" ht="24.75" hidden="1" customHeight="1">
      <c r="A86" s="2">
        <v>12</v>
      </c>
      <c r="B86" s="3" t="s">
        <v>245</v>
      </c>
      <c r="C86" s="15"/>
      <c r="D86" s="15"/>
      <c r="E86" s="15"/>
      <c r="F86" s="23"/>
      <c r="G86" s="23"/>
      <c r="H86" s="23"/>
      <c r="I86" s="23"/>
      <c r="J86" s="23"/>
      <c r="K86" s="23"/>
      <c r="L86" s="23"/>
      <c r="M86" s="23"/>
      <c r="N86" s="23"/>
      <c r="O86" s="23"/>
      <c r="P86" s="23"/>
      <c r="Q86" s="23"/>
      <c r="R86" s="23"/>
      <c r="S86" s="23"/>
      <c r="T86" s="23"/>
      <c r="U86" s="23"/>
      <c r="V86" s="23"/>
      <c r="W86" s="23"/>
      <c r="X86" s="23"/>
      <c r="Y86" s="23"/>
      <c r="Z86" s="23"/>
      <c r="AA86" s="23"/>
      <c r="AB86" s="25"/>
      <c r="AC86" s="16"/>
      <c r="AD86" s="20"/>
      <c r="AE86" s="20"/>
      <c r="AF86" s="20"/>
      <c r="AG86" s="20"/>
      <c r="AH86" s="20"/>
      <c r="AI86" s="20"/>
      <c r="AJ86" s="20"/>
      <c r="AK86" s="20"/>
    </row>
    <row r="87" spans="1:37" s="22" customFormat="1" ht="24.75" hidden="1" customHeight="1">
      <c r="A87" s="2">
        <v>13</v>
      </c>
      <c r="B87" s="3" t="s">
        <v>246</v>
      </c>
      <c r="C87" s="15"/>
      <c r="D87" s="15"/>
      <c r="E87" s="15"/>
      <c r="F87" s="23"/>
      <c r="G87" s="23"/>
      <c r="H87" s="23"/>
      <c r="I87" s="23"/>
      <c r="J87" s="23"/>
      <c r="K87" s="23"/>
      <c r="L87" s="23"/>
      <c r="M87" s="23"/>
      <c r="N87" s="23"/>
      <c r="O87" s="23"/>
      <c r="P87" s="23"/>
      <c r="Q87" s="23"/>
      <c r="R87" s="23"/>
      <c r="S87" s="23"/>
      <c r="T87" s="23"/>
      <c r="U87" s="23"/>
      <c r="V87" s="23"/>
      <c r="W87" s="23"/>
      <c r="X87" s="23"/>
      <c r="Y87" s="23"/>
      <c r="Z87" s="23"/>
      <c r="AA87" s="23"/>
      <c r="AB87" s="25"/>
      <c r="AC87" s="16"/>
      <c r="AD87" s="20"/>
      <c r="AE87" s="20"/>
      <c r="AF87" s="20"/>
      <c r="AG87" s="20"/>
      <c r="AH87" s="20"/>
      <c r="AI87" s="20"/>
      <c r="AJ87" s="20"/>
      <c r="AK87" s="20"/>
    </row>
    <row r="88" spans="1:37" s="22" customFormat="1" ht="24.75" hidden="1" customHeight="1">
      <c r="A88" s="2">
        <v>14</v>
      </c>
      <c r="B88" s="3" t="s">
        <v>247</v>
      </c>
      <c r="C88" s="15"/>
      <c r="D88" s="15"/>
      <c r="E88" s="15"/>
      <c r="F88" s="23"/>
      <c r="G88" s="23"/>
      <c r="H88" s="23"/>
      <c r="I88" s="23"/>
      <c r="J88" s="23"/>
      <c r="K88" s="23"/>
      <c r="L88" s="23"/>
      <c r="M88" s="23"/>
      <c r="N88" s="23"/>
      <c r="O88" s="23"/>
      <c r="P88" s="23"/>
      <c r="Q88" s="23"/>
      <c r="R88" s="23"/>
      <c r="S88" s="23"/>
      <c r="T88" s="23"/>
      <c r="U88" s="23"/>
      <c r="V88" s="23"/>
      <c r="W88" s="23"/>
      <c r="X88" s="23"/>
      <c r="Y88" s="23"/>
      <c r="Z88" s="23"/>
      <c r="AA88" s="23"/>
      <c r="AB88" s="25"/>
      <c r="AC88" s="16"/>
      <c r="AD88" s="20"/>
      <c r="AE88" s="20"/>
      <c r="AF88" s="20"/>
      <c r="AG88" s="20"/>
      <c r="AH88" s="20"/>
      <c r="AI88" s="20"/>
      <c r="AJ88" s="20"/>
      <c r="AK88" s="20"/>
    </row>
    <row r="89" spans="1:37" s="22" customFormat="1" ht="24.75" hidden="1" customHeight="1">
      <c r="A89" s="2">
        <v>15</v>
      </c>
      <c r="B89" s="3" t="s">
        <v>248</v>
      </c>
      <c r="C89" s="15"/>
      <c r="D89" s="15"/>
      <c r="E89" s="15"/>
      <c r="F89" s="23"/>
      <c r="G89" s="23"/>
      <c r="H89" s="23"/>
      <c r="I89" s="23"/>
      <c r="J89" s="23"/>
      <c r="K89" s="23"/>
      <c r="L89" s="23"/>
      <c r="M89" s="23"/>
      <c r="N89" s="23"/>
      <c r="O89" s="23"/>
      <c r="P89" s="23"/>
      <c r="Q89" s="23"/>
      <c r="R89" s="23"/>
      <c r="S89" s="23"/>
      <c r="T89" s="23"/>
      <c r="U89" s="23"/>
      <c r="V89" s="23"/>
      <c r="W89" s="23"/>
      <c r="X89" s="23"/>
      <c r="Y89" s="23"/>
      <c r="Z89" s="23"/>
      <c r="AA89" s="23"/>
      <c r="AB89" s="25"/>
      <c r="AC89" s="16"/>
      <c r="AD89" s="20"/>
      <c r="AE89" s="20"/>
      <c r="AF89" s="20"/>
      <c r="AG89" s="20"/>
      <c r="AH89" s="20"/>
      <c r="AI89" s="20"/>
      <c r="AJ89" s="20"/>
      <c r="AK89" s="20"/>
    </row>
    <row r="90" spans="1:37" s="22" customFormat="1" ht="24.75" hidden="1" customHeight="1">
      <c r="A90" s="2">
        <v>16</v>
      </c>
      <c r="B90" s="3" t="s">
        <v>249</v>
      </c>
      <c r="C90" s="15"/>
      <c r="D90" s="15"/>
      <c r="E90" s="15"/>
      <c r="F90" s="23"/>
      <c r="G90" s="23"/>
      <c r="H90" s="23"/>
      <c r="I90" s="23"/>
      <c r="J90" s="23"/>
      <c r="K90" s="23"/>
      <c r="L90" s="23"/>
      <c r="M90" s="23"/>
      <c r="N90" s="23"/>
      <c r="O90" s="23"/>
      <c r="P90" s="23"/>
      <c r="Q90" s="23"/>
      <c r="R90" s="23"/>
      <c r="S90" s="23"/>
      <c r="T90" s="23"/>
      <c r="U90" s="23"/>
      <c r="V90" s="23"/>
      <c r="W90" s="23"/>
      <c r="X90" s="23"/>
      <c r="Y90" s="23"/>
      <c r="Z90" s="23"/>
      <c r="AA90" s="23"/>
      <c r="AB90" s="25"/>
      <c r="AC90" s="16"/>
      <c r="AD90" s="20"/>
      <c r="AE90" s="20"/>
      <c r="AF90" s="20"/>
      <c r="AG90" s="20"/>
      <c r="AH90" s="20"/>
      <c r="AI90" s="20"/>
      <c r="AJ90" s="20"/>
      <c r="AK90" s="20"/>
    </row>
    <row r="91" spans="1:37" s="22" customFormat="1" ht="24.75" hidden="1" customHeight="1">
      <c r="A91" s="2">
        <v>17</v>
      </c>
      <c r="B91" s="3" t="s">
        <v>250</v>
      </c>
      <c r="C91" s="15"/>
      <c r="D91" s="15"/>
      <c r="E91" s="15"/>
      <c r="F91" s="23"/>
      <c r="G91" s="23"/>
      <c r="H91" s="23"/>
      <c r="I91" s="23"/>
      <c r="J91" s="23"/>
      <c r="K91" s="23"/>
      <c r="L91" s="23"/>
      <c r="M91" s="23"/>
      <c r="N91" s="23"/>
      <c r="O91" s="23"/>
      <c r="P91" s="23"/>
      <c r="Q91" s="23"/>
      <c r="R91" s="23"/>
      <c r="S91" s="23"/>
      <c r="T91" s="23"/>
      <c r="U91" s="23"/>
      <c r="V91" s="23"/>
      <c r="W91" s="23"/>
      <c r="X91" s="23"/>
      <c r="Y91" s="23"/>
      <c r="Z91" s="23"/>
      <c r="AA91" s="23"/>
      <c r="AB91" s="25"/>
      <c r="AC91" s="16"/>
      <c r="AD91" s="20"/>
      <c r="AE91" s="20"/>
      <c r="AF91" s="20"/>
      <c r="AG91" s="20"/>
      <c r="AH91" s="20"/>
      <c r="AI91" s="20"/>
      <c r="AJ91" s="20"/>
      <c r="AK91" s="20"/>
    </row>
    <row r="92" spans="1:37" s="22" customFormat="1" ht="24.75" hidden="1" customHeight="1">
      <c r="A92" s="2">
        <v>18</v>
      </c>
      <c r="B92" s="3" t="s">
        <v>251</v>
      </c>
      <c r="C92" s="15"/>
      <c r="D92" s="15"/>
      <c r="E92" s="15"/>
      <c r="F92" s="23"/>
      <c r="G92" s="23"/>
      <c r="H92" s="23"/>
      <c r="I92" s="23"/>
      <c r="J92" s="23"/>
      <c r="K92" s="23"/>
      <c r="L92" s="23"/>
      <c r="M92" s="23"/>
      <c r="N92" s="23"/>
      <c r="O92" s="23"/>
      <c r="P92" s="23"/>
      <c r="Q92" s="23"/>
      <c r="R92" s="23"/>
      <c r="S92" s="23"/>
      <c r="T92" s="23"/>
      <c r="U92" s="23"/>
      <c r="V92" s="23"/>
      <c r="W92" s="23"/>
      <c r="X92" s="23"/>
      <c r="Y92" s="23"/>
      <c r="Z92" s="23"/>
      <c r="AA92" s="23"/>
      <c r="AB92" s="25"/>
      <c r="AC92" s="16"/>
      <c r="AD92" s="20"/>
      <c r="AE92" s="20"/>
      <c r="AF92" s="20"/>
      <c r="AG92" s="20"/>
      <c r="AH92" s="20"/>
      <c r="AI92" s="20"/>
      <c r="AJ92" s="20"/>
      <c r="AK92" s="20"/>
    </row>
    <row r="93" spans="1:37" s="22" customFormat="1" ht="24.75" hidden="1" customHeight="1">
      <c r="A93" s="2">
        <v>19</v>
      </c>
      <c r="B93" s="1" t="s">
        <v>252</v>
      </c>
      <c r="C93" s="15"/>
      <c r="D93" s="15"/>
      <c r="E93" s="15"/>
      <c r="F93" s="23"/>
      <c r="G93" s="23"/>
      <c r="H93" s="23"/>
      <c r="I93" s="23"/>
      <c r="J93" s="23"/>
      <c r="K93" s="23"/>
      <c r="L93" s="23"/>
      <c r="M93" s="23"/>
      <c r="N93" s="23"/>
      <c r="O93" s="23"/>
      <c r="P93" s="23"/>
      <c r="Q93" s="23"/>
      <c r="R93" s="23"/>
      <c r="S93" s="23"/>
      <c r="T93" s="23"/>
      <c r="U93" s="23"/>
      <c r="V93" s="23"/>
      <c r="W93" s="23"/>
      <c r="X93" s="23"/>
      <c r="Y93" s="23"/>
      <c r="Z93" s="23"/>
      <c r="AA93" s="23"/>
      <c r="AB93" s="25"/>
      <c r="AC93" s="16"/>
      <c r="AD93" s="20"/>
      <c r="AE93" s="20"/>
      <c r="AF93" s="20"/>
      <c r="AG93" s="20"/>
      <c r="AH93" s="20"/>
      <c r="AI93" s="20"/>
      <c r="AJ93" s="20"/>
      <c r="AK93" s="20"/>
    </row>
    <row r="94" spans="1:37" s="22" customFormat="1" ht="34.5" hidden="1" customHeight="1">
      <c r="A94" s="2">
        <v>20</v>
      </c>
      <c r="B94" s="1" t="s">
        <v>253</v>
      </c>
      <c r="C94" s="15"/>
      <c r="D94" s="15"/>
      <c r="E94" s="15"/>
      <c r="F94" s="23"/>
      <c r="G94" s="23"/>
      <c r="H94" s="23"/>
      <c r="I94" s="23"/>
      <c r="J94" s="23"/>
      <c r="K94" s="23"/>
      <c r="L94" s="23"/>
      <c r="M94" s="23"/>
      <c r="N94" s="23"/>
      <c r="O94" s="23"/>
      <c r="P94" s="23"/>
      <c r="Q94" s="23"/>
      <c r="R94" s="23"/>
      <c r="S94" s="23"/>
      <c r="T94" s="23"/>
      <c r="U94" s="23"/>
      <c r="V94" s="23"/>
      <c r="W94" s="23"/>
      <c r="X94" s="23"/>
      <c r="Y94" s="23"/>
      <c r="Z94" s="23"/>
      <c r="AA94" s="23"/>
      <c r="AB94" s="25"/>
      <c r="AC94" s="16"/>
      <c r="AD94" s="20"/>
      <c r="AE94" s="20"/>
      <c r="AF94" s="20"/>
      <c r="AG94" s="20"/>
      <c r="AH94" s="20"/>
      <c r="AI94" s="20"/>
      <c r="AJ94" s="20"/>
      <c r="AK94" s="20"/>
    </row>
    <row r="95" spans="1:37" s="22" customFormat="1" ht="24.75" hidden="1" customHeight="1">
      <c r="A95" s="2">
        <v>21</v>
      </c>
      <c r="B95" s="3" t="s">
        <v>254</v>
      </c>
      <c r="C95" s="15"/>
      <c r="D95" s="15"/>
      <c r="E95" s="15"/>
      <c r="F95" s="23"/>
      <c r="G95" s="23"/>
      <c r="H95" s="23"/>
      <c r="I95" s="23"/>
      <c r="J95" s="23"/>
      <c r="K95" s="23"/>
      <c r="L95" s="23"/>
      <c r="M95" s="23"/>
      <c r="N95" s="23"/>
      <c r="O95" s="23"/>
      <c r="P95" s="23"/>
      <c r="Q95" s="23"/>
      <c r="R95" s="23"/>
      <c r="S95" s="23"/>
      <c r="T95" s="23"/>
      <c r="U95" s="23"/>
      <c r="V95" s="23"/>
      <c r="W95" s="23"/>
      <c r="X95" s="23"/>
      <c r="Y95" s="23"/>
      <c r="Z95" s="23"/>
      <c r="AA95" s="23"/>
      <c r="AB95" s="25"/>
      <c r="AC95" s="16"/>
      <c r="AD95" s="20"/>
      <c r="AE95" s="20"/>
      <c r="AF95" s="20"/>
      <c r="AG95" s="20"/>
      <c r="AH95" s="20"/>
      <c r="AI95" s="20"/>
      <c r="AJ95" s="20"/>
      <c r="AK95" s="20"/>
    </row>
    <row r="96" spans="1:37" s="22" customFormat="1" ht="24.75" hidden="1" customHeight="1">
      <c r="A96" s="2">
        <v>22</v>
      </c>
      <c r="B96" s="1" t="s">
        <v>255</v>
      </c>
      <c r="C96" s="15"/>
      <c r="D96" s="15"/>
      <c r="E96" s="15"/>
      <c r="F96" s="23"/>
      <c r="G96" s="23"/>
      <c r="H96" s="23"/>
      <c r="I96" s="23"/>
      <c r="J96" s="23"/>
      <c r="K96" s="23"/>
      <c r="L96" s="23"/>
      <c r="M96" s="23"/>
      <c r="N96" s="23"/>
      <c r="O96" s="23"/>
      <c r="P96" s="23"/>
      <c r="Q96" s="23"/>
      <c r="R96" s="23"/>
      <c r="S96" s="23"/>
      <c r="T96" s="23"/>
      <c r="U96" s="23"/>
      <c r="V96" s="23"/>
      <c r="W96" s="23"/>
      <c r="X96" s="23"/>
      <c r="Y96" s="23"/>
      <c r="Z96" s="23"/>
      <c r="AA96" s="23"/>
      <c r="AB96" s="25"/>
      <c r="AC96" s="16"/>
      <c r="AD96" s="20"/>
      <c r="AE96" s="20"/>
      <c r="AF96" s="20"/>
      <c r="AG96" s="20"/>
      <c r="AH96" s="20"/>
      <c r="AI96" s="20"/>
      <c r="AJ96" s="20"/>
      <c r="AK96" s="20"/>
    </row>
    <row r="97" spans="1:37" s="22" customFormat="1" ht="24.75" hidden="1" customHeight="1">
      <c r="A97" s="2">
        <v>23</v>
      </c>
      <c r="B97" s="3" t="s">
        <v>256</v>
      </c>
      <c r="C97" s="15"/>
      <c r="D97" s="15"/>
      <c r="E97" s="15"/>
      <c r="F97" s="23"/>
      <c r="G97" s="23"/>
      <c r="H97" s="23"/>
      <c r="I97" s="23"/>
      <c r="J97" s="23"/>
      <c r="K97" s="23"/>
      <c r="L97" s="23"/>
      <c r="M97" s="23"/>
      <c r="N97" s="23"/>
      <c r="O97" s="23"/>
      <c r="P97" s="23"/>
      <c r="Q97" s="23"/>
      <c r="R97" s="23"/>
      <c r="S97" s="23"/>
      <c r="T97" s="23"/>
      <c r="U97" s="23"/>
      <c r="V97" s="23"/>
      <c r="W97" s="23"/>
      <c r="X97" s="23"/>
      <c r="Y97" s="23"/>
      <c r="Z97" s="23"/>
      <c r="AA97" s="23"/>
      <c r="AB97" s="25"/>
      <c r="AC97" s="16"/>
      <c r="AD97" s="20"/>
      <c r="AE97" s="20"/>
      <c r="AF97" s="20"/>
      <c r="AG97" s="20"/>
      <c r="AH97" s="20"/>
      <c r="AI97" s="20"/>
      <c r="AJ97" s="20"/>
      <c r="AK97" s="20"/>
    </row>
    <row r="98" spans="1:37" s="22" customFormat="1" ht="24.75" hidden="1" customHeight="1">
      <c r="A98" s="2">
        <v>24</v>
      </c>
      <c r="B98" s="1" t="s">
        <v>257</v>
      </c>
      <c r="C98" s="15"/>
      <c r="D98" s="15"/>
      <c r="E98" s="15"/>
      <c r="F98" s="23"/>
      <c r="G98" s="23"/>
      <c r="H98" s="23"/>
      <c r="I98" s="23"/>
      <c r="J98" s="23"/>
      <c r="K98" s="23"/>
      <c r="L98" s="23"/>
      <c r="M98" s="23"/>
      <c r="N98" s="23"/>
      <c r="O98" s="23"/>
      <c r="P98" s="23"/>
      <c r="Q98" s="23"/>
      <c r="R98" s="23"/>
      <c r="S98" s="23"/>
      <c r="T98" s="23"/>
      <c r="U98" s="23"/>
      <c r="V98" s="23"/>
      <c r="W98" s="23"/>
      <c r="X98" s="23"/>
      <c r="Y98" s="23"/>
      <c r="Z98" s="23"/>
      <c r="AA98" s="23"/>
      <c r="AB98" s="25"/>
      <c r="AC98" s="16"/>
      <c r="AD98" s="20"/>
      <c r="AE98" s="20"/>
      <c r="AF98" s="20"/>
      <c r="AG98" s="20"/>
      <c r="AH98" s="20"/>
      <c r="AI98" s="20"/>
      <c r="AJ98" s="20"/>
      <c r="AK98" s="20"/>
    </row>
    <row r="99" spans="1:37" s="22" customFormat="1" ht="24.75" hidden="1" customHeight="1">
      <c r="A99" s="2">
        <v>25</v>
      </c>
      <c r="B99" s="3" t="s">
        <v>258</v>
      </c>
      <c r="C99" s="15"/>
      <c r="D99" s="15"/>
      <c r="E99" s="15"/>
      <c r="F99" s="23"/>
      <c r="G99" s="23"/>
      <c r="H99" s="23"/>
      <c r="I99" s="23"/>
      <c r="J99" s="23"/>
      <c r="K99" s="23"/>
      <c r="L99" s="23"/>
      <c r="M99" s="23"/>
      <c r="N99" s="23"/>
      <c r="O99" s="23"/>
      <c r="P99" s="23"/>
      <c r="Q99" s="23"/>
      <c r="R99" s="23"/>
      <c r="S99" s="23"/>
      <c r="T99" s="23"/>
      <c r="U99" s="23"/>
      <c r="V99" s="23"/>
      <c r="W99" s="23"/>
      <c r="X99" s="23"/>
      <c r="Y99" s="23"/>
      <c r="Z99" s="23"/>
      <c r="AA99" s="23"/>
      <c r="AB99" s="25"/>
      <c r="AC99" s="16"/>
      <c r="AD99" s="20"/>
      <c r="AE99" s="20"/>
      <c r="AF99" s="20"/>
      <c r="AG99" s="20"/>
      <c r="AH99" s="20"/>
      <c r="AI99" s="20"/>
      <c r="AJ99" s="20"/>
      <c r="AK99" s="20"/>
    </row>
    <row r="100" spans="1:37" s="22" customFormat="1" ht="24.75" hidden="1" customHeight="1">
      <c r="A100" s="2">
        <v>26</v>
      </c>
      <c r="B100" s="3" t="s">
        <v>259</v>
      </c>
      <c r="C100" s="15"/>
      <c r="D100" s="15"/>
      <c r="E100" s="15"/>
      <c r="F100" s="23"/>
      <c r="G100" s="23"/>
      <c r="H100" s="23"/>
      <c r="I100" s="23"/>
      <c r="J100" s="23"/>
      <c r="K100" s="23"/>
      <c r="L100" s="23"/>
      <c r="M100" s="23"/>
      <c r="N100" s="23"/>
      <c r="O100" s="23"/>
      <c r="P100" s="23"/>
      <c r="Q100" s="23"/>
      <c r="R100" s="23"/>
      <c r="S100" s="23"/>
      <c r="T100" s="23"/>
      <c r="U100" s="23"/>
      <c r="V100" s="23"/>
      <c r="W100" s="23"/>
      <c r="X100" s="23"/>
      <c r="Y100" s="23"/>
      <c r="Z100" s="23"/>
      <c r="AA100" s="23"/>
      <c r="AB100" s="25"/>
      <c r="AC100" s="16"/>
      <c r="AD100" s="20"/>
      <c r="AE100" s="20"/>
      <c r="AF100" s="20"/>
      <c r="AG100" s="20"/>
      <c r="AH100" s="20"/>
      <c r="AI100" s="20"/>
      <c r="AJ100" s="20"/>
      <c r="AK100" s="20"/>
    </row>
    <row r="101" spans="1:37" s="22" customFormat="1" ht="24.75" hidden="1" customHeight="1">
      <c r="A101" s="2">
        <v>27</v>
      </c>
      <c r="B101" s="3" t="s">
        <v>260</v>
      </c>
      <c r="C101" s="15"/>
      <c r="D101" s="15"/>
      <c r="E101" s="15"/>
      <c r="F101" s="23"/>
      <c r="G101" s="23"/>
      <c r="H101" s="23"/>
      <c r="I101" s="23"/>
      <c r="J101" s="23"/>
      <c r="K101" s="23"/>
      <c r="L101" s="23"/>
      <c r="M101" s="23"/>
      <c r="N101" s="23"/>
      <c r="O101" s="23"/>
      <c r="P101" s="23"/>
      <c r="Q101" s="23"/>
      <c r="R101" s="23"/>
      <c r="S101" s="23"/>
      <c r="T101" s="23"/>
      <c r="U101" s="23"/>
      <c r="V101" s="23"/>
      <c r="W101" s="23"/>
      <c r="X101" s="23"/>
      <c r="Y101" s="23"/>
      <c r="Z101" s="23"/>
      <c r="AA101" s="23"/>
      <c r="AB101" s="25"/>
      <c r="AC101" s="16"/>
      <c r="AD101" s="20"/>
      <c r="AE101" s="20"/>
      <c r="AF101" s="20"/>
      <c r="AG101" s="20"/>
      <c r="AH101" s="20"/>
      <c r="AI101" s="20"/>
      <c r="AJ101" s="20"/>
      <c r="AK101" s="20"/>
    </row>
    <row r="102" spans="1:37" s="22" customFormat="1" ht="24.75" hidden="1" customHeight="1">
      <c r="A102" s="2">
        <v>28</v>
      </c>
      <c r="B102" s="3" t="s">
        <v>261</v>
      </c>
      <c r="C102" s="15"/>
      <c r="D102" s="15"/>
      <c r="E102" s="15"/>
      <c r="F102" s="23"/>
      <c r="G102" s="23"/>
      <c r="H102" s="23"/>
      <c r="I102" s="23"/>
      <c r="J102" s="23"/>
      <c r="K102" s="23"/>
      <c r="L102" s="23"/>
      <c r="M102" s="23"/>
      <c r="N102" s="23"/>
      <c r="O102" s="23"/>
      <c r="P102" s="23"/>
      <c r="Q102" s="23"/>
      <c r="R102" s="23"/>
      <c r="S102" s="23"/>
      <c r="T102" s="23"/>
      <c r="U102" s="23"/>
      <c r="V102" s="23"/>
      <c r="W102" s="23"/>
      <c r="X102" s="23"/>
      <c r="Y102" s="23"/>
      <c r="Z102" s="23"/>
      <c r="AA102" s="23"/>
      <c r="AB102" s="25"/>
      <c r="AC102" s="16"/>
      <c r="AD102" s="20"/>
      <c r="AE102" s="20"/>
      <c r="AF102" s="20"/>
      <c r="AG102" s="20"/>
      <c r="AH102" s="20"/>
      <c r="AI102" s="20"/>
      <c r="AJ102" s="20"/>
      <c r="AK102" s="20"/>
    </row>
    <row r="103" spans="1:37" s="22" customFormat="1" ht="24.75" hidden="1" customHeight="1">
      <c r="A103" s="2">
        <v>29</v>
      </c>
      <c r="B103" s="3" t="s">
        <v>262</v>
      </c>
      <c r="C103" s="15"/>
      <c r="D103" s="15"/>
      <c r="E103" s="15"/>
      <c r="F103" s="23"/>
      <c r="G103" s="23"/>
      <c r="H103" s="23"/>
      <c r="I103" s="23"/>
      <c r="J103" s="23"/>
      <c r="K103" s="23"/>
      <c r="L103" s="23"/>
      <c r="M103" s="23"/>
      <c r="N103" s="23"/>
      <c r="O103" s="23"/>
      <c r="P103" s="23"/>
      <c r="Q103" s="23"/>
      <c r="R103" s="23"/>
      <c r="S103" s="23"/>
      <c r="T103" s="23"/>
      <c r="U103" s="23"/>
      <c r="V103" s="23"/>
      <c r="W103" s="23"/>
      <c r="X103" s="23"/>
      <c r="Y103" s="23"/>
      <c r="Z103" s="23"/>
      <c r="AA103" s="23"/>
      <c r="AB103" s="25"/>
      <c r="AC103" s="16"/>
      <c r="AD103" s="20"/>
      <c r="AE103" s="20"/>
      <c r="AF103" s="20"/>
      <c r="AG103" s="20"/>
      <c r="AH103" s="20"/>
      <c r="AI103" s="20"/>
      <c r="AJ103" s="20"/>
      <c r="AK103" s="20"/>
    </row>
    <row r="104" spans="1:37" s="22" customFormat="1" ht="24.75" hidden="1" customHeight="1">
      <c r="A104" s="2">
        <v>30</v>
      </c>
      <c r="B104" s="3" t="s">
        <v>263</v>
      </c>
      <c r="C104" s="15"/>
      <c r="D104" s="15"/>
      <c r="E104" s="15"/>
      <c r="F104" s="23"/>
      <c r="G104" s="23"/>
      <c r="H104" s="23"/>
      <c r="I104" s="23"/>
      <c r="J104" s="23"/>
      <c r="K104" s="23"/>
      <c r="L104" s="23"/>
      <c r="M104" s="23"/>
      <c r="N104" s="23"/>
      <c r="O104" s="23"/>
      <c r="P104" s="23"/>
      <c r="Q104" s="23"/>
      <c r="R104" s="23"/>
      <c r="S104" s="23"/>
      <c r="T104" s="23"/>
      <c r="U104" s="23"/>
      <c r="V104" s="23"/>
      <c r="W104" s="23"/>
      <c r="X104" s="23"/>
      <c r="Y104" s="23"/>
      <c r="Z104" s="23"/>
      <c r="AA104" s="23"/>
      <c r="AB104" s="25"/>
      <c r="AC104" s="16"/>
      <c r="AD104" s="20"/>
      <c r="AE104" s="20"/>
      <c r="AF104" s="20"/>
      <c r="AG104" s="20"/>
      <c r="AH104" s="20"/>
      <c r="AI104" s="20"/>
      <c r="AJ104" s="20"/>
      <c r="AK104" s="20"/>
    </row>
    <row r="105" spans="1:37" s="22" customFormat="1" ht="24.75" hidden="1" customHeight="1">
      <c r="A105" s="2">
        <v>31</v>
      </c>
      <c r="B105" s="3" t="s">
        <v>264</v>
      </c>
      <c r="C105" s="15"/>
      <c r="D105" s="15"/>
      <c r="E105" s="15"/>
      <c r="F105" s="23"/>
      <c r="G105" s="23"/>
      <c r="H105" s="23"/>
      <c r="I105" s="23"/>
      <c r="J105" s="23"/>
      <c r="K105" s="23"/>
      <c r="L105" s="23"/>
      <c r="M105" s="23"/>
      <c r="N105" s="23"/>
      <c r="O105" s="23"/>
      <c r="P105" s="23"/>
      <c r="Q105" s="23"/>
      <c r="R105" s="23"/>
      <c r="S105" s="23"/>
      <c r="T105" s="23"/>
      <c r="U105" s="23"/>
      <c r="V105" s="23"/>
      <c r="W105" s="23"/>
      <c r="X105" s="23"/>
      <c r="Y105" s="23"/>
      <c r="Z105" s="23"/>
      <c r="AA105" s="23"/>
      <c r="AB105" s="25"/>
      <c r="AC105" s="16"/>
      <c r="AD105" s="20"/>
      <c r="AE105" s="20"/>
      <c r="AF105" s="20"/>
      <c r="AG105" s="20"/>
      <c r="AH105" s="20"/>
      <c r="AI105" s="20"/>
      <c r="AJ105" s="20"/>
      <c r="AK105" s="20"/>
    </row>
    <row r="106" spans="1:37" s="22" customFormat="1" ht="24.75" hidden="1" customHeight="1">
      <c r="A106" s="2">
        <v>32</v>
      </c>
      <c r="B106" s="3" t="s">
        <v>265</v>
      </c>
      <c r="C106" s="15"/>
      <c r="D106" s="15"/>
      <c r="E106" s="15"/>
      <c r="F106" s="23"/>
      <c r="G106" s="23"/>
      <c r="H106" s="23"/>
      <c r="I106" s="23"/>
      <c r="J106" s="23"/>
      <c r="K106" s="23"/>
      <c r="L106" s="23"/>
      <c r="M106" s="23"/>
      <c r="N106" s="23"/>
      <c r="O106" s="23"/>
      <c r="P106" s="23"/>
      <c r="Q106" s="23"/>
      <c r="R106" s="23"/>
      <c r="S106" s="23"/>
      <c r="T106" s="23"/>
      <c r="U106" s="23"/>
      <c r="V106" s="23"/>
      <c r="W106" s="23"/>
      <c r="X106" s="23"/>
      <c r="Y106" s="23"/>
      <c r="Z106" s="23"/>
      <c r="AA106" s="23"/>
      <c r="AB106" s="25"/>
      <c r="AC106" s="16"/>
      <c r="AD106" s="20"/>
      <c r="AE106" s="20"/>
      <c r="AF106" s="20"/>
      <c r="AG106" s="20"/>
      <c r="AH106" s="20"/>
      <c r="AI106" s="20"/>
      <c r="AJ106" s="20"/>
      <c r="AK106" s="20"/>
    </row>
    <row r="107" spans="1:37" s="22" customFormat="1" ht="24.75" hidden="1" customHeight="1">
      <c r="A107" s="2">
        <v>33</v>
      </c>
      <c r="B107" s="3" t="s">
        <v>266</v>
      </c>
      <c r="C107" s="15"/>
      <c r="D107" s="15"/>
      <c r="E107" s="15"/>
      <c r="F107" s="23"/>
      <c r="G107" s="23"/>
      <c r="H107" s="23"/>
      <c r="I107" s="23"/>
      <c r="J107" s="23"/>
      <c r="K107" s="23"/>
      <c r="L107" s="23"/>
      <c r="M107" s="23"/>
      <c r="N107" s="23"/>
      <c r="O107" s="23"/>
      <c r="P107" s="23"/>
      <c r="Q107" s="23"/>
      <c r="R107" s="23"/>
      <c r="S107" s="23"/>
      <c r="T107" s="23"/>
      <c r="U107" s="23"/>
      <c r="V107" s="23"/>
      <c r="W107" s="23"/>
      <c r="X107" s="23"/>
      <c r="Y107" s="23"/>
      <c r="Z107" s="23"/>
      <c r="AA107" s="23"/>
      <c r="AB107" s="25"/>
      <c r="AC107" s="16"/>
      <c r="AD107" s="20"/>
      <c r="AE107" s="20"/>
      <c r="AF107" s="20"/>
      <c r="AG107" s="20"/>
      <c r="AH107" s="20"/>
      <c r="AI107" s="20"/>
      <c r="AJ107" s="20"/>
      <c r="AK107" s="20"/>
    </row>
    <row r="108" spans="1:37" s="22" customFormat="1" ht="24.75" hidden="1" customHeight="1">
      <c r="A108" s="2">
        <v>34</v>
      </c>
      <c r="B108" s="3" t="s">
        <v>267</v>
      </c>
      <c r="C108" s="15"/>
      <c r="D108" s="15"/>
      <c r="E108" s="15"/>
      <c r="F108" s="23"/>
      <c r="G108" s="23"/>
      <c r="H108" s="23"/>
      <c r="I108" s="23"/>
      <c r="J108" s="23"/>
      <c r="K108" s="23"/>
      <c r="L108" s="23"/>
      <c r="M108" s="23"/>
      <c r="N108" s="23"/>
      <c r="O108" s="23"/>
      <c r="P108" s="23"/>
      <c r="Q108" s="23"/>
      <c r="R108" s="23"/>
      <c r="S108" s="23"/>
      <c r="T108" s="23"/>
      <c r="U108" s="23"/>
      <c r="V108" s="23"/>
      <c r="W108" s="23"/>
      <c r="X108" s="23"/>
      <c r="Y108" s="23"/>
      <c r="Z108" s="23"/>
      <c r="AA108" s="23"/>
      <c r="AB108" s="25"/>
      <c r="AC108" s="16"/>
      <c r="AD108" s="20"/>
      <c r="AE108" s="20"/>
      <c r="AF108" s="20"/>
      <c r="AG108" s="20"/>
      <c r="AH108" s="20"/>
      <c r="AI108" s="20"/>
      <c r="AJ108" s="20"/>
      <c r="AK108" s="20"/>
    </row>
    <row r="109" spans="1:37" s="22" customFormat="1" ht="24.75" hidden="1" customHeight="1">
      <c r="A109" s="2">
        <v>35</v>
      </c>
      <c r="B109" s="1" t="s">
        <v>268</v>
      </c>
      <c r="C109" s="15"/>
      <c r="D109" s="15"/>
      <c r="E109" s="15"/>
      <c r="F109" s="23"/>
      <c r="G109" s="23"/>
      <c r="H109" s="23"/>
      <c r="I109" s="23"/>
      <c r="J109" s="23"/>
      <c r="K109" s="23"/>
      <c r="L109" s="23"/>
      <c r="M109" s="23"/>
      <c r="N109" s="23"/>
      <c r="O109" s="23"/>
      <c r="P109" s="23"/>
      <c r="Q109" s="23"/>
      <c r="R109" s="23"/>
      <c r="S109" s="23"/>
      <c r="T109" s="23"/>
      <c r="U109" s="23"/>
      <c r="V109" s="23"/>
      <c r="W109" s="23"/>
      <c r="X109" s="23"/>
      <c r="Y109" s="23"/>
      <c r="Z109" s="23"/>
      <c r="AA109" s="23"/>
      <c r="AB109" s="25"/>
      <c r="AC109" s="16"/>
      <c r="AD109" s="20"/>
      <c r="AE109" s="20"/>
      <c r="AF109" s="20"/>
      <c r="AG109" s="20"/>
      <c r="AH109" s="20"/>
      <c r="AI109" s="20"/>
      <c r="AJ109" s="20"/>
      <c r="AK109" s="20"/>
    </row>
    <row r="110" spans="1:37" s="22" customFormat="1" ht="24.75" hidden="1" customHeight="1">
      <c r="A110" s="2">
        <v>36</v>
      </c>
      <c r="B110" s="3" t="s">
        <v>269</v>
      </c>
      <c r="C110" s="15"/>
      <c r="D110" s="15"/>
      <c r="E110" s="15"/>
      <c r="F110" s="23"/>
      <c r="G110" s="23"/>
      <c r="H110" s="23"/>
      <c r="I110" s="23"/>
      <c r="J110" s="23"/>
      <c r="K110" s="23"/>
      <c r="L110" s="23"/>
      <c r="M110" s="23"/>
      <c r="N110" s="23"/>
      <c r="O110" s="23"/>
      <c r="P110" s="23"/>
      <c r="Q110" s="23"/>
      <c r="R110" s="23"/>
      <c r="S110" s="23"/>
      <c r="T110" s="23"/>
      <c r="U110" s="23"/>
      <c r="V110" s="23"/>
      <c r="W110" s="23"/>
      <c r="X110" s="23"/>
      <c r="Y110" s="23"/>
      <c r="Z110" s="23"/>
      <c r="AA110" s="23"/>
      <c r="AB110" s="25"/>
      <c r="AC110" s="16"/>
      <c r="AD110" s="20"/>
      <c r="AE110" s="20"/>
      <c r="AF110" s="20"/>
      <c r="AG110" s="20"/>
      <c r="AH110" s="20"/>
      <c r="AI110" s="20"/>
      <c r="AJ110" s="20"/>
      <c r="AK110" s="20"/>
    </row>
    <row r="111" spans="1:37" s="22" customFormat="1" ht="24.75" hidden="1" customHeight="1">
      <c r="A111" s="2">
        <v>37</v>
      </c>
      <c r="B111" s="3" t="s">
        <v>270</v>
      </c>
      <c r="C111" s="15"/>
      <c r="D111" s="15"/>
      <c r="E111" s="15"/>
      <c r="F111" s="23"/>
      <c r="G111" s="23"/>
      <c r="H111" s="23"/>
      <c r="I111" s="23"/>
      <c r="J111" s="23"/>
      <c r="K111" s="23"/>
      <c r="L111" s="23"/>
      <c r="M111" s="23"/>
      <c r="N111" s="23"/>
      <c r="O111" s="23"/>
      <c r="P111" s="23"/>
      <c r="Q111" s="23"/>
      <c r="R111" s="23"/>
      <c r="S111" s="23"/>
      <c r="T111" s="23"/>
      <c r="U111" s="23"/>
      <c r="V111" s="23"/>
      <c r="W111" s="23"/>
      <c r="X111" s="23"/>
      <c r="Y111" s="23"/>
      <c r="Z111" s="23"/>
      <c r="AA111" s="23"/>
      <c r="AB111" s="25"/>
      <c r="AC111" s="16"/>
      <c r="AD111" s="20"/>
      <c r="AE111" s="20"/>
      <c r="AF111" s="20"/>
      <c r="AG111" s="20"/>
      <c r="AH111" s="20"/>
      <c r="AI111" s="20"/>
      <c r="AJ111" s="20"/>
      <c r="AK111" s="20"/>
    </row>
    <row r="112" spans="1:37" s="22" customFormat="1" ht="24.75" hidden="1" customHeight="1">
      <c r="A112" s="2">
        <v>38</v>
      </c>
      <c r="B112" s="3" t="s">
        <v>271</v>
      </c>
      <c r="C112" s="15"/>
      <c r="D112" s="15"/>
      <c r="E112" s="15"/>
      <c r="F112" s="23"/>
      <c r="G112" s="23"/>
      <c r="H112" s="23"/>
      <c r="I112" s="23"/>
      <c r="J112" s="23"/>
      <c r="K112" s="23"/>
      <c r="L112" s="23"/>
      <c r="M112" s="23"/>
      <c r="N112" s="23"/>
      <c r="O112" s="23"/>
      <c r="P112" s="23"/>
      <c r="Q112" s="23"/>
      <c r="R112" s="23"/>
      <c r="S112" s="23"/>
      <c r="T112" s="23"/>
      <c r="U112" s="23"/>
      <c r="V112" s="23"/>
      <c r="W112" s="23"/>
      <c r="X112" s="23"/>
      <c r="Y112" s="23"/>
      <c r="Z112" s="23"/>
      <c r="AA112" s="23"/>
      <c r="AB112" s="25"/>
      <c r="AC112" s="16"/>
      <c r="AD112" s="20"/>
      <c r="AE112" s="20"/>
      <c r="AF112" s="20"/>
      <c r="AG112" s="20"/>
      <c r="AH112" s="20"/>
      <c r="AI112" s="20"/>
      <c r="AJ112" s="20"/>
      <c r="AK112" s="20"/>
    </row>
    <row r="113" spans="1:37" s="22" customFormat="1" ht="24.75" hidden="1" customHeight="1">
      <c r="A113" s="2">
        <v>39</v>
      </c>
      <c r="B113" s="3" t="s">
        <v>272</v>
      </c>
      <c r="C113" s="15"/>
      <c r="D113" s="15"/>
      <c r="E113" s="15"/>
      <c r="F113" s="23"/>
      <c r="G113" s="23"/>
      <c r="H113" s="23"/>
      <c r="I113" s="23"/>
      <c r="J113" s="23"/>
      <c r="K113" s="23"/>
      <c r="L113" s="23"/>
      <c r="M113" s="23"/>
      <c r="N113" s="23"/>
      <c r="O113" s="23"/>
      <c r="P113" s="23"/>
      <c r="Q113" s="23"/>
      <c r="R113" s="23"/>
      <c r="S113" s="23"/>
      <c r="T113" s="23"/>
      <c r="U113" s="23"/>
      <c r="V113" s="23"/>
      <c r="W113" s="23"/>
      <c r="X113" s="23"/>
      <c r="Y113" s="23"/>
      <c r="Z113" s="23"/>
      <c r="AA113" s="23"/>
      <c r="AB113" s="25"/>
      <c r="AC113" s="16"/>
      <c r="AD113" s="20"/>
      <c r="AE113" s="20"/>
      <c r="AF113" s="20"/>
      <c r="AG113" s="20"/>
      <c r="AH113" s="20"/>
      <c r="AI113" s="20"/>
      <c r="AJ113" s="20"/>
      <c r="AK113" s="20"/>
    </row>
    <row r="114" spans="1:37" s="22" customFormat="1" ht="24.75" hidden="1" customHeight="1">
      <c r="A114" s="2">
        <v>40</v>
      </c>
      <c r="B114" s="1" t="s">
        <v>273</v>
      </c>
      <c r="C114" s="15"/>
      <c r="D114" s="15"/>
      <c r="E114" s="15"/>
      <c r="F114" s="23"/>
      <c r="G114" s="23"/>
      <c r="H114" s="23"/>
      <c r="I114" s="23"/>
      <c r="J114" s="23"/>
      <c r="K114" s="23"/>
      <c r="L114" s="23"/>
      <c r="M114" s="23"/>
      <c r="N114" s="23"/>
      <c r="O114" s="23"/>
      <c r="P114" s="23"/>
      <c r="Q114" s="23"/>
      <c r="R114" s="23"/>
      <c r="S114" s="23"/>
      <c r="T114" s="23"/>
      <c r="U114" s="23"/>
      <c r="V114" s="23"/>
      <c r="W114" s="23"/>
      <c r="X114" s="23"/>
      <c r="Y114" s="23"/>
      <c r="Z114" s="23"/>
      <c r="AA114" s="23"/>
      <c r="AB114" s="25"/>
      <c r="AC114" s="16"/>
      <c r="AD114" s="20"/>
      <c r="AE114" s="20"/>
      <c r="AF114" s="20"/>
      <c r="AG114" s="20"/>
      <c r="AH114" s="20"/>
      <c r="AI114" s="20"/>
      <c r="AJ114" s="20"/>
      <c r="AK114" s="20"/>
    </row>
    <row r="115" spans="1:37" s="22" customFormat="1" ht="24.75" hidden="1" customHeight="1">
      <c r="A115" s="2">
        <v>41</v>
      </c>
      <c r="B115" s="3" t="s">
        <v>274</v>
      </c>
      <c r="C115" s="15"/>
      <c r="D115" s="15"/>
      <c r="E115" s="15"/>
      <c r="F115" s="23"/>
      <c r="G115" s="23"/>
      <c r="H115" s="23"/>
      <c r="I115" s="23"/>
      <c r="J115" s="23"/>
      <c r="K115" s="23"/>
      <c r="L115" s="23"/>
      <c r="M115" s="23"/>
      <c r="N115" s="23"/>
      <c r="O115" s="23"/>
      <c r="P115" s="23"/>
      <c r="Q115" s="23"/>
      <c r="R115" s="23"/>
      <c r="S115" s="23"/>
      <c r="T115" s="23"/>
      <c r="U115" s="23"/>
      <c r="V115" s="23"/>
      <c r="W115" s="23"/>
      <c r="X115" s="23"/>
      <c r="Y115" s="23"/>
      <c r="Z115" s="23"/>
      <c r="AA115" s="23"/>
      <c r="AB115" s="25"/>
      <c r="AC115" s="16"/>
      <c r="AD115" s="20"/>
      <c r="AE115" s="20"/>
      <c r="AF115" s="20"/>
      <c r="AG115" s="20"/>
      <c r="AH115" s="20"/>
      <c r="AI115" s="20"/>
      <c r="AJ115" s="20"/>
      <c r="AK115" s="20"/>
    </row>
    <row r="116" spans="1:37" s="22" customFormat="1" ht="24.75" hidden="1" customHeight="1">
      <c r="A116" s="2">
        <v>42</v>
      </c>
      <c r="B116" s="3" t="s">
        <v>275</v>
      </c>
      <c r="C116" s="15"/>
      <c r="D116" s="15"/>
      <c r="E116" s="15"/>
      <c r="F116" s="23"/>
      <c r="G116" s="23"/>
      <c r="H116" s="23"/>
      <c r="I116" s="23"/>
      <c r="J116" s="23"/>
      <c r="K116" s="23"/>
      <c r="L116" s="23"/>
      <c r="M116" s="23"/>
      <c r="N116" s="23"/>
      <c r="O116" s="23"/>
      <c r="P116" s="23"/>
      <c r="Q116" s="23"/>
      <c r="R116" s="23"/>
      <c r="S116" s="23"/>
      <c r="T116" s="23"/>
      <c r="U116" s="23"/>
      <c r="V116" s="23"/>
      <c r="W116" s="23"/>
      <c r="X116" s="23"/>
      <c r="Y116" s="23"/>
      <c r="Z116" s="23"/>
      <c r="AA116" s="23"/>
      <c r="AB116" s="25"/>
      <c r="AC116" s="16"/>
      <c r="AD116" s="20"/>
      <c r="AE116" s="20"/>
      <c r="AF116" s="20"/>
      <c r="AG116" s="20"/>
      <c r="AH116" s="20"/>
      <c r="AI116" s="20"/>
      <c r="AJ116" s="20"/>
      <c r="AK116" s="20"/>
    </row>
    <row r="117" spans="1:37" s="22" customFormat="1" ht="18.75" customHeight="1">
      <c r="A117" s="2" t="s">
        <v>78</v>
      </c>
      <c r="B117" s="55" t="s">
        <v>77</v>
      </c>
      <c r="C117" s="15"/>
      <c r="D117" s="15"/>
      <c r="E117" s="15"/>
      <c r="F117" s="56">
        <f>'NTM 2021-2025'!F271</f>
        <v>4154</v>
      </c>
      <c r="G117" s="56">
        <f>'NTM 2021-2025'!G271</f>
        <v>4154</v>
      </c>
      <c r="H117" s="56">
        <f>'NTM 2021-2025'!L271</f>
        <v>0</v>
      </c>
      <c r="I117" s="56">
        <f>'NTM 2021-2025'!N271</f>
        <v>0</v>
      </c>
      <c r="J117" s="56">
        <f>'NTM 2021-2025'!R271</f>
        <v>0</v>
      </c>
      <c r="K117" s="56">
        <f>'NTM 2021-2025'!S271</f>
        <v>0</v>
      </c>
      <c r="L117" s="56">
        <f>'NTM 2021-2025'!T271</f>
        <v>0</v>
      </c>
      <c r="M117" s="56">
        <f>'NTM 2021-2025'!U271</f>
        <v>0</v>
      </c>
      <c r="N117" s="56">
        <f>'NTM 2021-2025'!V271</f>
        <v>4154</v>
      </c>
      <c r="O117" s="56">
        <f>'NTM 2021-2025'!W271</f>
        <v>4154</v>
      </c>
      <c r="P117" s="56">
        <f>'NTM 2021-2025'!X271</f>
        <v>0</v>
      </c>
      <c r="Q117" s="56">
        <f>'NTM 2021-2025'!Y271</f>
        <v>0</v>
      </c>
      <c r="R117" s="56">
        <f>'NTM 2021-2025'!Z271</f>
        <v>0</v>
      </c>
      <c r="S117" s="56">
        <f>'NTM 2021-2025'!AA271</f>
        <v>0</v>
      </c>
      <c r="T117" s="56">
        <f>'NTM 2021-2025'!AB271</f>
        <v>0</v>
      </c>
      <c r="U117" s="56">
        <f>'NTM 2021-2025'!AC271</f>
        <v>0</v>
      </c>
      <c r="V117" s="56">
        <f>'NTM 2021-2025'!AD271</f>
        <v>0</v>
      </c>
      <c r="W117" s="56">
        <f>'NTM 2021-2025'!AE271</f>
        <v>0</v>
      </c>
      <c r="X117" s="56">
        <f>'NTM 2021-2025'!AF271</f>
        <v>0</v>
      </c>
      <c r="Y117" s="56">
        <f>'NTM 2021-2025'!AG271</f>
        <v>0</v>
      </c>
      <c r="Z117" s="56">
        <f>'NTM 2021-2025'!AH271</f>
        <v>0</v>
      </c>
      <c r="AA117" s="56">
        <f>'NTM 2021-2025'!AI271</f>
        <v>0</v>
      </c>
      <c r="AB117" s="19">
        <f>SUM(AB118:AB128)</f>
        <v>0</v>
      </c>
      <c r="AC117" s="39"/>
      <c r="AD117" s="20"/>
      <c r="AE117" s="20"/>
      <c r="AF117" s="20"/>
      <c r="AG117" s="20"/>
      <c r="AH117" s="20"/>
      <c r="AI117" s="20"/>
      <c r="AJ117" s="20"/>
      <c r="AK117" s="20"/>
    </row>
    <row r="118" spans="1:37" s="22" customFormat="1" ht="24.75" hidden="1" customHeight="1">
      <c r="A118" s="2">
        <v>3</v>
      </c>
      <c r="B118" s="3" t="s">
        <v>278</v>
      </c>
      <c r="C118" s="15"/>
      <c r="D118" s="15"/>
      <c r="E118" s="15"/>
      <c r="F118" s="23">
        <f t="shared" ref="F118:F128" si="6">G118+H118</f>
        <v>0</v>
      </c>
      <c r="G118" s="23"/>
      <c r="H118" s="23"/>
      <c r="I118" s="23"/>
      <c r="J118" s="23"/>
      <c r="K118" s="23"/>
      <c r="L118" s="23"/>
      <c r="M118" s="23"/>
      <c r="N118" s="23"/>
      <c r="O118" s="23"/>
      <c r="P118" s="23"/>
      <c r="Q118" s="23"/>
      <c r="R118" s="23"/>
      <c r="S118" s="23"/>
      <c r="T118" s="23"/>
      <c r="U118" s="23"/>
      <c r="V118" s="23"/>
      <c r="W118" s="23"/>
      <c r="X118" s="23"/>
      <c r="Y118" s="23"/>
      <c r="Z118" s="23"/>
      <c r="AA118" s="23"/>
      <c r="AB118" s="25"/>
      <c r="AC118" s="16"/>
      <c r="AD118" s="20"/>
      <c r="AE118" s="20"/>
      <c r="AF118" s="20"/>
      <c r="AG118" s="20"/>
      <c r="AH118" s="20"/>
      <c r="AI118" s="20"/>
      <c r="AJ118" s="20"/>
      <c r="AK118" s="20"/>
    </row>
    <row r="119" spans="1:37" s="22" customFormat="1" ht="24.75" hidden="1" customHeight="1">
      <c r="A119" s="2">
        <v>4</v>
      </c>
      <c r="B119" s="3" t="s">
        <v>279</v>
      </c>
      <c r="C119" s="15"/>
      <c r="D119" s="15"/>
      <c r="E119" s="15"/>
      <c r="F119" s="23">
        <f t="shared" si="6"/>
        <v>0</v>
      </c>
      <c r="G119" s="23"/>
      <c r="H119" s="23"/>
      <c r="I119" s="23"/>
      <c r="J119" s="23"/>
      <c r="K119" s="23"/>
      <c r="L119" s="23"/>
      <c r="M119" s="23"/>
      <c r="N119" s="23"/>
      <c r="O119" s="23"/>
      <c r="P119" s="23"/>
      <c r="Q119" s="23"/>
      <c r="R119" s="23"/>
      <c r="S119" s="23"/>
      <c r="T119" s="23"/>
      <c r="U119" s="23"/>
      <c r="V119" s="23"/>
      <c r="W119" s="23"/>
      <c r="X119" s="23"/>
      <c r="Y119" s="23"/>
      <c r="Z119" s="23"/>
      <c r="AA119" s="23"/>
      <c r="AB119" s="25"/>
      <c r="AC119" s="16"/>
      <c r="AD119" s="20"/>
      <c r="AE119" s="20"/>
      <c r="AF119" s="20"/>
      <c r="AG119" s="20"/>
      <c r="AH119" s="20"/>
      <c r="AI119" s="20"/>
      <c r="AJ119" s="20"/>
      <c r="AK119" s="20"/>
    </row>
    <row r="120" spans="1:37" s="22" customFormat="1" ht="24.75" hidden="1" customHeight="1">
      <c r="A120" s="2">
        <v>5</v>
      </c>
      <c r="B120" s="3" t="s">
        <v>280</v>
      </c>
      <c r="C120" s="15"/>
      <c r="D120" s="15"/>
      <c r="E120" s="15"/>
      <c r="F120" s="23">
        <f t="shared" si="6"/>
        <v>0</v>
      </c>
      <c r="G120" s="23"/>
      <c r="H120" s="23"/>
      <c r="I120" s="23"/>
      <c r="J120" s="23"/>
      <c r="K120" s="23"/>
      <c r="L120" s="23"/>
      <c r="M120" s="23"/>
      <c r="N120" s="23"/>
      <c r="O120" s="23"/>
      <c r="P120" s="23"/>
      <c r="Q120" s="23"/>
      <c r="R120" s="23"/>
      <c r="S120" s="23"/>
      <c r="T120" s="23"/>
      <c r="U120" s="23"/>
      <c r="V120" s="23"/>
      <c r="W120" s="23"/>
      <c r="X120" s="23"/>
      <c r="Y120" s="23"/>
      <c r="Z120" s="23"/>
      <c r="AA120" s="23"/>
      <c r="AB120" s="25"/>
      <c r="AC120" s="16"/>
      <c r="AD120" s="20"/>
      <c r="AE120" s="20"/>
      <c r="AF120" s="20"/>
      <c r="AG120" s="20"/>
      <c r="AH120" s="20"/>
      <c r="AI120" s="20"/>
      <c r="AJ120" s="20"/>
      <c r="AK120" s="20"/>
    </row>
    <row r="121" spans="1:37" s="22" customFormat="1" ht="24.75" hidden="1" customHeight="1">
      <c r="A121" s="2">
        <v>6</v>
      </c>
      <c r="B121" s="1" t="s">
        <v>281</v>
      </c>
      <c r="C121" s="15"/>
      <c r="D121" s="15"/>
      <c r="E121" s="15"/>
      <c r="F121" s="23">
        <f t="shared" si="6"/>
        <v>0</v>
      </c>
      <c r="G121" s="23"/>
      <c r="H121" s="23"/>
      <c r="I121" s="23"/>
      <c r="J121" s="23"/>
      <c r="K121" s="23"/>
      <c r="L121" s="23"/>
      <c r="M121" s="23"/>
      <c r="N121" s="23"/>
      <c r="O121" s="23"/>
      <c r="P121" s="23"/>
      <c r="Q121" s="23"/>
      <c r="R121" s="23"/>
      <c r="S121" s="23"/>
      <c r="T121" s="23"/>
      <c r="U121" s="23"/>
      <c r="V121" s="23"/>
      <c r="W121" s="23"/>
      <c r="X121" s="23"/>
      <c r="Y121" s="23"/>
      <c r="Z121" s="23"/>
      <c r="AA121" s="23"/>
      <c r="AB121" s="25"/>
      <c r="AC121" s="16"/>
      <c r="AD121" s="20"/>
      <c r="AE121" s="20"/>
      <c r="AF121" s="20"/>
      <c r="AG121" s="20"/>
      <c r="AH121" s="20"/>
      <c r="AI121" s="20"/>
      <c r="AJ121" s="20"/>
      <c r="AK121" s="20"/>
    </row>
    <row r="122" spans="1:37" s="22" customFormat="1" ht="24.75" hidden="1" customHeight="1">
      <c r="A122" s="2">
        <v>7</v>
      </c>
      <c r="B122" s="3" t="s">
        <v>282</v>
      </c>
      <c r="C122" s="15"/>
      <c r="D122" s="15"/>
      <c r="E122" s="15"/>
      <c r="F122" s="23">
        <f t="shared" si="6"/>
        <v>0</v>
      </c>
      <c r="G122" s="23"/>
      <c r="H122" s="23"/>
      <c r="I122" s="23"/>
      <c r="J122" s="23"/>
      <c r="K122" s="23"/>
      <c r="L122" s="23"/>
      <c r="M122" s="23"/>
      <c r="N122" s="23"/>
      <c r="O122" s="23"/>
      <c r="P122" s="23"/>
      <c r="Q122" s="23"/>
      <c r="R122" s="23"/>
      <c r="S122" s="23"/>
      <c r="T122" s="23"/>
      <c r="U122" s="23"/>
      <c r="V122" s="23"/>
      <c r="W122" s="23"/>
      <c r="X122" s="23"/>
      <c r="Y122" s="23"/>
      <c r="Z122" s="23"/>
      <c r="AA122" s="23"/>
      <c r="AB122" s="25"/>
      <c r="AC122" s="16"/>
      <c r="AD122" s="20"/>
      <c r="AE122" s="20"/>
      <c r="AF122" s="20"/>
      <c r="AG122" s="20"/>
      <c r="AH122" s="20"/>
      <c r="AI122" s="20"/>
      <c r="AJ122" s="20"/>
      <c r="AK122" s="20"/>
    </row>
    <row r="123" spans="1:37" s="22" customFormat="1" ht="24.75" hidden="1" customHeight="1">
      <c r="A123" s="2">
        <v>8</v>
      </c>
      <c r="B123" s="3" t="s">
        <v>283</v>
      </c>
      <c r="C123" s="15"/>
      <c r="D123" s="15"/>
      <c r="E123" s="15"/>
      <c r="F123" s="23">
        <f t="shared" si="6"/>
        <v>0</v>
      </c>
      <c r="G123" s="23"/>
      <c r="H123" s="23"/>
      <c r="I123" s="23"/>
      <c r="J123" s="23"/>
      <c r="K123" s="23"/>
      <c r="L123" s="23"/>
      <c r="M123" s="23"/>
      <c r="N123" s="23"/>
      <c r="O123" s="23"/>
      <c r="P123" s="23"/>
      <c r="Q123" s="23"/>
      <c r="R123" s="23"/>
      <c r="S123" s="23"/>
      <c r="T123" s="23"/>
      <c r="U123" s="23"/>
      <c r="V123" s="23"/>
      <c r="W123" s="23"/>
      <c r="X123" s="23"/>
      <c r="Y123" s="23"/>
      <c r="Z123" s="23"/>
      <c r="AA123" s="23"/>
      <c r="AB123" s="25"/>
      <c r="AC123" s="16"/>
      <c r="AD123" s="20"/>
      <c r="AE123" s="20"/>
      <c r="AF123" s="20"/>
      <c r="AG123" s="20"/>
      <c r="AH123" s="20"/>
      <c r="AI123" s="20"/>
      <c r="AJ123" s="20"/>
      <c r="AK123" s="20"/>
    </row>
    <row r="124" spans="1:37" s="22" customFormat="1" ht="24.75" hidden="1" customHeight="1">
      <c r="A124" s="2">
        <v>9</v>
      </c>
      <c r="B124" s="3" t="s">
        <v>284</v>
      </c>
      <c r="C124" s="15"/>
      <c r="D124" s="15"/>
      <c r="E124" s="15"/>
      <c r="F124" s="23">
        <f t="shared" si="6"/>
        <v>0</v>
      </c>
      <c r="G124" s="23"/>
      <c r="H124" s="23"/>
      <c r="I124" s="23"/>
      <c r="J124" s="23"/>
      <c r="K124" s="23"/>
      <c r="L124" s="23"/>
      <c r="M124" s="23"/>
      <c r="N124" s="23"/>
      <c r="O124" s="23"/>
      <c r="P124" s="23"/>
      <c r="Q124" s="23"/>
      <c r="R124" s="23"/>
      <c r="S124" s="23"/>
      <c r="T124" s="23"/>
      <c r="U124" s="23"/>
      <c r="V124" s="23"/>
      <c r="W124" s="23"/>
      <c r="X124" s="23"/>
      <c r="Y124" s="23"/>
      <c r="Z124" s="23"/>
      <c r="AA124" s="23"/>
      <c r="AB124" s="25"/>
      <c r="AC124" s="16"/>
      <c r="AD124" s="20"/>
      <c r="AE124" s="20"/>
      <c r="AF124" s="20"/>
      <c r="AG124" s="20"/>
      <c r="AH124" s="20"/>
      <c r="AI124" s="20"/>
      <c r="AJ124" s="20"/>
      <c r="AK124" s="20"/>
    </row>
    <row r="125" spans="1:37" s="22" customFormat="1" ht="24.75" hidden="1" customHeight="1">
      <c r="A125" s="2">
        <v>10</v>
      </c>
      <c r="B125" s="1" t="s">
        <v>285</v>
      </c>
      <c r="C125" s="15"/>
      <c r="D125" s="15"/>
      <c r="E125" s="15"/>
      <c r="F125" s="23">
        <f t="shared" si="6"/>
        <v>0</v>
      </c>
      <c r="G125" s="23"/>
      <c r="H125" s="23"/>
      <c r="I125" s="23"/>
      <c r="J125" s="23"/>
      <c r="K125" s="23"/>
      <c r="L125" s="23"/>
      <c r="M125" s="23"/>
      <c r="N125" s="23"/>
      <c r="O125" s="23"/>
      <c r="P125" s="23"/>
      <c r="Q125" s="23"/>
      <c r="R125" s="23"/>
      <c r="S125" s="23"/>
      <c r="T125" s="23"/>
      <c r="U125" s="23"/>
      <c r="V125" s="23"/>
      <c r="W125" s="23"/>
      <c r="X125" s="23"/>
      <c r="Y125" s="23"/>
      <c r="Z125" s="23"/>
      <c r="AA125" s="23"/>
      <c r="AB125" s="25"/>
      <c r="AC125" s="16"/>
      <c r="AD125" s="20"/>
      <c r="AE125" s="20"/>
      <c r="AF125" s="20"/>
      <c r="AG125" s="20"/>
      <c r="AH125" s="20"/>
      <c r="AI125" s="20"/>
      <c r="AJ125" s="20"/>
      <c r="AK125" s="20"/>
    </row>
    <row r="126" spans="1:37" s="22" customFormat="1" ht="24.75" hidden="1" customHeight="1">
      <c r="A126" s="2">
        <v>11</v>
      </c>
      <c r="B126" s="3" t="s">
        <v>286</v>
      </c>
      <c r="C126" s="15"/>
      <c r="D126" s="15"/>
      <c r="E126" s="15"/>
      <c r="F126" s="23">
        <f t="shared" si="6"/>
        <v>0</v>
      </c>
      <c r="G126" s="23"/>
      <c r="H126" s="23"/>
      <c r="I126" s="23"/>
      <c r="J126" s="23"/>
      <c r="K126" s="23"/>
      <c r="L126" s="23"/>
      <c r="M126" s="23"/>
      <c r="N126" s="23"/>
      <c r="O126" s="23"/>
      <c r="P126" s="23"/>
      <c r="Q126" s="23"/>
      <c r="R126" s="23"/>
      <c r="S126" s="23"/>
      <c r="T126" s="23"/>
      <c r="U126" s="23"/>
      <c r="V126" s="23"/>
      <c r="W126" s="23"/>
      <c r="X126" s="23"/>
      <c r="Y126" s="23"/>
      <c r="Z126" s="23"/>
      <c r="AA126" s="23"/>
      <c r="AB126" s="25"/>
      <c r="AC126" s="16"/>
      <c r="AD126" s="20"/>
      <c r="AE126" s="20"/>
      <c r="AF126" s="20"/>
      <c r="AG126" s="20"/>
      <c r="AH126" s="20"/>
      <c r="AI126" s="20"/>
      <c r="AJ126" s="20"/>
      <c r="AK126" s="20"/>
    </row>
    <row r="127" spans="1:37" s="22" customFormat="1" ht="24.75" hidden="1" customHeight="1">
      <c r="A127" s="2">
        <v>12</v>
      </c>
      <c r="B127" s="3" t="s">
        <v>287</v>
      </c>
      <c r="C127" s="15"/>
      <c r="D127" s="15"/>
      <c r="E127" s="15"/>
      <c r="F127" s="23">
        <f t="shared" si="6"/>
        <v>0</v>
      </c>
      <c r="G127" s="23"/>
      <c r="H127" s="23"/>
      <c r="I127" s="23"/>
      <c r="J127" s="23"/>
      <c r="K127" s="23"/>
      <c r="L127" s="23"/>
      <c r="M127" s="23"/>
      <c r="N127" s="23"/>
      <c r="O127" s="23"/>
      <c r="P127" s="23"/>
      <c r="Q127" s="23"/>
      <c r="R127" s="23"/>
      <c r="S127" s="23"/>
      <c r="T127" s="23"/>
      <c r="U127" s="23"/>
      <c r="V127" s="23"/>
      <c r="W127" s="23"/>
      <c r="X127" s="23"/>
      <c r="Y127" s="23"/>
      <c r="Z127" s="23"/>
      <c r="AA127" s="23"/>
      <c r="AB127" s="25"/>
      <c r="AC127" s="16"/>
      <c r="AD127" s="20"/>
      <c r="AE127" s="20"/>
      <c r="AF127" s="20"/>
      <c r="AG127" s="20"/>
      <c r="AH127" s="20"/>
      <c r="AI127" s="20"/>
      <c r="AJ127" s="20"/>
      <c r="AK127" s="20"/>
    </row>
    <row r="128" spans="1:37" s="22" customFormat="1" ht="24.75" hidden="1" customHeight="1">
      <c r="A128" s="2">
        <v>13</v>
      </c>
      <c r="B128" s="3" t="s">
        <v>288</v>
      </c>
      <c r="C128" s="15"/>
      <c r="D128" s="15"/>
      <c r="E128" s="15"/>
      <c r="F128" s="23">
        <f t="shared" si="6"/>
        <v>0</v>
      </c>
      <c r="G128" s="23"/>
      <c r="H128" s="23"/>
      <c r="I128" s="23"/>
      <c r="J128" s="23"/>
      <c r="K128" s="23"/>
      <c r="L128" s="23"/>
      <c r="M128" s="23"/>
      <c r="N128" s="23"/>
      <c r="O128" s="23"/>
      <c r="P128" s="23"/>
      <c r="Q128" s="23"/>
      <c r="R128" s="23"/>
      <c r="S128" s="23"/>
      <c r="T128" s="23"/>
      <c r="U128" s="23"/>
      <c r="V128" s="23"/>
      <c r="W128" s="23"/>
      <c r="X128" s="23"/>
      <c r="Y128" s="23"/>
      <c r="Z128" s="23"/>
      <c r="AA128" s="23"/>
      <c r="AB128" s="25"/>
      <c r="AC128" s="16"/>
      <c r="AD128" s="20"/>
      <c r="AE128" s="20"/>
      <c r="AF128" s="20"/>
      <c r="AG128" s="20"/>
      <c r="AH128" s="20"/>
      <c r="AI128" s="20"/>
      <c r="AJ128" s="20"/>
      <c r="AK128" s="20"/>
    </row>
    <row r="129" spans="1:37" s="22" customFormat="1" ht="18.75" customHeight="1">
      <c r="A129" s="2" t="s">
        <v>80</v>
      </c>
      <c r="B129" s="55" t="s">
        <v>289</v>
      </c>
      <c r="C129" s="15"/>
      <c r="D129" s="15"/>
      <c r="E129" s="15"/>
      <c r="F129" s="56">
        <f>'NTM 2021-2025'!F285</f>
        <v>0</v>
      </c>
      <c r="G129" s="56">
        <f>'NTM 2021-2025'!G285</f>
        <v>0</v>
      </c>
      <c r="H129" s="56">
        <f>'NTM 2021-2025'!L285</f>
        <v>0</v>
      </c>
      <c r="I129" s="56">
        <f>'NTM 2021-2025'!N285</f>
        <v>0</v>
      </c>
      <c r="J129" s="56">
        <f>'NTM 2021-2025'!R285</f>
        <v>0</v>
      </c>
      <c r="K129" s="56">
        <f>'NTM 2021-2025'!S285</f>
        <v>0</v>
      </c>
      <c r="L129" s="56">
        <f>'NTM 2021-2025'!T285</f>
        <v>0</v>
      </c>
      <c r="M129" s="56">
        <f>'NTM 2021-2025'!U285</f>
        <v>0</v>
      </c>
      <c r="N129" s="56">
        <f>'NTM 2021-2025'!V285</f>
        <v>0</v>
      </c>
      <c r="O129" s="56">
        <f>'NTM 2021-2025'!W285</f>
        <v>0</v>
      </c>
      <c r="P129" s="56">
        <f>'NTM 2021-2025'!X285</f>
        <v>0</v>
      </c>
      <c r="Q129" s="56">
        <f>'NTM 2021-2025'!Y285</f>
        <v>0</v>
      </c>
      <c r="R129" s="56">
        <f>'NTM 2021-2025'!Z285</f>
        <v>0</v>
      </c>
      <c r="S129" s="56">
        <f>'NTM 2021-2025'!AA285</f>
        <v>0</v>
      </c>
      <c r="T129" s="56">
        <f>'NTM 2021-2025'!AB285</f>
        <v>0</v>
      </c>
      <c r="U129" s="56">
        <f>'NTM 2021-2025'!AC285</f>
        <v>0</v>
      </c>
      <c r="V129" s="56">
        <f>'NTM 2021-2025'!AD285</f>
        <v>0</v>
      </c>
      <c r="W129" s="56">
        <f>'NTM 2021-2025'!AE285</f>
        <v>0</v>
      </c>
      <c r="X129" s="56">
        <f>'NTM 2021-2025'!AF285</f>
        <v>0</v>
      </c>
      <c r="Y129" s="56">
        <f>'NTM 2021-2025'!AG285</f>
        <v>0</v>
      </c>
      <c r="Z129" s="56">
        <f>'NTM 2021-2025'!AH285</f>
        <v>0</v>
      </c>
      <c r="AA129" s="56">
        <f>'NTM 2021-2025'!AI285</f>
        <v>0</v>
      </c>
      <c r="AB129" s="19">
        <f t="shared" ref="AB129" si="7">SUM(AB130:AB144)</f>
        <v>0</v>
      </c>
      <c r="AC129" s="39"/>
      <c r="AD129" s="20"/>
      <c r="AE129" s="20"/>
      <c r="AF129" s="20"/>
      <c r="AG129" s="20"/>
      <c r="AH129" s="20"/>
      <c r="AI129" s="20"/>
      <c r="AJ129" s="20"/>
      <c r="AK129" s="20"/>
    </row>
    <row r="130" spans="1:37" s="22" customFormat="1" ht="24.75" hidden="1" customHeight="1">
      <c r="A130" s="2">
        <v>1</v>
      </c>
      <c r="B130" s="1" t="s">
        <v>290</v>
      </c>
      <c r="C130" s="15"/>
      <c r="D130" s="15"/>
      <c r="E130" s="15"/>
      <c r="F130" s="23"/>
      <c r="G130" s="23"/>
      <c r="H130" s="23"/>
      <c r="I130" s="23"/>
      <c r="J130" s="23"/>
      <c r="K130" s="23"/>
      <c r="L130" s="23"/>
      <c r="M130" s="23"/>
      <c r="N130" s="23"/>
      <c r="O130" s="23"/>
      <c r="P130" s="23"/>
      <c r="Q130" s="23"/>
      <c r="R130" s="23"/>
      <c r="S130" s="23"/>
      <c r="T130" s="23"/>
      <c r="U130" s="23"/>
      <c r="V130" s="23"/>
      <c r="W130" s="23"/>
      <c r="X130" s="23"/>
      <c r="Y130" s="23"/>
      <c r="Z130" s="23"/>
      <c r="AA130" s="23"/>
      <c r="AB130" s="25"/>
      <c r="AC130" s="16"/>
      <c r="AD130" s="20"/>
      <c r="AE130" s="20"/>
      <c r="AF130" s="20"/>
      <c r="AG130" s="20"/>
      <c r="AH130" s="20"/>
      <c r="AI130" s="20"/>
      <c r="AJ130" s="20"/>
      <c r="AK130" s="20"/>
    </row>
    <row r="131" spans="1:37" s="22" customFormat="1" ht="24.75" hidden="1" customHeight="1">
      <c r="A131" s="2">
        <v>2</v>
      </c>
      <c r="B131" s="1" t="s">
        <v>291</v>
      </c>
      <c r="C131" s="15"/>
      <c r="D131" s="15"/>
      <c r="E131" s="15"/>
      <c r="F131" s="23"/>
      <c r="G131" s="23"/>
      <c r="H131" s="23"/>
      <c r="I131" s="23"/>
      <c r="J131" s="23"/>
      <c r="K131" s="23"/>
      <c r="L131" s="23"/>
      <c r="M131" s="23"/>
      <c r="N131" s="23"/>
      <c r="O131" s="23"/>
      <c r="P131" s="23"/>
      <c r="Q131" s="23"/>
      <c r="R131" s="23"/>
      <c r="S131" s="23"/>
      <c r="T131" s="23"/>
      <c r="U131" s="23"/>
      <c r="V131" s="23"/>
      <c r="W131" s="23"/>
      <c r="X131" s="23"/>
      <c r="Y131" s="23"/>
      <c r="Z131" s="23"/>
      <c r="AA131" s="23"/>
      <c r="AB131" s="25"/>
      <c r="AC131" s="16"/>
      <c r="AD131" s="20"/>
      <c r="AE131" s="20"/>
      <c r="AF131" s="20"/>
      <c r="AG131" s="20"/>
      <c r="AH131" s="20"/>
      <c r="AI131" s="20"/>
      <c r="AJ131" s="20"/>
      <c r="AK131" s="20"/>
    </row>
    <row r="132" spans="1:37" s="22" customFormat="1" ht="24.75" hidden="1" customHeight="1">
      <c r="A132" s="2">
        <v>3</v>
      </c>
      <c r="B132" s="3" t="s">
        <v>292</v>
      </c>
      <c r="C132" s="15"/>
      <c r="D132" s="15"/>
      <c r="E132" s="15"/>
      <c r="F132" s="23"/>
      <c r="G132" s="23"/>
      <c r="H132" s="23"/>
      <c r="I132" s="23"/>
      <c r="J132" s="23"/>
      <c r="K132" s="23"/>
      <c r="L132" s="23"/>
      <c r="M132" s="23"/>
      <c r="N132" s="23"/>
      <c r="O132" s="23"/>
      <c r="P132" s="23"/>
      <c r="Q132" s="23"/>
      <c r="R132" s="23"/>
      <c r="S132" s="23"/>
      <c r="T132" s="23"/>
      <c r="U132" s="23"/>
      <c r="V132" s="23"/>
      <c r="W132" s="23"/>
      <c r="X132" s="23"/>
      <c r="Y132" s="23"/>
      <c r="Z132" s="23"/>
      <c r="AA132" s="23"/>
      <c r="AB132" s="25"/>
      <c r="AC132" s="16"/>
      <c r="AD132" s="20"/>
      <c r="AE132" s="20"/>
      <c r="AF132" s="20"/>
      <c r="AG132" s="20"/>
      <c r="AH132" s="20"/>
      <c r="AI132" s="20"/>
      <c r="AJ132" s="20"/>
      <c r="AK132" s="20"/>
    </row>
    <row r="133" spans="1:37" s="22" customFormat="1" ht="31.5" hidden="1">
      <c r="A133" s="2">
        <v>4</v>
      </c>
      <c r="B133" s="1" t="s">
        <v>293</v>
      </c>
      <c r="C133" s="15"/>
      <c r="D133" s="15"/>
      <c r="E133" s="15"/>
      <c r="F133" s="23"/>
      <c r="G133" s="23"/>
      <c r="H133" s="23"/>
      <c r="I133" s="23"/>
      <c r="J133" s="23"/>
      <c r="K133" s="23"/>
      <c r="L133" s="23"/>
      <c r="M133" s="23"/>
      <c r="N133" s="23"/>
      <c r="O133" s="23"/>
      <c r="P133" s="23"/>
      <c r="Q133" s="23"/>
      <c r="R133" s="23"/>
      <c r="S133" s="23"/>
      <c r="T133" s="23"/>
      <c r="U133" s="23"/>
      <c r="V133" s="23"/>
      <c r="W133" s="23"/>
      <c r="X133" s="23"/>
      <c r="Y133" s="23"/>
      <c r="Z133" s="23"/>
      <c r="AA133" s="23"/>
      <c r="AB133" s="25"/>
      <c r="AC133" s="16"/>
      <c r="AD133" s="20"/>
      <c r="AE133" s="20"/>
      <c r="AF133" s="20"/>
      <c r="AG133" s="20"/>
      <c r="AH133" s="20"/>
      <c r="AI133" s="20"/>
      <c r="AJ133" s="20"/>
      <c r="AK133" s="20"/>
    </row>
    <row r="134" spans="1:37" s="22" customFormat="1" ht="47.25" hidden="1">
      <c r="A134" s="2">
        <v>5</v>
      </c>
      <c r="B134" s="1" t="s">
        <v>294</v>
      </c>
      <c r="C134" s="15"/>
      <c r="D134" s="15"/>
      <c r="E134" s="15"/>
      <c r="F134" s="23"/>
      <c r="G134" s="23"/>
      <c r="H134" s="23"/>
      <c r="I134" s="23"/>
      <c r="J134" s="23"/>
      <c r="K134" s="23"/>
      <c r="L134" s="23"/>
      <c r="M134" s="23"/>
      <c r="N134" s="23"/>
      <c r="O134" s="23"/>
      <c r="P134" s="23"/>
      <c r="Q134" s="23"/>
      <c r="R134" s="23"/>
      <c r="S134" s="23"/>
      <c r="T134" s="23"/>
      <c r="U134" s="23"/>
      <c r="V134" s="23"/>
      <c r="W134" s="23"/>
      <c r="X134" s="23"/>
      <c r="Y134" s="23"/>
      <c r="Z134" s="23"/>
      <c r="AA134" s="23"/>
      <c r="AB134" s="25"/>
      <c r="AC134" s="16"/>
      <c r="AD134" s="20"/>
      <c r="AE134" s="20"/>
      <c r="AF134" s="20"/>
      <c r="AG134" s="20"/>
      <c r="AH134" s="20"/>
      <c r="AI134" s="20"/>
      <c r="AJ134" s="20"/>
      <c r="AK134" s="20"/>
    </row>
    <row r="135" spans="1:37" s="22" customFormat="1" ht="78.75" hidden="1">
      <c r="A135" s="2">
        <v>6</v>
      </c>
      <c r="B135" s="1" t="s">
        <v>295</v>
      </c>
      <c r="C135" s="15"/>
      <c r="D135" s="15"/>
      <c r="E135" s="15"/>
      <c r="F135" s="23"/>
      <c r="G135" s="23"/>
      <c r="H135" s="23"/>
      <c r="I135" s="23"/>
      <c r="J135" s="23"/>
      <c r="K135" s="23"/>
      <c r="L135" s="23"/>
      <c r="M135" s="23"/>
      <c r="N135" s="23"/>
      <c r="O135" s="23"/>
      <c r="P135" s="23"/>
      <c r="Q135" s="23"/>
      <c r="R135" s="23"/>
      <c r="S135" s="23"/>
      <c r="T135" s="23"/>
      <c r="U135" s="23"/>
      <c r="V135" s="23"/>
      <c r="W135" s="23"/>
      <c r="X135" s="23"/>
      <c r="Y135" s="23"/>
      <c r="Z135" s="23"/>
      <c r="AA135" s="23"/>
      <c r="AB135" s="25"/>
      <c r="AC135" s="16"/>
      <c r="AD135" s="20"/>
      <c r="AE135" s="20"/>
      <c r="AF135" s="20"/>
      <c r="AG135" s="20"/>
      <c r="AH135" s="20"/>
      <c r="AI135" s="20"/>
      <c r="AJ135" s="20"/>
      <c r="AK135" s="20"/>
    </row>
    <row r="136" spans="1:37" s="22" customFormat="1" ht="24.75" hidden="1" customHeight="1">
      <c r="A136" s="2">
        <v>7</v>
      </c>
      <c r="B136" s="1" t="s">
        <v>296</v>
      </c>
      <c r="C136" s="15"/>
      <c r="D136" s="15"/>
      <c r="E136" s="15"/>
      <c r="F136" s="23"/>
      <c r="G136" s="23"/>
      <c r="H136" s="23"/>
      <c r="I136" s="23"/>
      <c r="J136" s="23"/>
      <c r="K136" s="23"/>
      <c r="L136" s="23"/>
      <c r="M136" s="23"/>
      <c r="N136" s="23"/>
      <c r="O136" s="23"/>
      <c r="P136" s="23"/>
      <c r="Q136" s="23"/>
      <c r="R136" s="23"/>
      <c r="S136" s="23"/>
      <c r="T136" s="23"/>
      <c r="U136" s="23"/>
      <c r="V136" s="23"/>
      <c r="W136" s="23"/>
      <c r="X136" s="23"/>
      <c r="Y136" s="23"/>
      <c r="Z136" s="23"/>
      <c r="AA136" s="23"/>
      <c r="AB136" s="25"/>
      <c r="AC136" s="16"/>
      <c r="AD136" s="20"/>
      <c r="AE136" s="20"/>
      <c r="AF136" s="20"/>
      <c r="AG136" s="20"/>
      <c r="AH136" s="20"/>
      <c r="AI136" s="20"/>
      <c r="AJ136" s="20"/>
      <c r="AK136" s="20"/>
    </row>
    <row r="137" spans="1:37" s="22" customFormat="1" ht="24.75" hidden="1" customHeight="1">
      <c r="A137" s="2">
        <v>8</v>
      </c>
      <c r="B137" s="1" t="s">
        <v>297</v>
      </c>
      <c r="C137" s="15"/>
      <c r="D137" s="15"/>
      <c r="E137" s="15"/>
      <c r="F137" s="23"/>
      <c r="G137" s="23"/>
      <c r="H137" s="23"/>
      <c r="I137" s="23"/>
      <c r="J137" s="23"/>
      <c r="K137" s="23"/>
      <c r="L137" s="23"/>
      <c r="M137" s="23"/>
      <c r="N137" s="23"/>
      <c r="O137" s="23"/>
      <c r="P137" s="23"/>
      <c r="Q137" s="23"/>
      <c r="R137" s="23"/>
      <c r="S137" s="23"/>
      <c r="T137" s="23"/>
      <c r="U137" s="23"/>
      <c r="V137" s="23"/>
      <c r="W137" s="23"/>
      <c r="X137" s="23"/>
      <c r="Y137" s="23"/>
      <c r="Z137" s="23"/>
      <c r="AA137" s="23"/>
      <c r="AB137" s="25"/>
      <c r="AC137" s="16"/>
      <c r="AD137" s="20"/>
      <c r="AE137" s="20"/>
      <c r="AF137" s="20"/>
      <c r="AG137" s="20"/>
      <c r="AH137" s="20"/>
      <c r="AI137" s="20"/>
      <c r="AJ137" s="20"/>
      <c r="AK137" s="20"/>
    </row>
    <row r="138" spans="1:37" s="22" customFormat="1" ht="24.75" hidden="1" customHeight="1">
      <c r="A138" s="2">
        <v>9</v>
      </c>
      <c r="B138" s="1" t="s">
        <v>298</v>
      </c>
      <c r="C138" s="15"/>
      <c r="D138" s="15"/>
      <c r="E138" s="15"/>
      <c r="F138" s="23"/>
      <c r="G138" s="23"/>
      <c r="H138" s="23"/>
      <c r="I138" s="23"/>
      <c r="J138" s="23"/>
      <c r="K138" s="23"/>
      <c r="L138" s="23"/>
      <c r="M138" s="23"/>
      <c r="N138" s="23"/>
      <c r="O138" s="23"/>
      <c r="P138" s="23"/>
      <c r="Q138" s="23"/>
      <c r="R138" s="23"/>
      <c r="S138" s="23"/>
      <c r="T138" s="23"/>
      <c r="U138" s="23"/>
      <c r="V138" s="23"/>
      <c r="W138" s="23"/>
      <c r="X138" s="23"/>
      <c r="Y138" s="23"/>
      <c r="Z138" s="23"/>
      <c r="AA138" s="23"/>
      <c r="AB138" s="25"/>
      <c r="AC138" s="16"/>
      <c r="AD138" s="20"/>
      <c r="AE138" s="20"/>
      <c r="AF138" s="20"/>
      <c r="AG138" s="20"/>
      <c r="AH138" s="20"/>
      <c r="AI138" s="20"/>
      <c r="AJ138" s="20"/>
      <c r="AK138" s="20"/>
    </row>
    <row r="139" spans="1:37" s="22" customFormat="1" ht="31.5" hidden="1">
      <c r="A139" s="2">
        <v>10</v>
      </c>
      <c r="B139" s="1" t="s">
        <v>299</v>
      </c>
      <c r="C139" s="15"/>
      <c r="D139" s="15"/>
      <c r="E139" s="15"/>
      <c r="F139" s="23"/>
      <c r="G139" s="23"/>
      <c r="H139" s="23"/>
      <c r="I139" s="23"/>
      <c r="J139" s="23"/>
      <c r="K139" s="23"/>
      <c r="L139" s="23"/>
      <c r="M139" s="23"/>
      <c r="N139" s="23"/>
      <c r="O139" s="23"/>
      <c r="P139" s="23"/>
      <c r="Q139" s="23"/>
      <c r="R139" s="23"/>
      <c r="S139" s="23"/>
      <c r="T139" s="23"/>
      <c r="U139" s="23"/>
      <c r="V139" s="23"/>
      <c r="W139" s="23"/>
      <c r="X139" s="23"/>
      <c r="Y139" s="23"/>
      <c r="Z139" s="23"/>
      <c r="AA139" s="23"/>
      <c r="AB139" s="25"/>
      <c r="AC139" s="16"/>
      <c r="AD139" s="20"/>
      <c r="AE139" s="20"/>
      <c r="AF139" s="20"/>
      <c r="AG139" s="20"/>
      <c r="AH139" s="20"/>
      <c r="AI139" s="20"/>
      <c r="AJ139" s="20"/>
      <c r="AK139" s="20"/>
    </row>
    <row r="140" spans="1:37" s="22" customFormat="1" ht="24.75" hidden="1" customHeight="1">
      <c r="A140" s="2">
        <v>11</v>
      </c>
      <c r="B140" s="1" t="s">
        <v>300</v>
      </c>
      <c r="C140" s="15"/>
      <c r="D140" s="15"/>
      <c r="E140" s="15"/>
      <c r="F140" s="23"/>
      <c r="G140" s="23"/>
      <c r="H140" s="23"/>
      <c r="I140" s="23"/>
      <c r="J140" s="23"/>
      <c r="K140" s="23"/>
      <c r="L140" s="23"/>
      <c r="M140" s="23"/>
      <c r="N140" s="23"/>
      <c r="O140" s="23"/>
      <c r="P140" s="23"/>
      <c r="Q140" s="23"/>
      <c r="R140" s="23"/>
      <c r="S140" s="23"/>
      <c r="T140" s="23"/>
      <c r="U140" s="23"/>
      <c r="V140" s="23"/>
      <c r="W140" s="23"/>
      <c r="X140" s="23"/>
      <c r="Y140" s="23"/>
      <c r="Z140" s="23"/>
      <c r="AA140" s="23"/>
      <c r="AB140" s="25"/>
      <c r="AC140" s="16"/>
      <c r="AD140" s="20"/>
      <c r="AE140" s="20"/>
      <c r="AF140" s="20"/>
      <c r="AG140" s="20"/>
      <c r="AH140" s="20"/>
      <c r="AI140" s="20"/>
      <c r="AJ140" s="20"/>
      <c r="AK140" s="20"/>
    </row>
    <row r="141" spans="1:37" s="22" customFormat="1" ht="24.75" hidden="1" customHeight="1">
      <c r="A141" s="2">
        <v>12</v>
      </c>
      <c r="B141" s="1" t="s">
        <v>301</v>
      </c>
      <c r="C141" s="15"/>
      <c r="D141" s="15"/>
      <c r="E141" s="15"/>
      <c r="F141" s="23"/>
      <c r="G141" s="23"/>
      <c r="H141" s="23"/>
      <c r="I141" s="23"/>
      <c r="J141" s="23"/>
      <c r="K141" s="23"/>
      <c r="L141" s="23"/>
      <c r="M141" s="23"/>
      <c r="N141" s="23"/>
      <c r="O141" s="23"/>
      <c r="P141" s="23"/>
      <c r="Q141" s="23"/>
      <c r="R141" s="23"/>
      <c r="S141" s="23"/>
      <c r="T141" s="23"/>
      <c r="U141" s="23"/>
      <c r="V141" s="23"/>
      <c r="W141" s="23"/>
      <c r="X141" s="23"/>
      <c r="Y141" s="23"/>
      <c r="Z141" s="23"/>
      <c r="AA141" s="23"/>
      <c r="AB141" s="25"/>
      <c r="AC141" s="16"/>
      <c r="AD141" s="20"/>
      <c r="AE141" s="20"/>
      <c r="AF141" s="20"/>
      <c r="AG141" s="20"/>
      <c r="AH141" s="20"/>
      <c r="AI141" s="20"/>
      <c r="AJ141" s="20"/>
      <c r="AK141" s="20"/>
    </row>
    <row r="142" spans="1:37" s="22" customFormat="1" ht="24.75" hidden="1" customHeight="1">
      <c r="A142" s="2">
        <v>13</v>
      </c>
      <c r="B142" s="1" t="s">
        <v>302</v>
      </c>
      <c r="C142" s="15"/>
      <c r="D142" s="15"/>
      <c r="E142" s="15"/>
      <c r="F142" s="23"/>
      <c r="G142" s="23"/>
      <c r="H142" s="23"/>
      <c r="I142" s="23"/>
      <c r="J142" s="23"/>
      <c r="K142" s="23"/>
      <c r="L142" s="23"/>
      <c r="M142" s="23"/>
      <c r="N142" s="23"/>
      <c r="O142" s="23"/>
      <c r="P142" s="23"/>
      <c r="Q142" s="23"/>
      <c r="R142" s="23"/>
      <c r="S142" s="23"/>
      <c r="T142" s="23"/>
      <c r="U142" s="23"/>
      <c r="V142" s="23"/>
      <c r="W142" s="23"/>
      <c r="X142" s="23"/>
      <c r="Y142" s="23"/>
      <c r="Z142" s="23"/>
      <c r="AA142" s="23"/>
      <c r="AB142" s="25"/>
      <c r="AC142" s="16"/>
      <c r="AD142" s="20"/>
      <c r="AE142" s="20"/>
      <c r="AF142" s="20"/>
      <c r="AG142" s="20"/>
      <c r="AH142" s="20"/>
      <c r="AI142" s="20"/>
      <c r="AJ142" s="20"/>
      <c r="AK142" s="20"/>
    </row>
    <row r="143" spans="1:37" s="22" customFormat="1" ht="31.5" hidden="1">
      <c r="A143" s="2">
        <v>14</v>
      </c>
      <c r="B143" s="1" t="s">
        <v>303</v>
      </c>
      <c r="C143" s="15"/>
      <c r="D143" s="15"/>
      <c r="E143" s="15"/>
      <c r="F143" s="23"/>
      <c r="G143" s="23"/>
      <c r="H143" s="23"/>
      <c r="I143" s="23"/>
      <c r="J143" s="23"/>
      <c r="K143" s="23"/>
      <c r="L143" s="23"/>
      <c r="M143" s="23"/>
      <c r="N143" s="23"/>
      <c r="O143" s="23"/>
      <c r="P143" s="23"/>
      <c r="Q143" s="23"/>
      <c r="R143" s="23"/>
      <c r="S143" s="23"/>
      <c r="T143" s="23"/>
      <c r="U143" s="23"/>
      <c r="V143" s="23"/>
      <c r="W143" s="23"/>
      <c r="X143" s="23"/>
      <c r="Y143" s="23"/>
      <c r="Z143" s="23"/>
      <c r="AA143" s="23"/>
      <c r="AB143" s="25"/>
      <c r="AC143" s="16"/>
      <c r="AD143" s="20"/>
      <c r="AE143" s="20"/>
      <c r="AF143" s="20"/>
      <c r="AG143" s="20"/>
      <c r="AH143" s="20"/>
      <c r="AI143" s="20"/>
      <c r="AJ143" s="20"/>
      <c r="AK143" s="20"/>
    </row>
    <row r="144" spans="1:37" s="22" customFormat="1" ht="24.75" hidden="1" customHeight="1">
      <c r="A144" s="2">
        <v>15</v>
      </c>
      <c r="B144" s="3" t="s">
        <v>304</v>
      </c>
      <c r="C144" s="15"/>
      <c r="D144" s="15"/>
      <c r="E144" s="15"/>
      <c r="F144" s="23"/>
      <c r="G144" s="23"/>
      <c r="H144" s="23"/>
      <c r="I144" s="23"/>
      <c r="J144" s="23"/>
      <c r="K144" s="23"/>
      <c r="L144" s="23"/>
      <c r="M144" s="23"/>
      <c r="N144" s="23"/>
      <c r="O144" s="23"/>
      <c r="P144" s="23"/>
      <c r="Q144" s="23"/>
      <c r="R144" s="23"/>
      <c r="S144" s="23"/>
      <c r="T144" s="23"/>
      <c r="U144" s="23"/>
      <c r="V144" s="23"/>
      <c r="W144" s="23"/>
      <c r="X144" s="23"/>
      <c r="Y144" s="23"/>
      <c r="Z144" s="23"/>
      <c r="AA144" s="23"/>
      <c r="AB144" s="25"/>
      <c r="AC144" s="16"/>
      <c r="AD144" s="20"/>
      <c r="AE144" s="20"/>
      <c r="AF144" s="20"/>
      <c r="AG144" s="20"/>
      <c r="AH144" s="20"/>
      <c r="AI144" s="20"/>
      <c r="AJ144" s="20"/>
      <c r="AK144" s="20"/>
    </row>
    <row r="145" spans="1:37" s="22" customFormat="1" ht="18.75" customHeight="1">
      <c r="A145" s="2" t="s">
        <v>86</v>
      </c>
      <c r="B145" s="55" t="s">
        <v>87</v>
      </c>
      <c r="C145" s="15"/>
      <c r="D145" s="15"/>
      <c r="E145" s="15"/>
      <c r="F145" s="56">
        <f>'NTM 2021-2025'!F301</f>
        <v>0</v>
      </c>
      <c r="G145" s="56">
        <f>'NTM 2021-2025'!G301</f>
        <v>0</v>
      </c>
      <c r="H145" s="56">
        <f>'NTM 2021-2025'!L301</f>
        <v>0</v>
      </c>
      <c r="I145" s="56">
        <f>'NTM 2021-2025'!N301</f>
        <v>0</v>
      </c>
      <c r="J145" s="56">
        <f>'NTM 2021-2025'!R301</f>
        <v>0</v>
      </c>
      <c r="K145" s="56">
        <f>'NTM 2021-2025'!S301</f>
        <v>0</v>
      </c>
      <c r="L145" s="56">
        <f>'NTM 2021-2025'!T301</f>
        <v>0</v>
      </c>
      <c r="M145" s="56">
        <f>'NTM 2021-2025'!U301</f>
        <v>0</v>
      </c>
      <c r="N145" s="56">
        <f>'NTM 2021-2025'!V301</f>
        <v>0</v>
      </c>
      <c r="O145" s="56">
        <f>'NTM 2021-2025'!W301</f>
        <v>0</v>
      </c>
      <c r="P145" s="56">
        <f>'NTM 2021-2025'!X301</f>
        <v>0</v>
      </c>
      <c r="Q145" s="56">
        <f>'NTM 2021-2025'!Y301</f>
        <v>0</v>
      </c>
      <c r="R145" s="56">
        <f>'NTM 2021-2025'!Z301</f>
        <v>0</v>
      </c>
      <c r="S145" s="56">
        <f>'NTM 2021-2025'!AA301</f>
        <v>0</v>
      </c>
      <c r="T145" s="56">
        <f>'NTM 2021-2025'!AB301</f>
        <v>0</v>
      </c>
      <c r="U145" s="56">
        <f>'NTM 2021-2025'!AC301</f>
        <v>0</v>
      </c>
      <c r="V145" s="56">
        <f>'NTM 2021-2025'!AD301</f>
        <v>0</v>
      </c>
      <c r="W145" s="56">
        <f>'NTM 2021-2025'!AE301</f>
        <v>0</v>
      </c>
      <c r="X145" s="56">
        <f>'NTM 2021-2025'!AF301</f>
        <v>0</v>
      </c>
      <c r="Y145" s="56">
        <f>'NTM 2021-2025'!AG301</f>
        <v>0</v>
      </c>
      <c r="Z145" s="56">
        <f>'NTM 2021-2025'!AH301</f>
        <v>0</v>
      </c>
      <c r="AA145" s="56">
        <f>'NTM 2021-2025'!AI301</f>
        <v>0</v>
      </c>
      <c r="AB145" s="19">
        <f>'NTM 2021-2025'!AJ301</f>
        <v>0</v>
      </c>
      <c r="AC145" s="39"/>
      <c r="AD145" s="20"/>
      <c r="AE145" s="20"/>
      <c r="AF145" s="20"/>
      <c r="AG145" s="20"/>
      <c r="AH145" s="20"/>
      <c r="AI145" s="20"/>
      <c r="AJ145" s="20"/>
      <c r="AK145" s="20"/>
    </row>
    <row r="146" spans="1:37" s="22" customFormat="1" ht="31.5" hidden="1">
      <c r="A146" s="2">
        <v>1</v>
      </c>
      <c r="B146" s="3" t="s">
        <v>305</v>
      </c>
      <c r="C146" s="15"/>
      <c r="D146" s="15"/>
      <c r="E146" s="15"/>
      <c r="F146" s="23"/>
      <c r="G146" s="23"/>
      <c r="H146" s="23"/>
      <c r="I146" s="23"/>
      <c r="J146" s="23"/>
      <c r="K146" s="23"/>
      <c r="L146" s="23"/>
      <c r="M146" s="23"/>
      <c r="N146" s="23"/>
      <c r="O146" s="23"/>
      <c r="P146" s="23"/>
      <c r="Q146" s="23"/>
      <c r="R146" s="23"/>
      <c r="S146" s="23"/>
      <c r="T146" s="23"/>
      <c r="U146" s="23"/>
      <c r="V146" s="23"/>
      <c r="W146" s="23"/>
      <c r="X146" s="23"/>
      <c r="Y146" s="23"/>
      <c r="Z146" s="23"/>
      <c r="AA146" s="23"/>
      <c r="AB146" s="25"/>
      <c r="AC146" s="16"/>
      <c r="AD146" s="20"/>
      <c r="AE146" s="20"/>
      <c r="AF146" s="20"/>
      <c r="AG146" s="20"/>
      <c r="AH146" s="20"/>
      <c r="AI146" s="20"/>
      <c r="AJ146" s="20"/>
      <c r="AK146" s="20"/>
    </row>
    <row r="147" spans="1:37" s="22" customFormat="1" ht="24.75" hidden="1" customHeight="1">
      <c r="A147" s="2">
        <v>2</v>
      </c>
      <c r="B147" s="3" t="s">
        <v>306</v>
      </c>
      <c r="C147" s="15"/>
      <c r="D147" s="15"/>
      <c r="E147" s="15"/>
      <c r="F147" s="23"/>
      <c r="G147" s="23"/>
      <c r="H147" s="23"/>
      <c r="I147" s="23"/>
      <c r="J147" s="23"/>
      <c r="K147" s="23"/>
      <c r="L147" s="23"/>
      <c r="M147" s="23"/>
      <c r="N147" s="23"/>
      <c r="O147" s="23"/>
      <c r="P147" s="23"/>
      <c r="Q147" s="23"/>
      <c r="R147" s="23"/>
      <c r="S147" s="23"/>
      <c r="T147" s="23"/>
      <c r="U147" s="23"/>
      <c r="V147" s="23"/>
      <c r="W147" s="23"/>
      <c r="X147" s="23"/>
      <c r="Y147" s="23"/>
      <c r="Z147" s="23"/>
      <c r="AA147" s="23"/>
      <c r="AB147" s="25"/>
      <c r="AC147" s="16"/>
      <c r="AD147" s="20"/>
      <c r="AE147" s="20"/>
      <c r="AF147" s="20"/>
      <c r="AG147" s="20"/>
      <c r="AH147" s="20"/>
      <c r="AI147" s="20"/>
      <c r="AJ147" s="20"/>
      <c r="AK147" s="20"/>
    </row>
    <row r="148" spans="1:37" s="22" customFormat="1" ht="15.75" hidden="1">
      <c r="A148" s="2">
        <v>3</v>
      </c>
      <c r="B148" s="3" t="s">
        <v>307</v>
      </c>
      <c r="C148" s="15"/>
      <c r="D148" s="15"/>
      <c r="E148" s="15"/>
      <c r="F148" s="23"/>
      <c r="G148" s="23"/>
      <c r="H148" s="23"/>
      <c r="I148" s="23"/>
      <c r="J148" s="23"/>
      <c r="K148" s="23"/>
      <c r="L148" s="23"/>
      <c r="M148" s="23"/>
      <c r="N148" s="23"/>
      <c r="O148" s="23"/>
      <c r="P148" s="23"/>
      <c r="Q148" s="23"/>
      <c r="R148" s="23"/>
      <c r="S148" s="23"/>
      <c r="T148" s="23"/>
      <c r="U148" s="23"/>
      <c r="V148" s="23"/>
      <c r="W148" s="23"/>
      <c r="X148" s="23"/>
      <c r="Y148" s="23"/>
      <c r="Z148" s="23"/>
      <c r="AA148" s="23"/>
      <c r="AB148" s="25"/>
      <c r="AC148" s="16"/>
      <c r="AD148" s="20"/>
      <c r="AE148" s="20"/>
      <c r="AF148" s="20"/>
      <c r="AG148" s="20"/>
      <c r="AH148" s="20"/>
      <c r="AI148" s="20"/>
      <c r="AJ148" s="20"/>
      <c r="AK148" s="20"/>
    </row>
    <row r="149" spans="1:37" s="22" customFormat="1" ht="24.75" hidden="1" customHeight="1">
      <c r="A149" s="2">
        <v>4</v>
      </c>
      <c r="B149" s="3" t="s">
        <v>308</v>
      </c>
      <c r="C149" s="15"/>
      <c r="D149" s="15"/>
      <c r="E149" s="15"/>
      <c r="F149" s="23"/>
      <c r="G149" s="23"/>
      <c r="H149" s="23"/>
      <c r="I149" s="23"/>
      <c r="J149" s="23"/>
      <c r="K149" s="23"/>
      <c r="L149" s="23"/>
      <c r="M149" s="23"/>
      <c r="N149" s="23"/>
      <c r="O149" s="23"/>
      <c r="P149" s="23"/>
      <c r="Q149" s="23"/>
      <c r="R149" s="23"/>
      <c r="S149" s="23"/>
      <c r="T149" s="23"/>
      <c r="U149" s="23"/>
      <c r="V149" s="23"/>
      <c r="W149" s="23"/>
      <c r="X149" s="23"/>
      <c r="Y149" s="23"/>
      <c r="Z149" s="23"/>
      <c r="AA149" s="23"/>
      <c r="AB149" s="25"/>
      <c r="AC149" s="16"/>
      <c r="AD149" s="20"/>
      <c r="AE149" s="20"/>
      <c r="AF149" s="20"/>
      <c r="AG149" s="20"/>
      <c r="AH149" s="20"/>
      <c r="AI149" s="20"/>
      <c r="AJ149" s="20"/>
      <c r="AK149" s="20"/>
    </row>
    <row r="150" spans="1:37" s="22" customFormat="1" ht="24.75" hidden="1" customHeight="1">
      <c r="A150" s="2">
        <v>5</v>
      </c>
      <c r="B150" s="3" t="s">
        <v>309</v>
      </c>
      <c r="C150" s="15"/>
      <c r="D150" s="15"/>
      <c r="E150" s="15"/>
      <c r="F150" s="23"/>
      <c r="G150" s="23"/>
      <c r="H150" s="23"/>
      <c r="I150" s="23"/>
      <c r="J150" s="23"/>
      <c r="K150" s="23"/>
      <c r="L150" s="23"/>
      <c r="M150" s="23"/>
      <c r="N150" s="23"/>
      <c r="O150" s="23"/>
      <c r="P150" s="23"/>
      <c r="Q150" s="23"/>
      <c r="R150" s="23"/>
      <c r="S150" s="23"/>
      <c r="T150" s="23"/>
      <c r="U150" s="23"/>
      <c r="V150" s="23"/>
      <c r="W150" s="23"/>
      <c r="X150" s="23"/>
      <c r="Y150" s="23"/>
      <c r="Z150" s="23"/>
      <c r="AA150" s="23"/>
      <c r="AB150" s="25"/>
      <c r="AC150" s="16"/>
      <c r="AD150" s="20"/>
      <c r="AE150" s="20"/>
      <c r="AF150" s="20"/>
      <c r="AG150" s="20"/>
      <c r="AH150" s="20"/>
      <c r="AI150" s="20"/>
      <c r="AJ150" s="20"/>
      <c r="AK150" s="20"/>
    </row>
    <row r="151" spans="1:37" s="22" customFormat="1" ht="31.5" hidden="1">
      <c r="A151" s="2">
        <v>6</v>
      </c>
      <c r="B151" s="3" t="s">
        <v>310</v>
      </c>
      <c r="C151" s="15"/>
      <c r="D151" s="15"/>
      <c r="E151" s="15"/>
      <c r="F151" s="23"/>
      <c r="G151" s="23"/>
      <c r="H151" s="23"/>
      <c r="I151" s="23"/>
      <c r="J151" s="23"/>
      <c r="K151" s="23"/>
      <c r="L151" s="23"/>
      <c r="M151" s="23"/>
      <c r="N151" s="23"/>
      <c r="O151" s="23"/>
      <c r="P151" s="23"/>
      <c r="Q151" s="23"/>
      <c r="R151" s="23"/>
      <c r="S151" s="23"/>
      <c r="T151" s="23"/>
      <c r="U151" s="23"/>
      <c r="V151" s="23"/>
      <c r="W151" s="23"/>
      <c r="X151" s="23"/>
      <c r="Y151" s="23"/>
      <c r="Z151" s="23"/>
      <c r="AA151" s="23"/>
      <c r="AB151" s="25"/>
      <c r="AC151" s="16"/>
      <c r="AD151" s="20"/>
      <c r="AE151" s="20"/>
      <c r="AF151" s="20"/>
      <c r="AG151" s="20"/>
      <c r="AH151" s="20"/>
      <c r="AI151" s="20"/>
      <c r="AJ151" s="20"/>
      <c r="AK151" s="20"/>
    </row>
    <row r="152" spans="1:37" s="22" customFormat="1" ht="24.75" hidden="1" customHeight="1">
      <c r="A152" s="2">
        <v>7</v>
      </c>
      <c r="B152" s="3" t="s">
        <v>311</v>
      </c>
      <c r="C152" s="15"/>
      <c r="D152" s="15"/>
      <c r="E152" s="15"/>
      <c r="F152" s="23"/>
      <c r="G152" s="23"/>
      <c r="H152" s="23"/>
      <c r="I152" s="23"/>
      <c r="J152" s="23"/>
      <c r="K152" s="23"/>
      <c r="L152" s="23"/>
      <c r="M152" s="23"/>
      <c r="N152" s="23"/>
      <c r="O152" s="23"/>
      <c r="P152" s="23"/>
      <c r="Q152" s="23"/>
      <c r="R152" s="23"/>
      <c r="S152" s="23"/>
      <c r="T152" s="23"/>
      <c r="U152" s="23"/>
      <c r="V152" s="23"/>
      <c r="W152" s="23"/>
      <c r="X152" s="23"/>
      <c r="Y152" s="23"/>
      <c r="Z152" s="23"/>
      <c r="AA152" s="23"/>
      <c r="AB152" s="25"/>
      <c r="AC152" s="16"/>
      <c r="AD152" s="20"/>
      <c r="AE152" s="20"/>
      <c r="AF152" s="20"/>
      <c r="AG152" s="20"/>
      <c r="AH152" s="20"/>
      <c r="AI152" s="20"/>
      <c r="AJ152" s="20"/>
      <c r="AK152" s="20"/>
    </row>
    <row r="153" spans="1:37" s="22" customFormat="1" ht="31.5" hidden="1">
      <c r="A153" s="2">
        <v>8</v>
      </c>
      <c r="B153" s="3" t="s">
        <v>312</v>
      </c>
      <c r="C153" s="15"/>
      <c r="D153" s="15"/>
      <c r="E153" s="15"/>
      <c r="F153" s="23"/>
      <c r="G153" s="23"/>
      <c r="H153" s="23"/>
      <c r="I153" s="23"/>
      <c r="J153" s="23"/>
      <c r="K153" s="23"/>
      <c r="L153" s="23"/>
      <c r="M153" s="23"/>
      <c r="N153" s="23"/>
      <c r="O153" s="23"/>
      <c r="P153" s="23"/>
      <c r="Q153" s="23"/>
      <c r="R153" s="23"/>
      <c r="S153" s="23"/>
      <c r="T153" s="23"/>
      <c r="U153" s="23"/>
      <c r="V153" s="23"/>
      <c r="W153" s="23"/>
      <c r="X153" s="23"/>
      <c r="Y153" s="23"/>
      <c r="Z153" s="23"/>
      <c r="AA153" s="23"/>
      <c r="AB153" s="25"/>
      <c r="AC153" s="16"/>
      <c r="AD153" s="20"/>
      <c r="AE153" s="20"/>
      <c r="AF153" s="20"/>
      <c r="AG153" s="20"/>
      <c r="AH153" s="20"/>
      <c r="AI153" s="20"/>
      <c r="AJ153" s="20"/>
      <c r="AK153" s="20"/>
    </row>
    <row r="154" spans="1:37" s="22" customFormat="1" ht="31.5" hidden="1">
      <c r="A154" s="2">
        <v>9</v>
      </c>
      <c r="B154" s="3" t="s">
        <v>313</v>
      </c>
      <c r="C154" s="15"/>
      <c r="D154" s="15"/>
      <c r="E154" s="15"/>
      <c r="F154" s="23"/>
      <c r="G154" s="23"/>
      <c r="H154" s="23"/>
      <c r="I154" s="23"/>
      <c r="J154" s="23"/>
      <c r="K154" s="23"/>
      <c r="L154" s="23"/>
      <c r="M154" s="23"/>
      <c r="N154" s="23"/>
      <c r="O154" s="23"/>
      <c r="P154" s="23"/>
      <c r="Q154" s="23"/>
      <c r="R154" s="23"/>
      <c r="S154" s="23"/>
      <c r="T154" s="23"/>
      <c r="U154" s="23"/>
      <c r="V154" s="23"/>
      <c r="W154" s="23"/>
      <c r="X154" s="23"/>
      <c r="Y154" s="23"/>
      <c r="Z154" s="23"/>
      <c r="AA154" s="23"/>
      <c r="AB154" s="25"/>
      <c r="AC154" s="16"/>
      <c r="AD154" s="20"/>
      <c r="AE154" s="20"/>
      <c r="AF154" s="20"/>
      <c r="AG154" s="20"/>
      <c r="AH154" s="20"/>
      <c r="AI154" s="20"/>
      <c r="AJ154" s="20"/>
      <c r="AK154" s="20"/>
    </row>
    <row r="155" spans="1:37" s="22" customFormat="1" ht="31.5" hidden="1">
      <c r="A155" s="2">
        <v>10</v>
      </c>
      <c r="B155" s="3" t="s">
        <v>314</v>
      </c>
      <c r="C155" s="15"/>
      <c r="D155" s="15"/>
      <c r="E155" s="15"/>
      <c r="F155" s="23"/>
      <c r="G155" s="23"/>
      <c r="H155" s="23"/>
      <c r="I155" s="23"/>
      <c r="J155" s="23"/>
      <c r="K155" s="23"/>
      <c r="L155" s="23"/>
      <c r="M155" s="23"/>
      <c r="N155" s="23"/>
      <c r="O155" s="23"/>
      <c r="P155" s="23"/>
      <c r="Q155" s="23"/>
      <c r="R155" s="23"/>
      <c r="S155" s="23"/>
      <c r="T155" s="23"/>
      <c r="U155" s="23"/>
      <c r="V155" s="23"/>
      <c r="W155" s="23"/>
      <c r="X155" s="23"/>
      <c r="Y155" s="23"/>
      <c r="Z155" s="23"/>
      <c r="AA155" s="23"/>
      <c r="AB155" s="25"/>
      <c r="AC155" s="16"/>
      <c r="AD155" s="20"/>
      <c r="AE155" s="20"/>
      <c r="AF155" s="20"/>
      <c r="AG155" s="20"/>
      <c r="AH155" s="20"/>
      <c r="AI155" s="20"/>
      <c r="AJ155" s="20"/>
      <c r="AK155" s="20"/>
    </row>
    <row r="156" spans="1:37" s="22" customFormat="1" ht="15.75" hidden="1">
      <c r="A156" s="2">
        <v>11</v>
      </c>
      <c r="B156" s="3" t="s">
        <v>315</v>
      </c>
      <c r="C156" s="15"/>
      <c r="D156" s="15"/>
      <c r="E156" s="15"/>
      <c r="F156" s="23"/>
      <c r="G156" s="23"/>
      <c r="H156" s="23"/>
      <c r="I156" s="23"/>
      <c r="J156" s="23"/>
      <c r="K156" s="23"/>
      <c r="L156" s="23"/>
      <c r="M156" s="23"/>
      <c r="N156" s="23"/>
      <c r="O156" s="23"/>
      <c r="P156" s="23"/>
      <c r="Q156" s="23"/>
      <c r="R156" s="23"/>
      <c r="S156" s="23"/>
      <c r="T156" s="23"/>
      <c r="U156" s="23"/>
      <c r="V156" s="23"/>
      <c r="W156" s="23"/>
      <c r="X156" s="23"/>
      <c r="Y156" s="23"/>
      <c r="Z156" s="23"/>
      <c r="AA156" s="23"/>
      <c r="AB156" s="25"/>
      <c r="AC156" s="16"/>
      <c r="AD156" s="20"/>
      <c r="AE156" s="20"/>
      <c r="AF156" s="20"/>
      <c r="AG156" s="20"/>
      <c r="AH156" s="20"/>
      <c r="AI156" s="20"/>
      <c r="AJ156" s="20"/>
      <c r="AK156" s="20"/>
    </row>
    <row r="157" spans="1:37" s="22" customFormat="1" ht="47.25" hidden="1">
      <c r="A157" s="2">
        <v>12</v>
      </c>
      <c r="B157" s="3" t="s">
        <v>316</v>
      </c>
      <c r="C157" s="15"/>
      <c r="D157" s="15"/>
      <c r="E157" s="15"/>
      <c r="F157" s="23"/>
      <c r="G157" s="23"/>
      <c r="H157" s="23"/>
      <c r="I157" s="23"/>
      <c r="J157" s="23"/>
      <c r="K157" s="23"/>
      <c r="L157" s="23"/>
      <c r="M157" s="23"/>
      <c r="N157" s="23"/>
      <c r="O157" s="23"/>
      <c r="P157" s="23"/>
      <c r="Q157" s="23"/>
      <c r="R157" s="23"/>
      <c r="S157" s="23"/>
      <c r="T157" s="23"/>
      <c r="U157" s="23"/>
      <c r="V157" s="23"/>
      <c r="W157" s="23"/>
      <c r="X157" s="23"/>
      <c r="Y157" s="23"/>
      <c r="Z157" s="23"/>
      <c r="AA157" s="23"/>
      <c r="AB157" s="25"/>
      <c r="AC157" s="16"/>
      <c r="AD157" s="20"/>
      <c r="AE157" s="20"/>
      <c r="AF157" s="20"/>
      <c r="AG157" s="20"/>
      <c r="AH157" s="20"/>
      <c r="AI157" s="20"/>
      <c r="AJ157" s="20"/>
      <c r="AK157" s="20"/>
    </row>
    <row r="158" spans="1:37" s="22" customFormat="1" ht="24.75" hidden="1" customHeight="1">
      <c r="A158" s="2">
        <v>13</v>
      </c>
      <c r="B158" s="3" t="s">
        <v>317</v>
      </c>
      <c r="C158" s="15"/>
      <c r="D158" s="15"/>
      <c r="E158" s="15"/>
      <c r="F158" s="23"/>
      <c r="G158" s="23"/>
      <c r="H158" s="23"/>
      <c r="I158" s="23"/>
      <c r="J158" s="23"/>
      <c r="K158" s="23"/>
      <c r="L158" s="23"/>
      <c r="M158" s="23"/>
      <c r="N158" s="23"/>
      <c r="O158" s="23"/>
      <c r="P158" s="23"/>
      <c r="Q158" s="23"/>
      <c r="R158" s="23"/>
      <c r="S158" s="23"/>
      <c r="T158" s="23"/>
      <c r="U158" s="23"/>
      <c r="V158" s="23"/>
      <c r="W158" s="23"/>
      <c r="X158" s="23"/>
      <c r="Y158" s="23"/>
      <c r="Z158" s="23"/>
      <c r="AA158" s="23"/>
      <c r="AB158" s="25"/>
      <c r="AC158" s="16"/>
      <c r="AD158" s="20"/>
      <c r="AE158" s="20"/>
      <c r="AF158" s="20"/>
      <c r="AG158" s="20"/>
      <c r="AH158" s="20"/>
      <c r="AI158" s="20"/>
      <c r="AJ158" s="20"/>
      <c r="AK158" s="20"/>
    </row>
    <row r="159" spans="1:37" s="22" customFormat="1" ht="47.25" hidden="1">
      <c r="A159" s="2">
        <v>14</v>
      </c>
      <c r="B159" s="3" t="s">
        <v>318</v>
      </c>
      <c r="C159" s="15"/>
      <c r="D159" s="15"/>
      <c r="E159" s="15"/>
      <c r="F159" s="23"/>
      <c r="G159" s="23"/>
      <c r="H159" s="23"/>
      <c r="I159" s="23"/>
      <c r="J159" s="23"/>
      <c r="K159" s="23"/>
      <c r="L159" s="23"/>
      <c r="M159" s="23"/>
      <c r="N159" s="23"/>
      <c r="O159" s="23"/>
      <c r="P159" s="23"/>
      <c r="Q159" s="23"/>
      <c r="R159" s="23"/>
      <c r="S159" s="23"/>
      <c r="T159" s="23"/>
      <c r="U159" s="23"/>
      <c r="V159" s="23"/>
      <c r="W159" s="23"/>
      <c r="X159" s="23"/>
      <c r="Y159" s="23"/>
      <c r="Z159" s="23"/>
      <c r="AA159" s="23"/>
      <c r="AB159" s="25"/>
      <c r="AC159" s="16"/>
      <c r="AD159" s="20"/>
      <c r="AE159" s="20"/>
      <c r="AF159" s="20"/>
      <c r="AG159" s="20"/>
      <c r="AH159" s="20"/>
      <c r="AI159" s="20"/>
      <c r="AJ159" s="20"/>
      <c r="AK159" s="20"/>
    </row>
    <row r="160" spans="1:37" s="22" customFormat="1" ht="31.5" hidden="1">
      <c r="A160" s="2">
        <v>15</v>
      </c>
      <c r="B160" s="3" t="s">
        <v>319</v>
      </c>
      <c r="C160" s="15"/>
      <c r="D160" s="15"/>
      <c r="E160" s="15"/>
      <c r="F160" s="23"/>
      <c r="G160" s="23"/>
      <c r="H160" s="23"/>
      <c r="I160" s="23"/>
      <c r="J160" s="23"/>
      <c r="K160" s="23"/>
      <c r="L160" s="23"/>
      <c r="M160" s="23"/>
      <c r="N160" s="23"/>
      <c r="O160" s="23"/>
      <c r="P160" s="23"/>
      <c r="Q160" s="23"/>
      <c r="R160" s="23"/>
      <c r="S160" s="23"/>
      <c r="T160" s="23"/>
      <c r="U160" s="23"/>
      <c r="V160" s="23"/>
      <c r="W160" s="23"/>
      <c r="X160" s="23"/>
      <c r="Y160" s="23"/>
      <c r="Z160" s="23"/>
      <c r="AA160" s="23"/>
      <c r="AB160" s="25"/>
      <c r="AC160" s="16"/>
      <c r="AD160" s="20"/>
      <c r="AE160" s="20"/>
      <c r="AF160" s="20"/>
      <c r="AG160" s="20"/>
      <c r="AH160" s="20"/>
      <c r="AI160" s="20"/>
      <c r="AJ160" s="20"/>
      <c r="AK160" s="20"/>
    </row>
    <row r="161" spans="1:37" s="22" customFormat="1" ht="24.75" hidden="1" customHeight="1">
      <c r="A161" s="2">
        <v>16</v>
      </c>
      <c r="B161" s="3" t="s">
        <v>320</v>
      </c>
      <c r="C161" s="15"/>
      <c r="D161" s="15"/>
      <c r="E161" s="15"/>
      <c r="F161" s="23"/>
      <c r="G161" s="23"/>
      <c r="H161" s="23"/>
      <c r="I161" s="23"/>
      <c r="J161" s="23"/>
      <c r="K161" s="23"/>
      <c r="L161" s="23"/>
      <c r="M161" s="23"/>
      <c r="N161" s="23"/>
      <c r="O161" s="23"/>
      <c r="P161" s="23"/>
      <c r="Q161" s="23"/>
      <c r="R161" s="23"/>
      <c r="S161" s="23"/>
      <c r="T161" s="23"/>
      <c r="U161" s="23"/>
      <c r="V161" s="23"/>
      <c r="W161" s="23"/>
      <c r="X161" s="23"/>
      <c r="Y161" s="23"/>
      <c r="Z161" s="23"/>
      <c r="AA161" s="23"/>
      <c r="AB161" s="25"/>
      <c r="AC161" s="16"/>
      <c r="AD161" s="20"/>
      <c r="AE161" s="20"/>
      <c r="AF161" s="20"/>
      <c r="AG161" s="20"/>
      <c r="AH161" s="20"/>
      <c r="AI161" s="20"/>
      <c r="AJ161" s="20"/>
      <c r="AK161" s="20"/>
    </row>
    <row r="162" spans="1:37" s="22" customFormat="1" ht="24.75" hidden="1" customHeight="1">
      <c r="A162" s="2">
        <v>17</v>
      </c>
      <c r="B162" s="3" t="s">
        <v>321</v>
      </c>
      <c r="C162" s="15"/>
      <c r="D162" s="15"/>
      <c r="E162" s="15"/>
      <c r="F162" s="23"/>
      <c r="G162" s="23"/>
      <c r="H162" s="23"/>
      <c r="I162" s="23"/>
      <c r="J162" s="23"/>
      <c r="K162" s="23"/>
      <c r="L162" s="23"/>
      <c r="M162" s="23"/>
      <c r="N162" s="23"/>
      <c r="O162" s="23"/>
      <c r="P162" s="23"/>
      <c r="Q162" s="23"/>
      <c r="R162" s="23"/>
      <c r="S162" s="23"/>
      <c r="T162" s="23"/>
      <c r="U162" s="23"/>
      <c r="V162" s="23"/>
      <c r="W162" s="23"/>
      <c r="X162" s="23"/>
      <c r="Y162" s="23"/>
      <c r="Z162" s="23"/>
      <c r="AA162" s="23"/>
      <c r="AB162" s="25"/>
      <c r="AC162" s="16"/>
      <c r="AD162" s="20"/>
      <c r="AE162" s="20"/>
      <c r="AF162" s="20"/>
      <c r="AG162" s="20"/>
      <c r="AH162" s="20"/>
      <c r="AI162" s="20"/>
      <c r="AJ162" s="20"/>
      <c r="AK162" s="20"/>
    </row>
    <row r="163" spans="1:37" s="22" customFormat="1" ht="24.75" hidden="1" customHeight="1">
      <c r="A163" s="2">
        <v>18</v>
      </c>
      <c r="B163" s="3" t="s">
        <v>322</v>
      </c>
      <c r="C163" s="15"/>
      <c r="D163" s="15"/>
      <c r="E163" s="15"/>
      <c r="F163" s="23"/>
      <c r="G163" s="23"/>
      <c r="H163" s="23"/>
      <c r="I163" s="23"/>
      <c r="J163" s="23"/>
      <c r="K163" s="23"/>
      <c r="L163" s="23"/>
      <c r="M163" s="23"/>
      <c r="N163" s="23"/>
      <c r="O163" s="23"/>
      <c r="P163" s="23"/>
      <c r="Q163" s="23"/>
      <c r="R163" s="23"/>
      <c r="S163" s="23"/>
      <c r="T163" s="23"/>
      <c r="U163" s="23"/>
      <c r="V163" s="23"/>
      <c r="W163" s="23"/>
      <c r="X163" s="23"/>
      <c r="Y163" s="23"/>
      <c r="Z163" s="23"/>
      <c r="AA163" s="23"/>
      <c r="AB163" s="25"/>
      <c r="AC163" s="16"/>
      <c r="AD163" s="20"/>
      <c r="AE163" s="20"/>
      <c r="AF163" s="20"/>
      <c r="AG163" s="20"/>
      <c r="AH163" s="20"/>
      <c r="AI163" s="20"/>
      <c r="AJ163" s="20"/>
      <c r="AK163" s="20"/>
    </row>
    <row r="164" spans="1:37" s="22" customFormat="1" ht="24.75" hidden="1" customHeight="1">
      <c r="A164" s="2">
        <v>19</v>
      </c>
      <c r="B164" s="3" t="s">
        <v>323</v>
      </c>
      <c r="C164" s="15"/>
      <c r="D164" s="15"/>
      <c r="E164" s="15"/>
      <c r="F164" s="23"/>
      <c r="G164" s="23"/>
      <c r="H164" s="23"/>
      <c r="I164" s="23"/>
      <c r="J164" s="23"/>
      <c r="K164" s="23"/>
      <c r="L164" s="23"/>
      <c r="M164" s="23"/>
      <c r="N164" s="23"/>
      <c r="O164" s="23"/>
      <c r="P164" s="23"/>
      <c r="Q164" s="23"/>
      <c r="R164" s="23"/>
      <c r="S164" s="23"/>
      <c r="T164" s="23"/>
      <c r="U164" s="23"/>
      <c r="V164" s="23"/>
      <c r="W164" s="23"/>
      <c r="X164" s="23"/>
      <c r="Y164" s="23"/>
      <c r="Z164" s="23"/>
      <c r="AA164" s="23"/>
      <c r="AB164" s="25"/>
      <c r="AC164" s="16"/>
      <c r="AD164" s="20"/>
      <c r="AE164" s="20"/>
      <c r="AF164" s="20"/>
      <c r="AG164" s="20"/>
      <c r="AH164" s="20"/>
      <c r="AI164" s="20"/>
      <c r="AJ164" s="20"/>
      <c r="AK164" s="20"/>
    </row>
    <row r="165" spans="1:37" s="22" customFormat="1" ht="24.75" hidden="1" customHeight="1">
      <c r="A165" s="2">
        <v>20</v>
      </c>
      <c r="B165" s="3" t="s">
        <v>324</v>
      </c>
      <c r="C165" s="15"/>
      <c r="D165" s="15"/>
      <c r="E165" s="15"/>
      <c r="F165" s="23"/>
      <c r="G165" s="23"/>
      <c r="H165" s="23"/>
      <c r="I165" s="23"/>
      <c r="J165" s="23"/>
      <c r="K165" s="23"/>
      <c r="L165" s="23"/>
      <c r="M165" s="23"/>
      <c r="N165" s="23"/>
      <c r="O165" s="23"/>
      <c r="P165" s="23"/>
      <c r="Q165" s="23"/>
      <c r="R165" s="23"/>
      <c r="S165" s="23"/>
      <c r="T165" s="23"/>
      <c r="U165" s="23"/>
      <c r="V165" s="23"/>
      <c r="W165" s="23"/>
      <c r="X165" s="23"/>
      <c r="Y165" s="23"/>
      <c r="Z165" s="23"/>
      <c r="AA165" s="23"/>
      <c r="AB165" s="25"/>
      <c r="AC165" s="16"/>
      <c r="AD165" s="20"/>
      <c r="AE165" s="20"/>
      <c r="AF165" s="20"/>
      <c r="AG165" s="20"/>
      <c r="AH165" s="20"/>
      <c r="AI165" s="20"/>
      <c r="AJ165" s="20"/>
      <c r="AK165" s="20"/>
    </row>
    <row r="166" spans="1:37" s="22" customFormat="1" ht="31.5" hidden="1">
      <c r="A166" s="2">
        <v>21</v>
      </c>
      <c r="B166" s="3" t="s">
        <v>325</v>
      </c>
      <c r="C166" s="15"/>
      <c r="D166" s="15"/>
      <c r="E166" s="15"/>
      <c r="F166" s="23"/>
      <c r="G166" s="23"/>
      <c r="H166" s="23"/>
      <c r="I166" s="23"/>
      <c r="J166" s="23"/>
      <c r="K166" s="23"/>
      <c r="L166" s="23"/>
      <c r="M166" s="23"/>
      <c r="N166" s="23"/>
      <c r="O166" s="23"/>
      <c r="P166" s="23"/>
      <c r="Q166" s="23"/>
      <c r="R166" s="23"/>
      <c r="S166" s="23"/>
      <c r="T166" s="23"/>
      <c r="U166" s="23"/>
      <c r="V166" s="23"/>
      <c r="W166" s="23"/>
      <c r="X166" s="23"/>
      <c r="Y166" s="23"/>
      <c r="Z166" s="23"/>
      <c r="AA166" s="23"/>
      <c r="AB166" s="25"/>
      <c r="AC166" s="16"/>
      <c r="AD166" s="20"/>
      <c r="AE166" s="20"/>
      <c r="AF166" s="20"/>
      <c r="AG166" s="20"/>
      <c r="AH166" s="20"/>
      <c r="AI166" s="20"/>
      <c r="AJ166" s="20"/>
      <c r="AK166" s="20"/>
    </row>
    <row r="167" spans="1:37" s="22" customFormat="1" ht="24.75" hidden="1" customHeight="1">
      <c r="A167" s="2">
        <v>22</v>
      </c>
      <c r="B167" s="3" t="s">
        <v>326</v>
      </c>
      <c r="C167" s="15"/>
      <c r="D167" s="15"/>
      <c r="E167" s="15"/>
      <c r="F167" s="23"/>
      <c r="G167" s="23"/>
      <c r="H167" s="23"/>
      <c r="I167" s="23"/>
      <c r="J167" s="23"/>
      <c r="K167" s="23"/>
      <c r="L167" s="23"/>
      <c r="M167" s="23"/>
      <c r="N167" s="23"/>
      <c r="O167" s="23"/>
      <c r="P167" s="23"/>
      <c r="Q167" s="23"/>
      <c r="R167" s="23"/>
      <c r="S167" s="23"/>
      <c r="T167" s="23"/>
      <c r="U167" s="23"/>
      <c r="V167" s="23"/>
      <c r="W167" s="23"/>
      <c r="X167" s="23"/>
      <c r="Y167" s="23"/>
      <c r="Z167" s="23"/>
      <c r="AA167" s="23"/>
      <c r="AB167" s="25"/>
      <c r="AC167" s="16"/>
      <c r="AD167" s="20"/>
      <c r="AE167" s="20"/>
      <c r="AF167" s="20"/>
      <c r="AG167" s="20"/>
      <c r="AH167" s="20"/>
      <c r="AI167" s="20"/>
      <c r="AJ167" s="20"/>
      <c r="AK167" s="20"/>
    </row>
    <row r="168" spans="1:37" s="22" customFormat="1" ht="31.5" hidden="1">
      <c r="A168" s="2">
        <v>23</v>
      </c>
      <c r="B168" s="3" t="s">
        <v>327</v>
      </c>
      <c r="C168" s="15"/>
      <c r="D168" s="15"/>
      <c r="E168" s="15"/>
      <c r="F168" s="23"/>
      <c r="G168" s="23"/>
      <c r="H168" s="23"/>
      <c r="I168" s="23"/>
      <c r="J168" s="23"/>
      <c r="K168" s="23"/>
      <c r="L168" s="23"/>
      <c r="M168" s="23"/>
      <c r="N168" s="23"/>
      <c r="O168" s="23"/>
      <c r="P168" s="23"/>
      <c r="Q168" s="23"/>
      <c r="R168" s="23"/>
      <c r="S168" s="23"/>
      <c r="T168" s="23"/>
      <c r="U168" s="23"/>
      <c r="V168" s="23"/>
      <c r="W168" s="23"/>
      <c r="X168" s="23"/>
      <c r="Y168" s="23"/>
      <c r="Z168" s="23"/>
      <c r="AA168" s="23"/>
      <c r="AB168" s="25"/>
      <c r="AC168" s="16"/>
      <c r="AD168" s="20"/>
      <c r="AE168" s="20"/>
      <c r="AF168" s="20"/>
      <c r="AG168" s="20"/>
      <c r="AH168" s="20"/>
      <c r="AI168" s="20"/>
      <c r="AJ168" s="20"/>
      <c r="AK168" s="20"/>
    </row>
    <row r="169" spans="1:37" s="22" customFormat="1" ht="31.5" hidden="1">
      <c r="A169" s="2">
        <v>24</v>
      </c>
      <c r="B169" s="3" t="s">
        <v>328</v>
      </c>
      <c r="C169" s="15"/>
      <c r="D169" s="15"/>
      <c r="E169" s="15"/>
      <c r="F169" s="23"/>
      <c r="G169" s="23"/>
      <c r="H169" s="23"/>
      <c r="I169" s="23"/>
      <c r="J169" s="23"/>
      <c r="K169" s="23"/>
      <c r="L169" s="23"/>
      <c r="M169" s="23"/>
      <c r="N169" s="23"/>
      <c r="O169" s="23"/>
      <c r="P169" s="23"/>
      <c r="Q169" s="23"/>
      <c r="R169" s="23"/>
      <c r="S169" s="23"/>
      <c r="T169" s="23"/>
      <c r="U169" s="23"/>
      <c r="V169" s="23"/>
      <c r="W169" s="23"/>
      <c r="X169" s="23"/>
      <c r="Y169" s="23"/>
      <c r="Z169" s="23"/>
      <c r="AA169" s="23"/>
      <c r="AB169" s="25"/>
      <c r="AC169" s="16"/>
      <c r="AD169" s="20"/>
      <c r="AE169" s="20"/>
      <c r="AF169" s="20"/>
      <c r="AG169" s="20"/>
      <c r="AH169" s="20"/>
      <c r="AI169" s="20"/>
      <c r="AJ169" s="20"/>
      <c r="AK169" s="20"/>
    </row>
    <row r="170" spans="1:37" s="22" customFormat="1" ht="31.5" hidden="1">
      <c r="A170" s="2">
        <v>25</v>
      </c>
      <c r="B170" s="3" t="s">
        <v>329</v>
      </c>
      <c r="C170" s="15"/>
      <c r="D170" s="15"/>
      <c r="E170" s="15"/>
      <c r="F170" s="23"/>
      <c r="G170" s="23"/>
      <c r="H170" s="23"/>
      <c r="I170" s="23"/>
      <c r="J170" s="23"/>
      <c r="K170" s="23"/>
      <c r="L170" s="23"/>
      <c r="M170" s="23"/>
      <c r="N170" s="23"/>
      <c r="O170" s="23"/>
      <c r="P170" s="23"/>
      <c r="Q170" s="23"/>
      <c r="R170" s="23"/>
      <c r="S170" s="23"/>
      <c r="T170" s="23"/>
      <c r="U170" s="23"/>
      <c r="V170" s="23"/>
      <c r="W170" s="23"/>
      <c r="X170" s="23"/>
      <c r="Y170" s="23"/>
      <c r="Z170" s="23"/>
      <c r="AA170" s="23"/>
      <c r="AB170" s="25"/>
      <c r="AC170" s="16"/>
      <c r="AD170" s="20"/>
      <c r="AE170" s="20"/>
      <c r="AF170" s="20"/>
      <c r="AG170" s="20"/>
      <c r="AH170" s="20"/>
      <c r="AI170" s="20"/>
      <c r="AJ170" s="20"/>
      <c r="AK170" s="20"/>
    </row>
    <row r="171" spans="1:37" s="22" customFormat="1" ht="31.5" hidden="1">
      <c r="A171" s="2">
        <v>26</v>
      </c>
      <c r="B171" s="3" t="s">
        <v>330</v>
      </c>
      <c r="C171" s="15"/>
      <c r="D171" s="15"/>
      <c r="E171" s="15"/>
      <c r="F171" s="23"/>
      <c r="G171" s="23"/>
      <c r="H171" s="23"/>
      <c r="I171" s="23"/>
      <c r="J171" s="23"/>
      <c r="K171" s="23"/>
      <c r="L171" s="23"/>
      <c r="M171" s="23"/>
      <c r="N171" s="23"/>
      <c r="O171" s="23"/>
      <c r="P171" s="23"/>
      <c r="Q171" s="23"/>
      <c r="R171" s="23"/>
      <c r="S171" s="23"/>
      <c r="T171" s="23"/>
      <c r="U171" s="23"/>
      <c r="V171" s="23"/>
      <c r="W171" s="23"/>
      <c r="X171" s="23"/>
      <c r="Y171" s="23"/>
      <c r="Z171" s="23"/>
      <c r="AA171" s="23"/>
      <c r="AB171" s="25"/>
      <c r="AC171" s="16"/>
      <c r="AD171" s="20"/>
      <c r="AE171" s="20"/>
      <c r="AF171" s="20"/>
      <c r="AG171" s="20"/>
      <c r="AH171" s="20"/>
      <c r="AI171" s="20"/>
      <c r="AJ171" s="20"/>
      <c r="AK171" s="20"/>
    </row>
    <row r="172" spans="1:37" s="22" customFormat="1" ht="24.75" hidden="1" customHeight="1">
      <c r="A172" s="2">
        <v>27</v>
      </c>
      <c r="B172" s="3" t="s">
        <v>331</v>
      </c>
      <c r="C172" s="15"/>
      <c r="D172" s="15"/>
      <c r="E172" s="15"/>
      <c r="F172" s="23"/>
      <c r="G172" s="23"/>
      <c r="H172" s="23"/>
      <c r="I172" s="23"/>
      <c r="J172" s="23"/>
      <c r="K172" s="23"/>
      <c r="L172" s="23"/>
      <c r="M172" s="23"/>
      <c r="N172" s="23"/>
      <c r="O172" s="23"/>
      <c r="P172" s="23"/>
      <c r="Q172" s="23"/>
      <c r="R172" s="23"/>
      <c r="S172" s="23"/>
      <c r="T172" s="23"/>
      <c r="U172" s="23"/>
      <c r="V172" s="23"/>
      <c r="W172" s="23"/>
      <c r="X172" s="23"/>
      <c r="Y172" s="23"/>
      <c r="Z172" s="23"/>
      <c r="AA172" s="23"/>
      <c r="AB172" s="25"/>
      <c r="AC172" s="16"/>
      <c r="AD172" s="20"/>
      <c r="AE172" s="20"/>
      <c r="AF172" s="20"/>
      <c r="AG172" s="20"/>
      <c r="AH172" s="20"/>
      <c r="AI172" s="20"/>
      <c r="AJ172" s="20"/>
      <c r="AK172" s="20"/>
    </row>
    <row r="173" spans="1:37" s="22" customFormat="1" ht="31.5" hidden="1">
      <c r="A173" s="2">
        <v>28</v>
      </c>
      <c r="B173" s="3" t="s">
        <v>332</v>
      </c>
      <c r="C173" s="15"/>
      <c r="D173" s="15"/>
      <c r="E173" s="15"/>
      <c r="F173" s="23"/>
      <c r="G173" s="23"/>
      <c r="H173" s="23"/>
      <c r="I173" s="23"/>
      <c r="J173" s="23"/>
      <c r="K173" s="23"/>
      <c r="L173" s="23"/>
      <c r="M173" s="23"/>
      <c r="N173" s="23"/>
      <c r="O173" s="23"/>
      <c r="P173" s="23"/>
      <c r="Q173" s="23"/>
      <c r="R173" s="23"/>
      <c r="S173" s="23"/>
      <c r="T173" s="23"/>
      <c r="U173" s="23"/>
      <c r="V173" s="23"/>
      <c r="W173" s="23"/>
      <c r="X173" s="23"/>
      <c r="Y173" s="23"/>
      <c r="Z173" s="23"/>
      <c r="AA173" s="23"/>
      <c r="AB173" s="25"/>
      <c r="AC173" s="16"/>
      <c r="AD173" s="20"/>
      <c r="AE173" s="20"/>
      <c r="AF173" s="20"/>
      <c r="AG173" s="20"/>
      <c r="AH173" s="20"/>
      <c r="AI173" s="20"/>
      <c r="AJ173" s="20"/>
      <c r="AK173" s="20"/>
    </row>
    <row r="174" spans="1:37" s="22" customFormat="1" ht="24.75" hidden="1" customHeight="1">
      <c r="A174" s="2">
        <v>29</v>
      </c>
      <c r="B174" s="3" t="s">
        <v>333</v>
      </c>
      <c r="C174" s="15"/>
      <c r="D174" s="15"/>
      <c r="E174" s="15"/>
      <c r="F174" s="23"/>
      <c r="G174" s="23"/>
      <c r="H174" s="23"/>
      <c r="I174" s="23"/>
      <c r="J174" s="23"/>
      <c r="K174" s="23"/>
      <c r="L174" s="23"/>
      <c r="M174" s="23"/>
      <c r="N174" s="23"/>
      <c r="O174" s="23"/>
      <c r="P174" s="23"/>
      <c r="Q174" s="23"/>
      <c r="R174" s="23"/>
      <c r="S174" s="23"/>
      <c r="T174" s="23"/>
      <c r="U174" s="23"/>
      <c r="V174" s="23"/>
      <c r="W174" s="23"/>
      <c r="X174" s="23"/>
      <c r="Y174" s="23"/>
      <c r="Z174" s="23"/>
      <c r="AA174" s="23"/>
      <c r="AB174" s="25"/>
      <c r="AC174" s="16"/>
      <c r="AD174" s="20"/>
      <c r="AE174" s="20"/>
      <c r="AF174" s="20"/>
      <c r="AG174" s="20"/>
      <c r="AH174" s="20"/>
      <c r="AI174" s="20"/>
      <c r="AJ174" s="20"/>
      <c r="AK174" s="20"/>
    </row>
    <row r="175" spans="1:37" s="22" customFormat="1" ht="31.5" hidden="1">
      <c r="A175" s="2">
        <v>30</v>
      </c>
      <c r="B175" s="3" t="s">
        <v>334</v>
      </c>
      <c r="C175" s="15"/>
      <c r="D175" s="15"/>
      <c r="E175" s="15"/>
      <c r="F175" s="23"/>
      <c r="G175" s="23"/>
      <c r="H175" s="23"/>
      <c r="I175" s="23"/>
      <c r="J175" s="23"/>
      <c r="K175" s="23"/>
      <c r="L175" s="23"/>
      <c r="M175" s="23"/>
      <c r="N175" s="23"/>
      <c r="O175" s="23"/>
      <c r="P175" s="23"/>
      <c r="Q175" s="23"/>
      <c r="R175" s="23"/>
      <c r="S175" s="23"/>
      <c r="T175" s="23"/>
      <c r="U175" s="23"/>
      <c r="V175" s="23"/>
      <c r="W175" s="23"/>
      <c r="X175" s="23"/>
      <c r="Y175" s="23"/>
      <c r="Z175" s="23"/>
      <c r="AA175" s="23"/>
      <c r="AB175" s="25"/>
      <c r="AC175" s="16"/>
      <c r="AD175" s="20"/>
      <c r="AE175" s="20"/>
      <c r="AF175" s="20"/>
      <c r="AG175" s="20"/>
      <c r="AH175" s="20"/>
      <c r="AI175" s="20"/>
      <c r="AJ175" s="20"/>
      <c r="AK175" s="20"/>
    </row>
    <row r="176" spans="1:37" s="22" customFormat="1" ht="31.5" hidden="1">
      <c r="A176" s="2">
        <v>31</v>
      </c>
      <c r="B176" s="3" t="s">
        <v>335</v>
      </c>
      <c r="C176" s="15"/>
      <c r="D176" s="15"/>
      <c r="E176" s="15"/>
      <c r="F176" s="23"/>
      <c r="G176" s="23"/>
      <c r="H176" s="23"/>
      <c r="I176" s="23"/>
      <c r="J176" s="23"/>
      <c r="K176" s="23"/>
      <c r="L176" s="23"/>
      <c r="M176" s="23"/>
      <c r="N176" s="23"/>
      <c r="O176" s="23"/>
      <c r="P176" s="23"/>
      <c r="Q176" s="23"/>
      <c r="R176" s="23"/>
      <c r="S176" s="23"/>
      <c r="T176" s="23"/>
      <c r="U176" s="23"/>
      <c r="V176" s="23"/>
      <c r="W176" s="23"/>
      <c r="X176" s="23"/>
      <c r="Y176" s="23"/>
      <c r="Z176" s="23"/>
      <c r="AA176" s="23"/>
      <c r="AB176" s="25"/>
      <c r="AC176" s="16"/>
      <c r="AD176" s="20"/>
      <c r="AE176" s="20"/>
      <c r="AF176" s="20"/>
      <c r="AG176" s="20"/>
      <c r="AH176" s="20"/>
      <c r="AI176" s="20"/>
      <c r="AJ176" s="20"/>
      <c r="AK176" s="20"/>
    </row>
    <row r="177" spans="1:37" s="22" customFormat="1" ht="31.5" hidden="1">
      <c r="A177" s="2">
        <v>32</v>
      </c>
      <c r="B177" s="3" t="s">
        <v>336</v>
      </c>
      <c r="C177" s="15"/>
      <c r="D177" s="15"/>
      <c r="E177" s="15"/>
      <c r="F177" s="23"/>
      <c r="G177" s="23"/>
      <c r="H177" s="23"/>
      <c r="I177" s="23"/>
      <c r="J177" s="23"/>
      <c r="K177" s="23"/>
      <c r="L177" s="23"/>
      <c r="M177" s="23"/>
      <c r="N177" s="23"/>
      <c r="O177" s="23"/>
      <c r="P177" s="23"/>
      <c r="Q177" s="23"/>
      <c r="R177" s="23"/>
      <c r="S177" s="23"/>
      <c r="T177" s="23"/>
      <c r="U177" s="23"/>
      <c r="V177" s="23"/>
      <c r="W177" s="23"/>
      <c r="X177" s="23"/>
      <c r="Y177" s="23"/>
      <c r="Z177" s="23"/>
      <c r="AA177" s="23"/>
      <c r="AB177" s="25"/>
      <c r="AC177" s="16"/>
      <c r="AD177" s="20"/>
      <c r="AE177" s="20"/>
      <c r="AF177" s="20"/>
      <c r="AG177" s="20"/>
      <c r="AH177" s="20"/>
      <c r="AI177" s="20"/>
      <c r="AJ177" s="20"/>
      <c r="AK177" s="20"/>
    </row>
    <row r="178" spans="1:37" s="22" customFormat="1" ht="31.5" hidden="1">
      <c r="A178" s="2">
        <v>33</v>
      </c>
      <c r="B178" s="3" t="s">
        <v>337</v>
      </c>
      <c r="C178" s="15"/>
      <c r="D178" s="15"/>
      <c r="E178" s="15"/>
      <c r="F178" s="23"/>
      <c r="G178" s="23"/>
      <c r="H178" s="23"/>
      <c r="I178" s="23"/>
      <c r="J178" s="23"/>
      <c r="K178" s="23"/>
      <c r="L178" s="23"/>
      <c r="M178" s="23"/>
      <c r="N178" s="23"/>
      <c r="O178" s="23"/>
      <c r="P178" s="23"/>
      <c r="Q178" s="23"/>
      <c r="R178" s="23"/>
      <c r="S178" s="23"/>
      <c r="T178" s="23"/>
      <c r="U178" s="23"/>
      <c r="V178" s="23"/>
      <c r="W178" s="23"/>
      <c r="X178" s="23"/>
      <c r="Y178" s="23"/>
      <c r="Z178" s="23"/>
      <c r="AA178" s="23"/>
      <c r="AB178" s="25"/>
      <c r="AC178" s="16"/>
      <c r="AD178" s="20"/>
      <c r="AE178" s="20"/>
      <c r="AF178" s="20"/>
      <c r="AG178" s="20"/>
      <c r="AH178" s="20"/>
      <c r="AI178" s="20"/>
      <c r="AJ178" s="20"/>
      <c r="AK178" s="20"/>
    </row>
    <row r="179" spans="1:37" s="22" customFormat="1" ht="47.25" hidden="1">
      <c r="A179" s="2">
        <v>34</v>
      </c>
      <c r="B179" s="3" t="s">
        <v>338</v>
      </c>
      <c r="C179" s="15"/>
      <c r="D179" s="15"/>
      <c r="E179" s="15"/>
      <c r="F179" s="23"/>
      <c r="G179" s="23"/>
      <c r="H179" s="23"/>
      <c r="I179" s="23"/>
      <c r="J179" s="23"/>
      <c r="K179" s="23"/>
      <c r="L179" s="23"/>
      <c r="M179" s="23"/>
      <c r="N179" s="23"/>
      <c r="O179" s="23"/>
      <c r="P179" s="23"/>
      <c r="Q179" s="23"/>
      <c r="R179" s="23"/>
      <c r="S179" s="23"/>
      <c r="T179" s="23"/>
      <c r="U179" s="23"/>
      <c r="V179" s="23"/>
      <c r="W179" s="23"/>
      <c r="X179" s="23"/>
      <c r="Y179" s="23"/>
      <c r="Z179" s="23"/>
      <c r="AA179" s="23"/>
      <c r="AB179" s="25"/>
      <c r="AC179" s="16"/>
      <c r="AD179" s="20"/>
      <c r="AE179" s="20"/>
      <c r="AF179" s="20"/>
      <c r="AG179" s="20"/>
      <c r="AH179" s="20"/>
      <c r="AI179" s="20"/>
      <c r="AJ179" s="20"/>
      <c r="AK179" s="20"/>
    </row>
    <row r="180" spans="1:37" s="22" customFormat="1" ht="15.75" hidden="1">
      <c r="A180" s="2">
        <v>35</v>
      </c>
      <c r="B180" s="3" t="s">
        <v>339</v>
      </c>
      <c r="C180" s="15"/>
      <c r="D180" s="15"/>
      <c r="E180" s="15"/>
      <c r="F180" s="23"/>
      <c r="G180" s="23"/>
      <c r="H180" s="23"/>
      <c r="I180" s="23"/>
      <c r="J180" s="23"/>
      <c r="K180" s="23"/>
      <c r="L180" s="23"/>
      <c r="M180" s="23"/>
      <c r="N180" s="23"/>
      <c r="O180" s="23"/>
      <c r="P180" s="23"/>
      <c r="Q180" s="23"/>
      <c r="R180" s="23"/>
      <c r="S180" s="23"/>
      <c r="T180" s="23"/>
      <c r="U180" s="23"/>
      <c r="V180" s="23"/>
      <c r="W180" s="23"/>
      <c r="X180" s="23"/>
      <c r="Y180" s="23"/>
      <c r="Z180" s="23"/>
      <c r="AA180" s="23"/>
      <c r="AB180" s="25"/>
      <c r="AC180" s="16"/>
      <c r="AD180" s="20"/>
      <c r="AE180" s="20"/>
      <c r="AF180" s="20"/>
      <c r="AG180" s="20"/>
      <c r="AH180" s="20"/>
      <c r="AI180" s="20"/>
      <c r="AJ180" s="20"/>
      <c r="AK180" s="20"/>
    </row>
    <row r="181" spans="1:37" s="22" customFormat="1" ht="31.5" hidden="1">
      <c r="A181" s="2">
        <v>36</v>
      </c>
      <c r="B181" s="3" t="s">
        <v>340</v>
      </c>
      <c r="C181" s="15"/>
      <c r="D181" s="15"/>
      <c r="E181" s="15"/>
      <c r="F181" s="23"/>
      <c r="G181" s="23"/>
      <c r="H181" s="23"/>
      <c r="I181" s="23"/>
      <c r="J181" s="23"/>
      <c r="K181" s="23"/>
      <c r="L181" s="23"/>
      <c r="M181" s="23"/>
      <c r="N181" s="23"/>
      <c r="O181" s="23"/>
      <c r="P181" s="23"/>
      <c r="Q181" s="23"/>
      <c r="R181" s="23"/>
      <c r="S181" s="23"/>
      <c r="T181" s="23"/>
      <c r="U181" s="23"/>
      <c r="V181" s="23"/>
      <c r="W181" s="23"/>
      <c r="X181" s="23"/>
      <c r="Y181" s="23"/>
      <c r="Z181" s="23"/>
      <c r="AA181" s="23"/>
      <c r="AB181" s="25"/>
      <c r="AC181" s="16"/>
      <c r="AD181" s="20"/>
      <c r="AE181" s="20"/>
      <c r="AF181" s="20"/>
      <c r="AG181" s="20"/>
      <c r="AH181" s="20"/>
      <c r="AI181" s="20"/>
      <c r="AJ181" s="20"/>
      <c r="AK181" s="20"/>
    </row>
    <row r="182" spans="1:37" s="22" customFormat="1" ht="31.5" hidden="1">
      <c r="A182" s="2">
        <v>37</v>
      </c>
      <c r="B182" s="3" t="s">
        <v>341</v>
      </c>
      <c r="C182" s="15"/>
      <c r="D182" s="15"/>
      <c r="E182" s="15"/>
      <c r="F182" s="23"/>
      <c r="G182" s="23"/>
      <c r="H182" s="23"/>
      <c r="I182" s="23"/>
      <c r="J182" s="23"/>
      <c r="K182" s="23"/>
      <c r="L182" s="23"/>
      <c r="M182" s="23"/>
      <c r="N182" s="23"/>
      <c r="O182" s="23"/>
      <c r="P182" s="23"/>
      <c r="Q182" s="23"/>
      <c r="R182" s="23"/>
      <c r="S182" s="23"/>
      <c r="T182" s="23"/>
      <c r="U182" s="23"/>
      <c r="V182" s="23"/>
      <c r="W182" s="23"/>
      <c r="X182" s="23"/>
      <c r="Y182" s="23"/>
      <c r="Z182" s="23"/>
      <c r="AA182" s="23"/>
      <c r="AB182" s="25"/>
      <c r="AC182" s="16"/>
      <c r="AD182" s="20"/>
      <c r="AE182" s="20"/>
      <c r="AF182" s="20"/>
      <c r="AG182" s="20"/>
      <c r="AH182" s="20"/>
      <c r="AI182" s="20"/>
      <c r="AJ182" s="20"/>
      <c r="AK182" s="20"/>
    </row>
    <row r="183" spans="1:37" s="22" customFormat="1" ht="24.75" hidden="1" customHeight="1">
      <c r="A183" s="2">
        <v>38</v>
      </c>
      <c r="B183" s="3" t="s">
        <v>342</v>
      </c>
      <c r="C183" s="15"/>
      <c r="D183" s="15"/>
      <c r="E183" s="15"/>
      <c r="F183" s="23"/>
      <c r="G183" s="23"/>
      <c r="H183" s="23"/>
      <c r="I183" s="23"/>
      <c r="J183" s="23"/>
      <c r="K183" s="23"/>
      <c r="L183" s="23"/>
      <c r="M183" s="23"/>
      <c r="N183" s="23"/>
      <c r="O183" s="23"/>
      <c r="P183" s="23"/>
      <c r="Q183" s="23"/>
      <c r="R183" s="23"/>
      <c r="S183" s="23"/>
      <c r="T183" s="23"/>
      <c r="U183" s="23"/>
      <c r="V183" s="23"/>
      <c r="W183" s="23"/>
      <c r="X183" s="23"/>
      <c r="Y183" s="23"/>
      <c r="Z183" s="23"/>
      <c r="AA183" s="23"/>
      <c r="AB183" s="25"/>
      <c r="AC183" s="16"/>
      <c r="AD183" s="20"/>
      <c r="AE183" s="20"/>
      <c r="AF183" s="20"/>
      <c r="AG183" s="20"/>
      <c r="AH183" s="20"/>
      <c r="AI183" s="20"/>
      <c r="AJ183" s="20"/>
      <c r="AK183" s="20"/>
    </row>
    <row r="184" spans="1:37" s="22" customFormat="1" ht="31.5" hidden="1">
      <c r="A184" s="2">
        <v>39</v>
      </c>
      <c r="B184" s="3" t="s">
        <v>343</v>
      </c>
      <c r="C184" s="15"/>
      <c r="D184" s="15"/>
      <c r="E184" s="15"/>
      <c r="F184" s="23"/>
      <c r="G184" s="23"/>
      <c r="H184" s="23"/>
      <c r="I184" s="23"/>
      <c r="J184" s="23"/>
      <c r="K184" s="23"/>
      <c r="L184" s="23"/>
      <c r="M184" s="23"/>
      <c r="N184" s="23"/>
      <c r="O184" s="23"/>
      <c r="P184" s="23"/>
      <c r="Q184" s="23"/>
      <c r="R184" s="23"/>
      <c r="S184" s="23"/>
      <c r="T184" s="23"/>
      <c r="U184" s="23"/>
      <c r="V184" s="23"/>
      <c r="W184" s="23"/>
      <c r="X184" s="23"/>
      <c r="Y184" s="23"/>
      <c r="Z184" s="23"/>
      <c r="AA184" s="23"/>
      <c r="AB184" s="25"/>
      <c r="AC184" s="16"/>
      <c r="AD184" s="20"/>
      <c r="AE184" s="20"/>
      <c r="AF184" s="20"/>
      <c r="AG184" s="20"/>
      <c r="AH184" s="20"/>
      <c r="AI184" s="20"/>
      <c r="AJ184" s="20"/>
      <c r="AK184" s="20"/>
    </row>
    <row r="185" spans="1:37" s="22" customFormat="1" ht="31.5" hidden="1">
      <c r="A185" s="2">
        <v>40</v>
      </c>
      <c r="B185" s="3" t="s">
        <v>344</v>
      </c>
      <c r="C185" s="15"/>
      <c r="D185" s="15"/>
      <c r="E185" s="15"/>
      <c r="F185" s="23"/>
      <c r="G185" s="23"/>
      <c r="H185" s="23"/>
      <c r="I185" s="23"/>
      <c r="J185" s="23"/>
      <c r="K185" s="23"/>
      <c r="L185" s="23"/>
      <c r="M185" s="23"/>
      <c r="N185" s="23"/>
      <c r="O185" s="23"/>
      <c r="P185" s="23"/>
      <c r="Q185" s="23"/>
      <c r="R185" s="23"/>
      <c r="S185" s="23"/>
      <c r="T185" s="23"/>
      <c r="U185" s="23"/>
      <c r="V185" s="23"/>
      <c r="W185" s="23"/>
      <c r="X185" s="23"/>
      <c r="Y185" s="23"/>
      <c r="Z185" s="23"/>
      <c r="AA185" s="23"/>
      <c r="AB185" s="25"/>
      <c r="AC185" s="16"/>
      <c r="AD185" s="20"/>
      <c r="AE185" s="20"/>
      <c r="AF185" s="20"/>
      <c r="AG185" s="20"/>
      <c r="AH185" s="20"/>
      <c r="AI185" s="20"/>
      <c r="AJ185" s="20"/>
      <c r="AK185" s="20"/>
    </row>
    <row r="186" spans="1:37" s="22" customFormat="1" ht="47.25" hidden="1">
      <c r="A186" s="2">
        <v>41</v>
      </c>
      <c r="B186" s="3" t="s">
        <v>345</v>
      </c>
      <c r="C186" s="15"/>
      <c r="D186" s="15"/>
      <c r="E186" s="15"/>
      <c r="F186" s="23"/>
      <c r="G186" s="23"/>
      <c r="H186" s="23"/>
      <c r="I186" s="23"/>
      <c r="J186" s="23"/>
      <c r="K186" s="23"/>
      <c r="L186" s="23"/>
      <c r="M186" s="23"/>
      <c r="N186" s="23"/>
      <c r="O186" s="23"/>
      <c r="P186" s="23"/>
      <c r="Q186" s="23"/>
      <c r="R186" s="23"/>
      <c r="S186" s="23"/>
      <c r="T186" s="23"/>
      <c r="U186" s="23"/>
      <c r="V186" s="23"/>
      <c r="W186" s="23"/>
      <c r="X186" s="23"/>
      <c r="Y186" s="23"/>
      <c r="Z186" s="23"/>
      <c r="AA186" s="23"/>
      <c r="AB186" s="25"/>
      <c r="AC186" s="16"/>
      <c r="AD186" s="20"/>
      <c r="AE186" s="20"/>
      <c r="AF186" s="20"/>
      <c r="AG186" s="20"/>
      <c r="AH186" s="20"/>
      <c r="AI186" s="20"/>
      <c r="AJ186" s="20"/>
      <c r="AK186" s="20"/>
    </row>
    <row r="187" spans="1:37" s="22" customFormat="1" ht="15.75" hidden="1">
      <c r="A187" s="2">
        <v>42</v>
      </c>
      <c r="B187" s="3" t="s">
        <v>346</v>
      </c>
      <c r="C187" s="15"/>
      <c r="D187" s="15"/>
      <c r="E187" s="15"/>
      <c r="F187" s="23"/>
      <c r="G187" s="23"/>
      <c r="H187" s="23"/>
      <c r="I187" s="23"/>
      <c r="J187" s="23"/>
      <c r="K187" s="23"/>
      <c r="L187" s="23"/>
      <c r="M187" s="23"/>
      <c r="N187" s="23"/>
      <c r="O187" s="23"/>
      <c r="P187" s="23"/>
      <c r="Q187" s="23"/>
      <c r="R187" s="23"/>
      <c r="S187" s="23"/>
      <c r="T187" s="23"/>
      <c r="U187" s="23"/>
      <c r="V187" s="23"/>
      <c r="W187" s="23"/>
      <c r="X187" s="23"/>
      <c r="Y187" s="23"/>
      <c r="Z187" s="23"/>
      <c r="AA187" s="23"/>
      <c r="AB187" s="25"/>
      <c r="AC187" s="16"/>
      <c r="AD187" s="20"/>
      <c r="AE187" s="20"/>
      <c r="AF187" s="20"/>
      <c r="AG187" s="20"/>
      <c r="AH187" s="20"/>
      <c r="AI187" s="20"/>
      <c r="AJ187" s="20"/>
      <c r="AK187" s="20"/>
    </row>
    <row r="188" spans="1:37" s="22" customFormat="1" ht="31.5" hidden="1">
      <c r="A188" s="2">
        <v>43</v>
      </c>
      <c r="B188" s="3" t="s">
        <v>347</v>
      </c>
      <c r="C188" s="15"/>
      <c r="D188" s="15"/>
      <c r="E188" s="15"/>
      <c r="F188" s="23"/>
      <c r="G188" s="23"/>
      <c r="H188" s="23"/>
      <c r="I188" s="23"/>
      <c r="J188" s="23"/>
      <c r="K188" s="23"/>
      <c r="L188" s="23"/>
      <c r="M188" s="23"/>
      <c r="N188" s="23"/>
      <c r="O188" s="23"/>
      <c r="P188" s="23"/>
      <c r="Q188" s="23"/>
      <c r="R188" s="23"/>
      <c r="S188" s="23"/>
      <c r="T188" s="23"/>
      <c r="U188" s="23"/>
      <c r="V188" s="23"/>
      <c r="W188" s="23"/>
      <c r="X188" s="23"/>
      <c r="Y188" s="23"/>
      <c r="Z188" s="23"/>
      <c r="AA188" s="23"/>
      <c r="AB188" s="25"/>
      <c r="AC188" s="16"/>
      <c r="AD188" s="20"/>
      <c r="AE188" s="20"/>
      <c r="AF188" s="20"/>
      <c r="AG188" s="20"/>
      <c r="AH188" s="20"/>
      <c r="AI188" s="20"/>
      <c r="AJ188" s="20"/>
      <c r="AK188" s="20"/>
    </row>
    <row r="189" spans="1:37" s="22" customFormat="1" ht="15.75" hidden="1">
      <c r="A189" s="2">
        <v>44</v>
      </c>
      <c r="B189" s="3" t="s">
        <v>348</v>
      </c>
      <c r="C189" s="15"/>
      <c r="D189" s="15"/>
      <c r="E189" s="15"/>
      <c r="F189" s="23"/>
      <c r="G189" s="23"/>
      <c r="H189" s="23"/>
      <c r="I189" s="23"/>
      <c r="J189" s="23"/>
      <c r="K189" s="23"/>
      <c r="L189" s="23"/>
      <c r="M189" s="23"/>
      <c r="N189" s="23"/>
      <c r="O189" s="23"/>
      <c r="P189" s="23"/>
      <c r="Q189" s="23"/>
      <c r="R189" s="23"/>
      <c r="S189" s="23"/>
      <c r="T189" s="23"/>
      <c r="U189" s="23"/>
      <c r="V189" s="23"/>
      <c r="W189" s="23"/>
      <c r="X189" s="23"/>
      <c r="Y189" s="23"/>
      <c r="Z189" s="23"/>
      <c r="AA189" s="23"/>
      <c r="AB189" s="25"/>
      <c r="AC189" s="16"/>
      <c r="AD189" s="20"/>
      <c r="AE189" s="20"/>
      <c r="AF189" s="20"/>
      <c r="AG189" s="20"/>
      <c r="AH189" s="20"/>
      <c r="AI189" s="20"/>
      <c r="AJ189" s="20"/>
      <c r="AK189" s="20"/>
    </row>
    <row r="190" spans="1:37" s="22" customFormat="1" ht="47.25" hidden="1">
      <c r="A190" s="2">
        <v>45</v>
      </c>
      <c r="B190" s="3" t="s">
        <v>349</v>
      </c>
      <c r="C190" s="15"/>
      <c r="D190" s="15"/>
      <c r="E190" s="15"/>
      <c r="F190" s="23"/>
      <c r="G190" s="23"/>
      <c r="H190" s="23"/>
      <c r="I190" s="23"/>
      <c r="J190" s="23"/>
      <c r="K190" s="23"/>
      <c r="L190" s="23"/>
      <c r="M190" s="23"/>
      <c r="N190" s="23"/>
      <c r="O190" s="23"/>
      <c r="P190" s="23"/>
      <c r="Q190" s="23"/>
      <c r="R190" s="23"/>
      <c r="S190" s="23"/>
      <c r="T190" s="23"/>
      <c r="U190" s="23"/>
      <c r="V190" s="23"/>
      <c r="W190" s="23"/>
      <c r="X190" s="23"/>
      <c r="Y190" s="23"/>
      <c r="Z190" s="23"/>
      <c r="AA190" s="23"/>
      <c r="AB190" s="25"/>
      <c r="AC190" s="16"/>
      <c r="AD190" s="20"/>
      <c r="AE190" s="20"/>
      <c r="AF190" s="20"/>
      <c r="AG190" s="20"/>
      <c r="AH190" s="20"/>
      <c r="AI190" s="20"/>
      <c r="AJ190" s="20"/>
      <c r="AK190" s="20"/>
    </row>
    <row r="191" spans="1:37" s="22" customFormat="1" ht="31.5" hidden="1">
      <c r="A191" s="2">
        <v>46</v>
      </c>
      <c r="B191" s="3" t="s">
        <v>350</v>
      </c>
      <c r="C191" s="15"/>
      <c r="D191" s="15"/>
      <c r="E191" s="15"/>
      <c r="F191" s="23"/>
      <c r="G191" s="23"/>
      <c r="H191" s="23"/>
      <c r="I191" s="23"/>
      <c r="J191" s="23"/>
      <c r="K191" s="23"/>
      <c r="L191" s="23"/>
      <c r="M191" s="23"/>
      <c r="N191" s="23"/>
      <c r="O191" s="23"/>
      <c r="P191" s="23"/>
      <c r="Q191" s="23"/>
      <c r="R191" s="23"/>
      <c r="S191" s="23"/>
      <c r="T191" s="23"/>
      <c r="U191" s="23"/>
      <c r="V191" s="23"/>
      <c r="W191" s="23"/>
      <c r="X191" s="23"/>
      <c r="Y191" s="23"/>
      <c r="Z191" s="23"/>
      <c r="AA191" s="23"/>
      <c r="AB191" s="25"/>
      <c r="AC191" s="16"/>
      <c r="AD191" s="20"/>
      <c r="AE191" s="20"/>
      <c r="AF191" s="20"/>
      <c r="AG191" s="20"/>
      <c r="AH191" s="20"/>
      <c r="AI191" s="20"/>
      <c r="AJ191" s="20"/>
      <c r="AK191" s="20"/>
    </row>
    <row r="192" spans="1:37" s="22" customFormat="1" ht="31.5" hidden="1">
      <c r="A192" s="2">
        <v>47</v>
      </c>
      <c r="B192" s="3" t="s">
        <v>351</v>
      </c>
      <c r="C192" s="15"/>
      <c r="D192" s="15"/>
      <c r="E192" s="15"/>
      <c r="F192" s="23"/>
      <c r="G192" s="23"/>
      <c r="H192" s="23"/>
      <c r="I192" s="23"/>
      <c r="J192" s="23"/>
      <c r="K192" s="23"/>
      <c r="L192" s="23"/>
      <c r="M192" s="23"/>
      <c r="N192" s="23"/>
      <c r="O192" s="23"/>
      <c r="P192" s="23"/>
      <c r="Q192" s="23"/>
      <c r="R192" s="23"/>
      <c r="S192" s="23"/>
      <c r="T192" s="23"/>
      <c r="U192" s="23"/>
      <c r="V192" s="23"/>
      <c r="W192" s="23"/>
      <c r="X192" s="23"/>
      <c r="Y192" s="23"/>
      <c r="Z192" s="23"/>
      <c r="AA192" s="23"/>
      <c r="AB192" s="25"/>
      <c r="AC192" s="16"/>
      <c r="AD192" s="20"/>
      <c r="AE192" s="20"/>
      <c r="AF192" s="20"/>
      <c r="AG192" s="20"/>
      <c r="AH192" s="20"/>
      <c r="AI192" s="20"/>
      <c r="AJ192" s="20"/>
      <c r="AK192" s="20"/>
    </row>
    <row r="193" spans="1:37" s="22" customFormat="1" ht="31.5" hidden="1">
      <c r="A193" s="2">
        <v>48</v>
      </c>
      <c r="B193" s="3" t="s">
        <v>352</v>
      </c>
      <c r="C193" s="15"/>
      <c r="D193" s="15"/>
      <c r="E193" s="15"/>
      <c r="F193" s="23"/>
      <c r="G193" s="23"/>
      <c r="H193" s="23"/>
      <c r="I193" s="23"/>
      <c r="J193" s="23"/>
      <c r="K193" s="23"/>
      <c r="L193" s="23"/>
      <c r="M193" s="23"/>
      <c r="N193" s="23"/>
      <c r="O193" s="23"/>
      <c r="P193" s="23"/>
      <c r="Q193" s="23"/>
      <c r="R193" s="23"/>
      <c r="S193" s="23"/>
      <c r="T193" s="23"/>
      <c r="U193" s="23"/>
      <c r="V193" s="23"/>
      <c r="W193" s="23"/>
      <c r="X193" s="23"/>
      <c r="Y193" s="23"/>
      <c r="Z193" s="23"/>
      <c r="AA193" s="23"/>
      <c r="AB193" s="25"/>
      <c r="AC193" s="16"/>
      <c r="AD193" s="20"/>
      <c r="AE193" s="20"/>
      <c r="AF193" s="20"/>
      <c r="AG193" s="20"/>
      <c r="AH193" s="20"/>
      <c r="AI193" s="20"/>
      <c r="AJ193" s="20"/>
      <c r="AK193" s="20"/>
    </row>
    <row r="194" spans="1:37" s="22" customFormat="1" ht="31.5" hidden="1">
      <c r="A194" s="2">
        <v>49</v>
      </c>
      <c r="B194" s="3" t="s">
        <v>353</v>
      </c>
      <c r="C194" s="15"/>
      <c r="D194" s="15"/>
      <c r="E194" s="15"/>
      <c r="F194" s="23"/>
      <c r="G194" s="23"/>
      <c r="H194" s="23"/>
      <c r="I194" s="23"/>
      <c r="J194" s="23"/>
      <c r="K194" s="23"/>
      <c r="L194" s="23"/>
      <c r="M194" s="23"/>
      <c r="N194" s="23"/>
      <c r="O194" s="23"/>
      <c r="P194" s="23"/>
      <c r="Q194" s="23"/>
      <c r="R194" s="23"/>
      <c r="S194" s="23"/>
      <c r="T194" s="23"/>
      <c r="U194" s="23"/>
      <c r="V194" s="23"/>
      <c r="W194" s="23"/>
      <c r="X194" s="23"/>
      <c r="Y194" s="23"/>
      <c r="Z194" s="23"/>
      <c r="AA194" s="23"/>
      <c r="AB194" s="25"/>
      <c r="AC194" s="16"/>
      <c r="AD194" s="20"/>
      <c r="AE194" s="20"/>
      <c r="AF194" s="20"/>
      <c r="AG194" s="20"/>
      <c r="AH194" s="20"/>
      <c r="AI194" s="20"/>
      <c r="AJ194" s="20"/>
      <c r="AK194" s="20"/>
    </row>
    <row r="195" spans="1:37" s="22" customFormat="1" ht="47.25" hidden="1">
      <c r="A195" s="2">
        <v>50</v>
      </c>
      <c r="B195" s="3" t="s">
        <v>354</v>
      </c>
      <c r="C195" s="15"/>
      <c r="D195" s="15"/>
      <c r="E195" s="15"/>
      <c r="F195" s="23"/>
      <c r="G195" s="23"/>
      <c r="H195" s="23"/>
      <c r="I195" s="23"/>
      <c r="J195" s="23"/>
      <c r="K195" s="23"/>
      <c r="L195" s="23"/>
      <c r="M195" s="23"/>
      <c r="N195" s="23"/>
      <c r="O195" s="23"/>
      <c r="P195" s="23"/>
      <c r="Q195" s="23"/>
      <c r="R195" s="23"/>
      <c r="S195" s="23"/>
      <c r="T195" s="23"/>
      <c r="U195" s="23"/>
      <c r="V195" s="23"/>
      <c r="W195" s="23"/>
      <c r="X195" s="23"/>
      <c r="Y195" s="23"/>
      <c r="Z195" s="23"/>
      <c r="AA195" s="23"/>
      <c r="AB195" s="25"/>
      <c r="AC195" s="16"/>
      <c r="AD195" s="20"/>
      <c r="AE195" s="20"/>
      <c r="AF195" s="20"/>
      <c r="AG195" s="20"/>
      <c r="AH195" s="20"/>
      <c r="AI195" s="20"/>
      <c r="AJ195" s="20"/>
      <c r="AK195" s="20"/>
    </row>
    <row r="196" spans="1:37" s="22" customFormat="1" ht="15.75" hidden="1">
      <c r="A196" s="2">
        <v>51</v>
      </c>
      <c r="B196" s="3" t="s">
        <v>355</v>
      </c>
      <c r="C196" s="15"/>
      <c r="D196" s="15"/>
      <c r="E196" s="15"/>
      <c r="F196" s="23"/>
      <c r="G196" s="23"/>
      <c r="H196" s="23"/>
      <c r="I196" s="23"/>
      <c r="J196" s="23"/>
      <c r="K196" s="23"/>
      <c r="L196" s="23"/>
      <c r="M196" s="23"/>
      <c r="N196" s="23"/>
      <c r="O196" s="23"/>
      <c r="P196" s="23"/>
      <c r="Q196" s="23"/>
      <c r="R196" s="23"/>
      <c r="S196" s="23"/>
      <c r="T196" s="23"/>
      <c r="U196" s="23"/>
      <c r="V196" s="23"/>
      <c r="W196" s="23"/>
      <c r="X196" s="23"/>
      <c r="Y196" s="23"/>
      <c r="Z196" s="23"/>
      <c r="AA196" s="23"/>
      <c r="AB196" s="25"/>
      <c r="AC196" s="16"/>
      <c r="AD196" s="20"/>
      <c r="AE196" s="20"/>
      <c r="AF196" s="20"/>
      <c r="AG196" s="20"/>
      <c r="AH196" s="20"/>
      <c r="AI196" s="20"/>
      <c r="AJ196" s="20"/>
      <c r="AK196" s="20"/>
    </row>
    <row r="197" spans="1:37" s="22" customFormat="1" ht="31.5" hidden="1">
      <c r="A197" s="2">
        <v>52</v>
      </c>
      <c r="B197" s="3" t="s">
        <v>356</v>
      </c>
      <c r="C197" s="15"/>
      <c r="D197" s="15"/>
      <c r="E197" s="15"/>
      <c r="F197" s="23"/>
      <c r="G197" s="23"/>
      <c r="H197" s="23"/>
      <c r="I197" s="23"/>
      <c r="J197" s="23"/>
      <c r="K197" s="23"/>
      <c r="L197" s="23"/>
      <c r="M197" s="23"/>
      <c r="N197" s="23"/>
      <c r="O197" s="23"/>
      <c r="P197" s="23"/>
      <c r="Q197" s="23"/>
      <c r="R197" s="23"/>
      <c r="S197" s="23"/>
      <c r="T197" s="23"/>
      <c r="U197" s="23"/>
      <c r="V197" s="23"/>
      <c r="W197" s="23"/>
      <c r="X197" s="23"/>
      <c r="Y197" s="23"/>
      <c r="Z197" s="23"/>
      <c r="AA197" s="23"/>
      <c r="AB197" s="25"/>
      <c r="AC197" s="16"/>
      <c r="AD197" s="20"/>
      <c r="AE197" s="20"/>
      <c r="AF197" s="20"/>
      <c r="AG197" s="20"/>
      <c r="AH197" s="20"/>
      <c r="AI197" s="20"/>
      <c r="AJ197" s="20"/>
      <c r="AK197" s="20"/>
    </row>
    <row r="198" spans="1:37" s="22" customFormat="1" ht="31.5" hidden="1">
      <c r="A198" s="2">
        <v>53</v>
      </c>
      <c r="B198" s="3" t="s">
        <v>357</v>
      </c>
      <c r="C198" s="15"/>
      <c r="D198" s="15"/>
      <c r="E198" s="15"/>
      <c r="F198" s="23"/>
      <c r="G198" s="23"/>
      <c r="H198" s="23"/>
      <c r="I198" s="23"/>
      <c r="J198" s="23"/>
      <c r="K198" s="23"/>
      <c r="L198" s="23"/>
      <c r="M198" s="23"/>
      <c r="N198" s="23"/>
      <c r="O198" s="23"/>
      <c r="P198" s="23"/>
      <c r="Q198" s="23"/>
      <c r="R198" s="23"/>
      <c r="S198" s="23"/>
      <c r="T198" s="23"/>
      <c r="U198" s="23"/>
      <c r="V198" s="23"/>
      <c r="W198" s="23"/>
      <c r="X198" s="23"/>
      <c r="Y198" s="23"/>
      <c r="Z198" s="23"/>
      <c r="AA198" s="23"/>
      <c r="AB198" s="25"/>
      <c r="AC198" s="16"/>
      <c r="AD198" s="20"/>
      <c r="AE198" s="20"/>
      <c r="AF198" s="20"/>
      <c r="AG198" s="20"/>
      <c r="AH198" s="20"/>
      <c r="AI198" s="20"/>
      <c r="AJ198" s="20"/>
      <c r="AK198" s="20"/>
    </row>
    <row r="199" spans="1:37" s="22" customFormat="1" ht="47.25" hidden="1">
      <c r="A199" s="2">
        <v>54</v>
      </c>
      <c r="B199" s="3" t="s">
        <v>358</v>
      </c>
      <c r="C199" s="15"/>
      <c r="D199" s="15"/>
      <c r="E199" s="15"/>
      <c r="F199" s="23"/>
      <c r="G199" s="23"/>
      <c r="H199" s="23"/>
      <c r="I199" s="23"/>
      <c r="J199" s="23"/>
      <c r="K199" s="23"/>
      <c r="L199" s="23"/>
      <c r="M199" s="23"/>
      <c r="N199" s="23"/>
      <c r="O199" s="23"/>
      <c r="P199" s="23"/>
      <c r="Q199" s="23"/>
      <c r="R199" s="23"/>
      <c r="S199" s="23"/>
      <c r="T199" s="23"/>
      <c r="U199" s="23"/>
      <c r="V199" s="23"/>
      <c r="W199" s="23"/>
      <c r="X199" s="23"/>
      <c r="Y199" s="23"/>
      <c r="Z199" s="23"/>
      <c r="AA199" s="23"/>
      <c r="AB199" s="25"/>
      <c r="AC199" s="16"/>
      <c r="AD199" s="20"/>
      <c r="AE199" s="20"/>
      <c r="AF199" s="20"/>
      <c r="AG199" s="20"/>
      <c r="AH199" s="20"/>
      <c r="AI199" s="20"/>
      <c r="AJ199" s="20"/>
      <c r="AK199" s="20"/>
    </row>
    <row r="200" spans="1:37" s="22" customFormat="1" ht="31.5" hidden="1">
      <c r="A200" s="2">
        <v>55</v>
      </c>
      <c r="B200" s="3" t="s">
        <v>359</v>
      </c>
      <c r="C200" s="15"/>
      <c r="D200" s="15"/>
      <c r="E200" s="15"/>
      <c r="F200" s="23"/>
      <c r="G200" s="23"/>
      <c r="H200" s="23"/>
      <c r="I200" s="23"/>
      <c r="J200" s="23"/>
      <c r="K200" s="23"/>
      <c r="L200" s="23"/>
      <c r="M200" s="23"/>
      <c r="N200" s="23"/>
      <c r="O200" s="23"/>
      <c r="P200" s="23"/>
      <c r="Q200" s="23"/>
      <c r="R200" s="23"/>
      <c r="S200" s="23"/>
      <c r="T200" s="23"/>
      <c r="U200" s="23"/>
      <c r="V200" s="23"/>
      <c r="W200" s="23"/>
      <c r="X200" s="23"/>
      <c r="Y200" s="23"/>
      <c r="Z200" s="23"/>
      <c r="AA200" s="23"/>
      <c r="AB200" s="25"/>
      <c r="AC200" s="16"/>
      <c r="AD200" s="20"/>
      <c r="AE200" s="20"/>
      <c r="AF200" s="20"/>
      <c r="AG200" s="20"/>
      <c r="AH200" s="20"/>
      <c r="AI200" s="20"/>
      <c r="AJ200" s="20"/>
      <c r="AK200" s="20"/>
    </row>
    <row r="201" spans="1:37" s="22" customFormat="1" ht="31.5" hidden="1">
      <c r="A201" s="2">
        <v>56</v>
      </c>
      <c r="B201" s="3" t="s">
        <v>360</v>
      </c>
      <c r="C201" s="15"/>
      <c r="D201" s="15"/>
      <c r="E201" s="15"/>
      <c r="F201" s="23"/>
      <c r="G201" s="23"/>
      <c r="H201" s="23"/>
      <c r="I201" s="23"/>
      <c r="J201" s="23"/>
      <c r="K201" s="23"/>
      <c r="L201" s="23"/>
      <c r="M201" s="23"/>
      <c r="N201" s="23"/>
      <c r="O201" s="23"/>
      <c r="P201" s="23"/>
      <c r="Q201" s="23"/>
      <c r="R201" s="23"/>
      <c r="S201" s="23"/>
      <c r="T201" s="23"/>
      <c r="U201" s="23"/>
      <c r="V201" s="23"/>
      <c r="W201" s="23"/>
      <c r="X201" s="23"/>
      <c r="Y201" s="23"/>
      <c r="Z201" s="23"/>
      <c r="AA201" s="23"/>
      <c r="AB201" s="25"/>
      <c r="AC201" s="16"/>
      <c r="AD201" s="20"/>
      <c r="AE201" s="20"/>
      <c r="AF201" s="20"/>
      <c r="AG201" s="20"/>
      <c r="AH201" s="20"/>
      <c r="AI201" s="20"/>
      <c r="AJ201" s="20"/>
      <c r="AK201" s="20"/>
    </row>
    <row r="202" spans="1:37" s="22" customFormat="1" ht="15.75" hidden="1">
      <c r="A202" s="2">
        <v>57</v>
      </c>
      <c r="B202" s="3" t="s">
        <v>361</v>
      </c>
      <c r="C202" s="15"/>
      <c r="D202" s="15"/>
      <c r="E202" s="15"/>
      <c r="F202" s="23"/>
      <c r="G202" s="23"/>
      <c r="H202" s="23"/>
      <c r="I202" s="23"/>
      <c r="J202" s="23"/>
      <c r="K202" s="23"/>
      <c r="L202" s="23"/>
      <c r="M202" s="23"/>
      <c r="N202" s="23"/>
      <c r="O202" s="23"/>
      <c r="P202" s="23"/>
      <c r="Q202" s="23"/>
      <c r="R202" s="23"/>
      <c r="S202" s="23"/>
      <c r="T202" s="23"/>
      <c r="U202" s="23"/>
      <c r="V202" s="23"/>
      <c r="W202" s="23"/>
      <c r="X202" s="23"/>
      <c r="Y202" s="23"/>
      <c r="Z202" s="23"/>
      <c r="AA202" s="23"/>
      <c r="AB202" s="25"/>
      <c r="AC202" s="16"/>
      <c r="AD202" s="20"/>
      <c r="AE202" s="20"/>
      <c r="AF202" s="20"/>
      <c r="AG202" s="20"/>
      <c r="AH202" s="20"/>
      <c r="AI202" s="20"/>
      <c r="AJ202" s="20"/>
      <c r="AK202" s="20"/>
    </row>
    <row r="203" spans="1:37" s="22" customFormat="1" ht="31.5" hidden="1">
      <c r="A203" s="2">
        <v>58</v>
      </c>
      <c r="B203" s="3" t="s">
        <v>362</v>
      </c>
      <c r="C203" s="15"/>
      <c r="D203" s="15"/>
      <c r="E203" s="15"/>
      <c r="F203" s="23"/>
      <c r="G203" s="23"/>
      <c r="H203" s="23"/>
      <c r="I203" s="23"/>
      <c r="J203" s="23"/>
      <c r="K203" s="23"/>
      <c r="L203" s="23"/>
      <c r="M203" s="23"/>
      <c r="N203" s="23"/>
      <c r="O203" s="23"/>
      <c r="P203" s="23"/>
      <c r="Q203" s="23"/>
      <c r="R203" s="23"/>
      <c r="S203" s="23"/>
      <c r="T203" s="23"/>
      <c r="U203" s="23"/>
      <c r="V203" s="23"/>
      <c r="W203" s="23"/>
      <c r="X203" s="23"/>
      <c r="Y203" s="23"/>
      <c r="Z203" s="23"/>
      <c r="AA203" s="23"/>
      <c r="AB203" s="25"/>
      <c r="AC203" s="16"/>
      <c r="AD203" s="20"/>
      <c r="AE203" s="20"/>
      <c r="AF203" s="20"/>
      <c r="AG203" s="20"/>
      <c r="AH203" s="20"/>
      <c r="AI203" s="20"/>
      <c r="AJ203" s="20"/>
      <c r="AK203" s="20"/>
    </row>
    <row r="204" spans="1:37" s="22" customFormat="1" ht="15.75" hidden="1">
      <c r="A204" s="2">
        <v>59</v>
      </c>
      <c r="B204" s="3" t="s">
        <v>363</v>
      </c>
      <c r="C204" s="15"/>
      <c r="D204" s="15"/>
      <c r="E204" s="15"/>
      <c r="F204" s="23"/>
      <c r="G204" s="23"/>
      <c r="H204" s="23"/>
      <c r="I204" s="23"/>
      <c r="J204" s="23"/>
      <c r="K204" s="23"/>
      <c r="L204" s="23"/>
      <c r="M204" s="23"/>
      <c r="N204" s="23"/>
      <c r="O204" s="23"/>
      <c r="P204" s="23"/>
      <c r="Q204" s="23"/>
      <c r="R204" s="23"/>
      <c r="S204" s="23"/>
      <c r="T204" s="23"/>
      <c r="U204" s="23"/>
      <c r="V204" s="23"/>
      <c r="W204" s="23"/>
      <c r="X204" s="23"/>
      <c r="Y204" s="23"/>
      <c r="Z204" s="23"/>
      <c r="AA204" s="23"/>
      <c r="AB204" s="25"/>
      <c r="AC204" s="16"/>
      <c r="AD204" s="20"/>
      <c r="AE204" s="20"/>
      <c r="AF204" s="20"/>
      <c r="AG204" s="20"/>
      <c r="AH204" s="20"/>
      <c r="AI204" s="20"/>
      <c r="AJ204" s="20"/>
      <c r="AK204" s="20"/>
    </row>
    <row r="205" spans="1:37" s="22" customFormat="1" ht="15.75" hidden="1">
      <c r="A205" s="2">
        <v>60</v>
      </c>
      <c r="B205" s="3" t="s">
        <v>364</v>
      </c>
      <c r="C205" s="15"/>
      <c r="D205" s="15"/>
      <c r="E205" s="15"/>
      <c r="F205" s="23"/>
      <c r="G205" s="23"/>
      <c r="H205" s="23"/>
      <c r="I205" s="23"/>
      <c r="J205" s="23"/>
      <c r="K205" s="23"/>
      <c r="L205" s="23"/>
      <c r="M205" s="23"/>
      <c r="N205" s="23"/>
      <c r="O205" s="23"/>
      <c r="P205" s="23"/>
      <c r="Q205" s="23"/>
      <c r="R205" s="23"/>
      <c r="S205" s="23"/>
      <c r="T205" s="23"/>
      <c r="U205" s="23"/>
      <c r="V205" s="23"/>
      <c r="W205" s="23"/>
      <c r="X205" s="23"/>
      <c r="Y205" s="23"/>
      <c r="Z205" s="23"/>
      <c r="AA205" s="23"/>
      <c r="AB205" s="25"/>
      <c r="AC205" s="16"/>
      <c r="AD205" s="20"/>
      <c r="AE205" s="20"/>
      <c r="AF205" s="20"/>
      <c r="AG205" s="20"/>
      <c r="AH205" s="20"/>
      <c r="AI205" s="20"/>
      <c r="AJ205" s="20"/>
      <c r="AK205" s="20"/>
    </row>
    <row r="206" spans="1:37" s="22" customFormat="1" ht="15.75" hidden="1">
      <c r="A206" s="2">
        <v>61</v>
      </c>
      <c r="B206" s="3" t="s">
        <v>365</v>
      </c>
      <c r="C206" s="15"/>
      <c r="D206" s="15"/>
      <c r="E206" s="15"/>
      <c r="F206" s="23"/>
      <c r="G206" s="23"/>
      <c r="H206" s="23"/>
      <c r="I206" s="23"/>
      <c r="J206" s="23"/>
      <c r="K206" s="23"/>
      <c r="L206" s="23"/>
      <c r="M206" s="23"/>
      <c r="N206" s="23"/>
      <c r="O206" s="23"/>
      <c r="P206" s="23"/>
      <c r="Q206" s="23"/>
      <c r="R206" s="23"/>
      <c r="S206" s="23"/>
      <c r="T206" s="23"/>
      <c r="U206" s="23"/>
      <c r="V206" s="23"/>
      <c r="W206" s="23"/>
      <c r="X206" s="23"/>
      <c r="Y206" s="23"/>
      <c r="Z206" s="23"/>
      <c r="AA206" s="23"/>
      <c r="AB206" s="25"/>
      <c r="AC206" s="16"/>
      <c r="AD206" s="20"/>
      <c r="AE206" s="20"/>
      <c r="AF206" s="20"/>
      <c r="AG206" s="20"/>
      <c r="AH206" s="20"/>
      <c r="AI206" s="20"/>
      <c r="AJ206" s="20"/>
      <c r="AK206" s="20"/>
    </row>
    <row r="207" spans="1:37" s="22" customFormat="1" ht="15.75" hidden="1">
      <c r="A207" s="2">
        <v>62</v>
      </c>
      <c r="B207" s="3" t="s">
        <v>366</v>
      </c>
      <c r="C207" s="15"/>
      <c r="D207" s="15"/>
      <c r="E207" s="15"/>
      <c r="F207" s="23"/>
      <c r="G207" s="23"/>
      <c r="H207" s="23"/>
      <c r="I207" s="23"/>
      <c r="J207" s="23"/>
      <c r="K207" s="23"/>
      <c r="L207" s="23"/>
      <c r="M207" s="23"/>
      <c r="N207" s="23"/>
      <c r="O207" s="23"/>
      <c r="P207" s="23"/>
      <c r="Q207" s="23"/>
      <c r="R207" s="23"/>
      <c r="S207" s="23"/>
      <c r="T207" s="23"/>
      <c r="U207" s="23"/>
      <c r="V207" s="23"/>
      <c r="W207" s="23"/>
      <c r="X207" s="23"/>
      <c r="Y207" s="23"/>
      <c r="Z207" s="23"/>
      <c r="AA207" s="23"/>
      <c r="AB207" s="25"/>
      <c r="AC207" s="16"/>
      <c r="AD207" s="20"/>
      <c r="AE207" s="20"/>
      <c r="AF207" s="20"/>
      <c r="AG207" s="20"/>
      <c r="AH207" s="20"/>
      <c r="AI207" s="20"/>
      <c r="AJ207" s="20"/>
      <c r="AK207" s="20"/>
    </row>
    <row r="208" spans="1:37" s="22" customFormat="1" ht="47.25" hidden="1">
      <c r="A208" s="2">
        <v>63</v>
      </c>
      <c r="B208" s="3" t="s">
        <v>367</v>
      </c>
      <c r="C208" s="15"/>
      <c r="D208" s="15"/>
      <c r="E208" s="15"/>
      <c r="F208" s="23"/>
      <c r="G208" s="23"/>
      <c r="H208" s="23"/>
      <c r="I208" s="23"/>
      <c r="J208" s="23"/>
      <c r="K208" s="23"/>
      <c r="L208" s="23"/>
      <c r="M208" s="23"/>
      <c r="N208" s="23"/>
      <c r="O208" s="23"/>
      <c r="P208" s="23"/>
      <c r="Q208" s="23"/>
      <c r="R208" s="23"/>
      <c r="S208" s="23"/>
      <c r="T208" s="23"/>
      <c r="U208" s="23"/>
      <c r="V208" s="23"/>
      <c r="W208" s="23"/>
      <c r="X208" s="23"/>
      <c r="Y208" s="23"/>
      <c r="Z208" s="23"/>
      <c r="AA208" s="23"/>
      <c r="AB208" s="25"/>
      <c r="AC208" s="16"/>
      <c r="AD208" s="20"/>
      <c r="AE208" s="20"/>
      <c r="AF208" s="20"/>
      <c r="AG208" s="20"/>
      <c r="AH208" s="20"/>
      <c r="AI208" s="20"/>
      <c r="AJ208" s="20"/>
      <c r="AK208" s="20"/>
    </row>
    <row r="209" spans="1:37" s="22" customFormat="1" ht="15.75" hidden="1">
      <c r="A209" s="2">
        <v>64</v>
      </c>
      <c r="B209" s="3" t="s">
        <v>368</v>
      </c>
      <c r="C209" s="15"/>
      <c r="D209" s="15"/>
      <c r="E209" s="15"/>
      <c r="F209" s="23"/>
      <c r="G209" s="23"/>
      <c r="H209" s="23"/>
      <c r="I209" s="23"/>
      <c r="J209" s="23"/>
      <c r="K209" s="23"/>
      <c r="L209" s="23"/>
      <c r="M209" s="23"/>
      <c r="N209" s="23"/>
      <c r="O209" s="23"/>
      <c r="P209" s="23"/>
      <c r="Q209" s="23"/>
      <c r="R209" s="23"/>
      <c r="S209" s="23"/>
      <c r="T209" s="23"/>
      <c r="U209" s="23"/>
      <c r="V209" s="23"/>
      <c r="W209" s="23"/>
      <c r="X209" s="23"/>
      <c r="Y209" s="23"/>
      <c r="Z209" s="23"/>
      <c r="AA209" s="23"/>
      <c r="AB209" s="25"/>
      <c r="AC209" s="16"/>
      <c r="AD209" s="20"/>
      <c r="AE209" s="20"/>
      <c r="AF209" s="20"/>
      <c r="AG209" s="20"/>
      <c r="AH209" s="20"/>
      <c r="AI209" s="20"/>
      <c r="AJ209" s="20"/>
      <c r="AK209" s="20"/>
    </row>
    <row r="210" spans="1:37" s="22" customFormat="1" ht="31.5" hidden="1">
      <c r="A210" s="2">
        <v>65</v>
      </c>
      <c r="B210" s="3" t="s">
        <v>369</v>
      </c>
      <c r="C210" s="15"/>
      <c r="D210" s="15"/>
      <c r="E210" s="15"/>
      <c r="F210" s="23"/>
      <c r="G210" s="23"/>
      <c r="H210" s="23"/>
      <c r="I210" s="23"/>
      <c r="J210" s="23"/>
      <c r="K210" s="23"/>
      <c r="L210" s="23"/>
      <c r="M210" s="23"/>
      <c r="N210" s="23"/>
      <c r="O210" s="23"/>
      <c r="P210" s="23"/>
      <c r="Q210" s="23"/>
      <c r="R210" s="23"/>
      <c r="S210" s="23"/>
      <c r="T210" s="23"/>
      <c r="U210" s="23"/>
      <c r="V210" s="23"/>
      <c r="W210" s="23"/>
      <c r="X210" s="23"/>
      <c r="Y210" s="23"/>
      <c r="Z210" s="23"/>
      <c r="AA210" s="23"/>
      <c r="AB210" s="25"/>
      <c r="AC210" s="16"/>
      <c r="AD210" s="20"/>
      <c r="AE210" s="20"/>
      <c r="AF210" s="20"/>
      <c r="AG210" s="20"/>
      <c r="AH210" s="20"/>
      <c r="AI210" s="20"/>
      <c r="AJ210" s="20"/>
      <c r="AK210" s="20"/>
    </row>
    <row r="211" spans="1:37" s="22" customFormat="1" ht="15.75" hidden="1">
      <c r="A211" s="2">
        <v>66</v>
      </c>
      <c r="B211" s="3" t="s">
        <v>370</v>
      </c>
      <c r="C211" s="15"/>
      <c r="D211" s="15"/>
      <c r="E211" s="15"/>
      <c r="F211" s="23"/>
      <c r="G211" s="23"/>
      <c r="H211" s="23"/>
      <c r="I211" s="23"/>
      <c r="J211" s="23"/>
      <c r="K211" s="23"/>
      <c r="L211" s="23"/>
      <c r="M211" s="23"/>
      <c r="N211" s="23"/>
      <c r="O211" s="23"/>
      <c r="P211" s="23"/>
      <c r="Q211" s="23"/>
      <c r="R211" s="23"/>
      <c r="S211" s="23"/>
      <c r="T211" s="23"/>
      <c r="U211" s="23"/>
      <c r="V211" s="23"/>
      <c r="W211" s="23"/>
      <c r="X211" s="23"/>
      <c r="Y211" s="23"/>
      <c r="Z211" s="23"/>
      <c r="AA211" s="23"/>
      <c r="AB211" s="25"/>
      <c r="AC211" s="16"/>
      <c r="AD211" s="20"/>
      <c r="AE211" s="20"/>
      <c r="AF211" s="20"/>
      <c r="AG211" s="20"/>
      <c r="AH211" s="20"/>
      <c r="AI211" s="20"/>
      <c r="AJ211" s="20"/>
      <c r="AK211" s="20"/>
    </row>
    <row r="212" spans="1:37" s="22" customFormat="1" ht="15.75" hidden="1">
      <c r="A212" s="2">
        <v>67</v>
      </c>
      <c r="B212" s="3" t="s">
        <v>371</v>
      </c>
      <c r="C212" s="15"/>
      <c r="D212" s="15"/>
      <c r="E212" s="15"/>
      <c r="F212" s="23"/>
      <c r="G212" s="23"/>
      <c r="H212" s="23"/>
      <c r="I212" s="23"/>
      <c r="J212" s="23"/>
      <c r="K212" s="23"/>
      <c r="L212" s="23"/>
      <c r="M212" s="23"/>
      <c r="N212" s="23"/>
      <c r="O212" s="23"/>
      <c r="P212" s="23"/>
      <c r="Q212" s="23"/>
      <c r="R212" s="23"/>
      <c r="S212" s="23"/>
      <c r="T212" s="23"/>
      <c r="U212" s="23"/>
      <c r="V212" s="23"/>
      <c r="W212" s="23"/>
      <c r="X212" s="23"/>
      <c r="Y212" s="23"/>
      <c r="Z212" s="23"/>
      <c r="AA212" s="23"/>
      <c r="AB212" s="25"/>
      <c r="AC212" s="16"/>
      <c r="AD212" s="20"/>
      <c r="AE212" s="20"/>
      <c r="AF212" s="20"/>
      <c r="AG212" s="20"/>
      <c r="AH212" s="20"/>
      <c r="AI212" s="20"/>
      <c r="AJ212" s="20"/>
      <c r="AK212" s="20"/>
    </row>
    <row r="213" spans="1:37" s="22" customFormat="1" ht="15.75" hidden="1">
      <c r="A213" s="2">
        <v>68</v>
      </c>
      <c r="B213" s="3" t="s">
        <v>372</v>
      </c>
      <c r="C213" s="15"/>
      <c r="D213" s="15"/>
      <c r="E213" s="15"/>
      <c r="F213" s="23"/>
      <c r="G213" s="23"/>
      <c r="H213" s="23"/>
      <c r="I213" s="23"/>
      <c r="J213" s="23"/>
      <c r="K213" s="23"/>
      <c r="L213" s="23"/>
      <c r="M213" s="23"/>
      <c r="N213" s="23"/>
      <c r="O213" s="23"/>
      <c r="P213" s="23"/>
      <c r="Q213" s="23"/>
      <c r="R213" s="23"/>
      <c r="S213" s="23"/>
      <c r="T213" s="23"/>
      <c r="U213" s="23"/>
      <c r="V213" s="23"/>
      <c r="W213" s="23"/>
      <c r="X213" s="23"/>
      <c r="Y213" s="23"/>
      <c r="Z213" s="23"/>
      <c r="AA213" s="23"/>
      <c r="AB213" s="25"/>
      <c r="AC213" s="16"/>
      <c r="AD213" s="20"/>
      <c r="AE213" s="20"/>
      <c r="AF213" s="20"/>
      <c r="AG213" s="20"/>
      <c r="AH213" s="20"/>
      <c r="AI213" s="20"/>
      <c r="AJ213" s="20"/>
      <c r="AK213" s="20"/>
    </row>
    <row r="214" spans="1:37" s="22" customFormat="1" ht="15.75" hidden="1">
      <c r="A214" s="2">
        <v>69</v>
      </c>
      <c r="B214" s="3" t="s">
        <v>373</v>
      </c>
      <c r="C214" s="15"/>
      <c r="D214" s="15"/>
      <c r="E214" s="15"/>
      <c r="F214" s="23"/>
      <c r="G214" s="23"/>
      <c r="H214" s="23"/>
      <c r="I214" s="23"/>
      <c r="J214" s="23"/>
      <c r="K214" s="23"/>
      <c r="L214" s="23"/>
      <c r="M214" s="23"/>
      <c r="N214" s="23"/>
      <c r="O214" s="23"/>
      <c r="P214" s="23"/>
      <c r="Q214" s="23"/>
      <c r="R214" s="23"/>
      <c r="S214" s="23"/>
      <c r="T214" s="23"/>
      <c r="U214" s="23"/>
      <c r="V214" s="23"/>
      <c r="W214" s="23"/>
      <c r="X214" s="23"/>
      <c r="Y214" s="23"/>
      <c r="Z214" s="23"/>
      <c r="AA214" s="23"/>
      <c r="AB214" s="25"/>
      <c r="AC214" s="16"/>
      <c r="AD214" s="20"/>
      <c r="AE214" s="20"/>
      <c r="AF214" s="20"/>
      <c r="AG214" s="20"/>
      <c r="AH214" s="20"/>
      <c r="AI214" s="20"/>
      <c r="AJ214" s="20"/>
      <c r="AK214" s="20"/>
    </row>
    <row r="215" spans="1:37" s="22" customFormat="1" ht="47.25" hidden="1">
      <c r="A215" s="2">
        <v>70</v>
      </c>
      <c r="B215" s="3" t="s">
        <v>374</v>
      </c>
      <c r="C215" s="15"/>
      <c r="D215" s="15"/>
      <c r="E215" s="15"/>
      <c r="F215" s="23"/>
      <c r="G215" s="23"/>
      <c r="H215" s="23"/>
      <c r="I215" s="23"/>
      <c r="J215" s="23"/>
      <c r="K215" s="23"/>
      <c r="L215" s="23"/>
      <c r="M215" s="23"/>
      <c r="N215" s="23"/>
      <c r="O215" s="23"/>
      <c r="P215" s="23"/>
      <c r="Q215" s="23"/>
      <c r="R215" s="23"/>
      <c r="S215" s="23"/>
      <c r="T215" s="23"/>
      <c r="U215" s="23"/>
      <c r="V215" s="23"/>
      <c r="W215" s="23"/>
      <c r="X215" s="23"/>
      <c r="Y215" s="23"/>
      <c r="Z215" s="23"/>
      <c r="AA215" s="23"/>
      <c r="AB215" s="25"/>
      <c r="AC215" s="16"/>
      <c r="AD215" s="20"/>
      <c r="AE215" s="20"/>
      <c r="AF215" s="20"/>
      <c r="AG215" s="20"/>
      <c r="AH215" s="20"/>
      <c r="AI215" s="20"/>
      <c r="AJ215" s="20"/>
      <c r="AK215" s="20"/>
    </row>
    <row r="216" spans="1:37" s="22" customFormat="1" ht="15.75" hidden="1">
      <c r="A216" s="2">
        <v>71</v>
      </c>
      <c r="B216" s="3" t="s">
        <v>375</v>
      </c>
      <c r="C216" s="15"/>
      <c r="D216" s="15"/>
      <c r="E216" s="15"/>
      <c r="F216" s="23"/>
      <c r="G216" s="23"/>
      <c r="H216" s="23"/>
      <c r="I216" s="23"/>
      <c r="J216" s="23"/>
      <c r="K216" s="23"/>
      <c r="L216" s="23"/>
      <c r="M216" s="23"/>
      <c r="N216" s="23"/>
      <c r="O216" s="23"/>
      <c r="P216" s="23"/>
      <c r="Q216" s="23"/>
      <c r="R216" s="23"/>
      <c r="S216" s="23"/>
      <c r="T216" s="23"/>
      <c r="U216" s="23"/>
      <c r="V216" s="23"/>
      <c r="W216" s="23"/>
      <c r="X216" s="23"/>
      <c r="Y216" s="23"/>
      <c r="Z216" s="23"/>
      <c r="AA216" s="23"/>
      <c r="AB216" s="25"/>
      <c r="AC216" s="16"/>
      <c r="AD216" s="20"/>
      <c r="AE216" s="20"/>
      <c r="AF216" s="20"/>
      <c r="AG216" s="20"/>
      <c r="AH216" s="20"/>
      <c r="AI216" s="20"/>
      <c r="AJ216" s="20"/>
      <c r="AK216" s="20"/>
    </row>
    <row r="217" spans="1:37" s="22" customFormat="1" ht="31.5" hidden="1">
      <c r="A217" s="2">
        <v>72</v>
      </c>
      <c r="B217" s="3" t="s">
        <v>376</v>
      </c>
      <c r="C217" s="15"/>
      <c r="D217" s="15"/>
      <c r="E217" s="15"/>
      <c r="F217" s="23"/>
      <c r="G217" s="23"/>
      <c r="H217" s="23"/>
      <c r="I217" s="23"/>
      <c r="J217" s="23"/>
      <c r="K217" s="23"/>
      <c r="L217" s="23"/>
      <c r="M217" s="23"/>
      <c r="N217" s="23"/>
      <c r="O217" s="23"/>
      <c r="P217" s="23"/>
      <c r="Q217" s="23"/>
      <c r="R217" s="23"/>
      <c r="S217" s="23"/>
      <c r="T217" s="23"/>
      <c r="U217" s="23"/>
      <c r="V217" s="23"/>
      <c r="W217" s="23"/>
      <c r="X217" s="23"/>
      <c r="Y217" s="23"/>
      <c r="Z217" s="23"/>
      <c r="AA217" s="23"/>
      <c r="AB217" s="25"/>
      <c r="AC217" s="16"/>
      <c r="AD217" s="20"/>
      <c r="AE217" s="20"/>
      <c r="AF217" s="20"/>
      <c r="AG217" s="20"/>
      <c r="AH217" s="20"/>
      <c r="AI217" s="20"/>
      <c r="AJ217" s="20"/>
      <c r="AK217" s="20"/>
    </row>
    <row r="218" spans="1:37" s="22" customFormat="1" ht="47.25" hidden="1">
      <c r="A218" s="2">
        <v>73</v>
      </c>
      <c r="B218" s="3" t="s">
        <v>377</v>
      </c>
      <c r="C218" s="15"/>
      <c r="D218" s="15"/>
      <c r="E218" s="15"/>
      <c r="F218" s="23"/>
      <c r="G218" s="23"/>
      <c r="H218" s="23"/>
      <c r="I218" s="23"/>
      <c r="J218" s="23"/>
      <c r="K218" s="23"/>
      <c r="L218" s="23"/>
      <c r="M218" s="23"/>
      <c r="N218" s="23"/>
      <c r="O218" s="23"/>
      <c r="P218" s="23"/>
      <c r="Q218" s="23"/>
      <c r="R218" s="23"/>
      <c r="S218" s="23"/>
      <c r="T218" s="23"/>
      <c r="U218" s="23"/>
      <c r="V218" s="23"/>
      <c r="W218" s="23"/>
      <c r="X218" s="23"/>
      <c r="Y218" s="23"/>
      <c r="Z218" s="23"/>
      <c r="AA218" s="23"/>
      <c r="AB218" s="25"/>
      <c r="AC218" s="16"/>
      <c r="AD218" s="20"/>
      <c r="AE218" s="20"/>
      <c r="AF218" s="20"/>
      <c r="AG218" s="20"/>
      <c r="AH218" s="20"/>
      <c r="AI218" s="20"/>
      <c r="AJ218" s="20"/>
      <c r="AK218" s="20"/>
    </row>
    <row r="219" spans="1:37" s="22" customFormat="1" ht="31.5" hidden="1">
      <c r="A219" s="2">
        <v>74</v>
      </c>
      <c r="B219" s="3" t="s">
        <v>378</v>
      </c>
      <c r="C219" s="15"/>
      <c r="D219" s="15"/>
      <c r="E219" s="15"/>
      <c r="F219" s="23"/>
      <c r="G219" s="23"/>
      <c r="H219" s="23"/>
      <c r="I219" s="23"/>
      <c r="J219" s="23"/>
      <c r="K219" s="23"/>
      <c r="L219" s="23"/>
      <c r="M219" s="23"/>
      <c r="N219" s="23"/>
      <c r="O219" s="23"/>
      <c r="P219" s="23"/>
      <c r="Q219" s="23"/>
      <c r="R219" s="23"/>
      <c r="S219" s="23"/>
      <c r="T219" s="23"/>
      <c r="U219" s="23"/>
      <c r="V219" s="23"/>
      <c r="W219" s="23"/>
      <c r="X219" s="23"/>
      <c r="Y219" s="23"/>
      <c r="Z219" s="23"/>
      <c r="AA219" s="23"/>
      <c r="AB219" s="25"/>
      <c r="AC219" s="16"/>
      <c r="AD219" s="20"/>
      <c r="AE219" s="20"/>
      <c r="AF219" s="20"/>
      <c r="AG219" s="20"/>
      <c r="AH219" s="20"/>
      <c r="AI219" s="20"/>
      <c r="AJ219" s="20"/>
      <c r="AK219" s="20"/>
    </row>
    <row r="220" spans="1:37" s="22" customFormat="1" ht="31.5" hidden="1">
      <c r="A220" s="2">
        <v>75</v>
      </c>
      <c r="B220" s="3" t="s">
        <v>379</v>
      </c>
      <c r="C220" s="15"/>
      <c r="D220" s="15"/>
      <c r="E220" s="15"/>
      <c r="F220" s="23"/>
      <c r="G220" s="23"/>
      <c r="H220" s="23"/>
      <c r="I220" s="23"/>
      <c r="J220" s="23"/>
      <c r="K220" s="23"/>
      <c r="L220" s="23"/>
      <c r="M220" s="23"/>
      <c r="N220" s="23"/>
      <c r="O220" s="23"/>
      <c r="P220" s="23"/>
      <c r="Q220" s="23"/>
      <c r="R220" s="23"/>
      <c r="S220" s="23"/>
      <c r="T220" s="23"/>
      <c r="U220" s="23"/>
      <c r="V220" s="23"/>
      <c r="W220" s="23"/>
      <c r="X220" s="23"/>
      <c r="Y220" s="23"/>
      <c r="Z220" s="23"/>
      <c r="AA220" s="23"/>
      <c r="AB220" s="25"/>
      <c r="AC220" s="16"/>
      <c r="AD220" s="20"/>
      <c r="AE220" s="20"/>
      <c r="AF220" s="20"/>
      <c r="AG220" s="20"/>
      <c r="AH220" s="20"/>
      <c r="AI220" s="20"/>
      <c r="AJ220" s="20"/>
      <c r="AK220" s="20"/>
    </row>
    <row r="221" spans="1:37" s="22" customFormat="1" ht="47.25" hidden="1">
      <c r="A221" s="2">
        <v>76</v>
      </c>
      <c r="B221" s="3" t="s">
        <v>380</v>
      </c>
      <c r="C221" s="15"/>
      <c r="D221" s="15"/>
      <c r="E221" s="15"/>
      <c r="F221" s="23"/>
      <c r="G221" s="23"/>
      <c r="H221" s="23"/>
      <c r="I221" s="23"/>
      <c r="J221" s="23"/>
      <c r="K221" s="23"/>
      <c r="L221" s="23"/>
      <c r="M221" s="23"/>
      <c r="N221" s="23"/>
      <c r="O221" s="23"/>
      <c r="P221" s="23"/>
      <c r="Q221" s="23"/>
      <c r="R221" s="23"/>
      <c r="S221" s="23"/>
      <c r="T221" s="23"/>
      <c r="U221" s="23"/>
      <c r="V221" s="23"/>
      <c r="W221" s="23"/>
      <c r="X221" s="23"/>
      <c r="Y221" s="23"/>
      <c r="Z221" s="23"/>
      <c r="AA221" s="23"/>
      <c r="AB221" s="25"/>
      <c r="AC221" s="16"/>
      <c r="AD221" s="20"/>
      <c r="AE221" s="20"/>
      <c r="AF221" s="20"/>
      <c r="AG221" s="20"/>
      <c r="AH221" s="20"/>
      <c r="AI221" s="20"/>
      <c r="AJ221" s="20"/>
      <c r="AK221" s="20"/>
    </row>
    <row r="222" spans="1:37" s="22" customFormat="1" ht="15.75" hidden="1">
      <c r="A222" s="2">
        <v>77</v>
      </c>
      <c r="B222" s="3" t="s">
        <v>381</v>
      </c>
      <c r="C222" s="15"/>
      <c r="D222" s="15"/>
      <c r="E222" s="15"/>
      <c r="F222" s="23"/>
      <c r="G222" s="23"/>
      <c r="H222" s="23"/>
      <c r="I222" s="23"/>
      <c r="J222" s="23"/>
      <c r="K222" s="23"/>
      <c r="L222" s="23"/>
      <c r="M222" s="23"/>
      <c r="N222" s="23"/>
      <c r="O222" s="23"/>
      <c r="P222" s="23"/>
      <c r="Q222" s="23"/>
      <c r="R222" s="23"/>
      <c r="S222" s="23"/>
      <c r="T222" s="23"/>
      <c r="U222" s="23"/>
      <c r="V222" s="23"/>
      <c r="W222" s="23"/>
      <c r="X222" s="23"/>
      <c r="Y222" s="23"/>
      <c r="Z222" s="23"/>
      <c r="AA222" s="23"/>
      <c r="AB222" s="25"/>
      <c r="AC222" s="16"/>
      <c r="AD222" s="20"/>
      <c r="AE222" s="20"/>
      <c r="AF222" s="20"/>
      <c r="AG222" s="20"/>
      <c r="AH222" s="20"/>
      <c r="AI222" s="20"/>
      <c r="AJ222" s="20"/>
      <c r="AK222" s="20"/>
    </row>
    <row r="223" spans="1:37" s="22" customFormat="1" ht="15.75" hidden="1">
      <c r="A223" s="2">
        <v>78</v>
      </c>
      <c r="B223" s="3" t="s">
        <v>382</v>
      </c>
      <c r="C223" s="15"/>
      <c r="D223" s="15"/>
      <c r="E223" s="15"/>
      <c r="F223" s="23"/>
      <c r="G223" s="23"/>
      <c r="H223" s="23"/>
      <c r="I223" s="23"/>
      <c r="J223" s="23"/>
      <c r="K223" s="23"/>
      <c r="L223" s="23"/>
      <c r="M223" s="23"/>
      <c r="N223" s="23"/>
      <c r="O223" s="23"/>
      <c r="P223" s="23"/>
      <c r="Q223" s="23"/>
      <c r="R223" s="23"/>
      <c r="S223" s="23"/>
      <c r="T223" s="23"/>
      <c r="U223" s="23"/>
      <c r="V223" s="23"/>
      <c r="W223" s="23"/>
      <c r="X223" s="23"/>
      <c r="Y223" s="23"/>
      <c r="Z223" s="23"/>
      <c r="AA223" s="23"/>
      <c r="AB223" s="25"/>
      <c r="AC223" s="16"/>
      <c r="AD223" s="20"/>
      <c r="AE223" s="20"/>
      <c r="AF223" s="20"/>
      <c r="AG223" s="20"/>
      <c r="AH223" s="20"/>
      <c r="AI223" s="20"/>
      <c r="AJ223" s="20"/>
      <c r="AK223" s="20"/>
    </row>
    <row r="224" spans="1:37" s="22" customFormat="1" ht="31.5" hidden="1">
      <c r="A224" s="2">
        <v>79</v>
      </c>
      <c r="B224" s="3" t="s">
        <v>383</v>
      </c>
      <c r="C224" s="15"/>
      <c r="D224" s="15"/>
      <c r="E224" s="15"/>
      <c r="F224" s="23"/>
      <c r="G224" s="23"/>
      <c r="H224" s="23"/>
      <c r="I224" s="23"/>
      <c r="J224" s="23"/>
      <c r="K224" s="23"/>
      <c r="L224" s="23"/>
      <c r="M224" s="23"/>
      <c r="N224" s="23"/>
      <c r="O224" s="23"/>
      <c r="P224" s="23"/>
      <c r="Q224" s="23"/>
      <c r="R224" s="23"/>
      <c r="S224" s="23"/>
      <c r="T224" s="23"/>
      <c r="U224" s="23"/>
      <c r="V224" s="23"/>
      <c r="W224" s="23"/>
      <c r="X224" s="23"/>
      <c r="Y224" s="23"/>
      <c r="Z224" s="23"/>
      <c r="AA224" s="23"/>
      <c r="AB224" s="25"/>
      <c r="AC224" s="16"/>
      <c r="AD224" s="20"/>
      <c r="AE224" s="20"/>
      <c r="AF224" s="20"/>
      <c r="AG224" s="20"/>
      <c r="AH224" s="20"/>
      <c r="AI224" s="20"/>
      <c r="AJ224" s="20"/>
      <c r="AK224" s="20"/>
    </row>
    <row r="225" spans="1:37" s="22" customFormat="1" ht="31.5" hidden="1">
      <c r="A225" s="2">
        <v>80</v>
      </c>
      <c r="B225" s="3" t="s">
        <v>384</v>
      </c>
      <c r="C225" s="15"/>
      <c r="D225" s="15"/>
      <c r="E225" s="15"/>
      <c r="F225" s="23"/>
      <c r="G225" s="23"/>
      <c r="H225" s="23"/>
      <c r="I225" s="23"/>
      <c r="J225" s="23"/>
      <c r="K225" s="23"/>
      <c r="L225" s="23"/>
      <c r="M225" s="23"/>
      <c r="N225" s="23"/>
      <c r="O225" s="23"/>
      <c r="P225" s="23"/>
      <c r="Q225" s="23"/>
      <c r="R225" s="23"/>
      <c r="S225" s="23"/>
      <c r="T225" s="23"/>
      <c r="U225" s="23"/>
      <c r="V225" s="23"/>
      <c r="W225" s="23"/>
      <c r="X225" s="23"/>
      <c r="Y225" s="23"/>
      <c r="Z225" s="23"/>
      <c r="AA225" s="23"/>
      <c r="AB225" s="25"/>
      <c r="AC225" s="16"/>
      <c r="AD225" s="20"/>
      <c r="AE225" s="20"/>
      <c r="AF225" s="20"/>
      <c r="AG225" s="20"/>
      <c r="AH225" s="20"/>
      <c r="AI225" s="20"/>
      <c r="AJ225" s="20"/>
      <c r="AK225" s="20"/>
    </row>
    <row r="226" spans="1:37" s="22" customFormat="1" ht="15.75" hidden="1">
      <c r="A226" s="2">
        <v>81</v>
      </c>
      <c r="B226" s="3" t="s">
        <v>385</v>
      </c>
      <c r="C226" s="15"/>
      <c r="D226" s="15"/>
      <c r="E226" s="15"/>
      <c r="F226" s="23"/>
      <c r="G226" s="23"/>
      <c r="H226" s="23"/>
      <c r="I226" s="23"/>
      <c r="J226" s="23"/>
      <c r="K226" s="23"/>
      <c r="L226" s="23"/>
      <c r="M226" s="23"/>
      <c r="N226" s="23"/>
      <c r="O226" s="23"/>
      <c r="P226" s="23"/>
      <c r="Q226" s="23"/>
      <c r="R226" s="23"/>
      <c r="S226" s="23"/>
      <c r="T226" s="23"/>
      <c r="U226" s="23"/>
      <c r="V226" s="23"/>
      <c r="W226" s="23"/>
      <c r="X226" s="23"/>
      <c r="Y226" s="23"/>
      <c r="Z226" s="23"/>
      <c r="AA226" s="23"/>
      <c r="AB226" s="25"/>
      <c r="AC226" s="16"/>
      <c r="AD226" s="20"/>
      <c r="AE226" s="20"/>
      <c r="AF226" s="20"/>
      <c r="AG226" s="20"/>
      <c r="AH226" s="20"/>
      <c r="AI226" s="20"/>
      <c r="AJ226" s="20"/>
      <c r="AK226" s="20"/>
    </row>
    <row r="227" spans="1:37" s="22" customFormat="1" ht="31.5" hidden="1">
      <c r="A227" s="2">
        <v>82</v>
      </c>
      <c r="B227" s="3" t="s">
        <v>386</v>
      </c>
      <c r="C227" s="15"/>
      <c r="D227" s="15"/>
      <c r="E227" s="15"/>
      <c r="F227" s="23"/>
      <c r="G227" s="23"/>
      <c r="H227" s="23"/>
      <c r="I227" s="23"/>
      <c r="J227" s="23"/>
      <c r="K227" s="23"/>
      <c r="L227" s="23"/>
      <c r="M227" s="23"/>
      <c r="N227" s="23"/>
      <c r="O227" s="23"/>
      <c r="P227" s="23"/>
      <c r="Q227" s="23"/>
      <c r="R227" s="23"/>
      <c r="S227" s="23"/>
      <c r="T227" s="23"/>
      <c r="U227" s="23"/>
      <c r="V227" s="23"/>
      <c r="W227" s="23"/>
      <c r="X227" s="23"/>
      <c r="Y227" s="23"/>
      <c r="Z227" s="23"/>
      <c r="AA227" s="23"/>
      <c r="AB227" s="25"/>
      <c r="AC227" s="16"/>
      <c r="AD227" s="20"/>
      <c r="AE227" s="20"/>
      <c r="AF227" s="20"/>
      <c r="AG227" s="20"/>
      <c r="AH227" s="20"/>
      <c r="AI227" s="20"/>
      <c r="AJ227" s="20"/>
      <c r="AK227" s="20"/>
    </row>
    <row r="228" spans="1:37" s="22" customFormat="1" ht="47.25" hidden="1">
      <c r="A228" s="2">
        <v>83</v>
      </c>
      <c r="B228" s="3" t="s">
        <v>387</v>
      </c>
      <c r="C228" s="15"/>
      <c r="D228" s="15"/>
      <c r="E228" s="15"/>
      <c r="F228" s="23"/>
      <c r="G228" s="23"/>
      <c r="H228" s="23"/>
      <c r="I228" s="23"/>
      <c r="J228" s="23"/>
      <c r="K228" s="23"/>
      <c r="L228" s="23"/>
      <c r="M228" s="23"/>
      <c r="N228" s="23"/>
      <c r="O228" s="23"/>
      <c r="P228" s="23"/>
      <c r="Q228" s="23"/>
      <c r="R228" s="23"/>
      <c r="S228" s="23"/>
      <c r="T228" s="23"/>
      <c r="U228" s="23"/>
      <c r="V228" s="23"/>
      <c r="W228" s="23"/>
      <c r="X228" s="23"/>
      <c r="Y228" s="23"/>
      <c r="Z228" s="23"/>
      <c r="AA228" s="23"/>
      <c r="AB228" s="25"/>
      <c r="AC228" s="16"/>
      <c r="AD228" s="20"/>
      <c r="AE228" s="20"/>
      <c r="AF228" s="20"/>
      <c r="AG228" s="20"/>
      <c r="AH228" s="20"/>
      <c r="AI228" s="20"/>
      <c r="AJ228" s="20"/>
      <c r="AK228" s="20"/>
    </row>
    <row r="229" spans="1:37" s="22" customFormat="1" ht="47.25" hidden="1">
      <c r="A229" s="2">
        <v>84</v>
      </c>
      <c r="B229" s="3" t="s">
        <v>388</v>
      </c>
      <c r="C229" s="15"/>
      <c r="D229" s="15"/>
      <c r="E229" s="15"/>
      <c r="F229" s="23"/>
      <c r="G229" s="23"/>
      <c r="H229" s="23"/>
      <c r="I229" s="23"/>
      <c r="J229" s="23"/>
      <c r="K229" s="23"/>
      <c r="L229" s="23"/>
      <c r="M229" s="23"/>
      <c r="N229" s="23"/>
      <c r="O229" s="23"/>
      <c r="P229" s="23"/>
      <c r="Q229" s="23"/>
      <c r="R229" s="23"/>
      <c r="S229" s="23"/>
      <c r="T229" s="23"/>
      <c r="U229" s="23"/>
      <c r="V229" s="23"/>
      <c r="W229" s="23"/>
      <c r="X229" s="23"/>
      <c r="Y229" s="23"/>
      <c r="Z229" s="23"/>
      <c r="AA229" s="23"/>
      <c r="AB229" s="25"/>
      <c r="AC229" s="16"/>
      <c r="AD229" s="20"/>
      <c r="AE229" s="20"/>
      <c r="AF229" s="20"/>
      <c r="AG229" s="20"/>
      <c r="AH229" s="20"/>
      <c r="AI229" s="20"/>
      <c r="AJ229" s="20"/>
      <c r="AK229" s="20"/>
    </row>
    <row r="230" spans="1:37" s="22" customFormat="1" ht="31.5" hidden="1">
      <c r="A230" s="2">
        <v>85</v>
      </c>
      <c r="B230" s="3" t="s">
        <v>389</v>
      </c>
      <c r="C230" s="15"/>
      <c r="D230" s="15"/>
      <c r="E230" s="15"/>
      <c r="F230" s="23"/>
      <c r="G230" s="23"/>
      <c r="H230" s="23"/>
      <c r="I230" s="23"/>
      <c r="J230" s="23"/>
      <c r="K230" s="23"/>
      <c r="L230" s="23"/>
      <c r="M230" s="23"/>
      <c r="N230" s="23"/>
      <c r="O230" s="23"/>
      <c r="P230" s="23"/>
      <c r="Q230" s="23"/>
      <c r="R230" s="23"/>
      <c r="S230" s="23"/>
      <c r="T230" s="23"/>
      <c r="U230" s="23"/>
      <c r="V230" s="23"/>
      <c r="W230" s="23"/>
      <c r="X230" s="23"/>
      <c r="Y230" s="23"/>
      <c r="Z230" s="23"/>
      <c r="AA230" s="23"/>
      <c r="AB230" s="25"/>
      <c r="AC230" s="16"/>
      <c r="AD230" s="20"/>
      <c r="AE230" s="20"/>
      <c r="AF230" s="20"/>
      <c r="AG230" s="20"/>
      <c r="AH230" s="20"/>
      <c r="AI230" s="20"/>
      <c r="AJ230" s="20"/>
      <c r="AK230" s="20"/>
    </row>
    <row r="231" spans="1:37" s="22" customFormat="1" ht="31.5" hidden="1">
      <c r="A231" s="2">
        <v>86</v>
      </c>
      <c r="B231" s="3" t="s">
        <v>390</v>
      </c>
      <c r="C231" s="15"/>
      <c r="D231" s="15"/>
      <c r="E231" s="15"/>
      <c r="F231" s="23"/>
      <c r="G231" s="23"/>
      <c r="H231" s="23"/>
      <c r="I231" s="23"/>
      <c r="J231" s="23"/>
      <c r="K231" s="23"/>
      <c r="L231" s="23"/>
      <c r="M231" s="23"/>
      <c r="N231" s="23"/>
      <c r="O231" s="23"/>
      <c r="P231" s="23"/>
      <c r="Q231" s="23"/>
      <c r="R231" s="23"/>
      <c r="S231" s="23"/>
      <c r="T231" s="23"/>
      <c r="U231" s="23"/>
      <c r="V231" s="23"/>
      <c r="W231" s="23"/>
      <c r="X231" s="23"/>
      <c r="Y231" s="23"/>
      <c r="Z231" s="23"/>
      <c r="AA231" s="23"/>
      <c r="AB231" s="25"/>
      <c r="AC231" s="16"/>
      <c r="AD231" s="20"/>
      <c r="AE231" s="20"/>
      <c r="AF231" s="20"/>
      <c r="AG231" s="20"/>
      <c r="AH231" s="20"/>
      <c r="AI231" s="20"/>
      <c r="AJ231" s="20"/>
      <c r="AK231" s="20"/>
    </row>
    <row r="232" spans="1:37" s="22" customFormat="1" ht="31.5" hidden="1">
      <c r="A232" s="2">
        <v>87</v>
      </c>
      <c r="B232" s="3" t="s">
        <v>391</v>
      </c>
      <c r="C232" s="15"/>
      <c r="D232" s="15"/>
      <c r="E232" s="15"/>
      <c r="F232" s="23"/>
      <c r="G232" s="23"/>
      <c r="H232" s="23"/>
      <c r="I232" s="23"/>
      <c r="J232" s="23"/>
      <c r="K232" s="23"/>
      <c r="L232" s="23"/>
      <c r="M232" s="23"/>
      <c r="N232" s="23"/>
      <c r="O232" s="23"/>
      <c r="P232" s="23"/>
      <c r="Q232" s="23"/>
      <c r="R232" s="23"/>
      <c r="S232" s="23"/>
      <c r="T232" s="23"/>
      <c r="U232" s="23"/>
      <c r="V232" s="23"/>
      <c r="W232" s="23"/>
      <c r="X232" s="23"/>
      <c r="Y232" s="23"/>
      <c r="Z232" s="23"/>
      <c r="AA232" s="23"/>
      <c r="AB232" s="25"/>
      <c r="AC232" s="16"/>
      <c r="AD232" s="20"/>
      <c r="AE232" s="20"/>
      <c r="AF232" s="20"/>
      <c r="AG232" s="20"/>
      <c r="AH232" s="20"/>
      <c r="AI232" s="20"/>
      <c r="AJ232" s="20"/>
      <c r="AK232" s="20"/>
    </row>
    <row r="233" spans="1:37" s="22" customFormat="1" ht="15.75" hidden="1">
      <c r="A233" s="2">
        <v>88</v>
      </c>
      <c r="B233" s="1" t="s">
        <v>392</v>
      </c>
      <c r="C233" s="15"/>
      <c r="D233" s="15"/>
      <c r="E233" s="15"/>
      <c r="F233" s="23"/>
      <c r="G233" s="23"/>
      <c r="H233" s="23"/>
      <c r="I233" s="23"/>
      <c r="J233" s="23"/>
      <c r="K233" s="23"/>
      <c r="L233" s="23"/>
      <c r="M233" s="23"/>
      <c r="N233" s="23"/>
      <c r="O233" s="23"/>
      <c r="P233" s="23"/>
      <c r="Q233" s="23"/>
      <c r="R233" s="23"/>
      <c r="S233" s="23"/>
      <c r="T233" s="23"/>
      <c r="U233" s="23"/>
      <c r="V233" s="23"/>
      <c r="W233" s="23"/>
      <c r="X233" s="23"/>
      <c r="Y233" s="23"/>
      <c r="Z233" s="23"/>
      <c r="AA233" s="23"/>
      <c r="AB233" s="25"/>
      <c r="AC233" s="16"/>
      <c r="AD233" s="20"/>
      <c r="AE233" s="20"/>
      <c r="AF233" s="20"/>
      <c r="AG233" s="20"/>
      <c r="AH233" s="20"/>
      <c r="AI233" s="20"/>
      <c r="AJ233" s="20"/>
      <c r="AK233" s="20"/>
    </row>
    <row r="234" spans="1:37" s="22" customFormat="1" ht="18.75" customHeight="1">
      <c r="A234" s="2" t="s">
        <v>93</v>
      </c>
      <c r="B234" s="55" t="s">
        <v>94</v>
      </c>
      <c r="C234" s="15"/>
      <c r="D234" s="15"/>
      <c r="E234" s="15"/>
      <c r="F234" s="56">
        <f>'NTM 2021-2025'!F390</f>
        <v>20771</v>
      </c>
      <c r="G234" s="56">
        <f>'NTM 2021-2025'!G390</f>
        <v>20771</v>
      </c>
      <c r="H234" s="56">
        <f>'NTM 2021-2025'!L390</f>
        <v>0</v>
      </c>
      <c r="I234" s="56">
        <f>'NTM 2021-2025'!N390</f>
        <v>0</v>
      </c>
      <c r="J234" s="56">
        <f>'NTM 2021-2025'!R390</f>
        <v>0</v>
      </c>
      <c r="K234" s="56">
        <f>'NTM 2021-2025'!S390</f>
        <v>0</v>
      </c>
      <c r="L234" s="56">
        <f>'NTM 2021-2025'!T390</f>
        <v>0</v>
      </c>
      <c r="M234" s="56">
        <f>'NTM 2021-2025'!U390</f>
        <v>0</v>
      </c>
      <c r="N234" s="56">
        <f>'NTM 2021-2025'!V390</f>
        <v>10000</v>
      </c>
      <c r="O234" s="56">
        <f>'NTM 2021-2025'!W390</f>
        <v>10000</v>
      </c>
      <c r="P234" s="56">
        <f>'NTM 2021-2025'!X390</f>
        <v>0</v>
      </c>
      <c r="Q234" s="56">
        <f>'NTM 2021-2025'!Y390</f>
        <v>4000</v>
      </c>
      <c r="R234" s="56">
        <f>'NTM 2021-2025'!Z390</f>
        <v>4000</v>
      </c>
      <c r="S234" s="56">
        <f>'NTM 2021-2025'!AA390</f>
        <v>0</v>
      </c>
      <c r="T234" s="56">
        <f>'NTM 2021-2025'!AB390</f>
        <v>6771</v>
      </c>
      <c r="U234" s="56">
        <f>'NTM 2021-2025'!AC390</f>
        <v>6771</v>
      </c>
      <c r="V234" s="56">
        <f>'NTM 2021-2025'!AD390</f>
        <v>0</v>
      </c>
      <c r="W234" s="56">
        <f>'NTM 2021-2025'!AE390</f>
        <v>0</v>
      </c>
      <c r="X234" s="56">
        <f>'NTM 2021-2025'!AF390</f>
        <v>0</v>
      </c>
      <c r="Y234" s="56">
        <f>'NTM 2021-2025'!AG390</f>
        <v>0</v>
      </c>
      <c r="Z234" s="56">
        <f>'NTM 2021-2025'!AH390</f>
        <v>0</v>
      </c>
      <c r="AA234" s="56">
        <f>'NTM 2021-2025'!AI390</f>
        <v>0</v>
      </c>
      <c r="AB234" s="19">
        <f>SUM(AB235:AB252)</f>
        <v>0</v>
      </c>
      <c r="AC234" s="39"/>
      <c r="AD234" s="20"/>
      <c r="AE234" s="20"/>
      <c r="AF234" s="20"/>
      <c r="AG234" s="20"/>
      <c r="AH234" s="20"/>
      <c r="AI234" s="20"/>
      <c r="AJ234" s="20"/>
      <c r="AK234" s="20"/>
    </row>
    <row r="235" spans="1:37" s="22" customFormat="1" ht="141.75" hidden="1">
      <c r="A235" s="2">
        <v>4</v>
      </c>
      <c r="B235" s="3" t="s">
        <v>396</v>
      </c>
      <c r="C235" s="15"/>
      <c r="D235" s="15"/>
      <c r="E235" s="15"/>
      <c r="F235" s="23"/>
      <c r="G235" s="23"/>
      <c r="H235" s="23"/>
      <c r="I235" s="23"/>
      <c r="J235" s="23"/>
      <c r="K235" s="23">
        <f t="shared" ref="K235:K252" si="8">L235+M235</f>
        <v>0</v>
      </c>
      <c r="L235" s="23"/>
      <c r="M235" s="23"/>
      <c r="N235" s="23"/>
      <c r="O235" s="23"/>
      <c r="P235" s="23"/>
      <c r="Q235" s="23"/>
      <c r="R235" s="23"/>
      <c r="S235" s="23"/>
      <c r="T235" s="23"/>
      <c r="U235" s="23"/>
      <c r="V235" s="23"/>
      <c r="W235" s="23"/>
      <c r="X235" s="23"/>
      <c r="Y235" s="23"/>
      <c r="Z235" s="23"/>
      <c r="AA235" s="23"/>
      <c r="AB235" s="25"/>
      <c r="AC235" s="26" t="s">
        <v>414</v>
      </c>
      <c r="AD235" s="20"/>
      <c r="AE235" s="20"/>
      <c r="AF235" s="20"/>
      <c r="AG235" s="20"/>
      <c r="AH235" s="20"/>
      <c r="AI235" s="20"/>
      <c r="AJ235" s="20"/>
      <c r="AK235" s="20"/>
    </row>
    <row r="236" spans="1:37" s="22" customFormat="1" ht="15.75" hidden="1">
      <c r="A236" s="2">
        <v>5</v>
      </c>
      <c r="B236" s="3" t="s">
        <v>397</v>
      </c>
      <c r="C236" s="15"/>
      <c r="D236" s="15"/>
      <c r="E236" s="15"/>
      <c r="F236" s="23"/>
      <c r="G236" s="23"/>
      <c r="H236" s="23"/>
      <c r="I236" s="23"/>
      <c r="J236" s="23"/>
      <c r="K236" s="23">
        <f t="shared" si="8"/>
        <v>0</v>
      </c>
      <c r="L236" s="23"/>
      <c r="M236" s="23"/>
      <c r="N236" s="23"/>
      <c r="O236" s="23"/>
      <c r="P236" s="23"/>
      <c r="Q236" s="23"/>
      <c r="R236" s="23"/>
      <c r="S236" s="23"/>
      <c r="T236" s="23"/>
      <c r="U236" s="23"/>
      <c r="V236" s="23"/>
      <c r="W236" s="23"/>
      <c r="X236" s="23"/>
      <c r="Y236" s="23"/>
      <c r="Z236" s="23"/>
      <c r="AA236" s="23"/>
      <c r="AB236" s="25"/>
      <c r="AC236" s="16"/>
      <c r="AD236" s="20"/>
      <c r="AE236" s="20"/>
      <c r="AF236" s="20"/>
      <c r="AG236" s="20"/>
      <c r="AH236" s="20"/>
      <c r="AI236" s="20"/>
      <c r="AJ236" s="20"/>
      <c r="AK236" s="20"/>
    </row>
    <row r="237" spans="1:37" s="22" customFormat="1" ht="31.5" hidden="1">
      <c r="A237" s="2">
        <v>6</v>
      </c>
      <c r="B237" s="3" t="s">
        <v>398</v>
      </c>
      <c r="C237" s="15"/>
      <c r="D237" s="15"/>
      <c r="E237" s="15"/>
      <c r="F237" s="23"/>
      <c r="G237" s="23"/>
      <c r="H237" s="23"/>
      <c r="I237" s="23"/>
      <c r="J237" s="23"/>
      <c r="K237" s="23">
        <f t="shared" si="8"/>
        <v>0</v>
      </c>
      <c r="L237" s="23"/>
      <c r="M237" s="23"/>
      <c r="N237" s="23"/>
      <c r="O237" s="23"/>
      <c r="P237" s="23"/>
      <c r="Q237" s="23"/>
      <c r="R237" s="23"/>
      <c r="S237" s="23"/>
      <c r="T237" s="23"/>
      <c r="U237" s="23"/>
      <c r="V237" s="23"/>
      <c r="W237" s="23"/>
      <c r="X237" s="23"/>
      <c r="Y237" s="23"/>
      <c r="Z237" s="23"/>
      <c r="AA237" s="23"/>
      <c r="AB237" s="25"/>
      <c r="AC237" s="16"/>
      <c r="AD237" s="20"/>
      <c r="AE237" s="20"/>
      <c r="AF237" s="20"/>
      <c r="AG237" s="20"/>
      <c r="AH237" s="20"/>
      <c r="AI237" s="20"/>
      <c r="AJ237" s="20"/>
      <c r="AK237" s="20"/>
    </row>
    <row r="238" spans="1:37" s="22" customFormat="1" ht="15.75" hidden="1">
      <c r="A238" s="2">
        <v>7</v>
      </c>
      <c r="B238" s="3" t="s">
        <v>399</v>
      </c>
      <c r="C238" s="15"/>
      <c r="D238" s="15"/>
      <c r="E238" s="15"/>
      <c r="F238" s="23"/>
      <c r="G238" s="23"/>
      <c r="H238" s="23"/>
      <c r="I238" s="23"/>
      <c r="J238" s="23"/>
      <c r="K238" s="23">
        <f t="shared" si="8"/>
        <v>0</v>
      </c>
      <c r="L238" s="23"/>
      <c r="M238" s="23"/>
      <c r="N238" s="23"/>
      <c r="O238" s="23"/>
      <c r="P238" s="23"/>
      <c r="Q238" s="23"/>
      <c r="R238" s="23"/>
      <c r="S238" s="23"/>
      <c r="T238" s="23"/>
      <c r="U238" s="23"/>
      <c r="V238" s="23"/>
      <c r="W238" s="23"/>
      <c r="X238" s="23"/>
      <c r="Y238" s="23"/>
      <c r="Z238" s="23"/>
      <c r="AA238" s="23"/>
      <c r="AB238" s="25"/>
      <c r="AC238" s="16"/>
      <c r="AD238" s="20"/>
      <c r="AE238" s="20"/>
      <c r="AF238" s="20"/>
      <c r="AG238" s="20"/>
      <c r="AH238" s="20"/>
      <c r="AI238" s="20"/>
      <c r="AJ238" s="20"/>
      <c r="AK238" s="20"/>
    </row>
    <row r="239" spans="1:37" s="22" customFormat="1" ht="31.5" hidden="1">
      <c r="A239" s="2">
        <v>8</v>
      </c>
      <c r="B239" s="3" t="s">
        <v>400</v>
      </c>
      <c r="C239" s="15"/>
      <c r="D239" s="15"/>
      <c r="E239" s="15"/>
      <c r="F239" s="23"/>
      <c r="G239" s="23"/>
      <c r="H239" s="23"/>
      <c r="I239" s="23"/>
      <c r="J239" s="23"/>
      <c r="K239" s="23">
        <f t="shared" si="8"/>
        <v>0</v>
      </c>
      <c r="L239" s="23"/>
      <c r="M239" s="23"/>
      <c r="N239" s="23"/>
      <c r="O239" s="23"/>
      <c r="P239" s="23"/>
      <c r="Q239" s="23"/>
      <c r="R239" s="23"/>
      <c r="S239" s="23"/>
      <c r="T239" s="23"/>
      <c r="U239" s="23"/>
      <c r="V239" s="23"/>
      <c r="W239" s="23"/>
      <c r="X239" s="23"/>
      <c r="Y239" s="23"/>
      <c r="Z239" s="23"/>
      <c r="AA239" s="23"/>
      <c r="AB239" s="25"/>
      <c r="AC239" s="16"/>
      <c r="AD239" s="20"/>
      <c r="AE239" s="20"/>
      <c r="AF239" s="20"/>
      <c r="AG239" s="20"/>
      <c r="AH239" s="20"/>
      <c r="AI239" s="20"/>
      <c r="AJ239" s="20"/>
      <c r="AK239" s="20"/>
    </row>
    <row r="240" spans="1:37" s="22" customFormat="1" ht="31.5" hidden="1">
      <c r="A240" s="2">
        <v>9</v>
      </c>
      <c r="B240" s="3" t="s">
        <v>401</v>
      </c>
      <c r="C240" s="15"/>
      <c r="D240" s="15"/>
      <c r="E240" s="15"/>
      <c r="F240" s="23"/>
      <c r="G240" s="23"/>
      <c r="H240" s="23"/>
      <c r="I240" s="23"/>
      <c r="J240" s="23"/>
      <c r="K240" s="23">
        <f t="shared" si="8"/>
        <v>0</v>
      </c>
      <c r="L240" s="23"/>
      <c r="M240" s="23"/>
      <c r="N240" s="23"/>
      <c r="O240" s="23"/>
      <c r="P240" s="23"/>
      <c r="Q240" s="23"/>
      <c r="R240" s="23"/>
      <c r="S240" s="23"/>
      <c r="T240" s="23"/>
      <c r="U240" s="23"/>
      <c r="V240" s="23"/>
      <c r="W240" s="23"/>
      <c r="X240" s="23"/>
      <c r="Y240" s="23"/>
      <c r="Z240" s="23"/>
      <c r="AA240" s="23"/>
      <c r="AB240" s="25"/>
      <c r="AC240" s="16"/>
      <c r="AD240" s="20"/>
      <c r="AE240" s="20"/>
      <c r="AF240" s="20"/>
      <c r="AG240" s="20"/>
      <c r="AH240" s="20"/>
      <c r="AI240" s="20"/>
      <c r="AJ240" s="20"/>
      <c r="AK240" s="20"/>
    </row>
    <row r="241" spans="1:37" s="22" customFormat="1" ht="31.5" hidden="1">
      <c r="A241" s="2">
        <v>10</v>
      </c>
      <c r="B241" s="3" t="s">
        <v>402</v>
      </c>
      <c r="C241" s="15"/>
      <c r="D241" s="15"/>
      <c r="E241" s="15"/>
      <c r="F241" s="23"/>
      <c r="G241" s="23"/>
      <c r="H241" s="23"/>
      <c r="I241" s="23"/>
      <c r="J241" s="23"/>
      <c r="K241" s="23">
        <f t="shared" si="8"/>
        <v>0</v>
      </c>
      <c r="L241" s="23"/>
      <c r="M241" s="23"/>
      <c r="N241" s="23"/>
      <c r="O241" s="23"/>
      <c r="P241" s="23"/>
      <c r="Q241" s="23"/>
      <c r="R241" s="23"/>
      <c r="S241" s="23"/>
      <c r="T241" s="23"/>
      <c r="U241" s="23"/>
      <c r="V241" s="23"/>
      <c r="W241" s="23"/>
      <c r="X241" s="23"/>
      <c r="Y241" s="23"/>
      <c r="Z241" s="23"/>
      <c r="AA241" s="23"/>
      <c r="AB241" s="25"/>
      <c r="AC241" s="16"/>
      <c r="AD241" s="20"/>
      <c r="AE241" s="20"/>
      <c r="AF241" s="20"/>
      <c r="AG241" s="20"/>
      <c r="AH241" s="20"/>
      <c r="AI241" s="20"/>
      <c r="AJ241" s="20"/>
      <c r="AK241" s="20"/>
    </row>
    <row r="242" spans="1:37" s="22" customFormat="1" ht="31.5" hidden="1">
      <c r="A242" s="2">
        <v>11</v>
      </c>
      <c r="B242" s="3" t="s">
        <v>403</v>
      </c>
      <c r="C242" s="15"/>
      <c r="D242" s="15"/>
      <c r="E242" s="15"/>
      <c r="F242" s="23"/>
      <c r="G242" s="23"/>
      <c r="H242" s="23"/>
      <c r="I242" s="23"/>
      <c r="J242" s="23"/>
      <c r="K242" s="23">
        <f t="shared" si="8"/>
        <v>0</v>
      </c>
      <c r="L242" s="23"/>
      <c r="M242" s="23"/>
      <c r="N242" s="23"/>
      <c r="O242" s="23"/>
      <c r="P242" s="23"/>
      <c r="Q242" s="23"/>
      <c r="R242" s="23"/>
      <c r="S242" s="23"/>
      <c r="T242" s="23"/>
      <c r="U242" s="23"/>
      <c r="V242" s="23"/>
      <c r="W242" s="23"/>
      <c r="X242" s="23"/>
      <c r="Y242" s="23"/>
      <c r="Z242" s="23"/>
      <c r="AA242" s="23"/>
      <c r="AB242" s="25"/>
      <c r="AC242" s="16"/>
      <c r="AD242" s="20"/>
      <c r="AE242" s="20"/>
      <c r="AF242" s="20"/>
      <c r="AG242" s="20"/>
      <c r="AH242" s="20"/>
      <c r="AI242" s="20"/>
      <c r="AJ242" s="20"/>
      <c r="AK242" s="20"/>
    </row>
    <row r="243" spans="1:37" s="22" customFormat="1" ht="15.75" hidden="1">
      <c r="A243" s="2">
        <v>12</v>
      </c>
      <c r="B243" s="3" t="s">
        <v>404</v>
      </c>
      <c r="C243" s="15"/>
      <c r="D243" s="15"/>
      <c r="E243" s="15"/>
      <c r="F243" s="23"/>
      <c r="G243" s="23"/>
      <c r="H243" s="23"/>
      <c r="I243" s="23"/>
      <c r="J243" s="23"/>
      <c r="K243" s="23">
        <f t="shared" si="8"/>
        <v>0</v>
      </c>
      <c r="L243" s="23"/>
      <c r="M243" s="23"/>
      <c r="N243" s="23"/>
      <c r="O243" s="23"/>
      <c r="P243" s="23"/>
      <c r="Q243" s="23"/>
      <c r="R243" s="23"/>
      <c r="S243" s="23"/>
      <c r="T243" s="23"/>
      <c r="U243" s="23"/>
      <c r="V243" s="23"/>
      <c r="W243" s="23"/>
      <c r="X243" s="23"/>
      <c r="Y243" s="23"/>
      <c r="Z243" s="23"/>
      <c r="AA243" s="23"/>
      <c r="AB243" s="25"/>
      <c r="AC243" s="16"/>
      <c r="AD243" s="20"/>
      <c r="AE243" s="20"/>
      <c r="AF243" s="20"/>
      <c r="AG243" s="20"/>
      <c r="AH243" s="20"/>
      <c r="AI243" s="20"/>
      <c r="AJ243" s="20"/>
      <c r="AK243" s="20"/>
    </row>
    <row r="244" spans="1:37" s="22" customFormat="1" ht="15.75" hidden="1">
      <c r="A244" s="2">
        <v>13</v>
      </c>
      <c r="B244" s="3" t="s">
        <v>405</v>
      </c>
      <c r="C244" s="15"/>
      <c r="D244" s="15"/>
      <c r="E244" s="15"/>
      <c r="F244" s="23"/>
      <c r="G244" s="23"/>
      <c r="H244" s="23"/>
      <c r="I244" s="23"/>
      <c r="J244" s="23"/>
      <c r="K244" s="23">
        <f t="shared" si="8"/>
        <v>0</v>
      </c>
      <c r="L244" s="23"/>
      <c r="M244" s="23"/>
      <c r="N244" s="23"/>
      <c r="O244" s="23"/>
      <c r="P244" s="23"/>
      <c r="Q244" s="23"/>
      <c r="R244" s="23"/>
      <c r="S244" s="23"/>
      <c r="T244" s="23"/>
      <c r="U244" s="23"/>
      <c r="V244" s="23"/>
      <c r="W244" s="23"/>
      <c r="X244" s="23"/>
      <c r="Y244" s="23"/>
      <c r="Z244" s="23"/>
      <c r="AA244" s="23"/>
      <c r="AB244" s="25"/>
      <c r="AC244" s="16"/>
      <c r="AD244" s="20"/>
      <c r="AE244" s="20"/>
      <c r="AF244" s="20"/>
      <c r="AG244" s="20"/>
      <c r="AH244" s="20"/>
      <c r="AI244" s="20"/>
      <c r="AJ244" s="20"/>
      <c r="AK244" s="20"/>
    </row>
    <row r="245" spans="1:37" s="22" customFormat="1" ht="15.75" hidden="1">
      <c r="A245" s="2">
        <v>14</v>
      </c>
      <c r="B245" s="3" t="s">
        <v>406</v>
      </c>
      <c r="C245" s="15"/>
      <c r="D245" s="15"/>
      <c r="E245" s="15"/>
      <c r="F245" s="23"/>
      <c r="G245" s="23"/>
      <c r="H245" s="23"/>
      <c r="I245" s="23"/>
      <c r="J245" s="23"/>
      <c r="K245" s="23">
        <f t="shared" si="8"/>
        <v>0</v>
      </c>
      <c r="L245" s="23"/>
      <c r="M245" s="23"/>
      <c r="N245" s="23"/>
      <c r="O245" s="23"/>
      <c r="P245" s="23"/>
      <c r="Q245" s="23"/>
      <c r="R245" s="23"/>
      <c r="S245" s="23"/>
      <c r="T245" s="23"/>
      <c r="U245" s="23"/>
      <c r="V245" s="23"/>
      <c r="W245" s="23"/>
      <c r="X245" s="23"/>
      <c r="Y245" s="23"/>
      <c r="Z245" s="23"/>
      <c r="AA245" s="23"/>
      <c r="AB245" s="25"/>
      <c r="AC245" s="16"/>
      <c r="AD245" s="20"/>
      <c r="AE245" s="20"/>
      <c r="AF245" s="20"/>
      <c r="AG245" s="20"/>
      <c r="AH245" s="20"/>
      <c r="AI245" s="20"/>
      <c r="AJ245" s="20"/>
      <c r="AK245" s="20"/>
    </row>
    <row r="246" spans="1:37" s="22" customFormat="1" ht="15.75" hidden="1">
      <c r="A246" s="2">
        <v>15</v>
      </c>
      <c r="B246" s="3" t="s">
        <v>407</v>
      </c>
      <c r="C246" s="15"/>
      <c r="D246" s="15"/>
      <c r="E246" s="15"/>
      <c r="F246" s="23"/>
      <c r="G246" s="23"/>
      <c r="H246" s="23"/>
      <c r="I246" s="23"/>
      <c r="J246" s="23"/>
      <c r="K246" s="23">
        <f t="shared" si="8"/>
        <v>0</v>
      </c>
      <c r="L246" s="23"/>
      <c r="M246" s="23"/>
      <c r="N246" s="23"/>
      <c r="O246" s="23"/>
      <c r="P246" s="23"/>
      <c r="Q246" s="23"/>
      <c r="R246" s="23"/>
      <c r="S246" s="23"/>
      <c r="T246" s="23"/>
      <c r="U246" s="23"/>
      <c r="V246" s="23"/>
      <c r="W246" s="23"/>
      <c r="X246" s="23"/>
      <c r="Y246" s="23"/>
      <c r="Z246" s="23"/>
      <c r="AA246" s="23"/>
      <c r="AB246" s="25"/>
      <c r="AC246" s="16"/>
      <c r="AD246" s="20"/>
      <c r="AE246" s="20"/>
      <c r="AF246" s="20"/>
      <c r="AG246" s="20"/>
      <c r="AH246" s="20"/>
      <c r="AI246" s="20"/>
      <c r="AJ246" s="20"/>
      <c r="AK246" s="20"/>
    </row>
    <row r="247" spans="1:37" s="22" customFormat="1" ht="15.75" hidden="1">
      <c r="A247" s="2">
        <v>16</v>
      </c>
      <c r="B247" s="3" t="s">
        <v>408</v>
      </c>
      <c r="C247" s="15"/>
      <c r="D247" s="15"/>
      <c r="E247" s="15"/>
      <c r="F247" s="23"/>
      <c r="G247" s="23"/>
      <c r="H247" s="23"/>
      <c r="I247" s="23"/>
      <c r="J247" s="23"/>
      <c r="K247" s="23">
        <f t="shared" si="8"/>
        <v>0</v>
      </c>
      <c r="L247" s="23"/>
      <c r="M247" s="23"/>
      <c r="N247" s="23"/>
      <c r="O247" s="23"/>
      <c r="P247" s="23"/>
      <c r="Q247" s="23"/>
      <c r="R247" s="23"/>
      <c r="S247" s="23"/>
      <c r="T247" s="23"/>
      <c r="U247" s="23"/>
      <c r="V247" s="23"/>
      <c r="W247" s="23"/>
      <c r="X247" s="23"/>
      <c r="Y247" s="23"/>
      <c r="Z247" s="23"/>
      <c r="AA247" s="23"/>
      <c r="AB247" s="25"/>
      <c r="AC247" s="16"/>
      <c r="AD247" s="20"/>
      <c r="AE247" s="20"/>
      <c r="AF247" s="20"/>
      <c r="AG247" s="20"/>
      <c r="AH247" s="20"/>
      <c r="AI247" s="20"/>
      <c r="AJ247" s="20"/>
      <c r="AK247" s="20"/>
    </row>
    <row r="248" spans="1:37" s="22" customFormat="1" ht="15.75" hidden="1">
      <c r="A248" s="2">
        <v>17</v>
      </c>
      <c r="B248" s="3" t="s">
        <v>409</v>
      </c>
      <c r="C248" s="15"/>
      <c r="D248" s="15"/>
      <c r="E248" s="15"/>
      <c r="F248" s="23"/>
      <c r="G248" s="23"/>
      <c r="H248" s="23"/>
      <c r="I248" s="23"/>
      <c r="J248" s="23"/>
      <c r="K248" s="23">
        <f t="shared" si="8"/>
        <v>0</v>
      </c>
      <c r="L248" s="23"/>
      <c r="M248" s="23"/>
      <c r="N248" s="23"/>
      <c r="O248" s="23"/>
      <c r="P248" s="23"/>
      <c r="Q248" s="23"/>
      <c r="R248" s="23"/>
      <c r="S248" s="23"/>
      <c r="T248" s="23"/>
      <c r="U248" s="23"/>
      <c r="V248" s="23"/>
      <c r="W248" s="23"/>
      <c r="X248" s="23"/>
      <c r="Y248" s="23"/>
      <c r="Z248" s="23"/>
      <c r="AA248" s="23"/>
      <c r="AB248" s="25"/>
      <c r="AC248" s="16"/>
      <c r="AD248" s="20"/>
      <c r="AE248" s="20"/>
      <c r="AF248" s="20"/>
      <c r="AG248" s="20"/>
      <c r="AH248" s="20"/>
      <c r="AI248" s="20"/>
      <c r="AJ248" s="20"/>
      <c r="AK248" s="20"/>
    </row>
    <row r="249" spans="1:37" s="22" customFormat="1" ht="15.75" hidden="1">
      <c r="A249" s="2">
        <v>18</v>
      </c>
      <c r="B249" s="3" t="s">
        <v>410</v>
      </c>
      <c r="C249" s="15"/>
      <c r="D249" s="15"/>
      <c r="E249" s="15"/>
      <c r="F249" s="23"/>
      <c r="G249" s="23"/>
      <c r="H249" s="23"/>
      <c r="I249" s="23"/>
      <c r="J249" s="23"/>
      <c r="K249" s="23">
        <f t="shared" si="8"/>
        <v>0</v>
      </c>
      <c r="L249" s="23"/>
      <c r="M249" s="23"/>
      <c r="N249" s="23"/>
      <c r="O249" s="23"/>
      <c r="P249" s="23"/>
      <c r="Q249" s="23"/>
      <c r="R249" s="23"/>
      <c r="S249" s="23"/>
      <c r="T249" s="23"/>
      <c r="U249" s="23"/>
      <c r="V249" s="23"/>
      <c r="W249" s="23"/>
      <c r="X249" s="23"/>
      <c r="Y249" s="23"/>
      <c r="Z249" s="23"/>
      <c r="AA249" s="23"/>
      <c r="AB249" s="25"/>
      <c r="AC249" s="16"/>
      <c r="AD249" s="20"/>
      <c r="AE249" s="20"/>
      <c r="AF249" s="20"/>
      <c r="AG249" s="20"/>
      <c r="AH249" s="20"/>
      <c r="AI249" s="20"/>
      <c r="AJ249" s="20"/>
      <c r="AK249" s="20"/>
    </row>
    <row r="250" spans="1:37" s="22" customFormat="1" ht="15.75" hidden="1">
      <c r="A250" s="2">
        <v>19</v>
      </c>
      <c r="B250" s="3" t="s">
        <v>411</v>
      </c>
      <c r="C250" s="15"/>
      <c r="D250" s="15"/>
      <c r="E250" s="15"/>
      <c r="F250" s="23"/>
      <c r="G250" s="23"/>
      <c r="H250" s="23"/>
      <c r="I250" s="23"/>
      <c r="J250" s="23"/>
      <c r="K250" s="23">
        <f t="shared" si="8"/>
        <v>0</v>
      </c>
      <c r="L250" s="23"/>
      <c r="M250" s="23"/>
      <c r="N250" s="23"/>
      <c r="O250" s="23"/>
      <c r="P250" s="23"/>
      <c r="Q250" s="23"/>
      <c r="R250" s="23"/>
      <c r="S250" s="23"/>
      <c r="T250" s="23"/>
      <c r="U250" s="23"/>
      <c r="V250" s="23"/>
      <c r="W250" s="23"/>
      <c r="X250" s="23"/>
      <c r="Y250" s="23"/>
      <c r="Z250" s="23"/>
      <c r="AA250" s="23"/>
      <c r="AB250" s="25"/>
      <c r="AC250" s="16"/>
      <c r="AD250" s="20"/>
      <c r="AE250" s="20"/>
      <c r="AF250" s="20"/>
      <c r="AG250" s="20"/>
      <c r="AH250" s="20"/>
      <c r="AI250" s="20"/>
      <c r="AJ250" s="20"/>
      <c r="AK250" s="20"/>
    </row>
    <row r="251" spans="1:37" s="22" customFormat="1" ht="31.5" hidden="1">
      <c r="A251" s="2">
        <v>20</v>
      </c>
      <c r="B251" s="3" t="s">
        <v>412</v>
      </c>
      <c r="C251" s="15"/>
      <c r="D251" s="15"/>
      <c r="E251" s="15"/>
      <c r="F251" s="23"/>
      <c r="G251" s="23"/>
      <c r="H251" s="23"/>
      <c r="I251" s="23"/>
      <c r="J251" s="23"/>
      <c r="K251" s="23">
        <f t="shared" si="8"/>
        <v>0</v>
      </c>
      <c r="L251" s="23"/>
      <c r="M251" s="23"/>
      <c r="N251" s="23"/>
      <c r="O251" s="23"/>
      <c r="P251" s="23"/>
      <c r="Q251" s="23"/>
      <c r="R251" s="23"/>
      <c r="S251" s="23"/>
      <c r="T251" s="23"/>
      <c r="U251" s="23"/>
      <c r="V251" s="23"/>
      <c r="W251" s="23"/>
      <c r="X251" s="23"/>
      <c r="Y251" s="23"/>
      <c r="Z251" s="23"/>
      <c r="AA251" s="23"/>
      <c r="AB251" s="25"/>
      <c r="AC251" s="16"/>
      <c r="AD251" s="20"/>
      <c r="AE251" s="20"/>
      <c r="AF251" s="20"/>
      <c r="AG251" s="20"/>
      <c r="AH251" s="20"/>
      <c r="AI251" s="20"/>
      <c r="AJ251" s="20"/>
      <c r="AK251" s="20"/>
    </row>
    <row r="252" spans="1:37" s="22" customFormat="1" ht="31.5" hidden="1">
      <c r="A252" s="2">
        <v>21</v>
      </c>
      <c r="B252" s="3" t="s">
        <v>413</v>
      </c>
      <c r="C252" s="15"/>
      <c r="D252" s="15"/>
      <c r="E252" s="15"/>
      <c r="F252" s="23"/>
      <c r="G252" s="23"/>
      <c r="H252" s="23"/>
      <c r="I252" s="23"/>
      <c r="J252" s="23"/>
      <c r="K252" s="23">
        <f t="shared" si="8"/>
        <v>0</v>
      </c>
      <c r="L252" s="23"/>
      <c r="M252" s="23"/>
      <c r="N252" s="23"/>
      <c r="O252" s="23"/>
      <c r="P252" s="23"/>
      <c r="Q252" s="23"/>
      <c r="R252" s="23"/>
      <c r="S252" s="23"/>
      <c r="T252" s="23"/>
      <c r="U252" s="23"/>
      <c r="V252" s="23"/>
      <c r="W252" s="23"/>
      <c r="X252" s="23"/>
      <c r="Y252" s="23"/>
      <c r="Z252" s="23"/>
      <c r="AA252" s="23"/>
      <c r="AB252" s="25"/>
      <c r="AC252" s="16"/>
      <c r="AD252" s="20"/>
      <c r="AE252" s="20"/>
      <c r="AF252" s="20"/>
      <c r="AG252" s="20"/>
      <c r="AH252" s="20"/>
      <c r="AI252" s="20"/>
      <c r="AJ252" s="20"/>
      <c r="AK252" s="20"/>
    </row>
    <row r="253" spans="1:37" s="22" customFormat="1" ht="18.75" customHeight="1">
      <c r="A253" s="2" t="s">
        <v>109</v>
      </c>
      <c r="B253" s="55" t="s">
        <v>101</v>
      </c>
      <c r="C253" s="15"/>
      <c r="D253" s="15"/>
      <c r="E253" s="15"/>
      <c r="F253" s="56">
        <f>'NTM 2021-2025'!F412</f>
        <v>4154</v>
      </c>
      <c r="G253" s="56">
        <f>'NTM 2021-2025'!G412</f>
        <v>4154</v>
      </c>
      <c r="H253" s="56">
        <f>'NTM 2021-2025'!L412</f>
        <v>0</v>
      </c>
      <c r="I253" s="56">
        <f>'NTM 2021-2025'!N412</f>
        <v>0</v>
      </c>
      <c r="J253" s="56">
        <f>'NTM 2021-2025'!R412</f>
        <v>0</v>
      </c>
      <c r="K253" s="56">
        <f>'NTM 2021-2025'!S412</f>
        <v>0</v>
      </c>
      <c r="L253" s="56">
        <f>'NTM 2021-2025'!T412</f>
        <v>0</v>
      </c>
      <c r="M253" s="56">
        <f>'NTM 2021-2025'!U412</f>
        <v>0</v>
      </c>
      <c r="N253" s="56">
        <f>'NTM 2021-2025'!V412</f>
        <v>2000</v>
      </c>
      <c r="O253" s="56">
        <f>'NTM 2021-2025'!W412</f>
        <v>2000</v>
      </c>
      <c r="P253" s="56">
        <f>'NTM 2021-2025'!X412</f>
        <v>0</v>
      </c>
      <c r="Q253" s="56">
        <f>'NTM 2021-2025'!Y412</f>
        <v>2154</v>
      </c>
      <c r="R253" s="56">
        <f>'NTM 2021-2025'!Z412</f>
        <v>2154</v>
      </c>
      <c r="S253" s="56">
        <f>'NTM 2021-2025'!AA412</f>
        <v>0</v>
      </c>
      <c r="T253" s="56">
        <f>'NTM 2021-2025'!AB412</f>
        <v>0</v>
      </c>
      <c r="U253" s="56">
        <f>'NTM 2021-2025'!AC412</f>
        <v>0</v>
      </c>
      <c r="V253" s="56">
        <f>'NTM 2021-2025'!AD412</f>
        <v>0</v>
      </c>
      <c r="W253" s="56">
        <f>'NTM 2021-2025'!AE412</f>
        <v>0</v>
      </c>
      <c r="X253" s="56">
        <f>'NTM 2021-2025'!AF412</f>
        <v>0</v>
      </c>
      <c r="Y253" s="56">
        <f>'NTM 2021-2025'!AG412</f>
        <v>0</v>
      </c>
      <c r="Z253" s="56">
        <f>'NTM 2021-2025'!AH412</f>
        <v>0</v>
      </c>
      <c r="AA253" s="56">
        <f>'NTM 2021-2025'!AI412</f>
        <v>0</v>
      </c>
      <c r="AB253" s="19" t="e">
        <f>SUM(#REF!)</f>
        <v>#REF!</v>
      </c>
      <c r="AC253" s="39"/>
      <c r="AD253" s="20"/>
      <c r="AE253" s="20"/>
      <c r="AF253" s="20"/>
      <c r="AG253" s="20"/>
      <c r="AH253" s="20"/>
      <c r="AI253" s="20"/>
      <c r="AJ253" s="20"/>
      <c r="AK253" s="20"/>
    </row>
    <row r="254" spans="1:37" s="22" customFormat="1" ht="18.75" customHeight="1">
      <c r="A254" s="2" t="s">
        <v>110</v>
      </c>
      <c r="B254" s="55" t="s">
        <v>111</v>
      </c>
      <c r="C254" s="15"/>
      <c r="D254" s="15"/>
      <c r="E254" s="15"/>
      <c r="F254" s="56">
        <f>'NTM 2021-2025'!F415</f>
        <v>0</v>
      </c>
      <c r="G254" s="56">
        <f>'NTM 2021-2025'!G415</f>
        <v>0</v>
      </c>
      <c r="H254" s="56">
        <f>'NTM 2021-2025'!L415</f>
        <v>0</v>
      </c>
      <c r="I254" s="56">
        <f>'NTM 2021-2025'!N415</f>
        <v>0</v>
      </c>
      <c r="J254" s="56">
        <f>'NTM 2021-2025'!R415</f>
        <v>0</v>
      </c>
      <c r="K254" s="56">
        <f>'NTM 2021-2025'!S415</f>
        <v>0</v>
      </c>
      <c r="L254" s="56">
        <f>'NTM 2021-2025'!T415</f>
        <v>0</v>
      </c>
      <c r="M254" s="56">
        <f>'NTM 2021-2025'!U415</f>
        <v>0</v>
      </c>
      <c r="N254" s="56">
        <f>'NTM 2021-2025'!V415</f>
        <v>0</v>
      </c>
      <c r="O254" s="56">
        <f>'NTM 2021-2025'!W415</f>
        <v>0</v>
      </c>
      <c r="P254" s="56">
        <f>'NTM 2021-2025'!X415</f>
        <v>0</v>
      </c>
      <c r="Q254" s="56">
        <f>'NTM 2021-2025'!Y415</f>
        <v>0</v>
      </c>
      <c r="R254" s="56">
        <f>'NTM 2021-2025'!Z415</f>
        <v>0</v>
      </c>
      <c r="S254" s="56">
        <f>'NTM 2021-2025'!AA415</f>
        <v>0</v>
      </c>
      <c r="T254" s="56">
        <f>'NTM 2021-2025'!AB415</f>
        <v>0</v>
      </c>
      <c r="U254" s="56">
        <f>'NTM 2021-2025'!AC415</f>
        <v>0</v>
      </c>
      <c r="V254" s="56">
        <f>'NTM 2021-2025'!AD415</f>
        <v>0</v>
      </c>
      <c r="W254" s="56">
        <f>'NTM 2021-2025'!AE415</f>
        <v>0</v>
      </c>
      <c r="X254" s="56">
        <f>'NTM 2021-2025'!AF415</f>
        <v>0</v>
      </c>
      <c r="Y254" s="56">
        <f>'NTM 2021-2025'!AG415</f>
        <v>0</v>
      </c>
      <c r="Z254" s="56">
        <f>'NTM 2021-2025'!AH415</f>
        <v>0</v>
      </c>
      <c r="AA254" s="56">
        <f>'NTM 2021-2025'!AI415</f>
        <v>0</v>
      </c>
      <c r="AB254" s="19">
        <f>'NTM 2021-2025'!AJ415</f>
        <v>0</v>
      </c>
      <c r="AC254" s="39"/>
      <c r="AD254" s="20"/>
      <c r="AE254" s="20"/>
      <c r="AF254" s="20"/>
      <c r="AG254" s="20"/>
      <c r="AH254" s="20"/>
      <c r="AI254" s="20"/>
      <c r="AJ254" s="20"/>
      <c r="AK254" s="20"/>
    </row>
    <row r="255" spans="1:37" s="22" customFormat="1" ht="15.75" hidden="1">
      <c r="A255" s="2">
        <v>1</v>
      </c>
      <c r="B255" s="3" t="s">
        <v>113</v>
      </c>
      <c r="C255" s="15"/>
      <c r="D255" s="15"/>
      <c r="E255" s="15"/>
      <c r="F255" s="23"/>
      <c r="G255" s="23"/>
      <c r="H255" s="23"/>
      <c r="I255" s="23"/>
      <c r="J255" s="23"/>
      <c r="K255" s="23"/>
      <c r="L255" s="23"/>
      <c r="M255" s="23"/>
      <c r="N255" s="23"/>
      <c r="O255" s="23"/>
      <c r="P255" s="23"/>
      <c r="Q255" s="23"/>
      <c r="R255" s="23"/>
      <c r="S255" s="23"/>
      <c r="T255" s="23"/>
      <c r="U255" s="23"/>
      <c r="V255" s="23"/>
      <c r="W255" s="23"/>
      <c r="X255" s="23"/>
      <c r="Y255" s="23"/>
      <c r="Z255" s="23"/>
      <c r="AA255" s="23"/>
      <c r="AB255" s="25"/>
      <c r="AC255" s="16"/>
      <c r="AD255" s="20"/>
      <c r="AE255" s="20"/>
      <c r="AF255" s="20"/>
      <c r="AG255" s="20"/>
      <c r="AH255" s="20"/>
      <c r="AI255" s="20"/>
      <c r="AJ255" s="20"/>
      <c r="AK255" s="20"/>
    </row>
    <row r="256" spans="1:37" s="22" customFormat="1" ht="15.75" hidden="1">
      <c r="A256" s="2">
        <v>2</v>
      </c>
      <c r="B256" s="3" t="s">
        <v>415</v>
      </c>
      <c r="C256" s="15"/>
      <c r="D256" s="15"/>
      <c r="E256" s="15"/>
      <c r="F256" s="23"/>
      <c r="G256" s="23"/>
      <c r="H256" s="23"/>
      <c r="I256" s="23"/>
      <c r="J256" s="23"/>
      <c r="K256" s="23"/>
      <c r="L256" s="23"/>
      <c r="M256" s="23"/>
      <c r="N256" s="23"/>
      <c r="O256" s="23"/>
      <c r="P256" s="23"/>
      <c r="Q256" s="23"/>
      <c r="R256" s="23"/>
      <c r="S256" s="23"/>
      <c r="T256" s="23"/>
      <c r="U256" s="23"/>
      <c r="V256" s="23"/>
      <c r="W256" s="23"/>
      <c r="X256" s="23"/>
      <c r="Y256" s="23"/>
      <c r="Z256" s="23"/>
      <c r="AA256" s="23"/>
      <c r="AB256" s="25"/>
      <c r="AC256" s="16"/>
      <c r="AD256" s="20"/>
      <c r="AE256" s="20"/>
      <c r="AF256" s="20"/>
      <c r="AG256" s="20"/>
      <c r="AH256" s="20"/>
      <c r="AI256" s="20"/>
      <c r="AJ256" s="20"/>
      <c r="AK256" s="20"/>
    </row>
    <row r="257" spans="1:37" s="22" customFormat="1" ht="15.75" hidden="1">
      <c r="A257" s="2">
        <v>3</v>
      </c>
      <c r="B257" s="3" t="s">
        <v>416</v>
      </c>
      <c r="C257" s="15"/>
      <c r="D257" s="15"/>
      <c r="E257" s="15"/>
      <c r="F257" s="23"/>
      <c r="G257" s="23"/>
      <c r="H257" s="23"/>
      <c r="I257" s="23"/>
      <c r="J257" s="23"/>
      <c r="K257" s="23"/>
      <c r="L257" s="23"/>
      <c r="M257" s="23"/>
      <c r="N257" s="23"/>
      <c r="O257" s="23"/>
      <c r="P257" s="23"/>
      <c r="Q257" s="23"/>
      <c r="R257" s="23"/>
      <c r="S257" s="23"/>
      <c r="T257" s="23"/>
      <c r="U257" s="23"/>
      <c r="V257" s="23"/>
      <c r="W257" s="23"/>
      <c r="X257" s="23"/>
      <c r="Y257" s="23"/>
      <c r="Z257" s="23"/>
      <c r="AA257" s="23"/>
      <c r="AB257" s="25"/>
      <c r="AC257" s="16"/>
      <c r="AD257" s="20"/>
      <c r="AE257" s="20"/>
      <c r="AF257" s="20"/>
      <c r="AG257" s="20"/>
      <c r="AH257" s="20"/>
      <c r="AI257" s="20"/>
      <c r="AJ257" s="20"/>
      <c r="AK257" s="20"/>
    </row>
    <row r="258" spans="1:37" s="22" customFormat="1" ht="15.75" hidden="1">
      <c r="A258" s="2">
        <v>4</v>
      </c>
      <c r="B258" s="3" t="s">
        <v>417</v>
      </c>
      <c r="C258" s="15"/>
      <c r="D258" s="15"/>
      <c r="E258" s="15"/>
      <c r="F258" s="23"/>
      <c r="G258" s="23"/>
      <c r="H258" s="23"/>
      <c r="I258" s="23"/>
      <c r="J258" s="23"/>
      <c r="K258" s="23"/>
      <c r="L258" s="23"/>
      <c r="M258" s="23"/>
      <c r="N258" s="23"/>
      <c r="O258" s="23"/>
      <c r="P258" s="23"/>
      <c r="Q258" s="23"/>
      <c r="R258" s="23"/>
      <c r="S258" s="23"/>
      <c r="T258" s="23"/>
      <c r="U258" s="23"/>
      <c r="V258" s="23"/>
      <c r="W258" s="23"/>
      <c r="X258" s="23"/>
      <c r="Y258" s="23"/>
      <c r="Z258" s="23"/>
      <c r="AA258" s="23"/>
      <c r="AB258" s="25"/>
      <c r="AC258" s="16"/>
      <c r="AD258" s="20"/>
      <c r="AE258" s="20"/>
      <c r="AF258" s="20"/>
      <c r="AG258" s="20"/>
      <c r="AH258" s="20"/>
      <c r="AI258" s="20"/>
      <c r="AJ258" s="20"/>
      <c r="AK258" s="20"/>
    </row>
    <row r="259" spans="1:37" s="22" customFormat="1" ht="15.75" hidden="1">
      <c r="A259" s="2">
        <v>5</v>
      </c>
      <c r="B259" s="3" t="s">
        <v>418</v>
      </c>
      <c r="C259" s="15"/>
      <c r="D259" s="15"/>
      <c r="E259" s="15"/>
      <c r="F259" s="23"/>
      <c r="G259" s="23"/>
      <c r="H259" s="23"/>
      <c r="I259" s="23"/>
      <c r="J259" s="23"/>
      <c r="K259" s="23"/>
      <c r="L259" s="23"/>
      <c r="M259" s="23"/>
      <c r="N259" s="23"/>
      <c r="O259" s="23"/>
      <c r="P259" s="23"/>
      <c r="Q259" s="23"/>
      <c r="R259" s="23"/>
      <c r="S259" s="23"/>
      <c r="T259" s="23"/>
      <c r="U259" s="23"/>
      <c r="V259" s="23"/>
      <c r="W259" s="23"/>
      <c r="X259" s="23"/>
      <c r="Y259" s="23"/>
      <c r="Z259" s="23"/>
      <c r="AA259" s="23"/>
      <c r="AB259" s="25"/>
      <c r="AC259" s="16"/>
      <c r="AD259" s="20"/>
      <c r="AE259" s="20"/>
      <c r="AF259" s="20"/>
      <c r="AG259" s="20"/>
      <c r="AH259" s="20"/>
      <c r="AI259" s="20"/>
      <c r="AJ259" s="20"/>
      <c r="AK259" s="20"/>
    </row>
    <row r="260" spans="1:37" s="22" customFormat="1" ht="15.75" hidden="1">
      <c r="A260" s="2">
        <v>6</v>
      </c>
      <c r="B260" s="3" t="s">
        <v>419</v>
      </c>
      <c r="C260" s="15"/>
      <c r="D260" s="15"/>
      <c r="E260" s="15"/>
      <c r="F260" s="23"/>
      <c r="G260" s="23"/>
      <c r="H260" s="23"/>
      <c r="I260" s="23"/>
      <c r="J260" s="23"/>
      <c r="K260" s="23"/>
      <c r="L260" s="23"/>
      <c r="M260" s="23"/>
      <c r="N260" s="23"/>
      <c r="O260" s="23"/>
      <c r="P260" s="23"/>
      <c r="Q260" s="23"/>
      <c r="R260" s="23"/>
      <c r="S260" s="23"/>
      <c r="T260" s="23"/>
      <c r="U260" s="23"/>
      <c r="V260" s="23"/>
      <c r="W260" s="23"/>
      <c r="X260" s="23"/>
      <c r="Y260" s="23"/>
      <c r="Z260" s="23"/>
      <c r="AA260" s="23"/>
      <c r="AB260" s="25"/>
      <c r="AC260" s="16"/>
      <c r="AD260" s="20"/>
      <c r="AE260" s="20"/>
      <c r="AF260" s="20"/>
      <c r="AG260" s="20"/>
      <c r="AH260" s="20"/>
      <c r="AI260" s="20"/>
      <c r="AJ260" s="20"/>
      <c r="AK260" s="20"/>
    </row>
    <row r="261" spans="1:37" s="22" customFormat="1" ht="15.75" hidden="1">
      <c r="A261" s="2">
        <v>7</v>
      </c>
      <c r="B261" s="3" t="s">
        <v>420</v>
      </c>
      <c r="C261" s="15"/>
      <c r="D261" s="15"/>
      <c r="E261" s="15"/>
      <c r="F261" s="23"/>
      <c r="G261" s="23"/>
      <c r="H261" s="23"/>
      <c r="I261" s="23"/>
      <c r="J261" s="23"/>
      <c r="K261" s="23"/>
      <c r="L261" s="23"/>
      <c r="M261" s="23"/>
      <c r="N261" s="23"/>
      <c r="O261" s="23"/>
      <c r="P261" s="23"/>
      <c r="Q261" s="23"/>
      <c r="R261" s="23"/>
      <c r="S261" s="23"/>
      <c r="T261" s="23"/>
      <c r="U261" s="23"/>
      <c r="V261" s="23"/>
      <c r="W261" s="23"/>
      <c r="X261" s="23"/>
      <c r="Y261" s="23"/>
      <c r="Z261" s="23"/>
      <c r="AA261" s="23"/>
      <c r="AB261" s="25"/>
      <c r="AC261" s="16"/>
      <c r="AD261" s="20"/>
      <c r="AE261" s="20"/>
      <c r="AF261" s="20"/>
      <c r="AG261" s="20"/>
      <c r="AH261" s="20"/>
      <c r="AI261" s="20"/>
      <c r="AJ261" s="20"/>
      <c r="AK261" s="20"/>
    </row>
    <row r="262" spans="1:37" s="22" customFormat="1" ht="15.75" hidden="1">
      <c r="A262" s="2">
        <v>8</v>
      </c>
      <c r="B262" s="3" t="s">
        <v>421</v>
      </c>
      <c r="C262" s="15"/>
      <c r="D262" s="15"/>
      <c r="E262" s="15"/>
      <c r="F262" s="23"/>
      <c r="G262" s="23"/>
      <c r="H262" s="23"/>
      <c r="I262" s="23"/>
      <c r="J262" s="23"/>
      <c r="K262" s="23"/>
      <c r="L262" s="23"/>
      <c r="M262" s="23"/>
      <c r="N262" s="23"/>
      <c r="O262" s="23"/>
      <c r="P262" s="23"/>
      <c r="Q262" s="23"/>
      <c r="R262" s="23"/>
      <c r="S262" s="23"/>
      <c r="T262" s="23"/>
      <c r="U262" s="23"/>
      <c r="V262" s="23"/>
      <c r="W262" s="23"/>
      <c r="X262" s="23"/>
      <c r="Y262" s="23"/>
      <c r="Z262" s="23"/>
      <c r="AA262" s="23"/>
      <c r="AB262" s="25"/>
      <c r="AC262" s="16"/>
      <c r="AD262" s="20"/>
      <c r="AE262" s="20"/>
      <c r="AF262" s="20"/>
      <c r="AG262" s="20"/>
      <c r="AH262" s="20"/>
      <c r="AI262" s="20"/>
      <c r="AJ262" s="20"/>
      <c r="AK262" s="20"/>
    </row>
    <row r="263" spans="1:37" s="22" customFormat="1" ht="15.75" hidden="1">
      <c r="A263" s="2">
        <v>9</v>
      </c>
      <c r="B263" s="3" t="s">
        <v>422</v>
      </c>
      <c r="C263" s="15"/>
      <c r="D263" s="15"/>
      <c r="E263" s="15"/>
      <c r="F263" s="23"/>
      <c r="G263" s="23"/>
      <c r="H263" s="23"/>
      <c r="I263" s="23"/>
      <c r="J263" s="23"/>
      <c r="K263" s="23"/>
      <c r="L263" s="23"/>
      <c r="M263" s="23"/>
      <c r="N263" s="23"/>
      <c r="O263" s="23"/>
      <c r="P263" s="23"/>
      <c r="Q263" s="23"/>
      <c r="R263" s="23"/>
      <c r="S263" s="23"/>
      <c r="T263" s="23"/>
      <c r="U263" s="23"/>
      <c r="V263" s="23"/>
      <c r="W263" s="23"/>
      <c r="X263" s="23"/>
      <c r="Y263" s="23"/>
      <c r="Z263" s="23"/>
      <c r="AA263" s="23"/>
      <c r="AB263" s="25"/>
      <c r="AC263" s="16"/>
      <c r="AD263" s="20"/>
      <c r="AE263" s="20"/>
      <c r="AF263" s="20"/>
      <c r="AG263" s="20"/>
      <c r="AH263" s="20"/>
      <c r="AI263" s="20"/>
      <c r="AJ263" s="20"/>
      <c r="AK263" s="20"/>
    </row>
    <row r="264" spans="1:37" s="22" customFormat="1" ht="15.75" hidden="1">
      <c r="A264" s="2">
        <v>10</v>
      </c>
      <c r="B264" s="3" t="s">
        <v>423</v>
      </c>
      <c r="C264" s="15"/>
      <c r="D264" s="15"/>
      <c r="E264" s="15"/>
      <c r="F264" s="23"/>
      <c r="G264" s="23"/>
      <c r="H264" s="23"/>
      <c r="I264" s="23"/>
      <c r="J264" s="23"/>
      <c r="K264" s="23"/>
      <c r="L264" s="23"/>
      <c r="M264" s="23"/>
      <c r="N264" s="23"/>
      <c r="O264" s="23"/>
      <c r="P264" s="23"/>
      <c r="Q264" s="23"/>
      <c r="R264" s="23"/>
      <c r="S264" s="23"/>
      <c r="T264" s="23"/>
      <c r="U264" s="23"/>
      <c r="V264" s="23"/>
      <c r="W264" s="23"/>
      <c r="X264" s="23"/>
      <c r="Y264" s="23"/>
      <c r="Z264" s="23"/>
      <c r="AA264" s="23"/>
      <c r="AB264" s="25"/>
      <c r="AC264" s="16"/>
      <c r="AD264" s="20"/>
      <c r="AE264" s="20"/>
      <c r="AF264" s="20"/>
      <c r="AG264" s="20"/>
      <c r="AH264" s="20"/>
      <c r="AI264" s="20"/>
      <c r="AJ264" s="20"/>
      <c r="AK264" s="20"/>
    </row>
    <row r="265" spans="1:37" s="22" customFormat="1" ht="15.75" hidden="1">
      <c r="A265" s="2">
        <v>11</v>
      </c>
      <c r="B265" s="3" t="s">
        <v>424</v>
      </c>
      <c r="C265" s="15"/>
      <c r="D265" s="15"/>
      <c r="E265" s="15"/>
      <c r="F265" s="23"/>
      <c r="G265" s="23"/>
      <c r="H265" s="23"/>
      <c r="I265" s="23"/>
      <c r="J265" s="23"/>
      <c r="K265" s="23"/>
      <c r="L265" s="23"/>
      <c r="M265" s="23"/>
      <c r="N265" s="23"/>
      <c r="O265" s="23"/>
      <c r="P265" s="23"/>
      <c r="Q265" s="23"/>
      <c r="R265" s="23"/>
      <c r="S265" s="23"/>
      <c r="T265" s="23"/>
      <c r="U265" s="23"/>
      <c r="V265" s="23"/>
      <c r="W265" s="23"/>
      <c r="X265" s="23"/>
      <c r="Y265" s="23"/>
      <c r="Z265" s="23"/>
      <c r="AA265" s="23"/>
      <c r="AB265" s="25"/>
      <c r="AC265" s="16"/>
      <c r="AD265" s="20"/>
      <c r="AE265" s="20"/>
      <c r="AF265" s="20"/>
      <c r="AG265" s="20"/>
      <c r="AH265" s="20"/>
      <c r="AI265" s="20"/>
      <c r="AJ265" s="20"/>
      <c r="AK265" s="20"/>
    </row>
    <row r="266" spans="1:37" s="22" customFormat="1" ht="15.75" hidden="1">
      <c r="A266" s="2">
        <v>12</v>
      </c>
      <c r="B266" s="3" t="s">
        <v>425</v>
      </c>
      <c r="C266" s="15"/>
      <c r="D266" s="15"/>
      <c r="E266" s="15"/>
      <c r="F266" s="23"/>
      <c r="G266" s="23"/>
      <c r="H266" s="23"/>
      <c r="I266" s="23"/>
      <c r="J266" s="23"/>
      <c r="K266" s="23"/>
      <c r="L266" s="23"/>
      <c r="M266" s="23"/>
      <c r="N266" s="23"/>
      <c r="O266" s="23"/>
      <c r="P266" s="23"/>
      <c r="Q266" s="23"/>
      <c r="R266" s="23"/>
      <c r="S266" s="23"/>
      <c r="T266" s="23"/>
      <c r="U266" s="23"/>
      <c r="V266" s="23"/>
      <c r="W266" s="23"/>
      <c r="X266" s="23"/>
      <c r="Y266" s="23"/>
      <c r="Z266" s="23"/>
      <c r="AA266" s="23"/>
      <c r="AB266" s="25"/>
      <c r="AC266" s="16"/>
      <c r="AD266" s="20"/>
      <c r="AE266" s="20"/>
      <c r="AF266" s="20"/>
      <c r="AG266" s="20"/>
      <c r="AH266" s="20"/>
      <c r="AI266" s="20"/>
      <c r="AJ266" s="20"/>
      <c r="AK266" s="20"/>
    </row>
    <row r="267" spans="1:37" s="22" customFormat="1" ht="15.75" hidden="1">
      <c r="A267" s="2">
        <v>13</v>
      </c>
      <c r="B267" s="3" t="s">
        <v>426</v>
      </c>
      <c r="C267" s="15"/>
      <c r="D267" s="15"/>
      <c r="E267" s="15"/>
      <c r="F267" s="23"/>
      <c r="G267" s="23"/>
      <c r="H267" s="23"/>
      <c r="I267" s="23"/>
      <c r="J267" s="23"/>
      <c r="K267" s="23"/>
      <c r="L267" s="23"/>
      <c r="M267" s="23"/>
      <c r="N267" s="23"/>
      <c r="O267" s="23"/>
      <c r="P267" s="23"/>
      <c r="Q267" s="23"/>
      <c r="R267" s="23"/>
      <c r="S267" s="23"/>
      <c r="T267" s="23"/>
      <c r="U267" s="23"/>
      <c r="V267" s="23"/>
      <c r="W267" s="23"/>
      <c r="X267" s="23"/>
      <c r="Y267" s="23"/>
      <c r="Z267" s="23"/>
      <c r="AA267" s="23"/>
      <c r="AB267" s="25"/>
      <c r="AC267" s="16"/>
      <c r="AD267" s="20"/>
      <c r="AE267" s="20"/>
      <c r="AF267" s="20"/>
      <c r="AG267" s="20"/>
      <c r="AH267" s="20"/>
      <c r="AI267" s="20"/>
      <c r="AJ267" s="20"/>
      <c r="AK267" s="20"/>
    </row>
    <row r="268" spans="1:37" s="22" customFormat="1" ht="15.75" hidden="1">
      <c r="A268" s="2">
        <v>14</v>
      </c>
      <c r="B268" s="3" t="s">
        <v>427</v>
      </c>
      <c r="C268" s="15"/>
      <c r="D268" s="15"/>
      <c r="E268" s="15"/>
      <c r="F268" s="23"/>
      <c r="G268" s="23"/>
      <c r="H268" s="23"/>
      <c r="I268" s="23"/>
      <c r="J268" s="23"/>
      <c r="K268" s="23"/>
      <c r="L268" s="23"/>
      <c r="M268" s="23"/>
      <c r="N268" s="23"/>
      <c r="O268" s="23"/>
      <c r="P268" s="23"/>
      <c r="Q268" s="23"/>
      <c r="R268" s="23"/>
      <c r="S268" s="23"/>
      <c r="T268" s="23"/>
      <c r="U268" s="23"/>
      <c r="V268" s="23"/>
      <c r="W268" s="23"/>
      <c r="X268" s="23"/>
      <c r="Y268" s="23"/>
      <c r="Z268" s="23"/>
      <c r="AA268" s="23"/>
      <c r="AB268" s="25"/>
      <c r="AC268" s="16"/>
      <c r="AD268" s="20"/>
      <c r="AE268" s="20"/>
      <c r="AF268" s="20"/>
      <c r="AG268" s="20"/>
      <c r="AH268" s="20"/>
      <c r="AI268" s="20"/>
      <c r="AJ268" s="20"/>
      <c r="AK268" s="20"/>
    </row>
    <row r="269" spans="1:37" s="22" customFormat="1" ht="15.75" hidden="1">
      <c r="A269" s="2">
        <v>15</v>
      </c>
      <c r="B269" s="3" t="s">
        <v>428</v>
      </c>
      <c r="C269" s="15"/>
      <c r="D269" s="15"/>
      <c r="E269" s="15"/>
      <c r="F269" s="23"/>
      <c r="G269" s="23"/>
      <c r="H269" s="23"/>
      <c r="I269" s="23"/>
      <c r="J269" s="23"/>
      <c r="K269" s="23"/>
      <c r="L269" s="23"/>
      <c r="M269" s="23"/>
      <c r="N269" s="23"/>
      <c r="O269" s="23"/>
      <c r="P269" s="23"/>
      <c r="Q269" s="23"/>
      <c r="R269" s="23"/>
      <c r="S269" s="23"/>
      <c r="T269" s="23"/>
      <c r="U269" s="23"/>
      <c r="V269" s="23"/>
      <c r="W269" s="23"/>
      <c r="X269" s="23"/>
      <c r="Y269" s="23"/>
      <c r="Z269" s="23"/>
      <c r="AA269" s="23"/>
      <c r="AB269" s="25"/>
      <c r="AC269" s="16"/>
      <c r="AD269" s="20"/>
      <c r="AE269" s="20"/>
      <c r="AF269" s="20"/>
      <c r="AG269" s="20"/>
      <c r="AH269" s="20"/>
      <c r="AI269" s="20"/>
      <c r="AJ269" s="20"/>
      <c r="AK269" s="20"/>
    </row>
    <row r="270" spans="1:37" s="22" customFormat="1" ht="15.75" hidden="1">
      <c r="A270" s="2">
        <v>16</v>
      </c>
      <c r="B270" s="3" t="s">
        <v>429</v>
      </c>
      <c r="C270" s="15"/>
      <c r="D270" s="15"/>
      <c r="E270" s="15"/>
      <c r="F270" s="23"/>
      <c r="G270" s="23"/>
      <c r="H270" s="23"/>
      <c r="I270" s="23"/>
      <c r="J270" s="23"/>
      <c r="K270" s="23"/>
      <c r="L270" s="23"/>
      <c r="M270" s="23"/>
      <c r="N270" s="23"/>
      <c r="O270" s="23"/>
      <c r="P270" s="23"/>
      <c r="Q270" s="23"/>
      <c r="R270" s="23"/>
      <c r="S270" s="23"/>
      <c r="T270" s="23"/>
      <c r="U270" s="23"/>
      <c r="V270" s="23"/>
      <c r="W270" s="23"/>
      <c r="X270" s="23"/>
      <c r="Y270" s="23"/>
      <c r="Z270" s="23"/>
      <c r="AA270" s="23"/>
      <c r="AB270" s="25"/>
      <c r="AC270" s="16"/>
      <c r="AD270" s="20"/>
      <c r="AE270" s="20"/>
      <c r="AF270" s="20"/>
      <c r="AG270" s="20"/>
      <c r="AH270" s="20"/>
      <c r="AI270" s="20"/>
      <c r="AJ270" s="20"/>
      <c r="AK270" s="20"/>
    </row>
    <row r="271" spans="1:37" s="22" customFormat="1" ht="15.75" hidden="1">
      <c r="A271" s="2">
        <v>17</v>
      </c>
      <c r="B271" s="3" t="s">
        <v>430</v>
      </c>
      <c r="C271" s="15"/>
      <c r="D271" s="15"/>
      <c r="E271" s="15"/>
      <c r="F271" s="23"/>
      <c r="G271" s="23"/>
      <c r="H271" s="23"/>
      <c r="I271" s="23"/>
      <c r="J271" s="23"/>
      <c r="K271" s="23"/>
      <c r="L271" s="23"/>
      <c r="M271" s="23"/>
      <c r="N271" s="23"/>
      <c r="O271" s="23"/>
      <c r="P271" s="23"/>
      <c r="Q271" s="23"/>
      <c r="R271" s="23"/>
      <c r="S271" s="23"/>
      <c r="T271" s="23"/>
      <c r="U271" s="23"/>
      <c r="V271" s="23"/>
      <c r="W271" s="23"/>
      <c r="X271" s="23"/>
      <c r="Y271" s="23"/>
      <c r="Z271" s="23"/>
      <c r="AA271" s="23"/>
      <c r="AB271" s="25"/>
      <c r="AC271" s="16"/>
      <c r="AD271" s="20"/>
      <c r="AE271" s="20"/>
      <c r="AF271" s="20"/>
      <c r="AG271" s="20"/>
      <c r="AH271" s="20"/>
      <c r="AI271" s="20"/>
      <c r="AJ271" s="20"/>
      <c r="AK271" s="20"/>
    </row>
    <row r="272" spans="1:37" s="22" customFormat="1" ht="31.5" hidden="1">
      <c r="A272" s="2">
        <v>18</v>
      </c>
      <c r="B272" s="3" t="s">
        <v>431</v>
      </c>
      <c r="C272" s="15"/>
      <c r="D272" s="15"/>
      <c r="E272" s="15"/>
      <c r="F272" s="23"/>
      <c r="G272" s="23"/>
      <c r="H272" s="23"/>
      <c r="I272" s="23"/>
      <c r="J272" s="23"/>
      <c r="K272" s="23"/>
      <c r="L272" s="23"/>
      <c r="M272" s="23"/>
      <c r="N272" s="23"/>
      <c r="O272" s="23"/>
      <c r="P272" s="23"/>
      <c r="Q272" s="23"/>
      <c r="R272" s="23"/>
      <c r="S272" s="23"/>
      <c r="T272" s="23"/>
      <c r="U272" s="23"/>
      <c r="V272" s="23"/>
      <c r="W272" s="23"/>
      <c r="X272" s="23"/>
      <c r="Y272" s="23"/>
      <c r="Z272" s="23"/>
      <c r="AA272" s="23"/>
      <c r="AB272" s="25"/>
      <c r="AC272" s="16"/>
      <c r="AD272" s="20"/>
      <c r="AE272" s="20"/>
      <c r="AF272" s="20"/>
      <c r="AG272" s="20"/>
      <c r="AH272" s="20"/>
      <c r="AI272" s="20"/>
      <c r="AJ272" s="20"/>
      <c r="AK272" s="20"/>
    </row>
    <row r="273" spans="1:37" s="22" customFormat="1" ht="15.75" hidden="1">
      <c r="A273" s="2">
        <v>19</v>
      </c>
      <c r="B273" s="3" t="s">
        <v>432</v>
      </c>
      <c r="C273" s="15"/>
      <c r="D273" s="15"/>
      <c r="E273" s="15"/>
      <c r="F273" s="23"/>
      <c r="G273" s="23"/>
      <c r="H273" s="23"/>
      <c r="I273" s="23"/>
      <c r="J273" s="23"/>
      <c r="K273" s="23"/>
      <c r="L273" s="23"/>
      <c r="M273" s="23"/>
      <c r="N273" s="23"/>
      <c r="O273" s="23"/>
      <c r="P273" s="23"/>
      <c r="Q273" s="23"/>
      <c r="R273" s="23"/>
      <c r="S273" s="23"/>
      <c r="T273" s="23"/>
      <c r="U273" s="23"/>
      <c r="V273" s="23"/>
      <c r="W273" s="23"/>
      <c r="X273" s="23"/>
      <c r="Y273" s="23"/>
      <c r="Z273" s="23"/>
      <c r="AA273" s="23"/>
      <c r="AB273" s="25"/>
      <c r="AC273" s="16"/>
      <c r="AD273" s="20"/>
      <c r="AE273" s="20"/>
      <c r="AF273" s="20"/>
      <c r="AG273" s="20"/>
      <c r="AH273" s="20"/>
      <c r="AI273" s="20"/>
      <c r="AJ273" s="20"/>
      <c r="AK273" s="20"/>
    </row>
    <row r="274" spans="1:37" s="22" customFormat="1" ht="31.5" hidden="1">
      <c r="A274" s="2">
        <v>20</v>
      </c>
      <c r="B274" s="3" t="s">
        <v>433</v>
      </c>
      <c r="C274" s="15"/>
      <c r="D274" s="15"/>
      <c r="E274" s="15"/>
      <c r="F274" s="23"/>
      <c r="G274" s="23"/>
      <c r="H274" s="23"/>
      <c r="I274" s="23"/>
      <c r="J274" s="23"/>
      <c r="K274" s="23"/>
      <c r="L274" s="23"/>
      <c r="M274" s="23"/>
      <c r="N274" s="23"/>
      <c r="O274" s="23"/>
      <c r="P274" s="23"/>
      <c r="Q274" s="23"/>
      <c r="R274" s="23"/>
      <c r="S274" s="23"/>
      <c r="T274" s="23"/>
      <c r="U274" s="23"/>
      <c r="V274" s="23"/>
      <c r="W274" s="23"/>
      <c r="X274" s="23"/>
      <c r="Y274" s="23"/>
      <c r="Z274" s="23"/>
      <c r="AA274" s="23"/>
      <c r="AB274" s="25"/>
      <c r="AC274" s="16"/>
      <c r="AD274" s="20"/>
      <c r="AE274" s="20"/>
      <c r="AF274" s="20"/>
      <c r="AG274" s="20"/>
      <c r="AH274" s="20"/>
      <c r="AI274" s="20"/>
      <c r="AJ274" s="20"/>
      <c r="AK274" s="20"/>
    </row>
    <row r="275" spans="1:37" s="22" customFormat="1" ht="15.75" hidden="1">
      <c r="A275" s="2">
        <v>21</v>
      </c>
      <c r="B275" s="3" t="s">
        <v>434</v>
      </c>
      <c r="C275" s="15"/>
      <c r="D275" s="15"/>
      <c r="E275" s="15"/>
      <c r="F275" s="23"/>
      <c r="G275" s="23"/>
      <c r="H275" s="23"/>
      <c r="I275" s="23"/>
      <c r="J275" s="23"/>
      <c r="K275" s="23"/>
      <c r="L275" s="23"/>
      <c r="M275" s="23"/>
      <c r="N275" s="23"/>
      <c r="O275" s="23"/>
      <c r="P275" s="23"/>
      <c r="Q275" s="23"/>
      <c r="R275" s="23"/>
      <c r="S275" s="23"/>
      <c r="T275" s="23"/>
      <c r="U275" s="23"/>
      <c r="V275" s="23"/>
      <c r="W275" s="23"/>
      <c r="X275" s="23"/>
      <c r="Y275" s="23"/>
      <c r="Z275" s="23"/>
      <c r="AA275" s="23"/>
      <c r="AB275" s="25"/>
      <c r="AC275" s="16"/>
      <c r="AD275" s="20"/>
      <c r="AE275" s="20"/>
      <c r="AF275" s="20"/>
      <c r="AG275" s="20"/>
      <c r="AH275" s="20"/>
      <c r="AI275" s="20"/>
      <c r="AJ275" s="20"/>
      <c r="AK275" s="20"/>
    </row>
    <row r="276" spans="1:37" s="22" customFormat="1" ht="15.75" hidden="1">
      <c r="A276" s="2">
        <v>22</v>
      </c>
      <c r="B276" s="3" t="s">
        <v>435</v>
      </c>
      <c r="C276" s="15"/>
      <c r="D276" s="15"/>
      <c r="E276" s="15"/>
      <c r="F276" s="23"/>
      <c r="G276" s="23"/>
      <c r="H276" s="23"/>
      <c r="I276" s="23"/>
      <c r="J276" s="23"/>
      <c r="K276" s="23"/>
      <c r="L276" s="23"/>
      <c r="M276" s="23"/>
      <c r="N276" s="23"/>
      <c r="O276" s="23"/>
      <c r="P276" s="23"/>
      <c r="Q276" s="23"/>
      <c r="R276" s="23"/>
      <c r="S276" s="23"/>
      <c r="T276" s="23"/>
      <c r="U276" s="23"/>
      <c r="V276" s="23"/>
      <c r="W276" s="23"/>
      <c r="X276" s="23"/>
      <c r="Y276" s="23"/>
      <c r="Z276" s="23"/>
      <c r="AA276" s="23"/>
      <c r="AB276" s="25"/>
      <c r="AC276" s="16"/>
      <c r="AD276" s="20"/>
      <c r="AE276" s="20"/>
      <c r="AF276" s="20"/>
      <c r="AG276" s="20"/>
      <c r="AH276" s="20"/>
      <c r="AI276" s="20"/>
      <c r="AJ276" s="20"/>
      <c r="AK276" s="20"/>
    </row>
    <row r="277" spans="1:37" s="22" customFormat="1" ht="15.75" hidden="1">
      <c r="A277" s="2">
        <v>23</v>
      </c>
      <c r="B277" s="3" t="s">
        <v>436</v>
      </c>
      <c r="C277" s="15"/>
      <c r="D277" s="15"/>
      <c r="E277" s="15"/>
      <c r="F277" s="23"/>
      <c r="G277" s="23"/>
      <c r="H277" s="23"/>
      <c r="I277" s="23"/>
      <c r="J277" s="23"/>
      <c r="K277" s="23"/>
      <c r="L277" s="23"/>
      <c r="M277" s="23"/>
      <c r="N277" s="23"/>
      <c r="O277" s="23"/>
      <c r="P277" s="23"/>
      <c r="Q277" s="23"/>
      <c r="R277" s="23"/>
      <c r="S277" s="23"/>
      <c r="T277" s="23"/>
      <c r="U277" s="23"/>
      <c r="V277" s="23"/>
      <c r="W277" s="23"/>
      <c r="X277" s="23"/>
      <c r="Y277" s="23"/>
      <c r="Z277" s="23"/>
      <c r="AA277" s="23"/>
      <c r="AB277" s="25"/>
      <c r="AC277" s="16"/>
      <c r="AD277" s="20"/>
      <c r="AE277" s="20"/>
      <c r="AF277" s="20"/>
      <c r="AG277" s="20"/>
      <c r="AH277" s="20"/>
      <c r="AI277" s="20"/>
      <c r="AJ277" s="20"/>
      <c r="AK277" s="20"/>
    </row>
    <row r="278" spans="1:37" s="22" customFormat="1" ht="15.75" hidden="1">
      <c r="A278" s="2">
        <v>24</v>
      </c>
      <c r="B278" s="3" t="s">
        <v>437</v>
      </c>
      <c r="C278" s="15"/>
      <c r="D278" s="15"/>
      <c r="E278" s="15"/>
      <c r="F278" s="23"/>
      <c r="G278" s="23"/>
      <c r="H278" s="23"/>
      <c r="I278" s="23"/>
      <c r="J278" s="23"/>
      <c r="K278" s="23"/>
      <c r="L278" s="23"/>
      <c r="M278" s="23"/>
      <c r="N278" s="23"/>
      <c r="O278" s="23"/>
      <c r="P278" s="23"/>
      <c r="Q278" s="23"/>
      <c r="R278" s="23"/>
      <c r="S278" s="23"/>
      <c r="T278" s="23"/>
      <c r="U278" s="23"/>
      <c r="V278" s="23"/>
      <c r="W278" s="23"/>
      <c r="X278" s="23"/>
      <c r="Y278" s="23"/>
      <c r="Z278" s="23"/>
      <c r="AA278" s="23"/>
      <c r="AB278" s="25"/>
      <c r="AC278" s="16"/>
      <c r="AD278" s="20"/>
      <c r="AE278" s="20"/>
      <c r="AF278" s="20"/>
      <c r="AG278" s="20"/>
      <c r="AH278" s="20"/>
      <c r="AI278" s="20"/>
      <c r="AJ278" s="20"/>
      <c r="AK278" s="20"/>
    </row>
    <row r="279" spans="1:37" s="22" customFormat="1" ht="15.75" hidden="1">
      <c r="A279" s="2">
        <v>25</v>
      </c>
      <c r="B279" s="3" t="s">
        <v>438</v>
      </c>
      <c r="C279" s="15"/>
      <c r="D279" s="15"/>
      <c r="E279" s="15"/>
      <c r="F279" s="23"/>
      <c r="G279" s="23"/>
      <c r="H279" s="23"/>
      <c r="I279" s="23"/>
      <c r="J279" s="23"/>
      <c r="K279" s="23"/>
      <c r="L279" s="23"/>
      <c r="M279" s="23"/>
      <c r="N279" s="23"/>
      <c r="O279" s="23"/>
      <c r="P279" s="23"/>
      <c r="Q279" s="23"/>
      <c r="R279" s="23"/>
      <c r="S279" s="23"/>
      <c r="T279" s="23"/>
      <c r="U279" s="23"/>
      <c r="V279" s="23"/>
      <c r="W279" s="23"/>
      <c r="X279" s="23"/>
      <c r="Y279" s="23"/>
      <c r="Z279" s="23"/>
      <c r="AA279" s="23"/>
      <c r="AB279" s="25"/>
      <c r="AC279" s="16"/>
      <c r="AD279" s="20"/>
      <c r="AE279" s="20"/>
      <c r="AF279" s="20"/>
      <c r="AG279" s="20"/>
      <c r="AH279" s="20"/>
      <c r="AI279" s="20"/>
      <c r="AJ279" s="20"/>
      <c r="AK279" s="20"/>
    </row>
    <row r="280" spans="1:37" s="22" customFormat="1" ht="15.75" hidden="1">
      <c r="A280" s="2">
        <v>26</v>
      </c>
      <c r="B280" s="3" t="s">
        <v>439</v>
      </c>
      <c r="C280" s="15"/>
      <c r="D280" s="15"/>
      <c r="E280" s="15"/>
      <c r="F280" s="23"/>
      <c r="G280" s="23"/>
      <c r="H280" s="23"/>
      <c r="I280" s="23"/>
      <c r="J280" s="23"/>
      <c r="K280" s="23"/>
      <c r="L280" s="23"/>
      <c r="M280" s="23"/>
      <c r="N280" s="23"/>
      <c r="O280" s="23"/>
      <c r="P280" s="23"/>
      <c r="Q280" s="23"/>
      <c r="R280" s="23"/>
      <c r="S280" s="23"/>
      <c r="T280" s="23"/>
      <c r="U280" s="23"/>
      <c r="V280" s="23"/>
      <c r="W280" s="23"/>
      <c r="X280" s="23"/>
      <c r="Y280" s="23"/>
      <c r="Z280" s="23"/>
      <c r="AA280" s="23"/>
      <c r="AB280" s="25"/>
      <c r="AC280" s="16"/>
      <c r="AD280" s="20"/>
      <c r="AE280" s="20"/>
      <c r="AF280" s="20"/>
      <c r="AG280" s="20"/>
      <c r="AH280" s="20"/>
      <c r="AI280" s="20"/>
      <c r="AJ280" s="20"/>
      <c r="AK280" s="20"/>
    </row>
    <row r="281" spans="1:37" s="22" customFormat="1" ht="15.75" hidden="1">
      <c r="A281" s="2">
        <v>27</v>
      </c>
      <c r="B281" s="3" t="s">
        <v>440</v>
      </c>
      <c r="C281" s="15"/>
      <c r="D281" s="15"/>
      <c r="E281" s="15"/>
      <c r="F281" s="23"/>
      <c r="G281" s="23"/>
      <c r="H281" s="23"/>
      <c r="I281" s="23"/>
      <c r="J281" s="23"/>
      <c r="K281" s="23"/>
      <c r="L281" s="23"/>
      <c r="M281" s="23"/>
      <c r="N281" s="23"/>
      <c r="O281" s="23"/>
      <c r="P281" s="23"/>
      <c r="Q281" s="23"/>
      <c r="R281" s="23"/>
      <c r="S281" s="23"/>
      <c r="T281" s="23"/>
      <c r="U281" s="23"/>
      <c r="V281" s="23"/>
      <c r="W281" s="23"/>
      <c r="X281" s="23"/>
      <c r="Y281" s="23"/>
      <c r="Z281" s="23"/>
      <c r="AA281" s="23"/>
      <c r="AB281" s="25"/>
      <c r="AC281" s="16"/>
      <c r="AD281" s="20"/>
      <c r="AE281" s="20"/>
      <c r="AF281" s="20"/>
      <c r="AG281" s="20"/>
      <c r="AH281" s="20"/>
      <c r="AI281" s="20"/>
      <c r="AJ281" s="20"/>
      <c r="AK281" s="20"/>
    </row>
    <row r="282" spans="1:37" s="22" customFormat="1" ht="15.75" hidden="1">
      <c r="A282" s="2">
        <v>28</v>
      </c>
      <c r="B282" s="3" t="s">
        <v>441</v>
      </c>
      <c r="C282" s="15"/>
      <c r="D282" s="15"/>
      <c r="E282" s="15"/>
      <c r="F282" s="23"/>
      <c r="G282" s="23"/>
      <c r="H282" s="23"/>
      <c r="I282" s="23"/>
      <c r="J282" s="23"/>
      <c r="K282" s="23"/>
      <c r="L282" s="23"/>
      <c r="M282" s="23"/>
      <c r="N282" s="23"/>
      <c r="O282" s="23"/>
      <c r="P282" s="23"/>
      <c r="Q282" s="23"/>
      <c r="R282" s="23"/>
      <c r="S282" s="23"/>
      <c r="T282" s="23"/>
      <c r="U282" s="23"/>
      <c r="V282" s="23"/>
      <c r="W282" s="23"/>
      <c r="X282" s="23"/>
      <c r="Y282" s="23"/>
      <c r="Z282" s="23"/>
      <c r="AA282" s="23"/>
      <c r="AB282" s="25"/>
      <c r="AC282" s="16"/>
      <c r="AD282" s="20"/>
      <c r="AE282" s="20"/>
      <c r="AF282" s="20"/>
      <c r="AG282" s="20"/>
      <c r="AH282" s="20"/>
      <c r="AI282" s="20"/>
      <c r="AJ282" s="20"/>
      <c r="AK282" s="20"/>
    </row>
    <row r="283" spans="1:37" s="22" customFormat="1" ht="15.75" hidden="1">
      <c r="A283" s="2">
        <v>29</v>
      </c>
      <c r="B283" s="3" t="s">
        <v>442</v>
      </c>
      <c r="C283" s="15"/>
      <c r="D283" s="15"/>
      <c r="E283" s="15"/>
      <c r="F283" s="23"/>
      <c r="G283" s="23"/>
      <c r="H283" s="23"/>
      <c r="I283" s="23"/>
      <c r="J283" s="23"/>
      <c r="K283" s="23"/>
      <c r="L283" s="23"/>
      <c r="M283" s="23"/>
      <c r="N283" s="23"/>
      <c r="O283" s="23"/>
      <c r="P283" s="23"/>
      <c r="Q283" s="23"/>
      <c r="R283" s="23"/>
      <c r="S283" s="23"/>
      <c r="T283" s="23"/>
      <c r="U283" s="23"/>
      <c r="V283" s="23"/>
      <c r="W283" s="23"/>
      <c r="X283" s="23"/>
      <c r="Y283" s="23"/>
      <c r="Z283" s="23"/>
      <c r="AA283" s="23"/>
      <c r="AB283" s="25"/>
      <c r="AC283" s="16"/>
      <c r="AD283" s="20"/>
      <c r="AE283" s="20"/>
      <c r="AF283" s="20"/>
      <c r="AG283" s="20"/>
      <c r="AH283" s="20"/>
      <c r="AI283" s="20"/>
      <c r="AJ283" s="20"/>
      <c r="AK283" s="20"/>
    </row>
    <row r="284" spans="1:37" s="22" customFormat="1" ht="15.75" hidden="1">
      <c r="A284" s="2">
        <v>30</v>
      </c>
      <c r="B284" s="3" t="s">
        <v>443</v>
      </c>
      <c r="C284" s="15"/>
      <c r="D284" s="15"/>
      <c r="E284" s="15"/>
      <c r="F284" s="23"/>
      <c r="G284" s="23"/>
      <c r="H284" s="23"/>
      <c r="I284" s="23"/>
      <c r="J284" s="23"/>
      <c r="K284" s="23"/>
      <c r="L284" s="23"/>
      <c r="M284" s="23"/>
      <c r="N284" s="23"/>
      <c r="O284" s="23"/>
      <c r="P284" s="23"/>
      <c r="Q284" s="23"/>
      <c r="R284" s="23"/>
      <c r="S284" s="23"/>
      <c r="T284" s="23"/>
      <c r="U284" s="23"/>
      <c r="V284" s="23"/>
      <c r="W284" s="23"/>
      <c r="X284" s="23"/>
      <c r="Y284" s="23"/>
      <c r="Z284" s="23"/>
      <c r="AA284" s="23"/>
      <c r="AB284" s="25"/>
      <c r="AC284" s="16"/>
      <c r="AD284" s="20"/>
      <c r="AE284" s="20"/>
      <c r="AF284" s="20"/>
      <c r="AG284" s="20"/>
      <c r="AH284" s="20"/>
      <c r="AI284" s="20"/>
      <c r="AJ284" s="20"/>
      <c r="AK284" s="20"/>
    </row>
    <row r="285" spans="1:37" s="22" customFormat="1" ht="15.75" hidden="1">
      <c r="A285" s="2">
        <v>31</v>
      </c>
      <c r="B285" s="3" t="s">
        <v>444</v>
      </c>
      <c r="C285" s="15"/>
      <c r="D285" s="15"/>
      <c r="E285" s="15"/>
      <c r="F285" s="23"/>
      <c r="G285" s="23"/>
      <c r="H285" s="23"/>
      <c r="I285" s="23"/>
      <c r="J285" s="23"/>
      <c r="K285" s="23"/>
      <c r="L285" s="23"/>
      <c r="M285" s="23"/>
      <c r="N285" s="23"/>
      <c r="O285" s="23"/>
      <c r="P285" s="23"/>
      <c r="Q285" s="23"/>
      <c r="R285" s="23"/>
      <c r="S285" s="23"/>
      <c r="T285" s="23"/>
      <c r="U285" s="23"/>
      <c r="V285" s="23"/>
      <c r="W285" s="23"/>
      <c r="X285" s="23"/>
      <c r="Y285" s="23"/>
      <c r="Z285" s="23"/>
      <c r="AA285" s="23"/>
      <c r="AB285" s="25"/>
      <c r="AC285" s="16"/>
      <c r="AD285" s="20"/>
      <c r="AE285" s="20"/>
      <c r="AF285" s="20"/>
      <c r="AG285" s="20"/>
      <c r="AH285" s="20"/>
      <c r="AI285" s="20"/>
      <c r="AJ285" s="20"/>
      <c r="AK285" s="20"/>
    </row>
    <row r="286" spans="1:37" s="22" customFormat="1" ht="15.75" hidden="1">
      <c r="A286" s="2">
        <v>32</v>
      </c>
      <c r="B286" s="3" t="s">
        <v>445</v>
      </c>
      <c r="C286" s="15"/>
      <c r="D286" s="15"/>
      <c r="E286" s="15"/>
      <c r="F286" s="23"/>
      <c r="G286" s="23"/>
      <c r="H286" s="23"/>
      <c r="I286" s="23"/>
      <c r="J286" s="23"/>
      <c r="K286" s="23"/>
      <c r="L286" s="23"/>
      <c r="M286" s="23"/>
      <c r="N286" s="23"/>
      <c r="O286" s="23"/>
      <c r="P286" s="23"/>
      <c r="Q286" s="23"/>
      <c r="R286" s="23"/>
      <c r="S286" s="23"/>
      <c r="T286" s="23"/>
      <c r="U286" s="23"/>
      <c r="V286" s="23"/>
      <c r="W286" s="23"/>
      <c r="X286" s="23"/>
      <c r="Y286" s="23"/>
      <c r="Z286" s="23"/>
      <c r="AA286" s="23"/>
      <c r="AB286" s="25"/>
      <c r="AC286" s="16"/>
      <c r="AD286" s="20"/>
      <c r="AE286" s="20"/>
      <c r="AF286" s="20"/>
      <c r="AG286" s="20"/>
      <c r="AH286" s="20"/>
      <c r="AI286" s="20"/>
      <c r="AJ286" s="20"/>
      <c r="AK286" s="20"/>
    </row>
    <row r="287" spans="1:37" s="22" customFormat="1" ht="15.75" hidden="1">
      <c r="A287" s="2">
        <v>33</v>
      </c>
      <c r="B287" s="3" t="s">
        <v>446</v>
      </c>
      <c r="C287" s="15"/>
      <c r="D287" s="15"/>
      <c r="E287" s="15"/>
      <c r="F287" s="23"/>
      <c r="G287" s="23"/>
      <c r="H287" s="23"/>
      <c r="I287" s="23"/>
      <c r="J287" s="23"/>
      <c r="K287" s="23"/>
      <c r="L287" s="23"/>
      <c r="M287" s="23"/>
      <c r="N287" s="23"/>
      <c r="O287" s="23"/>
      <c r="P287" s="23"/>
      <c r="Q287" s="23"/>
      <c r="R287" s="23"/>
      <c r="S287" s="23"/>
      <c r="T287" s="23"/>
      <c r="U287" s="23"/>
      <c r="V287" s="23"/>
      <c r="W287" s="23"/>
      <c r="X287" s="23"/>
      <c r="Y287" s="23"/>
      <c r="Z287" s="23"/>
      <c r="AA287" s="23"/>
      <c r="AB287" s="25"/>
      <c r="AC287" s="16"/>
      <c r="AD287" s="20"/>
      <c r="AE287" s="20"/>
      <c r="AF287" s="20"/>
      <c r="AG287" s="20"/>
      <c r="AH287" s="20"/>
      <c r="AI287" s="20"/>
      <c r="AJ287" s="20"/>
      <c r="AK287" s="20"/>
    </row>
    <row r="288" spans="1:37" s="22" customFormat="1" ht="18.75" customHeight="1">
      <c r="A288" s="2" t="s">
        <v>114</v>
      </c>
      <c r="B288" s="55" t="s">
        <v>115</v>
      </c>
      <c r="C288" s="15"/>
      <c r="D288" s="15"/>
      <c r="E288" s="15"/>
      <c r="F288" s="56">
        <f>'NTM 2021-2025'!F449</f>
        <v>4154</v>
      </c>
      <c r="G288" s="56">
        <f>'NTM 2021-2025'!G449</f>
        <v>4154</v>
      </c>
      <c r="H288" s="56">
        <f>'NTM 2021-2025'!L449</f>
        <v>0</v>
      </c>
      <c r="I288" s="56">
        <f>'NTM 2021-2025'!N449</f>
        <v>0</v>
      </c>
      <c r="J288" s="56">
        <f>'NTM 2021-2025'!R449</f>
        <v>0</v>
      </c>
      <c r="K288" s="56">
        <f>'NTM 2021-2025'!S449</f>
        <v>4154</v>
      </c>
      <c r="L288" s="56">
        <f>'NTM 2021-2025'!T449</f>
        <v>4154</v>
      </c>
      <c r="M288" s="56">
        <f>'NTM 2021-2025'!U449</f>
        <v>0</v>
      </c>
      <c r="N288" s="56">
        <f>'NTM 2021-2025'!V449</f>
        <v>0</v>
      </c>
      <c r="O288" s="56">
        <f>'NTM 2021-2025'!W449</f>
        <v>0</v>
      </c>
      <c r="P288" s="56">
        <f>'NTM 2021-2025'!X449</f>
        <v>0</v>
      </c>
      <c r="Q288" s="56">
        <f>'NTM 2021-2025'!Y449</f>
        <v>0</v>
      </c>
      <c r="R288" s="56">
        <f>'NTM 2021-2025'!Z449</f>
        <v>0</v>
      </c>
      <c r="S288" s="56">
        <f>'NTM 2021-2025'!AA449</f>
        <v>0</v>
      </c>
      <c r="T288" s="56">
        <f>'NTM 2021-2025'!AB449</f>
        <v>0</v>
      </c>
      <c r="U288" s="56">
        <f>'NTM 2021-2025'!AC449</f>
        <v>0</v>
      </c>
      <c r="V288" s="56">
        <f>'NTM 2021-2025'!AD449</f>
        <v>0</v>
      </c>
      <c r="W288" s="56">
        <f>'NTM 2021-2025'!AE449</f>
        <v>1200</v>
      </c>
      <c r="X288" s="56">
        <f>'NTM 2021-2025'!AF449</f>
        <v>1200</v>
      </c>
      <c r="Y288" s="56">
        <f>'NTM 2021-2025'!AG449</f>
        <v>0</v>
      </c>
      <c r="Z288" s="56">
        <f>'NTM 2021-2025'!AH449</f>
        <v>0</v>
      </c>
      <c r="AA288" s="56">
        <f>'NTM 2021-2025'!AI449</f>
        <v>0</v>
      </c>
      <c r="AB288" s="19">
        <f>SUM(AB289:AB290)</f>
        <v>0</v>
      </c>
      <c r="AC288" s="39"/>
      <c r="AD288" s="20"/>
      <c r="AE288" s="20"/>
      <c r="AF288" s="20"/>
      <c r="AG288" s="20"/>
      <c r="AH288" s="20"/>
      <c r="AI288" s="20"/>
      <c r="AJ288" s="20"/>
      <c r="AK288" s="20"/>
    </row>
    <row r="289" spans="1:37" s="22" customFormat="1" ht="31.5" hidden="1">
      <c r="A289" s="2">
        <v>7</v>
      </c>
      <c r="B289" s="3" t="s">
        <v>447</v>
      </c>
      <c r="C289" s="18"/>
      <c r="D289" s="18"/>
      <c r="E289" s="18"/>
      <c r="F289" s="23">
        <f>G289+H289</f>
        <v>0</v>
      </c>
      <c r="G289" s="23"/>
      <c r="H289" s="23"/>
      <c r="I289" s="23"/>
      <c r="J289" s="23"/>
      <c r="K289" s="23"/>
      <c r="L289" s="23"/>
      <c r="M289" s="23"/>
      <c r="N289" s="23"/>
      <c r="O289" s="23"/>
      <c r="P289" s="23"/>
      <c r="Q289" s="23"/>
      <c r="R289" s="23"/>
      <c r="S289" s="23"/>
      <c r="T289" s="23"/>
      <c r="U289" s="23"/>
      <c r="V289" s="23"/>
      <c r="W289" s="23">
        <f t="shared" ref="W289:W290" si="9">X289+Y289</f>
        <v>0</v>
      </c>
      <c r="X289" s="4"/>
      <c r="Y289" s="23"/>
      <c r="Z289" s="25"/>
      <c r="AA289" s="25"/>
      <c r="AB289" s="25"/>
      <c r="AC289" s="16"/>
      <c r="AD289" s="20"/>
      <c r="AE289" s="20"/>
      <c r="AF289" s="20"/>
      <c r="AG289" s="20"/>
      <c r="AH289" s="20"/>
      <c r="AI289" s="20"/>
      <c r="AJ289" s="20"/>
      <c r="AK289" s="20"/>
    </row>
    <row r="290" spans="1:37" s="22" customFormat="1" ht="31.5" hidden="1">
      <c r="A290" s="2">
        <v>8</v>
      </c>
      <c r="B290" s="3" t="s">
        <v>448</v>
      </c>
      <c r="C290" s="18"/>
      <c r="D290" s="18"/>
      <c r="E290" s="18"/>
      <c r="F290" s="23">
        <f>G290+H290</f>
        <v>0</v>
      </c>
      <c r="G290" s="23"/>
      <c r="H290" s="23"/>
      <c r="I290" s="23"/>
      <c r="J290" s="23"/>
      <c r="K290" s="23"/>
      <c r="L290" s="23"/>
      <c r="M290" s="23"/>
      <c r="N290" s="23"/>
      <c r="O290" s="23"/>
      <c r="P290" s="23"/>
      <c r="Q290" s="23"/>
      <c r="R290" s="23"/>
      <c r="S290" s="23"/>
      <c r="T290" s="23"/>
      <c r="U290" s="23"/>
      <c r="V290" s="23"/>
      <c r="W290" s="23">
        <f t="shared" si="9"/>
        <v>0</v>
      </c>
      <c r="X290" s="4"/>
      <c r="Y290" s="23"/>
      <c r="Z290" s="25"/>
      <c r="AA290" s="25"/>
      <c r="AB290" s="25"/>
      <c r="AC290" s="16"/>
      <c r="AD290" s="20"/>
      <c r="AE290" s="20"/>
      <c r="AF290" s="20"/>
      <c r="AG290" s="20"/>
      <c r="AH290" s="20"/>
      <c r="AI290" s="20"/>
      <c r="AJ290" s="20"/>
      <c r="AK290" s="20"/>
    </row>
    <row r="291" spans="1:37" s="17" customFormat="1" ht="31.5" customHeight="1">
      <c r="A291" s="40" t="s">
        <v>483</v>
      </c>
      <c r="B291" s="41" t="s">
        <v>484</v>
      </c>
      <c r="C291" s="42"/>
      <c r="D291" s="43"/>
      <c r="E291" s="43"/>
      <c r="F291" s="44">
        <f>'NTM 2021-2025'!F453</f>
        <v>118682.9</v>
      </c>
      <c r="G291" s="44">
        <f>'NTM 2021-2025'!G453</f>
        <v>83083</v>
      </c>
      <c r="H291" s="44">
        <f>'NTM 2021-2025'!L453</f>
        <v>0</v>
      </c>
      <c r="I291" s="44">
        <f>'NTM 2021-2025'!N453</f>
        <v>0</v>
      </c>
      <c r="J291" s="44">
        <f>'NTM 2021-2025'!R453</f>
        <v>35607</v>
      </c>
      <c r="K291" s="44">
        <f>'NTM 2021-2025'!S453</f>
        <v>0</v>
      </c>
      <c r="L291" s="44">
        <f>'NTM 2021-2025'!T453</f>
        <v>0</v>
      </c>
      <c r="M291" s="44">
        <f>'NTM 2021-2025'!U453</f>
        <v>0</v>
      </c>
      <c r="N291" s="44">
        <f>'NTM 2021-2025'!V453</f>
        <v>21000</v>
      </c>
      <c r="O291" s="44">
        <f>'NTM 2021-2025'!W453</f>
        <v>20000</v>
      </c>
      <c r="P291" s="44">
        <f>'NTM 2021-2025'!X453</f>
        <v>1000</v>
      </c>
      <c r="Q291" s="44">
        <f>'NTM 2021-2025'!Y453</f>
        <v>34738</v>
      </c>
      <c r="R291" s="44">
        <f>'NTM 2021-2025'!Z453</f>
        <v>33083</v>
      </c>
      <c r="S291" s="44">
        <f>'NTM 2021-2025'!AA453</f>
        <v>1655</v>
      </c>
      <c r="T291" s="44">
        <f>'NTM 2021-2025'!AB453</f>
        <v>31500</v>
      </c>
      <c r="U291" s="44">
        <f>'NTM 2021-2025'!AC453</f>
        <v>30000</v>
      </c>
      <c r="V291" s="44">
        <f>'NTM 2021-2025'!AD453</f>
        <v>1500</v>
      </c>
      <c r="W291" s="44" t="e">
        <f>'NTM 2021-2025'!AE453</f>
        <v>#REF!</v>
      </c>
      <c r="X291" s="44" t="e">
        <f>'NTM 2021-2025'!AF453</f>
        <v>#REF!</v>
      </c>
      <c r="Y291" s="44" t="e">
        <f>'NTM 2021-2025'!AG453</f>
        <v>#REF!</v>
      </c>
      <c r="Z291" s="44" t="e">
        <f>'NTM 2021-2025'!AH453</f>
        <v>#REF!</v>
      </c>
      <c r="AA291" s="44" t="e">
        <f>'NTM 2021-2025'!AI453</f>
        <v>#REF!</v>
      </c>
      <c r="AB291" s="44" t="e">
        <f>#REF!+#REF!+#REF!+#REF!+#REF!+#REF!+#REF!</f>
        <v>#REF!</v>
      </c>
      <c r="AC291" s="50"/>
      <c r="AD291" s="17">
        <f>V291+S291+P291+M291</f>
        <v>4155</v>
      </c>
      <c r="AE291" s="17">
        <f>U291+R291+O291+L291</f>
        <v>83083</v>
      </c>
      <c r="AF291" s="17">
        <f>T291+Q291+N291+K291</f>
        <v>87238</v>
      </c>
      <c r="AG291" s="20"/>
      <c r="AH291" s="20"/>
      <c r="AI291" s="20"/>
      <c r="AJ291" s="20"/>
      <c r="AK291" s="20"/>
    </row>
    <row r="292" spans="1:37" s="17" customFormat="1" ht="31.5" customHeight="1">
      <c r="A292" s="40" t="s">
        <v>529</v>
      </c>
      <c r="B292" s="41" t="s">
        <v>521</v>
      </c>
      <c r="C292" s="42"/>
      <c r="D292" s="43"/>
      <c r="E292" s="43"/>
      <c r="F292" s="44">
        <f>'NTM 2021-2025'!F485</f>
        <v>71800</v>
      </c>
      <c r="G292" s="44">
        <f>'NTM 2021-2025'!G485</f>
        <v>24924</v>
      </c>
      <c r="H292" s="44">
        <f>'NTM 2021-2025'!L485</f>
        <v>46876</v>
      </c>
      <c r="I292" s="44">
        <f>'NTM 2021-2025'!N485</f>
        <v>33500</v>
      </c>
      <c r="J292" s="44">
        <f>'NTM 2021-2025'!R485</f>
        <v>13376</v>
      </c>
      <c r="K292" s="44">
        <f>'NTM 2021-2025'!S485</f>
        <v>6594</v>
      </c>
      <c r="L292" s="44">
        <f>'NTM 2021-2025'!T485</f>
        <v>3094</v>
      </c>
      <c r="M292" s="44">
        <f>'NTM 2021-2025'!U485</f>
        <v>3500</v>
      </c>
      <c r="N292" s="44">
        <f>'NTM 2021-2025'!V485</f>
        <v>10753</v>
      </c>
      <c r="O292" s="44">
        <f>'NTM 2021-2025'!W485</f>
        <v>4406</v>
      </c>
      <c r="P292" s="44">
        <f>'NTM 2021-2025'!X485</f>
        <v>6347</v>
      </c>
      <c r="Q292" s="44">
        <f>'NTM 2021-2025'!Y485</f>
        <v>32919</v>
      </c>
      <c r="R292" s="44">
        <f>'NTM 2021-2025'!Z485</f>
        <v>13424</v>
      </c>
      <c r="S292" s="44">
        <f>'NTM 2021-2025'!AA485</f>
        <v>19495</v>
      </c>
      <c r="T292" s="44">
        <f>'NTM 2021-2025'!AB485</f>
        <v>21534</v>
      </c>
      <c r="U292" s="44">
        <f>'NTM 2021-2025'!AC485</f>
        <v>4000</v>
      </c>
      <c r="V292" s="44">
        <f>'NTM 2021-2025'!AD485</f>
        <v>17534</v>
      </c>
      <c r="W292" s="44">
        <f>'NTM 2021-2025'!AE485</f>
        <v>0</v>
      </c>
      <c r="X292" s="44">
        <f>'NTM 2021-2025'!AF485</f>
        <v>0</v>
      </c>
      <c r="Y292" s="44">
        <f>'NTM 2021-2025'!AG485</f>
        <v>0</v>
      </c>
      <c r="Z292" s="44">
        <f>'NTM 2021-2025'!AH485</f>
        <v>0</v>
      </c>
      <c r="AA292" s="44">
        <f>'NTM 2021-2025'!AI485</f>
        <v>0</v>
      </c>
      <c r="AB292" s="44"/>
      <c r="AC292" s="50"/>
      <c r="AD292" s="17">
        <f>V292+S292+P292+M292</f>
        <v>46876</v>
      </c>
      <c r="AE292" s="17">
        <f>U292+R292+O292+L292</f>
        <v>24924</v>
      </c>
      <c r="AF292" s="17">
        <f>T292+Q292+N292+K292</f>
        <v>71800</v>
      </c>
      <c r="AG292" s="20"/>
      <c r="AH292" s="20"/>
      <c r="AI292" s="20"/>
      <c r="AJ292" s="20"/>
      <c r="AK292" s="20"/>
    </row>
    <row r="293" spans="1:37" s="17" customFormat="1" ht="47.25" customHeight="1">
      <c r="A293" s="40" t="s">
        <v>450</v>
      </c>
      <c r="B293" s="41" t="s">
        <v>477</v>
      </c>
      <c r="C293" s="42"/>
      <c r="D293" s="43"/>
      <c r="E293" s="43"/>
      <c r="F293" s="44">
        <f>'NTM 2021-2025'!F493</f>
        <v>21694</v>
      </c>
      <c r="G293" s="44">
        <f>'NTM 2021-2025'!G493</f>
        <v>21694</v>
      </c>
      <c r="H293" s="44">
        <f>'NTM 2021-2025'!L493</f>
        <v>0</v>
      </c>
      <c r="I293" s="44">
        <f>'NTM 2021-2025'!N493</f>
        <v>21694</v>
      </c>
      <c r="J293" s="44">
        <f>'NTM 2021-2025'!R493</f>
        <v>0</v>
      </c>
      <c r="K293" s="44">
        <f>'NTM 2021-2025'!S493</f>
        <v>0</v>
      </c>
      <c r="L293" s="44">
        <f>'NTM 2021-2025'!T493</f>
        <v>0</v>
      </c>
      <c r="M293" s="44">
        <f>'NTM 2021-2025'!U493</f>
        <v>0</v>
      </c>
      <c r="N293" s="44">
        <f>'NTM 2021-2025'!V493</f>
        <v>3000</v>
      </c>
      <c r="O293" s="44">
        <f>'NTM 2021-2025'!W493</f>
        <v>3000</v>
      </c>
      <c r="P293" s="44">
        <f>'NTM 2021-2025'!X493</f>
        <v>0</v>
      </c>
      <c r="Q293" s="44">
        <f>'NTM 2021-2025'!Y493</f>
        <v>14500</v>
      </c>
      <c r="R293" s="44">
        <f>'NTM 2021-2025'!Z493</f>
        <v>14500</v>
      </c>
      <c r="S293" s="44">
        <f>'NTM 2021-2025'!AA493</f>
        <v>0</v>
      </c>
      <c r="T293" s="44">
        <f>'NTM 2021-2025'!AB493</f>
        <v>4194</v>
      </c>
      <c r="U293" s="44">
        <f>'NTM 2021-2025'!AC493</f>
        <v>4194</v>
      </c>
      <c r="V293" s="44">
        <f>'NTM 2021-2025'!AD493</f>
        <v>0</v>
      </c>
      <c r="W293" s="44">
        <f>'NTM 2021-2025'!AE493</f>
        <v>0</v>
      </c>
      <c r="X293" s="44">
        <f>'NTM 2021-2025'!AF493</f>
        <v>0</v>
      </c>
      <c r="Y293" s="44">
        <f>'NTM 2021-2025'!AG493</f>
        <v>0</v>
      </c>
      <c r="Z293" s="44">
        <f>'NTM 2021-2025'!AH493</f>
        <v>0</v>
      </c>
      <c r="AA293" s="44">
        <f>'NTM 2021-2025'!AI493</f>
        <v>0</v>
      </c>
      <c r="AB293" s="44" t="e">
        <f>SUM(#REF!)</f>
        <v>#REF!</v>
      </c>
      <c r="AC293" s="50"/>
      <c r="AD293" s="20"/>
      <c r="AE293" s="20"/>
      <c r="AF293" s="20"/>
      <c r="AG293" s="20"/>
      <c r="AH293" s="20"/>
      <c r="AI293" s="20"/>
      <c r="AJ293" s="20"/>
      <c r="AK293" s="20"/>
    </row>
    <row r="294" spans="1:37" s="17" customFormat="1" ht="36" customHeight="1">
      <c r="A294" s="27"/>
      <c r="B294" s="20"/>
      <c r="C294" s="28"/>
      <c r="D294" s="28"/>
      <c r="E294" s="28"/>
      <c r="F294" s="28"/>
      <c r="G294" s="28"/>
    </row>
    <row r="295" spans="1:37" s="17" customFormat="1" ht="36" customHeight="1">
      <c r="A295" s="27"/>
      <c r="B295" s="20"/>
      <c r="C295" s="28"/>
      <c r="D295" s="28"/>
      <c r="E295" s="28"/>
      <c r="F295" s="28"/>
      <c r="G295" s="28"/>
    </row>
    <row r="296" spans="1:37" s="17" customFormat="1" ht="36" customHeight="1">
      <c r="A296" s="27"/>
      <c r="B296" s="20"/>
      <c r="C296" s="28"/>
      <c r="D296" s="28"/>
      <c r="E296" s="28"/>
      <c r="F296" s="28"/>
      <c r="G296" s="28"/>
    </row>
    <row r="297" spans="1:37" s="17" customFormat="1" ht="36" customHeight="1">
      <c r="A297" s="27"/>
      <c r="B297" s="20"/>
      <c r="C297" s="28"/>
      <c r="D297" s="28"/>
      <c r="E297" s="28"/>
      <c r="F297" s="28"/>
      <c r="G297" s="28"/>
    </row>
    <row r="298" spans="1:37" s="17" customFormat="1" ht="36" customHeight="1">
      <c r="A298" s="27"/>
      <c r="B298" s="20"/>
      <c r="C298" s="28"/>
      <c r="D298" s="28"/>
      <c r="E298" s="28"/>
      <c r="F298" s="28"/>
      <c r="G298" s="28">
        <v>373420</v>
      </c>
    </row>
    <row r="299" spans="1:37" s="17" customFormat="1" ht="36" customHeight="1">
      <c r="A299" s="27"/>
      <c r="B299" s="20"/>
      <c r="C299" s="28"/>
      <c r="D299" s="28"/>
      <c r="E299" s="28"/>
      <c r="F299" s="28"/>
      <c r="G299" s="28">
        <f>G11-G298</f>
        <v>23724</v>
      </c>
    </row>
    <row r="300" spans="1:37" s="17" customFormat="1" ht="36" customHeight="1">
      <c r="A300" s="27"/>
      <c r="B300" s="20"/>
      <c r="C300" s="28"/>
      <c r="D300" s="28"/>
      <c r="E300" s="28"/>
      <c r="F300" s="28"/>
      <c r="G300" s="28"/>
    </row>
    <row r="301" spans="1:37" s="17" customFormat="1" ht="36" customHeight="1">
      <c r="A301" s="27"/>
      <c r="B301" s="20"/>
      <c r="C301" s="28"/>
      <c r="D301" s="28"/>
      <c r="E301" s="28"/>
      <c r="F301" s="28"/>
      <c r="G301" s="28"/>
    </row>
    <row r="302" spans="1:37" s="17" customFormat="1" ht="36" customHeight="1">
      <c r="A302" s="27"/>
      <c r="B302" s="20"/>
      <c r="C302" s="28"/>
      <c r="D302" s="28"/>
      <c r="E302" s="28"/>
      <c r="F302" s="28"/>
      <c r="G302" s="28"/>
    </row>
    <row r="303" spans="1:37" s="17" customFormat="1" ht="36" customHeight="1">
      <c r="A303" s="27"/>
      <c r="B303" s="20"/>
      <c r="C303" s="28"/>
      <c r="D303" s="28"/>
      <c r="E303" s="28"/>
      <c r="F303" s="28"/>
      <c r="G303" s="28"/>
    </row>
    <row r="304" spans="1:37" s="17" customFormat="1" ht="36" customHeight="1">
      <c r="A304" s="27"/>
      <c r="B304" s="20"/>
      <c r="C304" s="28"/>
      <c r="D304" s="28"/>
      <c r="E304" s="28"/>
      <c r="F304" s="28"/>
      <c r="G304" s="28"/>
    </row>
    <row r="305" spans="1:22" s="17" customFormat="1" ht="36" customHeight="1">
      <c r="A305" s="27"/>
      <c r="B305" s="20"/>
      <c r="C305" s="28"/>
      <c r="D305" s="28"/>
      <c r="E305" s="28"/>
      <c r="F305" s="28"/>
      <c r="G305" s="28"/>
    </row>
    <row r="306" spans="1:22" s="17" customFormat="1" ht="36" customHeight="1">
      <c r="A306" s="27"/>
      <c r="B306" s="20"/>
      <c r="C306" s="28"/>
      <c r="D306" s="28"/>
      <c r="E306" s="28"/>
      <c r="F306" s="28"/>
      <c r="G306" s="28"/>
    </row>
    <row r="307" spans="1:22" s="17" customFormat="1" ht="36" customHeight="1">
      <c r="A307" s="27"/>
      <c r="B307" s="20"/>
      <c r="C307" s="28"/>
      <c r="D307" s="28"/>
      <c r="E307" s="28"/>
      <c r="F307" s="28"/>
      <c r="G307" s="28"/>
    </row>
    <row r="308" spans="1:22" s="17" customFormat="1" ht="36" customHeight="1">
      <c r="A308" s="27"/>
      <c r="B308" s="20"/>
      <c r="C308" s="28"/>
      <c r="D308" s="28"/>
      <c r="E308" s="28"/>
      <c r="F308" s="28"/>
      <c r="G308" s="28"/>
    </row>
    <row r="309" spans="1:22" s="17" customFormat="1" ht="36" customHeight="1">
      <c r="A309" s="27"/>
      <c r="B309" s="20"/>
      <c r="C309" s="28"/>
      <c r="D309" s="28"/>
      <c r="E309" s="28"/>
      <c r="F309" s="28"/>
      <c r="G309" s="28"/>
    </row>
    <row r="310" spans="1:22" s="17" customFormat="1" ht="36" customHeight="1">
      <c r="A310" s="27"/>
      <c r="B310" s="20"/>
      <c r="C310" s="28"/>
      <c r="D310" s="28"/>
      <c r="E310" s="28"/>
      <c r="F310" s="28"/>
      <c r="G310" s="28"/>
    </row>
    <row r="311" spans="1:22" s="17" customFormat="1" ht="36" customHeight="1">
      <c r="A311" s="27"/>
      <c r="B311" s="20"/>
      <c r="C311" s="28"/>
      <c r="D311" s="28"/>
      <c r="E311" s="28"/>
      <c r="F311" s="28"/>
      <c r="G311" s="28"/>
    </row>
    <row r="312" spans="1:22" s="17" customFormat="1" ht="36" customHeight="1">
      <c r="A312" s="27"/>
      <c r="B312" s="20"/>
      <c r="C312" s="28"/>
      <c r="D312" s="28"/>
      <c r="E312" s="28"/>
      <c r="F312" s="28"/>
      <c r="G312" s="28"/>
    </row>
    <row r="313" spans="1:22" s="17" customFormat="1" ht="36" customHeight="1">
      <c r="A313" s="27"/>
      <c r="B313" s="20"/>
      <c r="C313" s="28"/>
      <c r="D313" s="28"/>
      <c r="E313" s="28"/>
      <c r="F313" s="28"/>
      <c r="G313" s="28"/>
    </row>
    <row r="314" spans="1:22" s="17" customFormat="1" ht="36" customHeight="1">
      <c r="A314" s="27"/>
      <c r="B314" s="20"/>
      <c r="C314" s="28"/>
      <c r="D314" s="28"/>
      <c r="E314" s="28"/>
      <c r="F314" s="28"/>
      <c r="G314" s="28"/>
    </row>
    <row r="315" spans="1:22" s="17" customFormat="1" ht="36" customHeight="1">
      <c r="A315" s="27"/>
      <c r="B315" s="20"/>
      <c r="C315" s="28"/>
      <c r="D315" s="28"/>
      <c r="E315" s="28"/>
      <c r="F315" s="28"/>
      <c r="G315" s="28"/>
    </row>
    <row r="316" spans="1:22" s="17" customFormat="1" ht="36" customHeight="1">
      <c r="A316" s="27"/>
      <c r="B316" s="20"/>
      <c r="C316" s="28"/>
      <c r="D316" s="28"/>
      <c r="E316" s="28"/>
      <c r="F316" s="28"/>
      <c r="G316" s="28"/>
    </row>
    <row r="317" spans="1:22" s="17" customFormat="1" ht="36" customHeight="1">
      <c r="A317" s="27"/>
      <c r="B317" s="20"/>
      <c r="C317" s="28"/>
      <c r="D317" s="28"/>
      <c r="E317" s="28"/>
      <c r="F317" s="28"/>
      <c r="G317" s="28"/>
    </row>
    <row r="318" spans="1:22" s="17" customFormat="1" ht="36" customHeight="1">
      <c r="A318" s="27"/>
      <c r="B318" s="20"/>
      <c r="C318" s="28"/>
      <c r="D318" s="28"/>
      <c r="E318" s="28"/>
      <c r="F318" s="28"/>
      <c r="G318" s="28"/>
    </row>
    <row r="319" spans="1:22" s="17" customFormat="1" ht="36" customHeight="1">
      <c r="A319" s="27"/>
      <c r="B319" s="20"/>
      <c r="C319" s="28"/>
      <c r="D319" s="28"/>
      <c r="E319" s="28"/>
      <c r="F319" s="28"/>
      <c r="G319" s="28"/>
    </row>
    <row r="320" spans="1:22" s="17" customFormat="1" ht="36" customHeight="1">
      <c r="A320" s="27"/>
      <c r="B320" s="20"/>
      <c r="C320" s="27"/>
      <c r="D320" s="28"/>
      <c r="E320" s="28"/>
      <c r="F320" s="28"/>
      <c r="G320" s="28"/>
      <c r="H320" s="28"/>
      <c r="I320" s="28"/>
      <c r="J320" s="28"/>
      <c r="K320" s="28"/>
      <c r="L320" s="28"/>
      <c r="M320" s="28"/>
      <c r="N320" s="28"/>
      <c r="O320" s="28"/>
      <c r="P320" s="28"/>
      <c r="Q320" s="28"/>
      <c r="R320" s="28"/>
      <c r="S320" s="28"/>
      <c r="T320" s="28"/>
      <c r="U320" s="28"/>
      <c r="V320" s="28"/>
    </row>
    <row r="321" spans="1:22" s="17" customFormat="1" ht="36" customHeight="1">
      <c r="A321" s="27"/>
      <c r="B321" s="20"/>
      <c r="C321" s="27"/>
      <c r="D321" s="28"/>
      <c r="E321" s="28"/>
      <c r="F321" s="28"/>
      <c r="G321" s="28"/>
      <c r="H321" s="28"/>
      <c r="I321" s="28"/>
      <c r="J321" s="28"/>
      <c r="K321" s="28"/>
      <c r="L321" s="28"/>
      <c r="M321" s="28"/>
      <c r="N321" s="28"/>
      <c r="O321" s="28"/>
      <c r="P321" s="28"/>
      <c r="Q321" s="28"/>
      <c r="R321" s="28"/>
      <c r="S321" s="28"/>
      <c r="T321" s="28"/>
      <c r="U321" s="28"/>
      <c r="V321" s="28"/>
    </row>
    <row r="322" spans="1:22" s="17" customFormat="1" ht="36" customHeight="1">
      <c r="A322" s="27"/>
      <c r="B322" s="20"/>
      <c r="C322" s="27"/>
      <c r="D322" s="28"/>
      <c r="E322" s="28"/>
      <c r="F322" s="28"/>
      <c r="G322" s="28"/>
      <c r="H322" s="28"/>
      <c r="I322" s="28"/>
      <c r="J322" s="28"/>
      <c r="K322" s="28"/>
      <c r="L322" s="28"/>
      <c r="M322" s="28"/>
      <c r="N322" s="28"/>
      <c r="O322" s="28"/>
      <c r="P322" s="28"/>
      <c r="Q322" s="28"/>
      <c r="R322" s="28"/>
      <c r="S322" s="28"/>
      <c r="T322" s="28"/>
      <c r="U322" s="28"/>
      <c r="V322" s="28"/>
    </row>
    <row r="323" spans="1:22" s="17" customFormat="1" ht="36" customHeight="1">
      <c r="A323" s="27"/>
      <c r="B323" s="20"/>
      <c r="C323" s="27"/>
      <c r="D323" s="28"/>
      <c r="E323" s="28"/>
      <c r="F323" s="28"/>
      <c r="G323" s="28"/>
      <c r="H323" s="28"/>
      <c r="I323" s="28"/>
      <c r="J323" s="28"/>
      <c r="K323" s="28"/>
      <c r="L323" s="28"/>
      <c r="M323" s="28"/>
      <c r="N323" s="28"/>
      <c r="O323" s="28"/>
      <c r="P323" s="28"/>
      <c r="Q323" s="28"/>
      <c r="R323" s="28"/>
      <c r="S323" s="28"/>
      <c r="T323" s="28"/>
      <c r="U323" s="28"/>
      <c r="V323" s="28"/>
    </row>
    <row r="324" spans="1:22" s="17" customFormat="1" ht="36" customHeight="1">
      <c r="A324" s="27"/>
      <c r="B324" s="20"/>
      <c r="C324" s="27"/>
      <c r="D324" s="28"/>
      <c r="E324" s="28"/>
      <c r="F324" s="28"/>
      <c r="G324" s="28"/>
      <c r="H324" s="28"/>
      <c r="I324" s="28"/>
      <c r="J324" s="28"/>
      <c r="K324" s="28"/>
      <c r="L324" s="28"/>
      <c r="M324" s="28"/>
      <c r="N324" s="28"/>
      <c r="O324" s="28"/>
      <c r="P324" s="28"/>
      <c r="Q324" s="28"/>
      <c r="R324" s="28"/>
      <c r="S324" s="28"/>
      <c r="T324" s="28"/>
      <c r="U324" s="28"/>
      <c r="V324" s="28"/>
    </row>
    <row r="325" spans="1:22" s="17" customFormat="1" ht="36" customHeight="1">
      <c r="A325" s="27"/>
      <c r="B325" s="20"/>
      <c r="C325" s="27"/>
      <c r="D325" s="28"/>
      <c r="E325" s="28"/>
      <c r="F325" s="28"/>
      <c r="G325" s="28"/>
      <c r="H325" s="28"/>
      <c r="I325" s="28"/>
      <c r="J325" s="28"/>
      <c r="K325" s="28"/>
      <c r="L325" s="28"/>
      <c r="M325" s="28"/>
      <c r="N325" s="28"/>
      <c r="O325" s="28"/>
      <c r="P325" s="28"/>
      <c r="Q325" s="28"/>
      <c r="R325" s="28"/>
      <c r="S325" s="28"/>
      <c r="T325" s="28"/>
      <c r="U325" s="28"/>
      <c r="V325" s="28"/>
    </row>
    <row r="326" spans="1:22" s="17" customFormat="1" ht="36" customHeight="1">
      <c r="A326" s="27"/>
      <c r="B326" s="20"/>
      <c r="C326" s="27"/>
      <c r="D326" s="28"/>
      <c r="E326" s="28"/>
      <c r="F326" s="28"/>
      <c r="G326" s="28"/>
      <c r="H326" s="28"/>
      <c r="I326" s="28"/>
      <c r="J326" s="28"/>
      <c r="K326" s="28"/>
      <c r="L326" s="28"/>
      <c r="M326" s="28"/>
      <c r="N326" s="28"/>
      <c r="O326" s="28"/>
      <c r="P326" s="28"/>
      <c r="Q326" s="28"/>
      <c r="R326" s="28"/>
      <c r="S326" s="28"/>
      <c r="T326" s="28"/>
      <c r="U326" s="28"/>
      <c r="V326" s="28"/>
    </row>
    <row r="327" spans="1:22" s="17" customFormat="1" ht="36" customHeight="1">
      <c r="A327" s="27"/>
      <c r="B327" s="20"/>
      <c r="C327" s="27"/>
      <c r="D327" s="28"/>
      <c r="E327" s="28"/>
      <c r="F327" s="28"/>
      <c r="G327" s="28"/>
      <c r="H327" s="28"/>
      <c r="I327" s="28"/>
      <c r="J327" s="28"/>
      <c r="K327" s="28"/>
      <c r="L327" s="28"/>
      <c r="M327" s="28"/>
      <c r="N327" s="28"/>
      <c r="O327" s="28"/>
      <c r="P327" s="28"/>
      <c r="Q327" s="28"/>
      <c r="R327" s="28"/>
      <c r="S327" s="28"/>
      <c r="T327" s="28"/>
      <c r="U327" s="28"/>
      <c r="V327" s="28"/>
    </row>
    <row r="328" spans="1:22" s="17" customFormat="1" ht="36" customHeight="1">
      <c r="A328" s="27"/>
      <c r="B328" s="20"/>
      <c r="C328" s="27"/>
      <c r="D328" s="28"/>
      <c r="E328" s="28"/>
      <c r="F328" s="28"/>
      <c r="G328" s="28"/>
      <c r="H328" s="28"/>
      <c r="I328" s="28"/>
      <c r="J328" s="28"/>
      <c r="K328" s="28"/>
      <c r="L328" s="28"/>
      <c r="M328" s="28"/>
      <c r="N328" s="28"/>
      <c r="O328" s="28"/>
      <c r="P328" s="28"/>
      <c r="Q328" s="28"/>
      <c r="R328" s="28"/>
      <c r="S328" s="28"/>
      <c r="T328" s="28"/>
      <c r="U328" s="28"/>
      <c r="V328" s="28"/>
    </row>
    <row r="329" spans="1:22" s="17" customFormat="1" ht="36" customHeight="1">
      <c r="A329" s="27"/>
      <c r="B329" s="20"/>
      <c r="C329" s="27"/>
      <c r="D329" s="28"/>
      <c r="E329" s="28"/>
      <c r="F329" s="28"/>
      <c r="G329" s="28"/>
      <c r="H329" s="28"/>
      <c r="I329" s="28"/>
      <c r="J329" s="28"/>
      <c r="K329" s="28"/>
      <c r="L329" s="28"/>
      <c r="M329" s="28"/>
      <c r="N329" s="28"/>
      <c r="O329" s="28"/>
      <c r="P329" s="28"/>
      <c r="Q329" s="28"/>
      <c r="R329" s="28"/>
      <c r="S329" s="28"/>
      <c r="T329" s="28"/>
      <c r="U329" s="28"/>
      <c r="V329" s="28"/>
    </row>
    <row r="330" spans="1:22" s="17" customFormat="1" ht="36" customHeight="1">
      <c r="A330" s="27"/>
      <c r="B330" s="20"/>
      <c r="C330" s="27"/>
      <c r="D330" s="28"/>
      <c r="E330" s="28"/>
      <c r="F330" s="28"/>
      <c r="G330" s="28"/>
      <c r="H330" s="28"/>
      <c r="I330" s="28"/>
      <c r="J330" s="28"/>
      <c r="K330" s="28"/>
      <c r="L330" s="28"/>
      <c r="M330" s="28"/>
      <c r="N330" s="28"/>
      <c r="O330" s="28"/>
      <c r="P330" s="28"/>
      <c r="Q330" s="28"/>
      <c r="R330" s="28"/>
      <c r="S330" s="28"/>
      <c r="T330" s="28"/>
      <c r="U330" s="28"/>
      <c r="V330" s="28"/>
    </row>
    <row r="331" spans="1:22" s="17" customFormat="1" ht="36" customHeight="1">
      <c r="A331" s="27"/>
      <c r="B331" s="20"/>
      <c r="C331" s="27"/>
      <c r="D331" s="28"/>
      <c r="E331" s="28"/>
      <c r="F331" s="28"/>
      <c r="G331" s="28"/>
      <c r="H331" s="28"/>
      <c r="I331" s="28"/>
      <c r="J331" s="28"/>
      <c r="K331" s="28"/>
      <c r="L331" s="28"/>
      <c r="M331" s="28"/>
      <c r="N331" s="28"/>
      <c r="O331" s="28"/>
      <c r="P331" s="28"/>
      <c r="Q331" s="28"/>
      <c r="R331" s="28"/>
      <c r="S331" s="28"/>
      <c r="T331" s="28"/>
      <c r="U331" s="28"/>
      <c r="V331" s="28"/>
    </row>
    <row r="332" spans="1:22" s="17" customFormat="1" ht="36" customHeight="1">
      <c r="A332" s="27"/>
      <c r="B332" s="20"/>
      <c r="C332" s="27"/>
      <c r="D332" s="28"/>
      <c r="E332" s="28"/>
      <c r="F332" s="28"/>
      <c r="G332" s="28"/>
      <c r="H332" s="28"/>
      <c r="I332" s="28"/>
      <c r="J332" s="28"/>
      <c r="K332" s="28"/>
      <c r="L332" s="28"/>
      <c r="M332" s="28"/>
      <c r="N332" s="28"/>
      <c r="O332" s="28"/>
      <c r="P332" s="28"/>
      <c r="Q332" s="28"/>
      <c r="R332" s="28"/>
      <c r="S332" s="28"/>
      <c r="T332" s="28"/>
      <c r="U332" s="28"/>
      <c r="V332" s="28"/>
    </row>
    <row r="333" spans="1:22" s="17" customFormat="1" ht="36" customHeight="1">
      <c r="A333" s="27"/>
      <c r="B333" s="20"/>
      <c r="C333" s="27"/>
      <c r="D333" s="28"/>
      <c r="E333" s="28"/>
      <c r="F333" s="28"/>
      <c r="G333" s="28"/>
      <c r="H333" s="28"/>
      <c r="I333" s="28"/>
      <c r="J333" s="28"/>
      <c r="K333" s="28"/>
      <c r="L333" s="28"/>
      <c r="M333" s="28"/>
      <c r="N333" s="28"/>
      <c r="O333" s="28"/>
      <c r="P333" s="28"/>
      <c r="Q333" s="28"/>
      <c r="R333" s="28"/>
      <c r="S333" s="28"/>
      <c r="T333" s="28"/>
      <c r="U333" s="28"/>
      <c r="V333" s="28"/>
    </row>
    <row r="334" spans="1:22" s="17" customFormat="1" ht="36" customHeight="1">
      <c r="A334" s="27"/>
      <c r="B334" s="20"/>
      <c r="C334" s="27"/>
      <c r="D334" s="28"/>
      <c r="E334" s="28"/>
      <c r="F334" s="28"/>
      <c r="G334" s="28"/>
      <c r="H334" s="28"/>
      <c r="I334" s="28"/>
      <c r="J334" s="28"/>
      <c r="K334" s="28"/>
      <c r="L334" s="28"/>
      <c r="M334" s="28"/>
      <c r="N334" s="28"/>
      <c r="O334" s="28"/>
      <c r="P334" s="28"/>
      <c r="Q334" s="28"/>
      <c r="R334" s="28"/>
      <c r="S334" s="28"/>
      <c r="T334" s="28"/>
      <c r="U334" s="28"/>
      <c r="V334" s="28"/>
    </row>
    <row r="335" spans="1:22" s="17" customFormat="1" ht="36" customHeight="1">
      <c r="A335" s="27"/>
      <c r="B335" s="20"/>
      <c r="C335" s="27"/>
      <c r="D335" s="28"/>
      <c r="E335" s="28"/>
      <c r="F335" s="28"/>
      <c r="G335" s="28"/>
      <c r="H335" s="28"/>
      <c r="I335" s="28"/>
      <c r="J335" s="28"/>
      <c r="K335" s="28"/>
      <c r="L335" s="28"/>
      <c r="M335" s="28"/>
      <c r="N335" s="28"/>
      <c r="O335" s="28"/>
      <c r="P335" s="28"/>
      <c r="Q335" s="28"/>
      <c r="R335" s="28"/>
      <c r="S335" s="28"/>
      <c r="T335" s="28"/>
      <c r="U335" s="28"/>
      <c r="V335" s="28"/>
    </row>
    <row r="336" spans="1:22" s="17" customFormat="1" ht="36" customHeight="1">
      <c r="A336" s="27"/>
      <c r="B336" s="20"/>
      <c r="C336" s="27"/>
      <c r="D336" s="28"/>
      <c r="E336" s="28"/>
      <c r="F336" s="28"/>
      <c r="G336" s="28"/>
      <c r="H336" s="28"/>
      <c r="I336" s="28"/>
      <c r="J336" s="28"/>
      <c r="K336" s="28"/>
      <c r="L336" s="28"/>
      <c r="M336" s="28"/>
      <c r="N336" s="28"/>
      <c r="O336" s="28"/>
      <c r="P336" s="28"/>
      <c r="Q336" s="28"/>
      <c r="R336" s="28"/>
      <c r="S336" s="28"/>
      <c r="T336" s="28"/>
      <c r="U336" s="28"/>
      <c r="V336" s="28"/>
    </row>
    <row r="337" spans="1:22" s="17" customFormat="1" ht="36" customHeight="1">
      <c r="A337" s="27"/>
      <c r="B337" s="20"/>
      <c r="C337" s="27"/>
      <c r="D337" s="28"/>
      <c r="E337" s="28"/>
      <c r="F337" s="28"/>
      <c r="G337" s="28"/>
      <c r="H337" s="28"/>
      <c r="I337" s="28"/>
      <c r="J337" s="28"/>
      <c r="K337" s="28"/>
      <c r="L337" s="28"/>
      <c r="M337" s="28"/>
      <c r="N337" s="28"/>
      <c r="O337" s="28"/>
      <c r="P337" s="28"/>
      <c r="Q337" s="28"/>
      <c r="R337" s="28"/>
      <c r="S337" s="28"/>
      <c r="T337" s="28"/>
      <c r="U337" s="28"/>
      <c r="V337" s="28"/>
    </row>
    <row r="338" spans="1:22" s="17" customFormat="1" ht="36" customHeight="1">
      <c r="A338" s="27"/>
      <c r="B338" s="20"/>
      <c r="C338" s="27"/>
      <c r="D338" s="28"/>
      <c r="E338" s="28"/>
      <c r="F338" s="28"/>
      <c r="G338" s="28"/>
      <c r="H338" s="28"/>
      <c r="I338" s="28"/>
      <c r="J338" s="28"/>
      <c r="K338" s="28"/>
      <c r="L338" s="28"/>
      <c r="M338" s="28"/>
      <c r="N338" s="28"/>
      <c r="O338" s="28"/>
      <c r="P338" s="28"/>
      <c r="Q338" s="28"/>
      <c r="R338" s="28"/>
      <c r="S338" s="28"/>
      <c r="T338" s="28"/>
      <c r="U338" s="28"/>
      <c r="V338" s="28"/>
    </row>
    <row r="339" spans="1:22" s="17" customFormat="1" ht="36" customHeight="1">
      <c r="A339" s="27"/>
      <c r="B339" s="20"/>
      <c r="C339" s="27"/>
      <c r="D339" s="28"/>
      <c r="E339" s="28"/>
      <c r="F339" s="28"/>
      <c r="G339" s="28"/>
      <c r="H339" s="28"/>
      <c r="I339" s="28"/>
      <c r="J339" s="28"/>
      <c r="K339" s="28"/>
      <c r="L339" s="28"/>
      <c r="M339" s="28"/>
      <c r="N339" s="28"/>
      <c r="O339" s="28"/>
      <c r="P339" s="28"/>
      <c r="Q339" s="28"/>
      <c r="R339" s="28"/>
      <c r="S339" s="28"/>
      <c r="T339" s="28"/>
      <c r="U339" s="28"/>
      <c r="V339" s="28"/>
    </row>
    <row r="340" spans="1:22" s="17" customFormat="1" ht="36" customHeight="1">
      <c r="A340" s="27"/>
      <c r="B340" s="20"/>
      <c r="C340" s="27"/>
      <c r="D340" s="28"/>
      <c r="E340" s="28"/>
      <c r="F340" s="28"/>
      <c r="G340" s="28"/>
      <c r="H340" s="28"/>
      <c r="I340" s="28"/>
      <c r="J340" s="28"/>
      <c r="K340" s="28"/>
      <c r="L340" s="28"/>
      <c r="M340" s="28"/>
      <c r="N340" s="28"/>
      <c r="O340" s="28"/>
      <c r="P340" s="28"/>
      <c r="Q340" s="28"/>
      <c r="R340" s="28"/>
      <c r="S340" s="28"/>
      <c r="T340" s="28"/>
      <c r="U340" s="28"/>
      <c r="V340" s="28"/>
    </row>
    <row r="341" spans="1:22" s="17" customFormat="1" ht="36" customHeight="1">
      <c r="A341" s="27"/>
      <c r="B341" s="20"/>
      <c r="C341" s="27"/>
      <c r="D341" s="28"/>
      <c r="E341" s="28"/>
      <c r="F341" s="28"/>
      <c r="G341" s="28"/>
      <c r="H341" s="28"/>
      <c r="I341" s="28"/>
      <c r="J341" s="28"/>
      <c r="K341" s="28"/>
      <c r="L341" s="28"/>
      <c r="M341" s="28"/>
      <c r="N341" s="28"/>
      <c r="O341" s="28"/>
      <c r="P341" s="28"/>
      <c r="Q341" s="28"/>
      <c r="R341" s="28"/>
      <c r="S341" s="28"/>
      <c r="T341" s="28"/>
      <c r="U341" s="28"/>
      <c r="V341" s="28"/>
    </row>
    <row r="342" spans="1:22" s="17" customFormat="1" ht="36" customHeight="1">
      <c r="A342" s="27"/>
      <c r="B342" s="20"/>
      <c r="C342" s="27"/>
      <c r="D342" s="28"/>
      <c r="E342" s="28"/>
      <c r="F342" s="28"/>
      <c r="G342" s="28"/>
      <c r="H342" s="28"/>
      <c r="I342" s="28"/>
      <c r="J342" s="28"/>
      <c r="K342" s="28"/>
      <c r="L342" s="28"/>
      <c r="M342" s="28"/>
      <c r="N342" s="28"/>
      <c r="O342" s="28"/>
      <c r="P342" s="28"/>
      <c r="Q342" s="28"/>
      <c r="R342" s="28"/>
      <c r="S342" s="28"/>
      <c r="T342" s="28"/>
      <c r="U342" s="28"/>
      <c r="V342" s="28"/>
    </row>
    <row r="343" spans="1:22" s="17" customFormat="1" ht="36" customHeight="1">
      <c r="A343" s="27"/>
      <c r="B343" s="20"/>
      <c r="C343" s="27"/>
      <c r="D343" s="28"/>
      <c r="E343" s="28"/>
      <c r="F343" s="28"/>
      <c r="G343" s="28"/>
      <c r="H343" s="28"/>
      <c r="I343" s="28"/>
      <c r="J343" s="28"/>
      <c r="K343" s="28"/>
      <c r="L343" s="28"/>
      <c r="M343" s="28"/>
      <c r="N343" s="28"/>
      <c r="O343" s="28"/>
      <c r="P343" s="28"/>
      <c r="Q343" s="28"/>
      <c r="R343" s="28"/>
      <c r="S343" s="28"/>
      <c r="T343" s="28"/>
      <c r="U343" s="28"/>
      <c r="V343" s="28"/>
    </row>
    <row r="344" spans="1:22" s="17" customFormat="1" ht="36" customHeight="1">
      <c r="A344" s="27"/>
      <c r="B344" s="20"/>
      <c r="C344" s="27"/>
      <c r="D344" s="28"/>
      <c r="E344" s="28"/>
      <c r="F344" s="28"/>
      <c r="G344" s="28"/>
      <c r="H344" s="28"/>
      <c r="I344" s="28"/>
      <c r="J344" s="28"/>
      <c r="K344" s="28"/>
      <c r="L344" s="28"/>
      <c r="M344" s="28"/>
      <c r="N344" s="28"/>
      <c r="O344" s="28"/>
      <c r="P344" s="28"/>
      <c r="Q344" s="28"/>
      <c r="R344" s="28"/>
      <c r="S344" s="28"/>
      <c r="T344" s="28"/>
      <c r="U344" s="28"/>
      <c r="V344" s="28"/>
    </row>
    <row r="345" spans="1:22" s="17" customFormat="1" ht="36" customHeight="1">
      <c r="A345" s="27"/>
      <c r="B345" s="20"/>
      <c r="C345" s="27"/>
      <c r="D345" s="28"/>
      <c r="E345" s="28"/>
      <c r="F345" s="28"/>
      <c r="G345" s="28"/>
      <c r="H345" s="28"/>
      <c r="I345" s="28"/>
      <c r="J345" s="28"/>
      <c r="K345" s="28"/>
      <c r="L345" s="28"/>
      <c r="M345" s="28"/>
      <c r="N345" s="28"/>
      <c r="O345" s="28"/>
      <c r="P345" s="28"/>
      <c r="Q345" s="28"/>
      <c r="R345" s="28"/>
      <c r="S345" s="28"/>
      <c r="T345" s="28"/>
      <c r="U345" s="28"/>
      <c r="V345" s="28"/>
    </row>
    <row r="346" spans="1:22" s="17" customFormat="1" ht="36" customHeight="1">
      <c r="A346" s="27"/>
      <c r="B346" s="20"/>
      <c r="C346" s="27"/>
      <c r="D346" s="28"/>
      <c r="E346" s="28"/>
      <c r="F346" s="28"/>
      <c r="G346" s="28"/>
      <c r="H346" s="28"/>
      <c r="I346" s="28"/>
      <c r="J346" s="28"/>
      <c r="K346" s="28"/>
      <c r="L346" s="28"/>
      <c r="M346" s="28"/>
      <c r="N346" s="28"/>
      <c r="O346" s="28"/>
      <c r="P346" s="28"/>
      <c r="Q346" s="28"/>
      <c r="R346" s="28"/>
      <c r="S346" s="28"/>
      <c r="T346" s="28"/>
      <c r="U346" s="28"/>
      <c r="V346" s="28"/>
    </row>
    <row r="347" spans="1:22" s="17" customFormat="1" ht="36" customHeight="1">
      <c r="A347" s="27"/>
      <c r="B347" s="20"/>
      <c r="C347" s="27"/>
      <c r="D347" s="28"/>
      <c r="E347" s="28"/>
      <c r="F347" s="28"/>
      <c r="G347" s="28"/>
      <c r="H347" s="28"/>
      <c r="I347" s="28"/>
      <c r="J347" s="28"/>
      <c r="K347" s="28"/>
      <c r="L347" s="28"/>
      <c r="M347" s="28"/>
      <c r="N347" s="28"/>
      <c r="O347" s="28"/>
      <c r="P347" s="28"/>
      <c r="Q347" s="28"/>
      <c r="R347" s="28"/>
      <c r="S347" s="28"/>
      <c r="T347" s="28"/>
      <c r="U347" s="28"/>
      <c r="V347" s="28"/>
    </row>
    <row r="348" spans="1:22" s="17" customFormat="1" ht="36" customHeight="1">
      <c r="A348" s="27"/>
      <c r="B348" s="20"/>
      <c r="C348" s="27"/>
      <c r="D348" s="28"/>
      <c r="E348" s="28"/>
      <c r="F348" s="28"/>
      <c r="G348" s="28"/>
      <c r="H348" s="28"/>
      <c r="I348" s="28"/>
      <c r="J348" s="28"/>
      <c r="K348" s="28"/>
      <c r="L348" s="28"/>
      <c r="M348" s="28"/>
      <c r="N348" s="28"/>
      <c r="O348" s="28"/>
      <c r="P348" s="28"/>
      <c r="Q348" s="28"/>
      <c r="R348" s="28"/>
      <c r="S348" s="28"/>
      <c r="T348" s="28"/>
      <c r="U348" s="28"/>
      <c r="V348" s="28"/>
    </row>
    <row r="349" spans="1:22" s="17" customFormat="1" ht="36" customHeight="1">
      <c r="A349" s="27"/>
      <c r="B349" s="20"/>
      <c r="C349" s="27"/>
      <c r="D349" s="28"/>
      <c r="E349" s="28"/>
      <c r="F349" s="28"/>
      <c r="G349" s="28"/>
      <c r="H349" s="28"/>
      <c r="I349" s="28"/>
      <c r="J349" s="28"/>
      <c r="K349" s="28"/>
      <c r="L349" s="28"/>
      <c r="M349" s="28"/>
      <c r="N349" s="28"/>
      <c r="O349" s="28"/>
      <c r="P349" s="28"/>
      <c r="Q349" s="28"/>
      <c r="R349" s="28"/>
      <c r="S349" s="28"/>
      <c r="T349" s="28"/>
      <c r="U349" s="28"/>
      <c r="V349" s="28"/>
    </row>
    <row r="350" spans="1:22" s="17" customFormat="1" ht="36" customHeight="1">
      <c r="A350" s="27"/>
      <c r="B350" s="20"/>
      <c r="C350" s="27"/>
      <c r="D350" s="28"/>
      <c r="E350" s="28"/>
      <c r="F350" s="28"/>
      <c r="G350" s="28"/>
      <c r="H350" s="28"/>
      <c r="I350" s="28"/>
      <c r="J350" s="28"/>
      <c r="K350" s="28"/>
      <c r="L350" s="28"/>
      <c r="M350" s="28"/>
      <c r="N350" s="28"/>
      <c r="O350" s="28"/>
      <c r="P350" s="28"/>
      <c r="Q350" s="28"/>
      <c r="R350" s="28"/>
      <c r="S350" s="28"/>
      <c r="T350" s="28"/>
      <c r="U350" s="28"/>
      <c r="V350" s="28"/>
    </row>
    <row r="351" spans="1:22" s="17" customFormat="1" ht="36" customHeight="1">
      <c r="A351" s="27"/>
      <c r="B351" s="20"/>
      <c r="C351" s="27"/>
      <c r="D351" s="28"/>
      <c r="E351" s="28"/>
      <c r="F351" s="28"/>
      <c r="G351" s="28"/>
      <c r="H351" s="28"/>
      <c r="I351" s="28"/>
      <c r="J351" s="28"/>
      <c r="K351" s="28"/>
      <c r="L351" s="28"/>
      <c r="M351" s="28"/>
      <c r="N351" s="28"/>
      <c r="O351" s="28"/>
      <c r="P351" s="28"/>
      <c r="Q351" s="28"/>
      <c r="R351" s="28"/>
      <c r="S351" s="28"/>
      <c r="T351" s="28"/>
      <c r="U351" s="28"/>
      <c r="V351" s="28"/>
    </row>
    <row r="352" spans="1:22" s="17" customFormat="1" ht="36" customHeight="1">
      <c r="A352" s="27"/>
      <c r="B352" s="20"/>
      <c r="C352" s="27"/>
      <c r="D352" s="28"/>
      <c r="E352" s="28"/>
      <c r="F352" s="28"/>
      <c r="G352" s="28"/>
      <c r="H352" s="28"/>
      <c r="I352" s="28"/>
      <c r="J352" s="28"/>
      <c r="K352" s="28"/>
      <c r="L352" s="28"/>
      <c r="M352" s="28"/>
      <c r="N352" s="28"/>
      <c r="O352" s="28"/>
      <c r="P352" s="28"/>
      <c r="Q352" s="28"/>
      <c r="R352" s="28"/>
      <c r="S352" s="28"/>
      <c r="T352" s="28"/>
      <c r="U352" s="28"/>
      <c r="V352" s="28"/>
    </row>
    <row r="353" spans="1:22" s="17" customFormat="1" ht="36" customHeight="1">
      <c r="A353" s="27"/>
      <c r="B353" s="20"/>
      <c r="C353" s="27"/>
      <c r="D353" s="28"/>
      <c r="E353" s="28"/>
      <c r="F353" s="28"/>
      <c r="G353" s="28"/>
      <c r="H353" s="28"/>
      <c r="I353" s="28"/>
      <c r="J353" s="28"/>
      <c r="K353" s="28"/>
      <c r="L353" s="28"/>
      <c r="M353" s="28"/>
      <c r="N353" s="28"/>
      <c r="O353" s="28"/>
      <c r="P353" s="28"/>
      <c r="Q353" s="28"/>
      <c r="R353" s="28"/>
      <c r="S353" s="28"/>
      <c r="T353" s="28"/>
      <c r="U353" s="28"/>
      <c r="V353" s="28"/>
    </row>
    <row r="354" spans="1:22" s="17" customFormat="1" ht="36" customHeight="1">
      <c r="A354" s="27"/>
      <c r="B354" s="20"/>
      <c r="C354" s="27"/>
      <c r="D354" s="28"/>
      <c r="E354" s="28"/>
      <c r="F354" s="28"/>
      <c r="G354" s="28"/>
      <c r="H354" s="28"/>
      <c r="I354" s="28"/>
      <c r="J354" s="28"/>
      <c r="K354" s="28"/>
      <c r="L354" s="28"/>
      <c r="M354" s="28"/>
      <c r="N354" s="28"/>
      <c r="O354" s="28"/>
      <c r="P354" s="28"/>
      <c r="Q354" s="28"/>
      <c r="R354" s="28"/>
      <c r="S354" s="28"/>
      <c r="T354" s="28"/>
      <c r="U354" s="28"/>
      <c r="V354" s="28"/>
    </row>
    <row r="355" spans="1:22" s="17" customFormat="1" ht="36" customHeight="1">
      <c r="A355" s="27"/>
      <c r="B355" s="20"/>
      <c r="C355" s="27"/>
      <c r="D355" s="28"/>
      <c r="E355" s="28"/>
      <c r="F355" s="28"/>
      <c r="G355" s="28"/>
      <c r="H355" s="28"/>
      <c r="I355" s="28"/>
      <c r="J355" s="28"/>
      <c r="K355" s="28"/>
      <c r="L355" s="28"/>
      <c r="M355" s="28"/>
      <c r="N355" s="28"/>
      <c r="O355" s="28"/>
      <c r="P355" s="28"/>
      <c r="Q355" s="28"/>
      <c r="R355" s="28"/>
      <c r="S355" s="28"/>
      <c r="T355" s="28"/>
      <c r="U355" s="28"/>
      <c r="V355" s="28"/>
    </row>
    <row r="356" spans="1:22" s="17" customFormat="1" ht="36" customHeight="1">
      <c r="A356" s="27"/>
      <c r="B356" s="20"/>
      <c r="C356" s="27"/>
      <c r="D356" s="28"/>
      <c r="E356" s="28"/>
      <c r="F356" s="28"/>
      <c r="G356" s="28"/>
      <c r="H356" s="28"/>
      <c r="I356" s="28"/>
      <c r="J356" s="28"/>
      <c r="K356" s="28"/>
      <c r="L356" s="28"/>
      <c r="M356" s="28"/>
      <c r="N356" s="28"/>
      <c r="O356" s="28"/>
      <c r="P356" s="28"/>
      <c r="Q356" s="28"/>
      <c r="R356" s="28"/>
      <c r="S356" s="28"/>
      <c r="T356" s="28"/>
      <c r="U356" s="28"/>
      <c r="V356" s="28"/>
    </row>
    <row r="357" spans="1:22" s="17" customFormat="1" ht="36" customHeight="1">
      <c r="A357" s="27"/>
      <c r="B357" s="20"/>
      <c r="C357" s="27"/>
      <c r="D357" s="28"/>
      <c r="E357" s="28"/>
      <c r="F357" s="28"/>
      <c r="G357" s="28"/>
      <c r="H357" s="28"/>
      <c r="I357" s="28"/>
      <c r="J357" s="28"/>
      <c r="K357" s="28"/>
      <c r="L357" s="28"/>
      <c r="M357" s="28"/>
      <c r="N357" s="28"/>
      <c r="O357" s="28"/>
      <c r="P357" s="28"/>
      <c r="Q357" s="28"/>
      <c r="R357" s="28"/>
      <c r="S357" s="28"/>
      <c r="T357" s="28"/>
      <c r="U357" s="28"/>
      <c r="V357" s="28"/>
    </row>
    <row r="358" spans="1:22" s="17" customFormat="1" ht="36" customHeight="1">
      <c r="A358" s="27"/>
      <c r="B358" s="20"/>
      <c r="C358" s="27"/>
      <c r="D358" s="28"/>
      <c r="E358" s="28"/>
      <c r="F358" s="28"/>
      <c r="G358" s="28"/>
      <c r="H358" s="28"/>
      <c r="I358" s="28"/>
      <c r="J358" s="28"/>
      <c r="K358" s="28"/>
      <c r="L358" s="28"/>
      <c r="M358" s="28"/>
      <c r="N358" s="28"/>
      <c r="O358" s="28"/>
      <c r="P358" s="28"/>
      <c r="Q358" s="28"/>
      <c r="R358" s="28"/>
      <c r="S358" s="28"/>
      <c r="T358" s="28"/>
      <c r="U358" s="28"/>
      <c r="V358" s="28"/>
    </row>
    <row r="359" spans="1:22" s="17" customFormat="1" ht="36" customHeight="1">
      <c r="A359" s="27"/>
      <c r="B359" s="20"/>
      <c r="C359" s="27"/>
      <c r="D359" s="28"/>
      <c r="E359" s="28"/>
      <c r="F359" s="28"/>
      <c r="G359" s="28"/>
      <c r="H359" s="28"/>
      <c r="I359" s="28"/>
      <c r="J359" s="28"/>
      <c r="K359" s="28"/>
      <c r="L359" s="28"/>
      <c r="M359" s="28"/>
      <c r="N359" s="28"/>
      <c r="O359" s="28"/>
      <c r="P359" s="28"/>
      <c r="Q359" s="28"/>
      <c r="R359" s="28"/>
      <c r="S359" s="28"/>
      <c r="T359" s="28"/>
      <c r="U359" s="28"/>
      <c r="V359" s="28"/>
    </row>
    <row r="360" spans="1:22" s="17" customFormat="1" ht="36" customHeight="1">
      <c r="A360" s="27"/>
      <c r="B360" s="20"/>
      <c r="C360" s="27"/>
      <c r="D360" s="28"/>
      <c r="E360" s="28"/>
      <c r="F360" s="28"/>
      <c r="G360" s="28"/>
      <c r="H360" s="28"/>
      <c r="I360" s="28"/>
      <c r="J360" s="28"/>
      <c r="K360" s="28"/>
      <c r="L360" s="28"/>
      <c r="M360" s="28"/>
      <c r="N360" s="28"/>
      <c r="O360" s="28"/>
      <c r="P360" s="28"/>
      <c r="Q360" s="28"/>
      <c r="R360" s="28"/>
      <c r="S360" s="28"/>
      <c r="T360" s="28"/>
      <c r="U360" s="28"/>
      <c r="V360" s="28"/>
    </row>
    <row r="361" spans="1:22" s="17" customFormat="1" ht="36" customHeight="1">
      <c r="A361" s="27"/>
      <c r="B361" s="20"/>
      <c r="C361" s="27"/>
      <c r="D361" s="28"/>
      <c r="E361" s="28"/>
      <c r="F361" s="28"/>
      <c r="G361" s="28"/>
      <c r="H361" s="28"/>
      <c r="I361" s="28"/>
      <c r="J361" s="28"/>
      <c r="K361" s="28"/>
      <c r="L361" s="28"/>
      <c r="M361" s="28"/>
      <c r="N361" s="28"/>
      <c r="O361" s="28"/>
      <c r="P361" s="28"/>
      <c r="Q361" s="28"/>
      <c r="R361" s="28"/>
      <c r="S361" s="28"/>
      <c r="T361" s="28"/>
      <c r="U361" s="28"/>
      <c r="V361" s="28"/>
    </row>
    <row r="362" spans="1:22" s="17" customFormat="1" ht="36" customHeight="1">
      <c r="A362" s="27"/>
      <c r="B362" s="20"/>
      <c r="C362" s="27"/>
      <c r="D362" s="28"/>
      <c r="E362" s="28"/>
      <c r="F362" s="28"/>
      <c r="G362" s="28"/>
      <c r="H362" s="28"/>
      <c r="I362" s="28"/>
      <c r="J362" s="28"/>
      <c r="K362" s="28"/>
      <c r="L362" s="28"/>
      <c r="M362" s="28"/>
      <c r="N362" s="28"/>
      <c r="O362" s="28"/>
      <c r="P362" s="28"/>
      <c r="Q362" s="28"/>
      <c r="R362" s="28"/>
      <c r="S362" s="28"/>
      <c r="T362" s="28"/>
      <c r="U362" s="28"/>
      <c r="V362" s="28"/>
    </row>
    <row r="363" spans="1:22" s="17" customFormat="1" ht="36" customHeight="1">
      <c r="A363" s="27"/>
      <c r="B363" s="20"/>
      <c r="C363" s="27"/>
      <c r="D363" s="28"/>
      <c r="E363" s="28"/>
      <c r="F363" s="28"/>
      <c r="G363" s="28"/>
      <c r="H363" s="28"/>
      <c r="I363" s="28"/>
      <c r="J363" s="28"/>
      <c r="K363" s="28"/>
      <c r="L363" s="28"/>
      <c r="M363" s="28"/>
      <c r="N363" s="28"/>
      <c r="O363" s="28"/>
      <c r="P363" s="28"/>
      <c r="Q363" s="28"/>
      <c r="R363" s="28"/>
      <c r="S363" s="28"/>
      <c r="T363" s="28"/>
      <c r="U363" s="28"/>
      <c r="V363" s="28"/>
    </row>
    <row r="364" spans="1:22" s="17" customFormat="1" ht="36" customHeight="1">
      <c r="A364" s="27"/>
      <c r="B364" s="20"/>
      <c r="C364" s="27"/>
      <c r="D364" s="28"/>
      <c r="E364" s="28"/>
      <c r="F364" s="28"/>
      <c r="G364" s="28"/>
      <c r="H364" s="28"/>
      <c r="I364" s="28"/>
      <c r="J364" s="28"/>
      <c r="K364" s="28"/>
      <c r="L364" s="28"/>
      <c r="M364" s="28"/>
      <c r="N364" s="28"/>
      <c r="O364" s="28"/>
      <c r="P364" s="28"/>
      <c r="Q364" s="28"/>
      <c r="R364" s="28"/>
      <c r="S364" s="28"/>
      <c r="T364" s="28"/>
      <c r="U364" s="28"/>
      <c r="V364" s="28"/>
    </row>
    <row r="365" spans="1:22" s="17" customFormat="1" ht="36" customHeight="1">
      <c r="A365" s="27"/>
      <c r="B365" s="20"/>
      <c r="C365" s="27"/>
      <c r="D365" s="28"/>
      <c r="E365" s="28"/>
      <c r="F365" s="28"/>
      <c r="G365" s="28"/>
      <c r="H365" s="28"/>
      <c r="I365" s="28"/>
      <c r="J365" s="28"/>
      <c r="K365" s="28"/>
      <c r="L365" s="28"/>
      <c r="M365" s="28"/>
      <c r="N365" s="28"/>
      <c r="O365" s="28"/>
      <c r="P365" s="28"/>
      <c r="Q365" s="28"/>
      <c r="R365" s="28"/>
      <c r="S365" s="28"/>
      <c r="T365" s="28"/>
      <c r="U365" s="28"/>
      <c r="V365" s="28"/>
    </row>
    <row r="366" spans="1:22" s="17" customFormat="1" ht="36" customHeight="1">
      <c r="A366" s="27"/>
      <c r="B366" s="20"/>
      <c r="C366" s="27"/>
      <c r="D366" s="28"/>
      <c r="E366" s="28"/>
      <c r="F366" s="28"/>
      <c r="G366" s="28"/>
      <c r="H366" s="28"/>
      <c r="I366" s="28"/>
      <c r="J366" s="28"/>
      <c r="K366" s="28"/>
      <c r="L366" s="28"/>
      <c r="M366" s="28"/>
      <c r="N366" s="28"/>
      <c r="O366" s="28"/>
      <c r="P366" s="28"/>
      <c r="Q366" s="28"/>
      <c r="R366" s="28"/>
      <c r="S366" s="28"/>
      <c r="T366" s="28"/>
      <c r="U366" s="28"/>
      <c r="V366" s="28"/>
    </row>
    <row r="367" spans="1:22" s="17" customFormat="1" ht="36" customHeight="1">
      <c r="A367" s="27"/>
      <c r="B367" s="20"/>
      <c r="C367" s="27"/>
      <c r="D367" s="28"/>
      <c r="E367" s="28"/>
      <c r="F367" s="28"/>
      <c r="G367" s="28"/>
      <c r="H367" s="28"/>
      <c r="I367" s="28"/>
      <c r="J367" s="28"/>
      <c r="K367" s="28"/>
      <c r="L367" s="28"/>
      <c r="M367" s="28"/>
      <c r="N367" s="28"/>
      <c r="O367" s="28"/>
      <c r="P367" s="28"/>
      <c r="Q367" s="28"/>
      <c r="R367" s="28"/>
      <c r="S367" s="28"/>
      <c r="T367" s="28"/>
      <c r="U367" s="28"/>
      <c r="V367" s="28"/>
    </row>
    <row r="368" spans="1:22" s="17" customFormat="1" ht="36" customHeight="1">
      <c r="A368" s="27"/>
      <c r="B368" s="20"/>
      <c r="C368" s="27"/>
      <c r="D368" s="28"/>
      <c r="E368" s="28"/>
      <c r="F368" s="28"/>
      <c r="G368" s="28"/>
      <c r="H368" s="28"/>
      <c r="I368" s="28"/>
      <c r="J368" s="28"/>
      <c r="K368" s="28"/>
      <c r="L368" s="28"/>
      <c r="M368" s="28"/>
      <c r="N368" s="28"/>
      <c r="O368" s="28"/>
      <c r="P368" s="28"/>
      <c r="Q368" s="28"/>
      <c r="R368" s="28"/>
      <c r="S368" s="28"/>
      <c r="T368" s="28"/>
      <c r="U368" s="28"/>
      <c r="V368" s="28"/>
    </row>
    <row r="369" spans="1:22" s="17" customFormat="1" ht="36" customHeight="1">
      <c r="A369" s="27"/>
      <c r="B369" s="20"/>
      <c r="C369" s="27"/>
      <c r="D369" s="28"/>
      <c r="E369" s="28"/>
      <c r="F369" s="28"/>
      <c r="G369" s="28"/>
      <c r="H369" s="28"/>
      <c r="I369" s="28"/>
      <c r="J369" s="28"/>
      <c r="K369" s="28"/>
      <c r="L369" s="28"/>
      <c r="M369" s="28"/>
      <c r="N369" s="28"/>
      <c r="O369" s="28"/>
      <c r="P369" s="28"/>
      <c r="Q369" s="28"/>
      <c r="R369" s="28"/>
      <c r="S369" s="28"/>
      <c r="T369" s="28"/>
      <c r="U369" s="28"/>
      <c r="V369" s="28"/>
    </row>
    <row r="370" spans="1:22" s="17" customFormat="1" ht="36" customHeight="1">
      <c r="A370" s="27"/>
      <c r="B370" s="20"/>
      <c r="C370" s="27"/>
      <c r="D370" s="28"/>
      <c r="E370" s="28"/>
      <c r="F370" s="28"/>
      <c r="G370" s="28"/>
      <c r="H370" s="28"/>
      <c r="I370" s="28"/>
      <c r="J370" s="28"/>
      <c r="K370" s="28"/>
      <c r="L370" s="28"/>
      <c r="M370" s="28"/>
      <c r="N370" s="28"/>
      <c r="O370" s="28"/>
      <c r="P370" s="28"/>
      <c r="Q370" s="28"/>
      <c r="R370" s="28"/>
      <c r="S370" s="28"/>
      <c r="T370" s="28"/>
      <c r="U370" s="28"/>
      <c r="V370" s="28"/>
    </row>
    <row r="371" spans="1:22" s="17" customFormat="1" ht="36" customHeight="1">
      <c r="A371" s="27"/>
      <c r="B371" s="20"/>
      <c r="C371" s="27"/>
      <c r="D371" s="28"/>
      <c r="E371" s="28"/>
      <c r="F371" s="28"/>
      <c r="G371" s="28"/>
      <c r="H371" s="28"/>
      <c r="I371" s="28"/>
      <c r="J371" s="28"/>
      <c r="K371" s="28"/>
      <c r="L371" s="28"/>
      <c r="M371" s="28"/>
      <c r="N371" s="28"/>
      <c r="O371" s="28"/>
      <c r="P371" s="28"/>
      <c r="Q371" s="28"/>
      <c r="R371" s="28"/>
      <c r="S371" s="28"/>
      <c r="T371" s="28"/>
      <c r="U371" s="28"/>
      <c r="V371" s="28"/>
    </row>
    <row r="372" spans="1:22" s="17" customFormat="1" ht="36" customHeight="1">
      <c r="A372" s="27"/>
      <c r="B372" s="20"/>
      <c r="C372" s="27"/>
      <c r="D372" s="28"/>
      <c r="E372" s="28"/>
      <c r="F372" s="28"/>
      <c r="G372" s="28"/>
      <c r="H372" s="28"/>
      <c r="I372" s="28"/>
      <c r="J372" s="28"/>
      <c r="K372" s="28"/>
      <c r="L372" s="28"/>
      <c r="M372" s="28"/>
      <c r="N372" s="28"/>
      <c r="O372" s="28"/>
      <c r="P372" s="28"/>
      <c r="Q372" s="28"/>
      <c r="R372" s="28"/>
      <c r="S372" s="28"/>
      <c r="T372" s="28"/>
      <c r="U372" s="28"/>
      <c r="V372" s="28"/>
    </row>
    <row r="373" spans="1:22" s="17" customFormat="1" ht="36" customHeight="1">
      <c r="A373" s="27"/>
      <c r="B373" s="20"/>
      <c r="C373" s="27"/>
      <c r="D373" s="28"/>
      <c r="E373" s="28"/>
      <c r="F373" s="28"/>
      <c r="G373" s="28"/>
      <c r="H373" s="28"/>
      <c r="I373" s="28"/>
      <c r="J373" s="28"/>
      <c r="K373" s="28"/>
      <c r="L373" s="28"/>
      <c r="M373" s="28"/>
      <c r="N373" s="28"/>
      <c r="O373" s="28"/>
      <c r="P373" s="28"/>
      <c r="Q373" s="28"/>
      <c r="R373" s="28"/>
      <c r="S373" s="28"/>
      <c r="T373" s="28"/>
      <c r="U373" s="28"/>
      <c r="V373" s="28"/>
    </row>
    <row r="374" spans="1:22" s="17" customFormat="1" ht="36" customHeight="1">
      <c r="A374" s="27"/>
      <c r="B374" s="20"/>
      <c r="C374" s="27"/>
      <c r="D374" s="28"/>
      <c r="E374" s="28"/>
      <c r="F374" s="28"/>
      <c r="G374" s="28"/>
      <c r="H374" s="28"/>
      <c r="I374" s="28"/>
      <c r="J374" s="28"/>
      <c r="K374" s="28"/>
      <c r="L374" s="28"/>
      <c r="M374" s="28"/>
      <c r="N374" s="28"/>
      <c r="O374" s="28"/>
      <c r="P374" s="28"/>
      <c r="Q374" s="28"/>
      <c r="R374" s="28"/>
      <c r="S374" s="28"/>
      <c r="T374" s="28"/>
      <c r="U374" s="28"/>
      <c r="V374" s="28"/>
    </row>
    <row r="375" spans="1:22" s="17" customFormat="1" ht="36" customHeight="1">
      <c r="A375" s="27"/>
      <c r="B375" s="20"/>
      <c r="C375" s="27"/>
      <c r="D375" s="28"/>
      <c r="E375" s="28"/>
      <c r="F375" s="28"/>
      <c r="G375" s="28"/>
      <c r="H375" s="28"/>
      <c r="I375" s="28"/>
      <c r="J375" s="28"/>
      <c r="K375" s="28"/>
      <c r="L375" s="28"/>
      <c r="M375" s="28"/>
      <c r="N375" s="28"/>
      <c r="O375" s="28"/>
      <c r="P375" s="28"/>
      <c r="Q375" s="28"/>
      <c r="R375" s="28"/>
      <c r="S375" s="28"/>
      <c r="T375" s="28"/>
      <c r="U375" s="28"/>
      <c r="V375" s="28"/>
    </row>
    <row r="376" spans="1:22" s="17" customFormat="1" ht="36" customHeight="1">
      <c r="A376" s="27"/>
      <c r="B376" s="20"/>
      <c r="C376" s="27"/>
      <c r="D376" s="28"/>
      <c r="E376" s="28"/>
      <c r="F376" s="28"/>
      <c r="G376" s="28"/>
      <c r="H376" s="28"/>
      <c r="I376" s="28"/>
      <c r="J376" s="28"/>
      <c r="K376" s="28"/>
      <c r="L376" s="28"/>
      <c r="M376" s="28"/>
      <c r="N376" s="28"/>
      <c r="O376" s="28"/>
      <c r="P376" s="28"/>
      <c r="Q376" s="28"/>
      <c r="R376" s="28"/>
      <c r="S376" s="28"/>
      <c r="T376" s="28"/>
      <c r="U376" s="28"/>
      <c r="V376" s="28"/>
    </row>
    <row r="377" spans="1:22" s="17" customFormat="1" ht="36" customHeight="1">
      <c r="A377" s="27"/>
      <c r="B377" s="20"/>
      <c r="C377" s="27"/>
      <c r="D377" s="28"/>
      <c r="E377" s="28"/>
      <c r="F377" s="28"/>
      <c r="G377" s="28"/>
      <c r="H377" s="28"/>
      <c r="I377" s="28"/>
      <c r="J377" s="28"/>
      <c r="K377" s="28"/>
      <c r="L377" s="28"/>
      <c r="M377" s="28"/>
      <c r="N377" s="28"/>
      <c r="O377" s="28"/>
      <c r="P377" s="28"/>
      <c r="Q377" s="28"/>
      <c r="R377" s="28"/>
      <c r="S377" s="28"/>
      <c r="T377" s="28"/>
      <c r="U377" s="28"/>
      <c r="V377" s="28"/>
    </row>
    <row r="378" spans="1:22" s="17" customFormat="1" ht="36" customHeight="1">
      <c r="A378" s="27"/>
      <c r="B378" s="20"/>
      <c r="C378" s="27"/>
      <c r="D378" s="28"/>
      <c r="E378" s="28"/>
      <c r="F378" s="28"/>
      <c r="G378" s="28"/>
      <c r="H378" s="28"/>
      <c r="I378" s="28"/>
      <c r="J378" s="28"/>
      <c r="K378" s="28"/>
      <c r="L378" s="28"/>
      <c r="M378" s="28"/>
      <c r="N378" s="28"/>
      <c r="O378" s="28"/>
      <c r="P378" s="28"/>
      <c r="Q378" s="28"/>
      <c r="R378" s="28"/>
      <c r="S378" s="28"/>
      <c r="T378" s="28"/>
      <c r="U378" s="28"/>
      <c r="V378" s="28"/>
    </row>
    <row r="379" spans="1:22" s="17" customFormat="1" ht="36" customHeight="1">
      <c r="A379" s="27"/>
      <c r="B379" s="20"/>
      <c r="C379" s="27"/>
      <c r="D379" s="28"/>
      <c r="E379" s="28"/>
      <c r="F379" s="28"/>
      <c r="G379" s="28"/>
      <c r="H379" s="28"/>
      <c r="I379" s="28"/>
      <c r="J379" s="28"/>
      <c r="K379" s="28"/>
      <c r="L379" s="28"/>
      <c r="M379" s="28"/>
      <c r="N379" s="28"/>
      <c r="O379" s="28"/>
      <c r="P379" s="28"/>
      <c r="Q379" s="28"/>
      <c r="R379" s="28"/>
      <c r="S379" s="28"/>
      <c r="T379" s="28"/>
      <c r="U379" s="28"/>
      <c r="V379" s="28"/>
    </row>
    <row r="380" spans="1:22" s="17" customFormat="1" ht="36" customHeight="1">
      <c r="A380" s="27"/>
      <c r="B380" s="20"/>
      <c r="C380" s="27"/>
      <c r="D380" s="28"/>
      <c r="E380" s="28"/>
      <c r="F380" s="28"/>
      <c r="G380" s="28"/>
      <c r="H380" s="28"/>
      <c r="I380" s="28"/>
      <c r="J380" s="28"/>
      <c r="K380" s="28"/>
      <c r="L380" s="28"/>
      <c r="M380" s="28"/>
      <c r="N380" s="28"/>
      <c r="O380" s="28"/>
      <c r="P380" s="28"/>
      <c r="Q380" s="28"/>
      <c r="R380" s="28"/>
      <c r="S380" s="28"/>
      <c r="T380" s="28"/>
      <c r="U380" s="28"/>
      <c r="V380" s="28"/>
    </row>
    <row r="381" spans="1:22" s="17" customFormat="1" ht="36" customHeight="1">
      <c r="A381" s="27"/>
      <c r="B381" s="20"/>
      <c r="C381" s="27"/>
      <c r="D381" s="28"/>
      <c r="E381" s="28"/>
      <c r="F381" s="28"/>
      <c r="G381" s="28"/>
      <c r="H381" s="28"/>
      <c r="I381" s="28"/>
      <c r="J381" s="28"/>
      <c r="K381" s="28"/>
      <c r="L381" s="28"/>
      <c r="M381" s="28"/>
      <c r="N381" s="28"/>
      <c r="O381" s="28"/>
      <c r="P381" s="28"/>
      <c r="Q381" s="28"/>
      <c r="R381" s="28"/>
      <c r="S381" s="28"/>
      <c r="T381" s="28"/>
      <c r="U381" s="28"/>
      <c r="V381" s="28"/>
    </row>
    <row r="382" spans="1:22" s="17" customFormat="1" ht="36" customHeight="1">
      <c r="A382" s="27"/>
      <c r="B382" s="20"/>
      <c r="C382" s="27"/>
      <c r="D382" s="28"/>
      <c r="E382" s="28"/>
      <c r="F382" s="28"/>
      <c r="G382" s="28"/>
      <c r="H382" s="28"/>
      <c r="I382" s="28"/>
      <c r="J382" s="28"/>
      <c r="K382" s="28"/>
      <c r="L382" s="28"/>
      <c r="M382" s="28"/>
      <c r="N382" s="28"/>
      <c r="O382" s="28"/>
      <c r="P382" s="28"/>
      <c r="Q382" s="28"/>
      <c r="R382" s="28"/>
      <c r="S382" s="28"/>
      <c r="T382" s="28"/>
      <c r="U382" s="28"/>
      <c r="V382" s="28"/>
    </row>
    <row r="383" spans="1:22" s="17" customFormat="1" ht="36" customHeight="1">
      <c r="A383" s="27"/>
      <c r="B383" s="20"/>
      <c r="C383" s="27"/>
      <c r="D383" s="28"/>
      <c r="E383" s="28"/>
      <c r="F383" s="28"/>
      <c r="G383" s="28"/>
      <c r="H383" s="28"/>
      <c r="I383" s="28"/>
      <c r="J383" s="28"/>
      <c r="K383" s="28"/>
      <c r="L383" s="28"/>
      <c r="M383" s="28"/>
      <c r="N383" s="28"/>
      <c r="O383" s="28"/>
      <c r="P383" s="28"/>
      <c r="Q383" s="28"/>
      <c r="R383" s="28"/>
      <c r="S383" s="28"/>
      <c r="T383" s="28"/>
      <c r="U383" s="28"/>
      <c r="V383" s="28"/>
    </row>
    <row r="384" spans="1:22" s="17" customFormat="1" ht="36" customHeight="1">
      <c r="A384" s="27"/>
      <c r="B384" s="20"/>
      <c r="C384" s="27"/>
      <c r="D384" s="28"/>
      <c r="E384" s="28"/>
      <c r="F384" s="28"/>
      <c r="G384" s="28"/>
      <c r="H384" s="28"/>
      <c r="I384" s="28"/>
      <c r="J384" s="28"/>
      <c r="K384" s="28"/>
      <c r="L384" s="28"/>
      <c r="M384" s="28"/>
      <c r="N384" s="28"/>
      <c r="O384" s="28"/>
      <c r="P384" s="28"/>
      <c r="Q384" s="28"/>
      <c r="R384" s="28"/>
      <c r="S384" s="28"/>
      <c r="T384" s="28"/>
      <c r="U384" s="28"/>
      <c r="V384" s="28"/>
    </row>
    <row r="385" spans="1:22" s="17" customFormat="1" ht="36" customHeight="1">
      <c r="A385" s="27"/>
      <c r="B385" s="20"/>
      <c r="C385" s="27"/>
      <c r="D385" s="28"/>
      <c r="E385" s="28"/>
      <c r="F385" s="28"/>
      <c r="G385" s="28"/>
      <c r="H385" s="28"/>
      <c r="I385" s="28"/>
      <c r="J385" s="28"/>
      <c r="K385" s="28"/>
      <c r="L385" s="28"/>
      <c r="M385" s="28"/>
      <c r="N385" s="28"/>
      <c r="O385" s="28"/>
      <c r="P385" s="28"/>
      <c r="Q385" s="28"/>
      <c r="R385" s="28"/>
      <c r="S385" s="28"/>
      <c r="T385" s="28"/>
      <c r="U385" s="28"/>
      <c r="V385" s="28"/>
    </row>
    <row r="386" spans="1:22" s="17" customFormat="1" ht="36" customHeight="1">
      <c r="A386" s="27"/>
      <c r="B386" s="20"/>
      <c r="C386" s="27"/>
      <c r="D386" s="28"/>
      <c r="E386" s="28"/>
      <c r="F386" s="28"/>
      <c r="G386" s="28"/>
      <c r="H386" s="28"/>
      <c r="I386" s="28"/>
      <c r="J386" s="28"/>
      <c r="K386" s="28"/>
      <c r="L386" s="28"/>
      <c r="M386" s="28"/>
      <c r="N386" s="28"/>
      <c r="O386" s="28"/>
      <c r="P386" s="28"/>
      <c r="Q386" s="28"/>
      <c r="R386" s="28"/>
      <c r="S386" s="28"/>
      <c r="T386" s="28"/>
      <c r="U386" s="28"/>
      <c r="V386" s="28"/>
    </row>
    <row r="387" spans="1:22" s="17" customFormat="1" ht="36" customHeight="1">
      <c r="A387" s="27"/>
      <c r="B387" s="20"/>
      <c r="C387" s="27"/>
      <c r="D387" s="28"/>
      <c r="E387" s="28"/>
      <c r="F387" s="28"/>
      <c r="G387" s="28"/>
      <c r="H387" s="28"/>
      <c r="I387" s="28"/>
      <c r="J387" s="28"/>
      <c r="K387" s="28"/>
      <c r="L387" s="28"/>
      <c r="M387" s="28"/>
      <c r="N387" s="28"/>
      <c r="O387" s="28"/>
      <c r="P387" s="28"/>
      <c r="Q387" s="28"/>
      <c r="R387" s="28"/>
      <c r="S387" s="28"/>
      <c r="T387" s="28"/>
      <c r="U387" s="28"/>
      <c r="V387" s="28"/>
    </row>
    <row r="388" spans="1:22" s="17" customFormat="1" ht="36" customHeight="1">
      <c r="A388" s="27"/>
      <c r="B388" s="20"/>
      <c r="C388" s="27"/>
      <c r="D388" s="28"/>
      <c r="E388" s="28"/>
      <c r="F388" s="28"/>
      <c r="G388" s="28"/>
      <c r="H388" s="28"/>
      <c r="I388" s="28"/>
      <c r="J388" s="28"/>
      <c r="K388" s="28"/>
      <c r="L388" s="28"/>
      <c r="M388" s="28"/>
      <c r="N388" s="28"/>
      <c r="O388" s="28"/>
      <c r="P388" s="28"/>
      <c r="Q388" s="28"/>
      <c r="R388" s="28"/>
      <c r="S388" s="28"/>
      <c r="T388" s="28"/>
      <c r="U388" s="28"/>
      <c r="V388" s="28"/>
    </row>
    <row r="389" spans="1:22" s="17" customFormat="1" ht="36" customHeight="1">
      <c r="A389" s="27"/>
      <c r="B389" s="20"/>
      <c r="C389" s="27"/>
      <c r="D389" s="28"/>
      <c r="E389" s="28"/>
      <c r="F389" s="28"/>
      <c r="G389" s="28"/>
      <c r="H389" s="28"/>
      <c r="I389" s="28"/>
      <c r="J389" s="28"/>
      <c r="K389" s="28"/>
      <c r="L389" s="28"/>
      <c r="M389" s="28"/>
      <c r="N389" s="28"/>
      <c r="O389" s="28"/>
      <c r="P389" s="28"/>
      <c r="Q389" s="28"/>
      <c r="R389" s="28"/>
      <c r="S389" s="28"/>
      <c r="T389" s="28"/>
      <c r="U389" s="28"/>
      <c r="V389" s="28"/>
    </row>
    <row r="390" spans="1:22" s="17" customFormat="1" ht="36" customHeight="1">
      <c r="A390" s="27"/>
      <c r="B390" s="20"/>
      <c r="C390" s="27"/>
      <c r="D390" s="28"/>
      <c r="E390" s="28"/>
      <c r="F390" s="28"/>
      <c r="G390" s="28"/>
      <c r="H390" s="28"/>
      <c r="I390" s="28"/>
      <c r="J390" s="28"/>
      <c r="K390" s="28"/>
      <c r="L390" s="28"/>
      <c r="M390" s="28"/>
      <c r="N390" s="28"/>
      <c r="O390" s="28"/>
      <c r="P390" s="28"/>
      <c r="Q390" s="28"/>
      <c r="R390" s="28"/>
      <c r="S390" s="28"/>
      <c r="T390" s="28"/>
      <c r="U390" s="28"/>
      <c r="V390" s="28"/>
    </row>
    <row r="391" spans="1:22" s="17" customFormat="1" ht="36" customHeight="1">
      <c r="A391" s="27"/>
      <c r="B391" s="20"/>
      <c r="C391" s="27"/>
      <c r="D391" s="28"/>
      <c r="E391" s="28"/>
      <c r="F391" s="28"/>
      <c r="G391" s="28"/>
      <c r="H391" s="28"/>
      <c r="I391" s="28"/>
      <c r="J391" s="28"/>
      <c r="K391" s="28"/>
      <c r="L391" s="28"/>
      <c r="M391" s="28"/>
      <c r="N391" s="28"/>
      <c r="O391" s="28"/>
      <c r="P391" s="28"/>
      <c r="Q391" s="28"/>
      <c r="R391" s="28"/>
      <c r="S391" s="28"/>
      <c r="T391" s="28"/>
      <c r="U391" s="28"/>
      <c r="V391" s="28"/>
    </row>
    <row r="392" spans="1:22" s="17" customFormat="1" ht="36" customHeight="1">
      <c r="A392" s="27"/>
      <c r="B392" s="20"/>
      <c r="C392" s="27"/>
      <c r="D392" s="28"/>
      <c r="E392" s="28"/>
      <c r="F392" s="28"/>
      <c r="G392" s="28"/>
      <c r="H392" s="28"/>
      <c r="I392" s="28"/>
      <c r="J392" s="28"/>
      <c r="K392" s="28"/>
      <c r="L392" s="28"/>
      <c r="M392" s="28"/>
      <c r="N392" s="28"/>
      <c r="O392" s="28"/>
      <c r="P392" s="28"/>
      <c r="Q392" s="28"/>
      <c r="R392" s="28"/>
      <c r="S392" s="28"/>
      <c r="T392" s="28"/>
      <c r="U392" s="28"/>
      <c r="V392" s="28"/>
    </row>
    <row r="393" spans="1:22" s="17" customFormat="1" ht="36" customHeight="1">
      <c r="A393" s="27"/>
      <c r="B393" s="20"/>
      <c r="C393" s="27"/>
      <c r="D393" s="28"/>
      <c r="E393" s="28"/>
      <c r="F393" s="28"/>
      <c r="G393" s="28"/>
      <c r="H393" s="28"/>
      <c r="I393" s="28"/>
      <c r="J393" s="28"/>
      <c r="K393" s="28"/>
      <c r="L393" s="28"/>
      <c r="M393" s="28"/>
      <c r="N393" s="28"/>
      <c r="O393" s="28"/>
      <c r="P393" s="28"/>
      <c r="Q393" s="28"/>
      <c r="R393" s="28"/>
      <c r="S393" s="28"/>
      <c r="T393" s="28"/>
      <c r="U393" s="28"/>
      <c r="V393" s="28"/>
    </row>
    <row r="394" spans="1:22" s="17" customFormat="1" ht="36" customHeight="1">
      <c r="A394" s="27"/>
      <c r="B394" s="20"/>
      <c r="C394" s="27"/>
      <c r="D394" s="28"/>
      <c r="E394" s="28"/>
      <c r="F394" s="28"/>
      <c r="G394" s="28"/>
      <c r="H394" s="28"/>
      <c r="I394" s="28"/>
      <c r="J394" s="28"/>
      <c r="K394" s="28"/>
      <c r="L394" s="28"/>
      <c r="M394" s="28"/>
      <c r="N394" s="28"/>
      <c r="O394" s="28"/>
      <c r="P394" s="28"/>
      <c r="Q394" s="28"/>
      <c r="R394" s="28"/>
      <c r="S394" s="28"/>
      <c r="T394" s="28"/>
      <c r="U394" s="28"/>
      <c r="V394" s="28"/>
    </row>
    <row r="395" spans="1:22" s="17" customFormat="1" ht="36" customHeight="1">
      <c r="A395" s="27"/>
      <c r="B395" s="20"/>
      <c r="C395" s="27"/>
      <c r="D395" s="28"/>
      <c r="E395" s="28"/>
      <c r="F395" s="28"/>
      <c r="G395" s="28"/>
      <c r="H395" s="28"/>
      <c r="I395" s="28"/>
      <c r="J395" s="28"/>
      <c r="K395" s="28"/>
      <c r="L395" s="28"/>
      <c r="M395" s="28"/>
      <c r="N395" s="28"/>
      <c r="O395" s="28"/>
      <c r="P395" s="28"/>
      <c r="Q395" s="28"/>
      <c r="R395" s="28"/>
      <c r="S395" s="28"/>
      <c r="T395" s="28"/>
      <c r="U395" s="28"/>
      <c r="V395" s="28"/>
    </row>
    <row r="396" spans="1:22" s="17" customFormat="1" ht="36" customHeight="1">
      <c r="A396" s="27"/>
      <c r="B396" s="20"/>
      <c r="C396" s="27"/>
      <c r="D396" s="28"/>
      <c r="E396" s="28"/>
      <c r="F396" s="28"/>
      <c r="G396" s="28"/>
      <c r="H396" s="28"/>
      <c r="I396" s="28"/>
      <c r="J396" s="28"/>
      <c r="K396" s="28"/>
      <c r="L396" s="28"/>
      <c r="M396" s="28"/>
      <c r="N396" s="28"/>
      <c r="O396" s="28"/>
      <c r="P396" s="28"/>
      <c r="Q396" s="28"/>
      <c r="R396" s="28"/>
      <c r="S396" s="28"/>
      <c r="T396" s="28"/>
      <c r="U396" s="28"/>
      <c r="V396" s="28"/>
    </row>
    <row r="397" spans="1:22" s="17" customFormat="1" ht="36" customHeight="1">
      <c r="A397" s="27"/>
      <c r="B397" s="20"/>
      <c r="C397" s="27"/>
      <c r="D397" s="28"/>
      <c r="E397" s="28"/>
      <c r="F397" s="28"/>
      <c r="G397" s="28"/>
      <c r="H397" s="28"/>
      <c r="I397" s="28"/>
      <c r="J397" s="28"/>
      <c r="K397" s="28"/>
      <c r="L397" s="28"/>
      <c r="M397" s="28"/>
      <c r="N397" s="28"/>
      <c r="O397" s="28"/>
      <c r="P397" s="28"/>
      <c r="Q397" s="28"/>
      <c r="R397" s="28"/>
      <c r="S397" s="28"/>
      <c r="T397" s="28"/>
      <c r="U397" s="28"/>
      <c r="V397" s="28"/>
    </row>
    <row r="398" spans="1:22" s="17" customFormat="1" ht="36" customHeight="1">
      <c r="A398" s="27"/>
      <c r="B398" s="20"/>
      <c r="C398" s="27"/>
      <c r="D398" s="28"/>
      <c r="E398" s="28"/>
      <c r="F398" s="28"/>
      <c r="G398" s="28"/>
      <c r="H398" s="28"/>
      <c r="I398" s="28"/>
      <c r="J398" s="28"/>
      <c r="K398" s="28"/>
      <c r="L398" s="28"/>
      <c r="M398" s="28"/>
      <c r="N398" s="28"/>
      <c r="O398" s="28"/>
      <c r="P398" s="28"/>
      <c r="Q398" s="28"/>
      <c r="R398" s="28"/>
      <c r="S398" s="28"/>
      <c r="T398" s="28"/>
      <c r="U398" s="28"/>
      <c r="V398" s="28"/>
    </row>
    <row r="399" spans="1:22" s="17" customFormat="1" ht="36" customHeight="1">
      <c r="A399" s="27"/>
      <c r="B399" s="20"/>
      <c r="C399" s="27"/>
      <c r="D399" s="28"/>
      <c r="E399" s="28"/>
      <c r="F399" s="28"/>
      <c r="G399" s="28"/>
      <c r="H399" s="28"/>
      <c r="I399" s="28"/>
      <c r="J399" s="28"/>
      <c r="K399" s="28"/>
      <c r="L399" s="28"/>
      <c r="M399" s="28"/>
      <c r="N399" s="28"/>
      <c r="O399" s="28"/>
      <c r="P399" s="28"/>
      <c r="Q399" s="28"/>
      <c r="R399" s="28"/>
      <c r="S399" s="28"/>
      <c r="T399" s="28"/>
      <c r="U399" s="28"/>
      <c r="V399" s="28"/>
    </row>
    <row r="400" spans="1:22" s="17" customFormat="1" ht="36" customHeight="1">
      <c r="A400" s="27"/>
      <c r="B400" s="20"/>
      <c r="C400" s="27"/>
      <c r="D400" s="28"/>
      <c r="E400" s="28"/>
      <c r="F400" s="28"/>
      <c r="G400" s="28"/>
      <c r="H400" s="28"/>
      <c r="I400" s="28"/>
      <c r="J400" s="28"/>
      <c r="K400" s="28"/>
      <c r="L400" s="28"/>
      <c r="M400" s="28"/>
      <c r="N400" s="28"/>
      <c r="O400" s="28"/>
      <c r="P400" s="28"/>
      <c r="Q400" s="28"/>
      <c r="R400" s="28"/>
      <c r="S400" s="28"/>
      <c r="T400" s="28"/>
      <c r="U400" s="28"/>
      <c r="V400" s="28"/>
    </row>
    <row r="401" spans="1:22" s="17" customFormat="1" ht="36" customHeight="1">
      <c r="A401" s="27"/>
      <c r="B401" s="20"/>
      <c r="C401" s="27"/>
      <c r="D401" s="28"/>
      <c r="E401" s="28"/>
      <c r="F401" s="28"/>
      <c r="G401" s="28"/>
      <c r="H401" s="28"/>
      <c r="I401" s="28"/>
      <c r="J401" s="28"/>
      <c r="K401" s="28"/>
      <c r="L401" s="28"/>
      <c r="M401" s="28"/>
      <c r="N401" s="28"/>
      <c r="O401" s="28"/>
      <c r="P401" s="28"/>
      <c r="Q401" s="28"/>
      <c r="R401" s="28"/>
      <c r="S401" s="28"/>
      <c r="T401" s="28"/>
      <c r="U401" s="28"/>
      <c r="V401" s="28"/>
    </row>
    <row r="402" spans="1:22" s="17" customFormat="1" ht="36" customHeight="1">
      <c r="A402" s="27"/>
      <c r="B402" s="20"/>
      <c r="C402" s="27"/>
      <c r="D402" s="28"/>
      <c r="E402" s="28"/>
      <c r="F402" s="28"/>
      <c r="G402" s="28"/>
      <c r="H402" s="28"/>
      <c r="I402" s="28"/>
      <c r="J402" s="28"/>
      <c r="K402" s="28"/>
      <c r="L402" s="28"/>
      <c r="M402" s="28"/>
      <c r="N402" s="28"/>
      <c r="O402" s="28"/>
      <c r="P402" s="28"/>
      <c r="Q402" s="28"/>
      <c r="R402" s="28"/>
      <c r="S402" s="28"/>
      <c r="T402" s="28"/>
      <c r="U402" s="28"/>
      <c r="V402" s="28"/>
    </row>
    <row r="403" spans="1:22" s="17" customFormat="1" ht="36" customHeight="1">
      <c r="A403" s="27"/>
      <c r="B403" s="20"/>
      <c r="C403" s="27"/>
      <c r="D403" s="28"/>
      <c r="E403" s="28"/>
      <c r="F403" s="28"/>
      <c r="G403" s="28"/>
      <c r="H403" s="28"/>
      <c r="I403" s="28"/>
      <c r="J403" s="28"/>
      <c r="K403" s="28"/>
      <c r="L403" s="28"/>
      <c r="M403" s="28"/>
      <c r="N403" s="28"/>
      <c r="O403" s="28"/>
      <c r="P403" s="28"/>
      <c r="Q403" s="28"/>
      <c r="R403" s="28"/>
      <c r="S403" s="28"/>
      <c r="T403" s="28"/>
      <c r="U403" s="28"/>
      <c r="V403" s="28"/>
    </row>
    <row r="404" spans="1:22" s="17" customFormat="1" ht="36" customHeight="1">
      <c r="A404" s="27"/>
      <c r="B404" s="20"/>
      <c r="C404" s="27"/>
      <c r="D404" s="28"/>
      <c r="E404" s="28"/>
      <c r="F404" s="28"/>
      <c r="G404" s="28"/>
      <c r="H404" s="28"/>
      <c r="I404" s="28"/>
      <c r="J404" s="28"/>
      <c r="K404" s="28"/>
      <c r="L404" s="28"/>
      <c r="M404" s="28"/>
      <c r="N404" s="28"/>
      <c r="O404" s="28"/>
      <c r="P404" s="28"/>
      <c r="Q404" s="28"/>
      <c r="R404" s="28"/>
      <c r="S404" s="28"/>
      <c r="T404" s="28"/>
      <c r="U404" s="28"/>
      <c r="V404" s="28"/>
    </row>
    <row r="405" spans="1:22" s="17" customFormat="1" ht="36" customHeight="1">
      <c r="A405" s="27"/>
      <c r="B405" s="20"/>
      <c r="C405" s="27"/>
      <c r="D405" s="28"/>
      <c r="E405" s="28"/>
      <c r="F405" s="28"/>
      <c r="G405" s="28"/>
      <c r="H405" s="28"/>
      <c r="I405" s="28"/>
      <c r="J405" s="28"/>
      <c r="K405" s="28"/>
      <c r="L405" s="28"/>
      <c r="M405" s="28"/>
      <c r="N405" s="28"/>
      <c r="O405" s="28"/>
      <c r="P405" s="28"/>
      <c r="Q405" s="28"/>
      <c r="R405" s="28"/>
      <c r="S405" s="28"/>
      <c r="T405" s="28"/>
      <c r="U405" s="28"/>
      <c r="V405" s="28"/>
    </row>
    <row r="406" spans="1:22" s="17" customFormat="1" ht="36" customHeight="1">
      <c r="A406" s="27"/>
      <c r="B406" s="20"/>
      <c r="C406" s="27"/>
      <c r="D406" s="28"/>
      <c r="E406" s="28"/>
      <c r="F406" s="28"/>
      <c r="G406" s="28"/>
      <c r="H406" s="28"/>
      <c r="I406" s="28"/>
      <c r="J406" s="28"/>
      <c r="K406" s="28"/>
      <c r="L406" s="28"/>
      <c r="M406" s="28"/>
      <c r="N406" s="28"/>
      <c r="O406" s="28"/>
      <c r="P406" s="28"/>
      <c r="Q406" s="28"/>
      <c r="R406" s="28"/>
      <c r="S406" s="28"/>
      <c r="T406" s="28"/>
      <c r="U406" s="28"/>
      <c r="V406" s="28"/>
    </row>
    <row r="407" spans="1:22" s="17" customFormat="1" ht="36" customHeight="1">
      <c r="A407" s="27"/>
      <c r="B407" s="20"/>
      <c r="C407" s="27"/>
      <c r="D407" s="28"/>
      <c r="E407" s="28"/>
      <c r="F407" s="28"/>
      <c r="G407" s="28"/>
      <c r="H407" s="28"/>
      <c r="I407" s="28"/>
      <c r="J407" s="28"/>
      <c r="K407" s="28"/>
      <c r="L407" s="28"/>
      <c r="M407" s="28"/>
      <c r="N407" s="28"/>
      <c r="O407" s="28"/>
      <c r="P407" s="28"/>
      <c r="Q407" s="28"/>
      <c r="R407" s="28"/>
      <c r="S407" s="28"/>
      <c r="T407" s="28"/>
      <c r="U407" s="28"/>
      <c r="V407" s="28"/>
    </row>
    <row r="408" spans="1:22" s="17" customFormat="1" ht="36" customHeight="1">
      <c r="A408" s="27"/>
      <c r="B408" s="20"/>
      <c r="C408" s="27"/>
      <c r="D408" s="28"/>
      <c r="E408" s="28"/>
      <c r="F408" s="28"/>
      <c r="G408" s="28"/>
      <c r="H408" s="28"/>
      <c r="I408" s="28"/>
      <c r="J408" s="28"/>
      <c r="K408" s="28"/>
      <c r="L408" s="28"/>
      <c r="M408" s="28"/>
      <c r="N408" s="28"/>
      <c r="O408" s="28"/>
      <c r="P408" s="28"/>
      <c r="Q408" s="28"/>
      <c r="R408" s="28"/>
      <c r="S408" s="28"/>
      <c r="T408" s="28"/>
      <c r="U408" s="28"/>
      <c r="V408" s="28"/>
    </row>
    <row r="409" spans="1:22" s="17" customFormat="1" ht="36" customHeight="1">
      <c r="A409" s="27"/>
      <c r="B409" s="20"/>
      <c r="C409" s="27"/>
      <c r="D409" s="28"/>
      <c r="E409" s="28"/>
      <c r="F409" s="28"/>
      <c r="G409" s="28"/>
      <c r="H409" s="28"/>
      <c r="I409" s="28"/>
      <c r="J409" s="28"/>
      <c r="K409" s="28"/>
      <c r="L409" s="28"/>
      <c r="M409" s="28"/>
      <c r="N409" s="28"/>
      <c r="O409" s="28"/>
      <c r="P409" s="28"/>
      <c r="Q409" s="28"/>
      <c r="R409" s="28"/>
      <c r="S409" s="28"/>
      <c r="T409" s="28"/>
      <c r="U409" s="28"/>
      <c r="V409" s="28"/>
    </row>
    <row r="410" spans="1:22" s="17" customFormat="1" ht="36" customHeight="1">
      <c r="A410" s="27"/>
      <c r="B410" s="20"/>
      <c r="C410" s="27"/>
      <c r="D410" s="28"/>
      <c r="E410" s="28"/>
      <c r="F410" s="28"/>
      <c r="G410" s="28"/>
      <c r="H410" s="28"/>
      <c r="I410" s="28"/>
      <c r="J410" s="28"/>
      <c r="K410" s="28"/>
      <c r="L410" s="28"/>
      <c r="M410" s="28"/>
      <c r="N410" s="28"/>
      <c r="O410" s="28"/>
      <c r="P410" s="28"/>
      <c r="Q410" s="28"/>
      <c r="R410" s="28"/>
      <c r="S410" s="28"/>
      <c r="T410" s="28"/>
      <c r="U410" s="28"/>
      <c r="V410" s="28"/>
    </row>
    <row r="411" spans="1:22" s="17" customFormat="1" ht="36" customHeight="1">
      <c r="A411" s="27"/>
      <c r="B411" s="20"/>
      <c r="C411" s="27"/>
      <c r="D411" s="28"/>
      <c r="E411" s="28"/>
      <c r="F411" s="28"/>
      <c r="G411" s="28"/>
      <c r="H411" s="28"/>
      <c r="I411" s="28"/>
      <c r="J411" s="28"/>
      <c r="K411" s="28"/>
      <c r="L411" s="28"/>
      <c r="M411" s="28"/>
      <c r="N411" s="28"/>
      <c r="O411" s="28"/>
      <c r="P411" s="28"/>
      <c r="Q411" s="28"/>
      <c r="R411" s="28"/>
      <c r="S411" s="28"/>
      <c r="T411" s="28"/>
      <c r="U411" s="28"/>
      <c r="V411" s="28"/>
    </row>
    <row r="412" spans="1:22" s="17" customFormat="1" ht="36" customHeight="1">
      <c r="A412" s="27"/>
      <c r="B412" s="20"/>
      <c r="C412" s="27"/>
      <c r="D412" s="28"/>
      <c r="E412" s="28"/>
      <c r="F412" s="28"/>
      <c r="G412" s="28"/>
      <c r="H412" s="28"/>
      <c r="I412" s="28"/>
      <c r="J412" s="28"/>
      <c r="K412" s="28"/>
      <c r="L412" s="28"/>
      <c r="M412" s="28"/>
      <c r="N412" s="28"/>
      <c r="O412" s="28"/>
      <c r="P412" s="28"/>
      <c r="Q412" s="28"/>
      <c r="R412" s="28"/>
      <c r="S412" s="28"/>
      <c r="T412" s="28"/>
      <c r="U412" s="28"/>
      <c r="V412" s="28"/>
    </row>
    <row r="413" spans="1:22" s="17" customFormat="1" ht="36" customHeight="1">
      <c r="A413" s="27"/>
      <c r="B413" s="20"/>
      <c r="C413" s="27"/>
      <c r="D413" s="28"/>
      <c r="E413" s="28"/>
      <c r="F413" s="28"/>
      <c r="G413" s="28"/>
      <c r="H413" s="28"/>
      <c r="I413" s="28"/>
      <c r="J413" s="28"/>
      <c r="K413" s="28"/>
      <c r="L413" s="28"/>
      <c r="M413" s="28"/>
      <c r="N413" s="28"/>
      <c r="O413" s="28"/>
      <c r="P413" s="28"/>
      <c r="Q413" s="28"/>
      <c r="R413" s="28"/>
      <c r="S413" s="28"/>
      <c r="T413" s="28"/>
      <c r="U413" s="28"/>
      <c r="V413" s="28"/>
    </row>
    <row r="414" spans="1:22" s="17" customFormat="1" ht="36" customHeight="1">
      <c r="A414" s="27"/>
      <c r="B414" s="20"/>
      <c r="C414" s="27"/>
      <c r="D414" s="28"/>
      <c r="E414" s="28"/>
      <c r="F414" s="28"/>
      <c r="G414" s="28"/>
      <c r="H414" s="28"/>
      <c r="I414" s="28"/>
      <c r="J414" s="28"/>
      <c r="K414" s="28"/>
      <c r="L414" s="28"/>
      <c r="M414" s="28"/>
      <c r="N414" s="28"/>
      <c r="O414" s="28"/>
      <c r="P414" s="28"/>
      <c r="Q414" s="28"/>
      <c r="R414" s="28"/>
      <c r="S414" s="28"/>
      <c r="T414" s="28"/>
      <c r="U414" s="28"/>
      <c r="V414" s="28"/>
    </row>
    <row r="415" spans="1:22" s="17" customFormat="1" ht="36" customHeight="1">
      <c r="A415" s="27"/>
      <c r="B415" s="20"/>
      <c r="C415" s="27"/>
      <c r="D415" s="28"/>
      <c r="E415" s="28"/>
      <c r="F415" s="28"/>
      <c r="G415" s="28"/>
      <c r="H415" s="28"/>
      <c r="I415" s="28"/>
      <c r="J415" s="28"/>
      <c r="K415" s="28"/>
      <c r="L415" s="28"/>
      <c r="M415" s="28"/>
      <c r="N415" s="28"/>
      <c r="O415" s="28"/>
      <c r="P415" s="28"/>
      <c r="Q415" s="28"/>
      <c r="R415" s="28"/>
      <c r="S415" s="28"/>
      <c r="T415" s="28"/>
      <c r="U415" s="28"/>
      <c r="V415" s="28"/>
    </row>
    <row r="416" spans="1:22" s="17" customFormat="1" ht="36" customHeight="1">
      <c r="A416" s="27"/>
      <c r="B416" s="20"/>
      <c r="C416" s="27"/>
      <c r="D416" s="28"/>
      <c r="E416" s="28"/>
      <c r="F416" s="28"/>
      <c r="G416" s="28"/>
      <c r="H416" s="28"/>
      <c r="I416" s="28"/>
      <c r="J416" s="28"/>
      <c r="K416" s="28"/>
      <c r="L416" s="28"/>
      <c r="M416" s="28"/>
      <c r="N416" s="28"/>
      <c r="O416" s="28"/>
      <c r="P416" s="28"/>
      <c r="Q416" s="28"/>
      <c r="R416" s="28"/>
      <c r="S416" s="28"/>
      <c r="T416" s="28"/>
      <c r="U416" s="28"/>
      <c r="V416" s="28"/>
    </row>
    <row r="417" spans="1:22" s="17" customFormat="1" ht="36" customHeight="1">
      <c r="A417" s="27"/>
      <c r="B417" s="20"/>
      <c r="C417" s="27"/>
      <c r="D417" s="28"/>
      <c r="E417" s="28"/>
      <c r="F417" s="28"/>
      <c r="G417" s="28"/>
      <c r="H417" s="28"/>
      <c r="I417" s="28"/>
      <c r="J417" s="28"/>
      <c r="K417" s="28"/>
      <c r="L417" s="28"/>
      <c r="M417" s="28"/>
      <c r="N417" s="28"/>
      <c r="O417" s="28"/>
      <c r="P417" s="28"/>
      <c r="Q417" s="28"/>
      <c r="R417" s="28"/>
      <c r="S417" s="28"/>
      <c r="T417" s="28"/>
      <c r="U417" s="28"/>
      <c r="V417" s="28"/>
    </row>
    <row r="418" spans="1:22" s="17" customFormat="1" ht="36" customHeight="1">
      <c r="A418" s="27"/>
      <c r="B418" s="20"/>
      <c r="C418" s="27"/>
      <c r="D418" s="28"/>
      <c r="E418" s="28"/>
      <c r="F418" s="28"/>
      <c r="G418" s="28"/>
      <c r="H418" s="28"/>
      <c r="I418" s="28"/>
      <c r="J418" s="28"/>
      <c r="K418" s="28"/>
      <c r="L418" s="28"/>
      <c r="M418" s="28"/>
      <c r="N418" s="28"/>
      <c r="O418" s="28"/>
      <c r="P418" s="28"/>
      <c r="Q418" s="28"/>
      <c r="R418" s="28"/>
      <c r="S418" s="28"/>
      <c r="T418" s="28"/>
      <c r="U418" s="28"/>
      <c r="V418" s="28"/>
    </row>
    <row r="419" spans="1:22" s="17" customFormat="1" ht="36" customHeight="1">
      <c r="A419" s="27"/>
      <c r="B419" s="20"/>
      <c r="C419" s="27"/>
      <c r="D419" s="28"/>
      <c r="E419" s="28"/>
      <c r="F419" s="28"/>
      <c r="G419" s="28"/>
      <c r="H419" s="28"/>
      <c r="I419" s="28"/>
      <c r="J419" s="28"/>
      <c r="K419" s="28"/>
      <c r="L419" s="28"/>
      <c r="M419" s="28"/>
      <c r="N419" s="28"/>
      <c r="O419" s="28"/>
      <c r="P419" s="28"/>
      <c r="Q419" s="28"/>
      <c r="R419" s="28"/>
      <c r="S419" s="28"/>
      <c r="T419" s="28"/>
      <c r="U419" s="28"/>
      <c r="V419" s="28"/>
    </row>
    <row r="420" spans="1:22" s="17" customFormat="1" ht="36" customHeight="1">
      <c r="A420" s="27"/>
      <c r="B420" s="20"/>
      <c r="C420" s="27"/>
      <c r="D420" s="28"/>
      <c r="E420" s="28"/>
      <c r="F420" s="28"/>
      <c r="G420" s="28"/>
      <c r="H420" s="28"/>
      <c r="I420" s="28"/>
      <c r="J420" s="28"/>
      <c r="K420" s="28"/>
      <c r="L420" s="28"/>
      <c r="M420" s="28"/>
      <c r="N420" s="28"/>
      <c r="O420" s="28"/>
      <c r="P420" s="28"/>
      <c r="Q420" s="28"/>
      <c r="R420" s="28"/>
      <c r="S420" s="28"/>
      <c r="T420" s="28"/>
      <c r="U420" s="28"/>
      <c r="V420" s="28"/>
    </row>
    <row r="421" spans="1:22" s="17" customFormat="1" ht="36" customHeight="1">
      <c r="A421" s="27"/>
      <c r="B421" s="20"/>
      <c r="C421" s="27"/>
      <c r="D421" s="28"/>
      <c r="E421" s="28"/>
      <c r="F421" s="28"/>
      <c r="G421" s="28"/>
      <c r="H421" s="28"/>
      <c r="I421" s="28"/>
      <c r="J421" s="28"/>
      <c r="K421" s="28"/>
      <c r="L421" s="28"/>
      <c r="M421" s="28"/>
      <c r="N421" s="28"/>
      <c r="O421" s="28"/>
      <c r="P421" s="28"/>
      <c r="Q421" s="28"/>
      <c r="R421" s="28"/>
      <c r="S421" s="28"/>
      <c r="T421" s="28"/>
      <c r="U421" s="28"/>
      <c r="V421" s="28"/>
    </row>
    <row r="422" spans="1:22" s="17" customFormat="1" ht="36" customHeight="1">
      <c r="A422" s="27"/>
      <c r="B422" s="20"/>
      <c r="C422" s="27"/>
      <c r="D422" s="28"/>
      <c r="E422" s="28"/>
      <c r="F422" s="28"/>
      <c r="G422" s="28"/>
      <c r="H422" s="28"/>
      <c r="I422" s="28"/>
      <c r="J422" s="28"/>
      <c r="K422" s="28"/>
      <c r="L422" s="28"/>
      <c r="M422" s="28"/>
      <c r="N422" s="28"/>
      <c r="O422" s="28"/>
      <c r="P422" s="28"/>
      <c r="Q422" s="28"/>
      <c r="R422" s="28"/>
      <c r="S422" s="28"/>
      <c r="T422" s="28"/>
      <c r="U422" s="28"/>
      <c r="V422" s="28"/>
    </row>
    <row r="423" spans="1:22" s="17" customFormat="1" ht="36" customHeight="1">
      <c r="A423" s="27"/>
      <c r="B423" s="20"/>
      <c r="C423" s="27"/>
      <c r="D423" s="28"/>
      <c r="E423" s="28"/>
      <c r="F423" s="28"/>
      <c r="G423" s="28"/>
      <c r="H423" s="28"/>
      <c r="I423" s="28"/>
      <c r="J423" s="28"/>
      <c r="K423" s="28"/>
      <c r="L423" s="28"/>
      <c r="M423" s="28"/>
      <c r="N423" s="28"/>
      <c r="O423" s="28"/>
      <c r="P423" s="28"/>
      <c r="Q423" s="28"/>
      <c r="R423" s="28"/>
      <c r="S423" s="28"/>
      <c r="T423" s="28"/>
      <c r="U423" s="28"/>
      <c r="V423" s="28"/>
    </row>
    <row r="424" spans="1:22" s="17" customFormat="1" ht="36" customHeight="1">
      <c r="A424" s="27"/>
      <c r="B424" s="20"/>
      <c r="C424" s="27"/>
      <c r="D424" s="28"/>
      <c r="E424" s="28"/>
      <c r="F424" s="28"/>
      <c r="G424" s="28"/>
      <c r="H424" s="28"/>
      <c r="I424" s="28"/>
      <c r="J424" s="28"/>
      <c r="K424" s="28"/>
      <c r="L424" s="28"/>
      <c r="M424" s="28"/>
      <c r="N424" s="28"/>
      <c r="O424" s="28"/>
      <c r="P424" s="28"/>
      <c r="Q424" s="28"/>
      <c r="R424" s="28"/>
      <c r="S424" s="28"/>
      <c r="T424" s="28"/>
      <c r="U424" s="28"/>
      <c r="V424" s="28"/>
    </row>
    <row r="425" spans="1:22" s="17" customFormat="1" ht="36" customHeight="1">
      <c r="A425" s="27"/>
      <c r="B425" s="20"/>
      <c r="C425" s="27"/>
      <c r="D425" s="28"/>
      <c r="E425" s="28"/>
      <c r="F425" s="28"/>
      <c r="G425" s="28"/>
      <c r="H425" s="28"/>
      <c r="I425" s="28"/>
      <c r="J425" s="28"/>
      <c r="K425" s="28"/>
      <c r="L425" s="28"/>
      <c r="M425" s="28"/>
      <c r="N425" s="28"/>
      <c r="O425" s="28"/>
      <c r="P425" s="28"/>
      <c r="Q425" s="28"/>
      <c r="R425" s="28"/>
      <c r="S425" s="28"/>
      <c r="T425" s="28"/>
      <c r="U425" s="28"/>
      <c r="V425" s="28"/>
    </row>
    <row r="426" spans="1:22" s="17" customFormat="1" ht="36" customHeight="1">
      <c r="A426" s="27"/>
      <c r="B426" s="20"/>
      <c r="C426" s="27"/>
      <c r="D426" s="28"/>
      <c r="E426" s="28"/>
      <c r="F426" s="28"/>
      <c r="G426" s="28"/>
      <c r="H426" s="28"/>
      <c r="I426" s="28"/>
      <c r="J426" s="28"/>
      <c r="K426" s="28"/>
      <c r="L426" s="28"/>
      <c r="M426" s="28"/>
      <c r="N426" s="28"/>
      <c r="O426" s="28"/>
      <c r="P426" s="28"/>
      <c r="Q426" s="28"/>
      <c r="R426" s="28"/>
      <c r="S426" s="28"/>
      <c r="T426" s="28"/>
      <c r="U426" s="28"/>
      <c r="V426" s="28"/>
    </row>
    <row r="427" spans="1:22" s="17" customFormat="1" ht="36" customHeight="1">
      <c r="A427" s="27"/>
      <c r="B427" s="20"/>
      <c r="C427" s="27"/>
      <c r="D427" s="28"/>
      <c r="E427" s="28"/>
      <c r="F427" s="28"/>
      <c r="G427" s="28"/>
      <c r="H427" s="28"/>
      <c r="I427" s="28"/>
      <c r="J427" s="28"/>
      <c r="K427" s="28"/>
      <c r="L427" s="28"/>
      <c r="M427" s="28"/>
      <c r="N427" s="28"/>
      <c r="O427" s="28"/>
      <c r="P427" s="28"/>
      <c r="Q427" s="28"/>
      <c r="R427" s="28"/>
      <c r="S427" s="28"/>
      <c r="T427" s="28"/>
      <c r="U427" s="28"/>
      <c r="V427" s="28"/>
    </row>
    <row r="428" spans="1:22" s="17" customFormat="1" ht="36" customHeight="1">
      <c r="A428" s="27"/>
      <c r="B428" s="20"/>
      <c r="C428" s="27"/>
      <c r="D428" s="28"/>
      <c r="E428" s="28"/>
      <c r="F428" s="28"/>
      <c r="G428" s="28"/>
      <c r="H428" s="28"/>
      <c r="I428" s="28"/>
      <c r="J428" s="28"/>
      <c r="K428" s="28"/>
      <c r="L428" s="28"/>
      <c r="M428" s="28"/>
      <c r="N428" s="28"/>
      <c r="O428" s="28"/>
      <c r="P428" s="28"/>
      <c r="Q428" s="28"/>
      <c r="R428" s="28"/>
      <c r="S428" s="28"/>
      <c r="T428" s="28"/>
      <c r="U428" s="28"/>
      <c r="V428" s="28"/>
    </row>
    <row r="429" spans="1:22" s="17" customFormat="1" ht="36" customHeight="1">
      <c r="A429" s="27"/>
      <c r="B429" s="20"/>
      <c r="C429" s="27"/>
      <c r="D429" s="28"/>
      <c r="E429" s="28"/>
      <c r="F429" s="28"/>
      <c r="G429" s="28"/>
      <c r="H429" s="28"/>
      <c r="I429" s="28"/>
      <c r="J429" s="28"/>
      <c r="K429" s="28"/>
      <c r="L429" s="28"/>
      <c r="M429" s="28"/>
      <c r="N429" s="28"/>
      <c r="O429" s="28"/>
      <c r="P429" s="28"/>
      <c r="Q429" s="28"/>
      <c r="R429" s="28"/>
      <c r="S429" s="28"/>
      <c r="T429" s="28"/>
      <c r="U429" s="28"/>
      <c r="V429" s="28"/>
    </row>
    <row r="430" spans="1:22" s="17" customFormat="1" ht="36" customHeight="1">
      <c r="A430" s="27"/>
      <c r="B430" s="20"/>
      <c r="C430" s="27"/>
      <c r="D430" s="28"/>
      <c r="E430" s="28"/>
      <c r="F430" s="28"/>
      <c r="G430" s="28"/>
      <c r="H430" s="28"/>
      <c r="I430" s="28"/>
      <c r="J430" s="28"/>
      <c r="K430" s="28"/>
      <c r="L430" s="28"/>
      <c r="M430" s="28"/>
      <c r="N430" s="28"/>
      <c r="O430" s="28"/>
      <c r="P430" s="28"/>
      <c r="Q430" s="28"/>
      <c r="R430" s="28"/>
      <c r="S430" s="28"/>
      <c r="T430" s="28"/>
      <c r="U430" s="28"/>
      <c r="V430" s="28"/>
    </row>
    <row r="431" spans="1:22" s="17" customFormat="1" ht="36" customHeight="1">
      <c r="A431" s="27"/>
      <c r="B431" s="20"/>
      <c r="C431" s="27"/>
      <c r="D431" s="28"/>
      <c r="E431" s="28"/>
      <c r="F431" s="28"/>
      <c r="G431" s="28"/>
      <c r="H431" s="28"/>
      <c r="I431" s="28"/>
      <c r="J431" s="28"/>
      <c r="K431" s="28"/>
      <c r="L431" s="28"/>
      <c r="M431" s="28"/>
      <c r="N431" s="28"/>
      <c r="O431" s="28"/>
      <c r="P431" s="28"/>
      <c r="Q431" s="28"/>
      <c r="R431" s="28"/>
      <c r="S431" s="28"/>
      <c r="T431" s="28"/>
      <c r="U431" s="28"/>
      <c r="V431" s="28"/>
    </row>
    <row r="432" spans="1:22" s="17" customFormat="1" ht="36" customHeight="1">
      <c r="A432" s="27"/>
      <c r="B432" s="20"/>
      <c r="C432" s="27"/>
      <c r="D432" s="28"/>
      <c r="E432" s="28"/>
      <c r="F432" s="28"/>
      <c r="G432" s="28"/>
      <c r="H432" s="28"/>
      <c r="I432" s="28"/>
      <c r="J432" s="28"/>
      <c r="K432" s="28"/>
      <c r="L432" s="28"/>
      <c r="M432" s="28"/>
      <c r="N432" s="28"/>
      <c r="O432" s="28"/>
      <c r="P432" s="28"/>
      <c r="Q432" s="28"/>
      <c r="R432" s="28"/>
      <c r="S432" s="28"/>
      <c r="T432" s="28"/>
      <c r="U432" s="28"/>
      <c r="V432" s="28"/>
    </row>
    <row r="433" spans="1:22" s="17" customFormat="1" ht="36" customHeight="1">
      <c r="A433" s="27"/>
      <c r="B433" s="20"/>
      <c r="C433" s="27"/>
      <c r="D433" s="28"/>
      <c r="E433" s="28"/>
      <c r="F433" s="28"/>
      <c r="G433" s="28"/>
      <c r="H433" s="28"/>
      <c r="I433" s="28"/>
      <c r="J433" s="28"/>
      <c r="K433" s="28"/>
      <c r="L433" s="28"/>
      <c r="M433" s="28"/>
      <c r="N433" s="28"/>
      <c r="O433" s="28"/>
      <c r="P433" s="28"/>
      <c r="Q433" s="28"/>
      <c r="R433" s="28"/>
      <c r="S433" s="28"/>
      <c r="T433" s="28"/>
      <c r="U433" s="28"/>
      <c r="V433" s="28"/>
    </row>
    <row r="434" spans="1:22" s="17" customFormat="1" ht="36" customHeight="1">
      <c r="A434" s="27"/>
      <c r="B434" s="20"/>
      <c r="C434" s="27"/>
      <c r="D434" s="28"/>
      <c r="E434" s="28"/>
      <c r="F434" s="28"/>
      <c r="G434" s="28"/>
      <c r="H434" s="28"/>
      <c r="I434" s="28"/>
      <c r="J434" s="28"/>
      <c r="K434" s="28"/>
      <c r="L434" s="28"/>
      <c r="M434" s="28"/>
      <c r="N434" s="28"/>
      <c r="O434" s="28"/>
      <c r="P434" s="28"/>
      <c r="Q434" s="28"/>
      <c r="R434" s="28"/>
      <c r="S434" s="28"/>
      <c r="T434" s="28"/>
      <c r="U434" s="28"/>
      <c r="V434" s="28"/>
    </row>
    <row r="435" spans="1:22" s="17" customFormat="1" ht="36" customHeight="1">
      <c r="A435" s="27"/>
      <c r="B435" s="20"/>
      <c r="C435" s="27"/>
      <c r="D435" s="28"/>
      <c r="E435" s="28"/>
      <c r="F435" s="28"/>
      <c r="G435" s="28"/>
      <c r="H435" s="28"/>
      <c r="I435" s="28"/>
      <c r="J435" s="28"/>
      <c r="K435" s="28"/>
      <c r="L435" s="28"/>
      <c r="M435" s="28"/>
      <c r="N435" s="28"/>
      <c r="O435" s="28"/>
      <c r="P435" s="28"/>
      <c r="Q435" s="28"/>
      <c r="R435" s="28"/>
      <c r="S435" s="28"/>
      <c r="T435" s="28"/>
      <c r="U435" s="28"/>
      <c r="V435" s="28"/>
    </row>
    <row r="436" spans="1:22" s="17" customFormat="1" ht="36" customHeight="1">
      <c r="A436" s="27"/>
      <c r="B436" s="20"/>
      <c r="C436" s="27"/>
      <c r="D436" s="28"/>
      <c r="E436" s="28"/>
      <c r="F436" s="28"/>
      <c r="G436" s="28"/>
      <c r="H436" s="28"/>
      <c r="I436" s="28"/>
      <c r="J436" s="28"/>
      <c r="K436" s="28"/>
      <c r="L436" s="28"/>
      <c r="M436" s="28"/>
      <c r="N436" s="28"/>
      <c r="O436" s="28"/>
      <c r="P436" s="28"/>
      <c r="Q436" s="28"/>
      <c r="R436" s="28"/>
      <c r="S436" s="28"/>
      <c r="T436" s="28"/>
      <c r="U436" s="28"/>
      <c r="V436" s="28"/>
    </row>
    <row r="437" spans="1:22" s="17" customFormat="1" ht="36" customHeight="1">
      <c r="A437" s="27"/>
      <c r="B437" s="20"/>
      <c r="C437" s="27"/>
      <c r="D437" s="28"/>
      <c r="E437" s="28"/>
      <c r="F437" s="28"/>
      <c r="G437" s="28"/>
      <c r="H437" s="28"/>
      <c r="I437" s="28"/>
      <c r="J437" s="28"/>
      <c r="K437" s="28"/>
      <c r="L437" s="28"/>
      <c r="M437" s="28"/>
      <c r="N437" s="28"/>
      <c r="O437" s="28"/>
      <c r="P437" s="28"/>
      <c r="Q437" s="28"/>
      <c r="R437" s="28"/>
      <c r="S437" s="28"/>
      <c r="T437" s="28"/>
      <c r="U437" s="28"/>
      <c r="V437" s="28"/>
    </row>
    <row r="438" spans="1:22" s="17" customFormat="1" ht="36" customHeight="1">
      <c r="A438" s="27"/>
      <c r="B438" s="20"/>
      <c r="C438" s="27"/>
      <c r="D438" s="28"/>
      <c r="E438" s="28"/>
      <c r="F438" s="28"/>
      <c r="G438" s="28"/>
      <c r="H438" s="28"/>
      <c r="I438" s="28"/>
      <c r="J438" s="28"/>
      <c r="K438" s="28"/>
      <c r="L438" s="28"/>
      <c r="M438" s="28"/>
      <c r="N438" s="28"/>
      <c r="O438" s="28"/>
      <c r="P438" s="28"/>
      <c r="Q438" s="28"/>
      <c r="R438" s="28"/>
      <c r="S438" s="28"/>
      <c r="T438" s="28"/>
      <c r="U438" s="28"/>
      <c r="V438" s="28"/>
    </row>
    <row r="439" spans="1:22" s="17" customFormat="1" ht="36" customHeight="1">
      <c r="A439" s="27"/>
      <c r="B439" s="20"/>
      <c r="C439" s="27"/>
      <c r="D439" s="28"/>
      <c r="E439" s="28"/>
      <c r="F439" s="28"/>
      <c r="G439" s="28"/>
      <c r="H439" s="28"/>
      <c r="I439" s="28"/>
      <c r="J439" s="28"/>
      <c r="K439" s="28"/>
      <c r="L439" s="28"/>
      <c r="M439" s="28"/>
      <c r="N439" s="28"/>
      <c r="O439" s="28"/>
      <c r="P439" s="28"/>
      <c r="Q439" s="28"/>
      <c r="R439" s="28"/>
      <c r="S439" s="28"/>
      <c r="T439" s="28"/>
      <c r="U439" s="28"/>
      <c r="V439" s="28"/>
    </row>
    <row r="440" spans="1:22" s="17" customFormat="1" ht="36" customHeight="1">
      <c r="A440" s="27"/>
      <c r="B440" s="20"/>
      <c r="C440" s="27"/>
      <c r="D440" s="28"/>
      <c r="E440" s="28"/>
      <c r="F440" s="28"/>
      <c r="G440" s="28"/>
      <c r="H440" s="28"/>
      <c r="I440" s="28"/>
      <c r="J440" s="28"/>
      <c r="K440" s="28"/>
      <c r="L440" s="28"/>
      <c r="M440" s="28"/>
      <c r="N440" s="28"/>
      <c r="O440" s="28"/>
      <c r="P440" s="28"/>
      <c r="Q440" s="28"/>
      <c r="R440" s="28"/>
      <c r="S440" s="28"/>
      <c r="T440" s="28"/>
      <c r="U440" s="28"/>
      <c r="V440" s="28"/>
    </row>
    <row r="441" spans="1:22" s="17" customFormat="1" ht="36" customHeight="1">
      <c r="A441" s="27"/>
      <c r="B441" s="20"/>
      <c r="C441" s="27"/>
      <c r="D441" s="28"/>
      <c r="E441" s="28"/>
      <c r="F441" s="28"/>
      <c r="G441" s="28"/>
      <c r="H441" s="28"/>
      <c r="I441" s="28"/>
      <c r="J441" s="28"/>
      <c r="K441" s="28"/>
      <c r="L441" s="28"/>
      <c r="M441" s="28"/>
      <c r="N441" s="28"/>
      <c r="O441" s="28"/>
      <c r="P441" s="28"/>
      <c r="Q441" s="28"/>
      <c r="R441" s="28"/>
      <c r="S441" s="28"/>
      <c r="T441" s="28"/>
      <c r="U441" s="28"/>
      <c r="V441" s="28"/>
    </row>
    <row r="442" spans="1:22" s="17" customFormat="1" ht="36" customHeight="1">
      <c r="A442" s="27"/>
      <c r="B442" s="20"/>
      <c r="C442" s="27"/>
      <c r="D442" s="28"/>
      <c r="E442" s="28"/>
      <c r="F442" s="28"/>
      <c r="G442" s="28"/>
      <c r="H442" s="28"/>
      <c r="I442" s="28"/>
      <c r="J442" s="28"/>
      <c r="K442" s="28"/>
      <c r="L442" s="28"/>
      <c r="M442" s="28"/>
      <c r="N442" s="28"/>
      <c r="O442" s="28"/>
      <c r="P442" s="28"/>
      <c r="Q442" s="28"/>
      <c r="R442" s="28"/>
      <c r="S442" s="28"/>
      <c r="T442" s="28"/>
      <c r="U442" s="28"/>
      <c r="V442" s="28"/>
    </row>
    <row r="443" spans="1:22" s="17" customFormat="1" ht="36" customHeight="1">
      <c r="A443" s="27"/>
      <c r="B443" s="20"/>
      <c r="C443" s="27"/>
      <c r="D443" s="28"/>
      <c r="E443" s="28"/>
      <c r="F443" s="28"/>
      <c r="G443" s="28"/>
      <c r="H443" s="28"/>
      <c r="I443" s="28"/>
      <c r="J443" s="28"/>
      <c r="K443" s="28"/>
      <c r="L443" s="28"/>
      <c r="M443" s="28"/>
      <c r="N443" s="28"/>
      <c r="O443" s="28"/>
      <c r="P443" s="28"/>
      <c r="Q443" s="28"/>
      <c r="R443" s="28"/>
      <c r="S443" s="28"/>
      <c r="T443" s="28"/>
      <c r="U443" s="28"/>
      <c r="V443" s="28"/>
    </row>
    <row r="444" spans="1:22" s="17" customFormat="1" ht="36" customHeight="1">
      <c r="A444" s="27"/>
      <c r="B444" s="20"/>
      <c r="C444" s="27"/>
      <c r="D444" s="28"/>
      <c r="E444" s="28"/>
      <c r="F444" s="28"/>
      <c r="G444" s="28"/>
      <c r="H444" s="28"/>
      <c r="I444" s="28"/>
      <c r="J444" s="28"/>
      <c r="K444" s="28"/>
      <c r="L444" s="28"/>
      <c r="M444" s="28"/>
      <c r="N444" s="28"/>
      <c r="O444" s="28"/>
      <c r="P444" s="28"/>
      <c r="Q444" s="28"/>
      <c r="R444" s="28"/>
      <c r="S444" s="28"/>
      <c r="T444" s="28"/>
      <c r="U444" s="28"/>
      <c r="V444" s="28"/>
    </row>
    <row r="445" spans="1:22" s="17" customFormat="1" ht="36" customHeight="1">
      <c r="A445" s="27"/>
      <c r="B445" s="20"/>
      <c r="C445" s="27"/>
      <c r="D445" s="28"/>
      <c r="E445" s="28"/>
      <c r="F445" s="28"/>
      <c r="G445" s="28"/>
      <c r="H445" s="28"/>
      <c r="I445" s="28"/>
      <c r="J445" s="28"/>
      <c r="K445" s="28"/>
      <c r="L445" s="28"/>
      <c r="M445" s="28"/>
      <c r="N445" s="28"/>
      <c r="O445" s="28"/>
      <c r="P445" s="28"/>
      <c r="Q445" s="28"/>
      <c r="R445" s="28"/>
      <c r="S445" s="28"/>
      <c r="T445" s="28"/>
      <c r="U445" s="28"/>
      <c r="V445" s="28"/>
    </row>
    <row r="446" spans="1:22" s="17" customFormat="1" ht="36" customHeight="1">
      <c r="A446" s="27"/>
      <c r="B446" s="20"/>
      <c r="C446" s="27"/>
      <c r="D446" s="28"/>
      <c r="E446" s="28"/>
      <c r="F446" s="28"/>
      <c r="G446" s="28"/>
      <c r="H446" s="28"/>
      <c r="I446" s="28"/>
      <c r="J446" s="28"/>
      <c r="K446" s="28"/>
      <c r="L446" s="28"/>
      <c r="M446" s="28"/>
      <c r="N446" s="28"/>
      <c r="O446" s="28"/>
      <c r="P446" s="28"/>
      <c r="Q446" s="28"/>
      <c r="R446" s="28"/>
      <c r="S446" s="28"/>
      <c r="T446" s="28"/>
      <c r="U446" s="28"/>
      <c r="V446" s="28"/>
    </row>
    <row r="447" spans="1:22" s="17" customFormat="1" ht="36" customHeight="1">
      <c r="A447" s="27"/>
      <c r="B447" s="20"/>
      <c r="C447" s="27"/>
      <c r="D447" s="28"/>
      <c r="E447" s="28"/>
      <c r="F447" s="28"/>
      <c r="G447" s="28"/>
      <c r="H447" s="28"/>
      <c r="I447" s="28"/>
      <c r="J447" s="28"/>
      <c r="K447" s="28"/>
      <c r="L447" s="28"/>
      <c r="M447" s="28"/>
      <c r="N447" s="28"/>
      <c r="O447" s="28"/>
      <c r="P447" s="28"/>
      <c r="Q447" s="28"/>
      <c r="R447" s="28"/>
      <c r="S447" s="28"/>
      <c r="T447" s="28"/>
      <c r="U447" s="28"/>
      <c r="V447" s="28"/>
    </row>
    <row r="448" spans="1:22" s="17" customFormat="1" ht="36" customHeight="1">
      <c r="A448" s="27"/>
      <c r="B448" s="20"/>
      <c r="C448" s="27"/>
      <c r="D448" s="28"/>
      <c r="E448" s="28"/>
      <c r="F448" s="28"/>
      <c r="G448" s="28"/>
      <c r="H448" s="28"/>
      <c r="I448" s="28"/>
      <c r="J448" s="28"/>
      <c r="K448" s="28"/>
      <c r="L448" s="28"/>
      <c r="M448" s="28"/>
      <c r="N448" s="28"/>
      <c r="O448" s="28"/>
      <c r="P448" s="28"/>
      <c r="Q448" s="28"/>
      <c r="R448" s="28"/>
      <c r="S448" s="28"/>
      <c r="T448" s="28"/>
      <c r="U448" s="28"/>
      <c r="V448" s="28"/>
    </row>
    <row r="449" spans="1:22" s="17" customFormat="1" ht="36" customHeight="1">
      <c r="A449" s="27"/>
      <c r="B449" s="20"/>
      <c r="C449" s="27"/>
      <c r="D449" s="28"/>
      <c r="E449" s="28"/>
      <c r="F449" s="28"/>
      <c r="G449" s="28"/>
      <c r="H449" s="28"/>
      <c r="I449" s="28"/>
      <c r="J449" s="28"/>
      <c r="K449" s="28"/>
      <c r="L449" s="28"/>
      <c r="M449" s="28"/>
      <c r="N449" s="28"/>
      <c r="O449" s="28"/>
      <c r="P449" s="28"/>
      <c r="Q449" s="28"/>
      <c r="R449" s="28"/>
      <c r="S449" s="28"/>
      <c r="T449" s="28"/>
      <c r="U449" s="28"/>
      <c r="V449" s="28"/>
    </row>
    <row r="450" spans="1:22" s="17" customFormat="1" ht="36" customHeight="1">
      <c r="A450" s="27"/>
      <c r="B450" s="20"/>
      <c r="C450" s="27"/>
      <c r="D450" s="28"/>
      <c r="E450" s="28"/>
      <c r="F450" s="28"/>
      <c r="G450" s="28"/>
      <c r="H450" s="28"/>
      <c r="I450" s="28"/>
      <c r="J450" s="28"/>
      <c r="K450" s="28"/>
      <c r="L450" s="28"/>
      <c r="M450" s="28"/>
      <c r="N450" s="28"/>
      <c r="O450" s="28"/>
      <c r="P450" s="28"/>
      <c r="Q450" s="28"/>
      <c r="R450" s="28"/>
      <c r="S450" s="28"/>
      <c r="T450" s="28"/>
      <c r="U450" s="28"/>
      <c r="V450" s="28"/>
    </row>
    <row r="451" spans="1:22" s="17" customFormat="1" ht="36" customHeight="1">
      <c r="A451" s="27"/>
      <c r="B451" s="20"/>
      <c r="C451" s="27"/>
      <c r="D451" s="28"/>
      <c r="E451" s="28"/>
      <c r="F451" s="28"/>
      <c r="G451" s="28"/>
      <c r="H451" s="28"/>
      <c r="I451" s="28"/>
      <c r="J451" s="28"/>
      <c r="K451" s="28"/>
      <c r="L451" s="28"/>
      <c r="M451" s="28"/>
      <c r="N451" s="28"/>
      <c r="O451" s="28"/>
      <c r="P451" s="28"/>
      <c r="Q451" s="28"/>
      <c r="R451" s="28"/>
      <c r="S451" s="28"/>
      <c r="T451" s="28"/>
      <c r="U451" s="28"/>
      <c r="V451" s="28"/>
    </row>
    <row r="452" spans="1:22" s="17" customFormat="1" ht="36" customHeight="1">
      <c r="A452" s="27"/>
      <c r="B452" s="20"/>
      <c r="C452" s="27"/>
      <c r="D452" s="28"/>
      <c r="E452" s="28"/>
      <c r="F452" s="28"/>
      <c r="G452" s="28"/>
      <c r="H452" s="28"/>
      <c r="I452" s="28"/>
      <c r="J452" s="28"/>
      <c r="K452" s="28"/>
      <c r="L452" s="28"/>
      <c r="M452" s="28"/>
      <c r="N452" s="28"/>
      <c r="O452" s="28"/>
      <c r="P452" s="28"/>
      <c r="Q452" s="28"/>
      <c r="R452" s="28"/>
      <c r="S452" s="28"/>
      <c r="T452" s="28"/>
      <c r="U452" s="28"/>
      <c r="V452" s="28"/>
    </row>
    <row r="453" spans="1:22" s="17" customFormat="1" ht="36" customHeight="1">
      <c r="A453" s="27"/>
      <c r="B453" s="20"/>
      <c r="C453" s="27"/>
      <c r="D453" s="28"/>
      <c r="E453" s="28"/>
      <c r="F453" s="28"/>
      <c r="G453" s="28"/>
      <c r="H453" s="28"/>
      <c r="I453" s="28"/>
      <c r="J453" s="28"/>
      <c r="K453" s="28"/>
      <c r="L453" s="28"/>
      <c r="M453" s="28"/>
      <c r="N453" s="28"/>
      <c r="O453" s="28"/>
      <c r="P453" s="28"/>
      <c r="Q453" s="28"/>
      <c r="R453" s="28"/>
      <c r="S453" s="28"/>
      <c r="T453" s="28"/>
      <c r="U453" s="28"/>
      <c r="V453" s="28"/>
    </row>
    <row r="454" spans="1:22" s="17" customFormat="1" ht="36" customHeight="1">
      <c r="A454" s="27"/>
      <c r="B454" s="20"/>
      <c r="C454" s="27"/>
      <c r="D454" s="28"/>
      <c r="E454" s="28"/>
      <c r="F454" s="28"/>
      <c r="G454" s="28"/>
      <c r="H454" s="28"/>
      <c r="I454" s="28"/>
      <c r="J454" s="28"/>
      <c r="K454" s="28"/>
      <c r="L454" s="28"/>
      <c r="M454" s="28"/>
      <c r="N454" s="28"/>
      <c r="O454" s="28"/>
      <c r="P454" s="28"/>
      <c r="Q454" s="28"/>
      <c r="R454" s="28"/>
      <c r="S454" s="28"/>
      <c r="T454" s="28"/>
      <c r="U454" s="28"/>
      <c r="V454" s="28"/>
    </row>
    <row r="455" spans="1:22" s="17" customFormat="1" ht="36" customHeight="1">
      <c r="A455" s="27"/>
      <c r="B455" s="20"/>
      <c r="C455" s="27"/>
      <c r="D455" s="28"/>
      <c r="E455" s="28"/>
      <c r="F455" s="28"/>
      <c r="G455" s="28"/>
      <c r="H455" s="28"/>
      <c r="I455" s="28"/>
      <c r="J455" s="28"/>
      <c r="K455" s="28"/>
      <c r="L455" s="28"/>
      <c r="M455" s="28"/>
      <c r="N455" s="28"/>
      <c r="O455" s="28"/>
      <c r="P455" s="28"/>
      <c r="Q455" s="28"/>
      <c r="R455" s="28"/>
      <c r="S455" s="28"/>
      <c r="T455" s="28"/>
      <c r="U455" s="28"/>
      <c r="V455" s="28"/>
    </row>
    <row r="456" spans="1:22" s="17" customFormat="1" ht="36" customHeight="1">
      <c r="A456" s="27"/>
      <c r="B456" s="20"/>
      <c r="C456" s="27"/>
      <c r="D456" s="28"/>
      <c r="E456" s="28"/>
      <c r="F456" s="28"/>
      <c r="G456" s="28"/>
      <c r="H456" s="28"/>
      <c r="I456" s="28"/>
      <c r="J456" s="28"/>
      <c r="K456" s="28"/>
      <c r="L456" s="28"/>
      <c r="M456" s="28"/>
      <c r="N456" s="28"/>
      <c r="O456" s="28"/>
      <c r="P456" s="28"/>
      <c r="Q456" s="28"/>
      <c r="R456" s="28"/>
      <c r="S456" s="28"/>
      <c r="T456" s="28"/>
      <c r="U456" s="28"/>
      <c r="V456" s="28"/>
    </row>
    <row r="457" spans="1:22" s="17" customFormat="1" ht="36" customHeight="1">
      <c r="A457" s="27"/>
      <c r="B457" s="20"/>
      <c r="C457" s="27"/>
      <c r="D457" s="28"/>
      <c r="E457" s="28"/>
      <c r="F457" s="28"/>
      <c r="G457" s="28"/>
      <c r="H457" s="28"/>
      <c r="I457" s="28"/>
      <c r="J457" s="28"/>
      <c r="K457" s="28"/>
      <c r="L457" s="28"/>
      <c r="M457" s="28"/>
      <c r="N457" s="28"/>
      <c r="O457" s="28"/>
      <c r="P457" s="28"/>
      <c r="Q457" s="28"/>
      <c r="R457" s="28"/>
      <c r="S457" s="28"/>
      <c r="T457" s="28"/>
      <c r="U457" s="28"/>
      <c r="V457" s="28"/>
    </row>
    <row r="458" spans="1:22" s="17" customFormat="1" ht="36" customHeight="1">
      <c r="A458" s="27"/>
      <c r="B458" s="20"/>
      <c r="C458" s="27"/>
      <c r="D458" s="28"/>
      <c r="E458" s="28"/>
      <c r="F458" s="28"/>
      <c r="G458" s="28"/>
      <c r="H458" s="28"/>
      <c r="I458" s="28"/>
      <c r="J458" s="28"/>
      <c r="K458" s="28"/>
      <c r="L458" s="28"/>
      <c r="M458" s="28"/>
      <c r="N458" s="28"/>
      <c r="O458" s="28"/>
      <c r="P458" s="28"/>
      <c r="Q458" s="28"/>
      <c r="R458" s="28"/>
      <c r="S458" s="28"/>
      <c r="T458" s="28"/>
      <c r="U458" s="28"/>
      <c r="V458" s="28"/>
    </row>
    <row r="459" spans="1:22" s="17" customFormat="1" ht="36" customHeight="1">
      <c r="A459" s="27"/>
      <c r="B459" s="20"/>
      <c r="C459" s="27"/>
      <c r="D459" s="28"/>
      <c r="E459" s="28"/>
      <c r="F459" s="28"/>
      <c r="G459" s="28"/>
      <c r="H459" s="28"/>
      <c r="I459" s="28"/>
      <c r="J459" s="28"/>
      <c r="K459" s="28"/>
      <c r="L459" s="28"/>
      <c r="M459" s="28"/>
      <c r="N459" s="28"/>
      <c r="O459" s="28"/>
      <c r="P459" s="28"/>
      <c r="Q459" s="28"/>
      <c r="R459" s="28"/>
      <c r="S459" s="28"/>
      <c r="T459" s="28"/>
      <c r="U459" s="28"/>
      <c r="V459" s="28"/>
    </row>
    <row r="460" spans="1:22" s="17" customFormat="1" ht="36" customHeight="1">
      <c r="A460" s="27"/>
      <c r="B460" s="20"/>
      <c r="C460" s="27"/>
      <c r="D460" s="28"/>
      <c r="E460" s="28"/>
      <c r="F460" s="28"/>
      <c r="G460" s="28"/>
      <c r="H460" s="28"/>
      <c r="I460" s="28"/>
      <c r="J460" s="28"/>
      <c r="K460" s="28"/>
      <c r="L460" s="28"/>
      <c r="M460" s="28"/>
      <c r="N460" s="28"/>
      <c r="O460" s="28"/>
      <c r="P460" s="28"/>
      <c r="Q460" s="28"/>
      <c r="R460" s="28"/>
      <c r="S460" s="28"/>
      <c r="T460" s="28"/>
      <c r="U460" s="28"/>
      <c r="V460" s="28"/>
    </row>
    <row r="461" spans="1:22" s="17" customFormat="1" ht="36" customHeight="1">
      <c r="A461" s="27"/>
      <c r="B461" s="20"/>
      <c r="C461" s="27"/>
      <c r="D461" s="28"/>
      <c r="E461" s="28"/>
      <c r="F461" s="28"/>
      <c r="G461" s="28"/>
      <c r="H461" s="28"/>
      <c r="I461" s="28"/>
      <c r="J461" s="28"/>
      <c r="K461" s="28"/>
      <c r="L461" s="28"/>
      <c r="M461" s="28"/>
      <c r="N461" s="28"/>
      <c r="O461" s="28"/>
      <c r="P461" s="28"/>
      <c r="Q461" s="28"/>
      <c r="R461" s="28"/>
      <c r="S461" s="28"/>
      <c r="T461" s="28"/>
      <c r="U461" s="28"/>
      <c r="V461" s="28"/>
    </row>
    <row r="462" spans="1:22" s="17" customFormat="1" ht="36" customHeight="1">
      <c r="A462" s="27"/>
      <c r="B462" s="20"/>
      <c r="C462" s="27"/>
      <c r="D462" s="28"/>
      <c r="E462" s="28"/>
      <c r="F462" s="28"/>
      <c r="G462" s="28"/>
      <c r="H462" s="28"/>
      <c r="I462" s="28"/>
      <c r="J462" s="28"/>
      <c r="K462" s="28"/>
      <c r="L462" s="28"/>
      <c r="M462" s="28"/>
      <c r="N462" s="28"/>
      <c r="O462" s="28"/>
      <c r="P462" s="28"/>
      <c r="Q462" s="28"/>
      <c r="R462" s="28"/>
      <c r="S462" s="28"/>
      <c r="T462" s="28"/>
      <c r="U462" s="28"/>
      <c r="V462" s="28"/>
    </row>
    <row r="463" spans="1:22" s="17" customFormat="1" ht="36" customHeight="1">
      <c r="A463" s="27"/>
      <c r="B463" s="20"/>
      <c r="C463" s="27"/>
      <c r="D463" s="28"/>
      <c r="E463" s="28"/>
      <c r="F463" s="28"/>
      <c r="G463" s="28"/>
      <c r="H463" s="28"/>
      <c r="I463" s="28"/>
      <c r="J463" s="28"/>
      <c r="K463" s="28"/>
      <c r="L463" s="28"/>
      <c r="M463" s="28"/>
      <c r="N463" s="28"/>
      <c r="O463" s="28"/>
      <c r="P463" s="28"/>
      <c r="Q463" s="28"/>
      <c r="R463" s="28"/>
      <c r="S463" s="28"/>
      <c r="T463" s="28"/>
      <c r="U463" s="28"/>
      <c r="V463" s="28"/>
    </row>
    <row r="464" spans="1:22" s="17" customFormat="1" ht="36" customHeight="1">
      <c r="A464" s="27"/>
      <c r="B464" s="20"/>
      <c r="C464" s="27"/>
      <c r="D464" s="28"/>
      <c r="E464" s="28"/>
      <c r="F464" s="28"/>
      <c r="G464" s="28"/>
      <c r="H464" s="28"/>
      <c r="I464" s="28"/>
      <c r="J464" s="28"/>
      <c r="K464" s="28"/>
      <c r="L464" s="28"/>
      <c r="M464" s="28"/>
      <c r="N464" s="28"/>
      <c r="O464" s="28"/>
      <c r="P464" s="28"/>
      <c r="Q464" s="28"/>
      <c r="R464" s="28"/>
      <c r="S464" s="28"/>
      <c r="T464" s="28"/>
      <c r="U464" s="28"/>
      <c r="V464" s="28"/>
    </row>
    <row r="465" spans="1:22" s="17" customFormat="1" ht="36" customHeight="1">
      <c r="A465" s="27"/>
      <c r="B465" s="20"/>
      <c r="C465" s="27"/>
      <c r="D465" s="28"/>
      <c r="E465" s="28"/>
      <c r="F465" s="28"/>
      <c r="G465" s="28"/>
      <c r="H465" s="28"/>
      <c r="I465" s="28"/>
      <c r="J465" s="28"/>
      <c r="K465" s="28"/>
      <c r="L465" s="28"/>
      <c r="M465" s="28"/>
      <c r="N465" s="28"/>
      <c r="O465" s="28"/>
      <c r="P465" s="28"/>
      <c r="Q465" s="28"/>
      <c r="R465" s="28"/>
      <c r="S465" s="28"/>
      <c r="T465" s="28"/>
      <c r="U465" s="28"/>
      <c r="V465" s="28"/>
    </row>
    <row r="466" spans="1:22" s="17" customFormat="1" ht="36" customHeight="1">
      <c r="A466" s="27"/>
      <c r="B466" s="20"/>
      <c r="C466" s="27"/>
      <c r="D466" s="28"/>
      <c r="E466" s="28"/>
      <c r="F466" s="28"/>
      <c r="G466" s="28"/>
      <c r="H466" s="28"/>
      <c r="I466" s="28"/>
      <c r="J466" s="28"/>
      <c r="K466" s="28"/>
      <c r="L466" s="28"/>
      <c r="M466" s="28"/>
      <c r="N466" s="28"/>
      <c r="O466" s="28"/>
      <c r="P466" s="28"/>
      <c r="Q466" s="28"/>
      <c r="R466" s="28"/>
      <c r="S466" s="28"/>
      <c r="T466" s="28"/>
      <c r="U466" s="28"/>
      <c r="V466" s="28"/>
    </row>
    <row r="467" spans="1:22" s="17" customFormat="1" ht="36" customHeight="1">
      <c r="A467" s="27"/>
      <c r="B467" s="20"/>
      <c r="C467" s="27"/>
      <c r="D467" s="28"/>
      <c r="E467" s="28"/>
      <c r="F467" s="28"/>
      <c r="G467" s="28"/>
      <c r="H467" s="28"/>
      <c r="I467" s="28"/>
      <c r="J467" s="28"/>
      <c r="K467" s="28"/>
      <c r="L467" s="28"/>
      <c r="M467" s="28"/>
      <c r="N467" s="28"/>
      <c r="O467" s="28"/>
      <c r="P467" s="28"/>
      <c r="Q467" s="28"/>
      <c r="R467" s="28"/>
      <c r="S467" s="28"/>
      <c r="T467" s="28"/>
      <c r="U467" s="28"/>
      <c r="V467" s="28"/>
    </row>
    <row r="468" spans="1:22" s="17" customFormat="1" ht="36" customHeight="1">
      <c r="A468" s="27"/>
      <c r="B468" s="20"/>
      <c r="C468" s="27"/>
      <c r="D468" s="28"/>
      <c r="E468" s="28"/>
      <c r="F468" s="28"/>
      <c r="G468" s="28"/>
      <c r="H468" s="28"/>
      <c r="I468" s="28"/>
      <c r="J468" s="28"/>
      <c r="K468" s="28"/>
      <c r="L468" s="28"/>
      <c r="M468" s="28"/>
      <c r="N468" s="28"/>
      <c r="O468" s="28"/>
      <c r="P468" s="28"/>
      <c r="Q468" s="28"/>
      <c r="R468" s="28"/>
      <c r="S468" s="28"/>
      <c r="T468" s="28"/>
      <c r="U468" s="28"/>
      <c r="V468" s="28"/>
    </row>
    <row r="469" spans="1:22" s="17" customFormat="1" ht="36" customHeight="1">
      <c r="A469" s="27"/>
      <c r="B469" s="20"/>
      <c r="C469" s="27"/>
      <c r="D469" s="28"/>
      <c r="E469" s="28"/>
      <c r="F469" s="28"/>
      <c r="G469" s="28"/>
      <c r="H469" s="28"/>
      <c r="I469" s="28"/>
      <c r="J469" s="28"/>
      <c r="K469" s="28"/>
      <c r="L469" s="28"/>
      <c r="M469" s="28"/>
      <c r="N469" s="28"/>
      <c r="O469" s="28"/>
      <c r="P469" s="28"/>
      <c r="Q469" s="28"/>
      <c r="R469" s="28"/>
      <c r="S469" s="28"/>
      <c r="T469" s="28"/>
      <c r="U469" s="28"/>
      <c r="V469" s="28"/>
    </row>
    <row r="470" spans="1:22" s="17" customFormat="1" ht="36" customHeight="1">
      <c r="A470" s="27"/>
      <c r="B470" s="20"/>
      <c r="C470" s="27"/>
      <c r="D470" s="28"/>
      <c r="E470" s="28"/>
      <c r="F470" s="28"/>
      <c r="G470" s="28"/>
      <c r="H470" s="28"/>
      <c r="I470" s="28"/>
      <c r="J470" s="28"/>
      <c r="K470" s="28"/>
      <c r="L470" s="28"/>
      <c r="M470" s="28"/>
      <c r="N470" s="28"/>
      <c r="O470" s="28"/>
      <c r="P470" s="28"/>
      <c r="Q470" s="28"/>
      <c r="R470" s="28"/>
      <c r="S470" s="28"/>
      <c r="T470" s="28"/>
      <c r="U470" s="28"/>
      <c r="V470" s="28"/>
    </row>
    <row r="471" spans="1:22" s="17" customFormat="1" ht="36" customHeight="1">
      <c r="A471" s="27"/>
      <c r="B471" s="20"/>
      <c r="C471" s="27"/>
      <c r="D471" s="28"/>
      <c r="E471" s="28"/>
      <c r="F471" s="28"/>
      <c r="G471" s="28"/>
      <c r="H471" s="28"/>
      <c r="I471" s="28"/>
      <c r="J471" s="28"/>
      <c r="K471" s="28"/>
      <c r="L471" s="28"/>
      <c r="M471" s="28"/>
      <c r="N471" s="28"/>
      <c r="O471" s="28"/>
      <c r="P471" s="28"/>
      <c r="Q471" s="28"/>
      <c r="R471" s="28"/>
      <c r="S471" s="28"/>
      <c r="T471" s="28"/>
      <c r="U471" s="28"/>
      <c r="V471" s="28"/>
    </row>
    <row r="472" spans="1:22" s="17" customFormat="1" ht="36" customHeight="1">
      <c r="A472" s="27"/>
      <c r="B472" s="20"/>
      <c r="C472" s="27"/>
      <c r="D472" s="28"/>
      <c r="E472" s="28"/>
      <c r="F472" s="28"/>
      <c r="G472" s="28"/>
      <c r="H472" s="28"/>
      <c r="I472" s="28"/>
      <c r="J472" s="28"/>
      <c r="K472" s="28"/>
      <c r="L472" s="28"/>
      <c r="M472" s="28"/>
      <c r="N472" s="28"/>
      <c r="O472" s="28"/>
      <c r="P472" s="28"/>
      <c r="Q472" s="28"/>
      <c r="R472" s="28"/>
      <c r="S472" s="28"/>
      <c r="T472" s="28"/>
      <c r="U472" s="28"/>
      <c r="V472" s="28"/>
    </row>
    <row r="473" spans="1:22" s="17" customFormat="1" ht="36" customHeight="1">
      <c r="A473" s="27"/>
      <c r="B473" s="20"/>
      <c r="C473" s="27"/>
      <c r="D473" s="28"/>
      <c r="E473" s="28"/>
      <c r="F473" s="28"/>
      <c r="G473" s="28"/>
      <c r="H473" s="28"/>
      <c r="I473" s="28"/>
      <c r="J473" s="28"/>
      <c r="K473" s="28"/>
      <c r="L473" s="28"/>
      <c r="M473" s="28"/>
      <c r="N473" s="28"/>
      <c r="O473" s="28"/>
      <c r="P473" s="28"/>
      <c r="Q473" s="28"/>
      <c r="R473" s="28"/>
      <c r="S473" s="28"/>
      <c r="T473" s="28"/>
      <c r="U473" s="28"/>
      <c r="V473" s="28"/>
    </row>
    <row r="474" spans="1:22" s="17" customFormat="1" ht="36" customHeight="1">
      <c r="A474" s="27"/>
      <c r="B474" s="20"/>
      <c r="C474" s="27"/>
      <c r="D474" s="28"/>
      <c r="E474" s="28"/>
      <c r="F474" s="28"/>
      <c r="G474" s="28"/>
      <c r="H474" s="28"/>
      <c r="I474" s="28"/>
      <c r="J474" s="28"/>
      <c r="K474" s="28"/>
      <c r="L474" s="28"/>
      <c r="M474" s="28"/>
      <c r="N474" s="28"/>
      <c r="O474" s="28"/>
      <c r="P474" s="28"/>
      <c r="Q474" s="28"/>
      <c r="R474" s="28"/>
      <c r="S474" s="28"/>
      <c r="T474" s="28"/>
      <c r="U474" s="28"/>
      <c r="V474" s="28"/>
    </row>
    <row r="475" spans="1:22" s="17" customFormat="1" ht="36" customHeight="1">
      <c r="A475" s="27"/>
      <c r="B475" s="20"/>
      <c r="C475" s="27"/>
      <c r="D475" s="28"/>
      <c r="E475" s="28"/>
      <c r="F475" s="28"/>
      <c r="G475" s="28"/>
      <c r="H475" s="28"/>
      <c r="I475" s="28"/>
      <c r="J475" s="28"/>
      <c r="K475" s="28"/>
      <c r="L475" s="28"/>
      <c r="M475" s="28"/>
      <c r="N475" s="28"/>
      <c r="O475" s="28"/>
      <c r="P475" s="28"/>
      <c r="Q475" s="28"/>
      <c r="R475" s="28"/>
      <c r="S475" s="28"/>
      <c r="T475" s="28"/>
      <c r="U475" s="28"/>
      <c r="V475" s="28"/>
    </row>
    <row r="476" spans="1:22" s="17" customFormat="1" ht="36" customHeight="1">
      <c r="A476" s="27"/>
      <c r="B476" s="20"/>
      <c r="C476" s="27"/>
      <c r="D476" s="28"/>
      <c r="E476" s="28"/>
      <c r="F476" s="28"/>
      <c r="G476" s="28"/>
      <c r="H476" s="28"/>
      <c r="I476" s="28"/>
      <c r="J476" s="28"/>
      <c r="K476" s="28"/>
      <c r="L476" s="28"/>
      <c r="M476" s="28"/>
      <c r="N476" s="28"/>
      <c r="O476" s="28"/>
      <c r="P476" s="28"/>
      <c r="Q476" s="28"/>
      <c r="R476" s="28"/>
      <c r="S476" s="28"/>
      <c r="T476" s="28"/>
      <c r="U476" s="28"/>
      <c r="V476" s="28"/>
    </row>
    <row r="477" spans="1:22" s="17" customFormat="1" ht="36" customHeight="1">
      <c r="A477" s="27"/>
      <c r="B477" s="20"/>
      <c r="C477" s="27"/>
      <c r="D477" s="28"/>
      <c r="E477" s="28"/>
      <c r="F477" s="28"/>
      <c r="G477" s="28"/>
      <c r="H477" s="28"/>
      <c r="I477" s="28"/>
      <c r="J477" s="28"/>
      <c r="K477" s="28"/>
      <c r="L477" s="28"/>
      <c r="M477" s="28"/>
      <c r="N477" s="28"/>
      <c r="O477" s="28"/>
      <c r="P477" s="28"/>
      <c r="Q477" s="28"/>
      <c r="R477" s="28"/>
      <c r="S477" s="28"/>
      <c r="T477" s="28"/>
      <c r="U477" s="28"/>
      <c r="V477" s="28"/>
    </row>
    <row r="478" spans="1:22" s="17" customFormat="1" ht="36" customHeight="1">
      <c r="A478" s="27"/>
      <c r="B478" s="20"/>
      <c r="C478" s="27"/>
      <c r="D478" s="28"/>
      <c r="E478" s="28"/>
      <c r="F478" s="28"/>
      <c r="G478" s="28"/>
      <c r="H478" s="28"/>
      <c r="I478" s="28"/>
      <c r="J478" s="28"/>
      <c r="K478" s="28"/>
      <c r="L478" s="28"/>
      <c r="M478" s="28"/>
      <c r="N478" s="28"/>
      <c r="O478" s="28"/>
      <c r="P478" s="28"/>
      <c r="Q478" s="28"/>
      <c r="R478" s="28"/>
      <c r="S478" s="28"/>
      <c r="T478" s="28"/>
      <c r="U478" s="28"/>
      <c r="V478" s="28"/>
    </row>
    <row r="479" spans="1:22" s="17" customFormat="1" ht="36" customHeight="1">
      <c r="A479" s="27"/>
      <c r="B479" s="20"/>
      <c r="C479" s="27"/>
      <c r="D479" s="28"/>
      <c r="E479" s="28"/>
      <c r="F479" s="28"/>
      <c r="G479" s="28"/>
      <c r="H479" s="28"/>
      <c r="I479" s="28"/>
      <c r="J479" s="28"/>
      <c r="K479" s="28"/>
      <c r="L479" s="28"/>
      <c r="M479" s="28"/>
      <c r="N479" s="28"/>
      <c r="O479" s="28"/>
      <c r="P479" s="28"/>
      <c r="Q479" s="28"/>
      <c r="R479" s="28"/>
      <c r="S479" s="28"/>
      <c r="T479" s="28"/>
      <c r="U479" s="28"/>
      <c r="V479" s="28"/>
    </row>
    <row r="480" spans="1:22" s="17" customFormat="1" ht="36" customHeight="1">
      <c r="A480" s="27"/>
      <c r="B480" s="20"/>
      <c r="C480" s="27"/>
      <c r="D480" s="28"/>
      <c r="E480" s="28"/>
      <c r="F480" s="28"/>
      <c r="G480" s="28"/>
      <c r="H480" s="28"/>
      <c r="I480" s="28"/>
      <c r="J480" s="28"/>
      <c r="K480" s="28"/>
      <c r="L480" s="28"/>
      <c r="M480" s="28"/>
      <c r="N480" s="28"/>
      <c r="O480" s="28"/>
      <c r="P480" s="28"/>
      <c r="Q480" s="28"/>
      <c r="R480" s="28"/>
      <c r="S480" s="28"/>
      <c r="T480" s="28"/>
      <c r="U480" s="28"/>
      <c r="V480" s="28"/>
    </row>
    <row r="481" spans="1:22" s="17" customFormat="1" ht="36" customHeight="1">
      <c r="A481" s="27"/>
      <c r="B481" s="20"/>
      <c r="C481" s="27"/>
      <c r="D481" s="28"/>
      <c r="E481" s="28"/>
      <c r="F481" s="28"/>
      <c r="G481" s="28"/>
      <c r="H481" s="28"/>
      <c r="I481" s="28"/>
      <c r="J481" s="28"/>
      <c r="K481" s="28"/>
      <c r="L481" s="28"/>
      <c r="M481" s="28"/>
      <c r="N481" s="28"/>
      <c r="O481" s="28"/>
      <c r="P481" s="28"/>
      <c r="Q481" s="28"/>
      <c r="R481" s="28"/>
      <c r="S481" s="28"/>
      <c r="T481" s="28"/>
      <c r="U481" s="28"/>
      <c r="V481" s="28"/>
    </row>
    <row r="482" spans="1:22" s="17" customFormat="1" ht="36" customHeight="1">
      <c r="A482" s="27"/>
      <c r="B482" s="20"/>
      <c r="C482" s="27"/>
      <c r="D482" s="28"/>
      <c r="E482" s="28"/>
      <c r="F482" s="28"/>
      <c r="G482" s="28"/>
      <c r="H482" s="28"/>
      <c r="I482" s="28"/>
      <c r="J482" s="28"/>
      <c r="K482" s="28"/>
      <c r="L482" s="28"/>
      <c r="M482" s="28"/>
      <c r="N482" s="28"/>
      <c r="O482" s="28"/>
      <c r="P482" s="28"/>
      <c r="Q482" s="28"/>
      <c r="R482" s="28"/>
      <c r="S482" s="28"/>
      <c r="T482" s="28"/>
      <c r="U482" s="28"/>
      <c r="V482" s="28"/>
    </row>
    <row r="483" spans="1:22" s="17" customFormat="1" ht="36" customHeight="1">
      <c r="A483" s="27"/>
      <c r="B483" s="20"/>
      <c r="C483" s="27"/>
      <c r="D483" s="28"/>
      <c r="E483" s="28"/>
      <c r="F483" s="28"/>
      <c r="G483" s="28"/>
      <c r="H483" s="28"/>
      <c r="I483" s="28"/>
      <c r="J483" s="28"/>
      <c r="K483" s="28"/>
      <c r="L483" s="28"/>
      <c r="M483" s="28"/>
      <c r="N483" s="28"/>
      <c r="O483" s="28"/>
      <c r="P483" s="28"/>
      <c r="Q483" s="28"/>
      <c r="R483" s="28"/>
      <c r="S483" s="28"/>
      <c r="T483" s="28"/>
      <c r="U483" s="28"/>
      <c r="V483" s="28"/>
    </row>
    <row r="484" spans="1:22" s="17" customFormat="1" ht="36" customHeight="1">
      <c r="A484" s="27"/>
      <c r="B484" s="20"/>
      <c r="C484" s="27"/>
      <c r="D484" s="28"/>
      <c r="E484" s="28"/>
      <c r="F484" s="28"/>
      <c r="G484" s="28"/>
      <c r="H484" s="28"/>
      <c r="I484" s="28"/>
      <c r="J484" s="28"/>
      <c r="K484" s="28"/>
      <c r="L484" s="28"/>
      <c r="M484" s="28"/>
      <c r="N484" s="28"/>
      <c r="O484" s="28"/>
      <c r="P484" s="28"/>
      <c r="Q484" s="28"/>
      <c r="R484" s="28"/>
      <c r="S484" s="28"/>
      <c r="T484" s="28"/>
      <c r="U484" s="28"/>
      <c r="V484" s="28"/>
    </row>
    <row r="485" spans="1:22" s="17" customFormat="1" ht="36" customHeight="1">
      <c r="A485" s="27"/>
      <c r="B485" s="20"/>
      <c r="C485" s="27"/>
      <c r="D485" s="28"/>
      <c r="E485" s="28"/>
      <c r="F485" s="28"/>
      <c r="G485" s="28"/>
      <c r="H485" s="28"/>
      <c r="I485" s="28"/>
      <c r="J485" s="28"/>
      <c r="K485" s="28"/>
      <c r="L485" s="28"/>
      <c r="M485" s="28"/>
      <c r="N485" s="28"/>
      <c r="O485" s="28"/>
      <c r="P485" s="28"/>
      <c r="Q485" s="28"/>
      <c r="R485" s="28"/>
      <c r="S485" s="28"/>
      <c r="T485" s="28"/>
      <c r="U485" s="28"/>
      <c r="V485" s="28"/>
    </row>
    <row r="486" spans="1:22" s="17" customFormat="1" ht="36" customHeight="1">
      <c r="A486" s="27"/>
      <c r="B486" s="20"/>
      <c r="C486" s="27"/>
      <c r="D486" s="28"/>
      <c r="E486" s="28"/>
      <c r="F486" s="28"/>
      <c r="G486" s="28"/>
      <c r="H486" s="28"/>
      <c r="I486" s="28"/>
      <c r="J486" s="28"/>
      <c r="K486" s="28"/>
      <c r="L486" s="28"/>
      <c r="M486" s="28"/>
      <c r="N486" s="28"/>
      <c r="O486" s="28"/>
      <c r="P486" s="28"/>
      <c r="Q486" s="28"/>
      <c r="R486" s="28"/>
      <c r="S486" s="28"/>
      <c r="T486" s="28"/>
      <c r="U486" s="28"/>
      <c r="V486" s="28"/>
    </row>
    <row r="487" spans="1:22" s="17" customFormat="1" ht="36" customHeight="1">
      <c r="A487" s="27"/>
      <c r="B487" s="20"/>
      <c r="C487" s="27"/>
      <c r="D487" s="28"/>
      <c r="E487" s="28"/>
      <c r="F487" s="28"/>
      <c r="G487" s="28"/>
      <c r="H487" s="28"/>
      <c r="I487" s="28"/>
      <c r="J487" s="28"/>
      <c r="K487" s="28"/>
      <c r="L487" s="28"/>
      <c r="M487" s="28"/>
      <c r="N487" s="28"/>
      <c r="O487" s="28"/>
      <c r="P487" s="28"/>
      <c r="Q487" s="28"/>
      <c r="R487" s="28"/>
      <c r="S487" s="28"/>
      <c r="T487" s="28"/>
      <c r="U487" s="28"/>
      <c r="V487" s="28"/>
    </row>
    <row r="488" spans="1:22" s="17" customFormat="1" ht="36" customHeight="1">
      <c r="A488" s="27"/>
      <c r="B488" s="20"/>
      <c r="C488" s="27"/>
      <c r="D488" s="28"/>
      <c r="E488" s="28"/>
      <c r="F488" s="28"/>
      <c r="G488" s="28"/>
      <c r="H488" s="28"/>
      <c r="I488" s="28"/>
      <c r="J488" s="28"/>
      <c r="K488" s="28"/>
      <c r="L488" s="28"/>
      <c r="M488" s="28"/>
      <c r="N488" s="28"/>
      <c r="O488" s="28"/>
      <c r="P488" s="28"/>
      <c r="Q488" s="28"/>
      <c r="R488" s="28"/>
      <c r="S488" s="28"/>
      <c r="T488" s="28"/>
      <c r="U488" s="28"/>
      <c r="V488" s="28"/>
    </row>
    <row r="489" spans="1:22" s="17" customFormat="1" ht="36" customHeight="1">
      <c r="A489" s="27"/>
      <c r="B489" s="20"/>
      <c r="C489" s="27"/>
      <c r="D489" s="28"/>
      <c r="E489" s="28"/>
      <c r="F489" s="28"/>
      <c r="G489" s="28"/>
      <c r="H489" s="28"/>
      <c r="I489" s="28"/>
      <c r="J489" s="28"/>
      <c r="K489" s="28"/>
      <c r="L489" s="28"/>
      <c r="M489" s="28"/>
      <c r="N489" s="28"/>
      <c r="O489" s="28"/>
      <c r="P489" s="28"/>
      <c r="Q489" s="28"/>
      <c r="R489" s="28"/>
      <c r="S489" s="28"/>
      <c r="T489" s="28"/>
      <c r="U489" s="28"/>
      <c r="V489" s="28"/>
    </row>
    <row r="490" spans="1:22" s="17" customFormat="1" ht="36" customHeight="1">
      <c r="A490" s="27"/>
      <c r="B490" s="20"/>
      <c r="C490" s="27"/>
      <c r="D490" s="28"/>
      <c r="E490" s="28"/>
      <c r="F490" s="28"/>
      <c r="G490" s="28"/>
      <c r="H490" s="28"/>
      <c r="I490" s="28"/>
      <c r="J490" s="28"/>
      <c r="K490" s="28"/>
      <c r="L490" s="28"/>
      <c r="M490" s="28"/>
      <c r="N490" s="28"/>
      <c r="O490" s="28"/>
      <c r="P490" s="28"/>
      <c r="Q490" s="28"/>
      <c r="R490" s="28"/>
      <c r="S490" s="28"/>
      <c r="T490" s="28"/>
      <c r="U490" s="28"/>
      <c r="V490" s="28"/>
    </row>
    <row r="491" spans="1:22" s="17" customFormat="1" ht="36" customHeight="1">
      <c r="A491" s="27"/>
      <c r="B491" s="20"/>
      <c r="C491" s="27"/>
      <c r="D491" s="28"/>
      <c r="E491" s="28"/>
      <c r="F491" s="28"/>
      <c r="G491" s="28"/>
      <c r="H491" s="28"/>
      <c r="I491" s="28"/>
      <c r="J491" s="28"/>
      <c r="K491" s="28"/>
      <c r="L491" s="28"/>
      <c r="M491" s="28"/>
      <c r="N491" s="28"/>
      <c r="O491" s="28"/>
      <c r="P491" s="28"/>
      <c r="Q491" s="28"/>
      <c r="R491" s="28"/>
      <c r="S491" s="28"/>
      <c r="T491" s="28"/>
      <c r="U491" s="28"/>
      <c r="V491" s="28"/>
    </row>
    <row r="492" spans="1:22" s="17" customFormat="1" ht="36" customHeight="1">
      <c r="A492" s="27"/>
      <c r="B492" s="20"/>
      <c r="C492" s="27"/>
      <c r="D492" s="28"/>
      <c r="E492" s="28"/>
      <c r="F492" s="28"/>
      <c r="G492" s="28"/>
      <c r="H492" s="28"/>
      <c r="I492" s="28"/>
      <c r="J492" s="28"/>
      <c r="K492" s="28"/>
      <c r="L492" s="28"/>
      <c r="M492" s="28"/>
      <c r="N492" s="28"/>
      <c r="O492" s="28"/>
      <c r="P492" s="28"/>
      <c r="Q492" s="28"/>
      <c r="R492" s="28"/>
      <c r="S492" s="28"/>
      <c r="T492" s="28"/>
      <c r="U492" s="28"/>
      <c r="V492" s="28"/>
    </row>
    <row r="493" spans="1:22" s="17" customFormat="1" ht="36" customHeight="1">
      <c r="A493" s="27"/>
      <c r="B493" s="20"/>
      <c r="C493" s="27"/>
      <c r="D493" s="28"/>
      <c r="E493" s="28"/>
      <c r="F493" s="28"/>
      <c r="G493" s="28"/>
      <c r="H493" s="28"/>
      <c r="I493" s="28"/>
      <c r="J493" s="28"/>
      <c r="K493" s="28"/>
      <c r="L493" s="28"/>
      <c r="M493" s="28"/>
      <c r="N493" s="28"/>
      <c r="O493" s="28"/>
      <c r="P493" s="28"/>
      <c r="Q493" s="28"/>
      <c r="R493" s="28"/>
      <c r="S493" s="28"/>
      <c r="T493" s="28"/>
      <c r="U493" s="28"/>
      <c r="V493" s="28"/>
    </row>
    <row r="494" spans="1:22" s="17" customFormat="1" ht="36" customHeight="1">
      <c r="A494" s="27"/>
      <c r="B494" s="20"/>
      <c r="C494" s="27"/>
      <c r="D494" s="28"/>
      <c r="E494" s="28"/>
      <c r="F494" s="28"/>
      <c r="G494" s="28"/>
      <c r="H494" s="28"/>
      <c r="I494" s="28"/>
      <c r="J494" s="28"/>
      <c r="K494" s="28"/>
      <c r="L494" s="28"/>
      <c r="M494" s="28"/>
      <c r="N494" s="28"/>
      <c r="O494" s="28"/>
      <c r="P494" s="28"/>
      <c r="Q494" s="28"/>
      <c r="R494" s="28"/>
      <c r="S494" s="28"/>
      <c r="T494" s="28"/>
      <c r="U494" s="28"/>
      <c r="V494" s="28"/>
    </row>
    <row r="495" spans="1:22" s="17" customFormat="1" ht="36" customHeight="1">
      <c r="A495" s="27"/>
      <c r="B495" s="20"/>
      <c r="C495" s="27"/>
      <c r="D495" s="28"/>
      <c r="E495" s="28"/>
      <c r="F495" s="28"/>
      <c r="G495" s="28"/>
      <c r="H495" s="28"/>
      <c r="I495" s="28"/>
      <c r="J495" s="28"/>
      <c r="K495" s="28"/>
      <c r="L495" s="28"/>
      <c r="M495" s="28"/>
      <c r="N495" s="28"/>
      <c r="O495" s="28"/>
      <c r="P495" s="28"/>
      <c r="Q495" s="28"/>
      <c r="R495" s="28"/>
      <c r="S495" s="28"/>
      <c r="T495" s="28"/>
      <c r="U495" s="28"/>
      <c r="V495" s="28"/>
    </row>
    <row r="496" spans="1:22" s="17" customFormat="1" ht="36" customHeight="1">
      <c r="A496" s="27"/>
      <c r="B496" s="20"/>
      <c r="C496" s="27"/>
      <c r="D496" s="28"/>
      <c r="E496" s="28"/>
      <c r="F496" s="28"/>
      <c r="G496" s="28"/>
      <c r="H496" s="28"/>
      <c r="I496" s="28"/>
      <c r="J496" s="28"/>
      <c r="K496" s="28"/>
      <c r="L496" s="28"/>
      <c r="M496" s="28"/>
      <c r="N496" s="28"/>
      <c r="O496" s="28"/>
      <c r="P496" s="28"/>
      <c r="Q496" s="28"/>
      <c r="R496" s="28"/>
      <c r="S496" s="28"/>
      <c r="T496" s="28"/>
      <c r="U496" s="28"/>
      <c r="V496" s="28"/>
    </row>
    <row r="497" spans="1:22" s="17" customFormat="1" ht="36" customHeight="1">
      <c r="A497" s="27"/>
      <c r="B497" s="20"/>
      <c r="C497" s="27"/>
      <c r="D497" s="28"/>
      <c r="E497" s="28"/>
      <c r="F497" s="28"/>
      <c r="G497" s="28"/>
      <c r="H497" s="28"/>
      <c r="I497" s="28"/>
      <c r="J497" s="28"/>
      <c r="K497" s="28"/>
      <c r="L497" s="28"/>
      <c r="M497" s="28"/>
      <c r="N497" s="28"/>
      <c r="O497" s="28"/>
      <c r="P497" s="28"/>
      <c r="Q497" s="28"/>
      <c r="R497" s="28"/>
      <c r="S497" s="28"/>
      <c r="T497" s="28"/>
      <c r="U497" s="28"/>
      <c r="V497" s="28"/>
    </row>
    <row r="498" spans="1:22" s="17" customFormat="1" ht="36" customHeight="1">
      <c r="A498" s="27"/>
      <c r="B498" s="20"/>
      <c r="C498" s="27"/>
      <c r="D498" s="28"/>
      <c r="E498" s="28"/>
      <c r="F498" s="28"/>
      <c r="G498" s="28"/>
      <c r="H498" s="28"/>
      <c r="I498" s="28"/>
      <c r="J498" s="28"/>
      <c r="K498" s="28"/>
      <c r="L498" s="28"/>
      <c r="M498" s="28"/>
      <c r="N498" s="28"/>
      <c r="O498" s="28"/>
      <c r="P498" s="28"/>
      <c r="Q498" s="28"/>
      <c r="R498" s="28"/>
      <c r="S498" s="28"/>
      <c r="T498" s="28"/>
      <c r="U498" s="28"/>
      <c r="V498" s="28"/>
    </row>
    <row r="499" spans="1:22" s="17" customFormat="1" ht="36" customHeight="1">
      <c r="A499" s="27"/>
      <c r="B499" s="20"/>
      <c r="C499" s="27"/>
      <c r="D499" s="28"/>
      <c r="E499" s="28"/>
      <c r="F499" s="28"/>
      <c r="G499" s="28"/>
      <c r="H499" s="28"/>
      <c r="I499" s="28"/>
      <c r="J499" s="28"/>
      <c r="K499" s="28"/>
      <c r="L499" s="28"/>
      <c r="M499" s="28"/>
      <c r="N499" s="28"/>
      <c r="O499" s="28"/>
      <c r="P499" s="28"/>
      <c r="Q499" s="28"/>
      <c r="R499" s="28"/>
      <c r="S499" s="28"/>
      <c r="T499" s="28"/>
      <c r="U499" s="28"/>
      <c r="V499" s="28"/>
    </row>
    <row r="500" spans="1:22" s="17" customFormat="1" ht="36" customHeight="1">
      <c r="A500" s="27"/>
      <c r="B500" s="20"/>
      <c r="C500" s="27"/>
      <c r="D500" s="28"/>
      <c r="E500" s="28"/>
      <c r="F500" s="28"/>
      <c r="G500" s="28"/>
      <c r="H500" s="28"/>
      <c r="I500" s="28"/>
      <c r="J500" s="28"/>
      <c r="K500" s="28"/>
      <c r="L500" s="28"/>
      <c r="M500" s="28"/>
      <c r="N500" s="28"/>
      <c r="O500" s="28"/>
      <c r="P500" s="28"/>
      <c r="Q500" s="28"/>
      <c r="R500" s="28"/>
      <c r="S500" s="28"/>
      <c r="T500" s="28"/>
      <c r="U500" s="28"/>
      <c r="V500" s="28"/>
    </row>
    <row r="501" spans="1:22" s="17" customFormat="1" ht="36" customHeight="1">
      <c r="A501" s="27"/>
      <c r="B501" s="20"/>
      <c r="C501" s="27"/>
      <c r="D501" s="28"/>
      <c r="E501" s="28"/>
      <c r="F501" s="28"/>
      <c r="G501" s="28"/>
      <c r="H501" s="28"/>
      <c r="I501" s="28"/>
      <c r="J501" s="28"/>
      <c r="K501" s="28"/>
      <c r="L501" s="28"/>
      <c r="M501" s="28"/>
      <c r="N501" s="28"/>
      <c r="O501" s="28"/>
      <c r="P501" s="28"/>
      <c r="Q501" s="28"/>
      <c r="R501" s="28"/>
      <c r="S501" s="28"/>
      <c r="T501" s="28"/>
      <c r="U501" s="28"/>
      <c r="V501" s="28"/>
    </row>
    <row r="502" spans="1:22" s="17" customFormat="1" ht="36" customHeight="1">
      <c r="A502" s="27"/>
      <c r="B502" s="20"/>
      <c r="C502" s="27"/>
      <c r="D502" s="28"/>
      <c r="E502" s="28"/>
      <c r="F502" s="28"/>
      <c r="G502" s="28"/>
      <c r="H502" s="28"/>
      <c r="I502" s="28"/>
      <c r="J502" s="28"/>
      <c r="K502" s="28"/>
      <c r="L502" s="28"/>
      <c r="M502" s="28"/>
      <c r="N502" s="28"/>
      <c r="O502" s="28"/>
      <c r="P502" s="28"/>
      <c r="Q502" s="28"/>
      <c r="R502" s="28"/>
      <c r="S502" s="28"/>
      <c r="T502" s="28"/>
      <c r="U502" s="28"/>
      <c r="V502" s="28"/>
    </row>
    <row r="503" spans="1:22" s="17" customFormat="1" ht="36" customHeight="1">
      <c r="A503" s="27"/>
      <c r="B503" s="20"/>
      <c r="C503" s="27"/>
      <c r="D503" s="28"/>
      <c r="E503" s="28"/>
      <c r="F503" s="28"/>
      <c r="G503" s="28"/>
      <c r="H503" s="28"/>
      <c r="I503" s="28"/>
      <c r="J503" s="28"/>
      <c r="K503" s="28"/>
      <c r="L503" s="28"/>
      <c r="M503" s="28"/>
      <c r="N503" s="28"/>
      <c r="O503" s="28"/>
      <c r="P503" s="28"/>
      <c r="Q503" s="28"/>
      <c r="R503" s="28"/>
      <c r="S503" s="28"/>
      <c r="T503" s="28"/>
      <c r="U503" s="28"/>
      <c r="V503" s="28"/>
    </row>
    <row r="504" spans="1:22" s="17" customFormat="1" ht="36" customHeight="1">
      <c r="A504" s="27"/>
      <c r="B504" s="20"/>
      <c r="C504" s="27"/>
      <c r="D504" s="28"/>
      <c r="E504" s="28"/>
      <c r="F504" s="28"/>
      <c r="G504" s="28"/>
      <c r="H504" s="28"/>
      <c r="I504" s="28"/>
      <c r="J504" s="28"/>
      <c r="K504" s="28"/>
      <c r="L504" s="28"/>
      <c r="M504" s="28"/>
      <c r="N504" s="28"/>
      <c r="O504" s="28"/>
      <c r="P504" s="28"/>
      <c r="Q504" s="28"/>
      <c r="R504" s="28"/>
      <c r="S504" s="28"/>
      <c r="T504" s="28"/>
      <c r="U504" s="28"/>
      <c r="V504" s="28"/>
    </row>
    <row r="505" spans="1:22" s="17" customFormat="1" ht="36" customHeight="1">
      <c r="A505" s="27"/>
      <c r="B505" s="20"/>
      <c r="C505" s="27"/>
      <c r="D505" s="28"/>
      <c r="E505" s="28"/>
      <c r="F505" s="28"/>
      <c r="G505" s="28"/>
      <c r="H505" s="28"/>
      <c r="I505" s="28"/>
      <c r="J505" s="28"/>
      <c r="K505" s="28"/>
      <c r="L505" s="28"/>
      <c r="M505" s="28"/>
      <c r="N505" s="28"/>
      <c r="O505" s="28"/>
      <c r="P505" s="28"/>
      <c r="Q505" s="28"/>
      <c r="R505" s="28"/>
      <c r="S505" s="28"/>
      <c r="T505" s="28"/>
      <c r="U505" s="28"/>
      <c r="V505" s="28"/>
    </row>
    <row r="506" spans="1:22" s="17" customFormat="1" ht="36" customHeight="1">
      <c r="A506" s="27"/>
      <c r="B506" s="20"/>
      <c r="C506" s="27"/>
      <c r="D506" s="28"/>
      <c r="E506" s="28"/>
      <c r="F506" s="28"/>
      <c r="G506" s="28"/>
      <c r="H506" s="28"/>
      <c r="I506" s="28"/>
      <c r="J506" s="28"/>
      <c r="K506" s="28"/>
      <c r="L506" s="28"/>
      <c r="M506" s="28"/>
      <c r="N506" s="28"/>
      <c r="O506" s="28"/>
      <c r="P506" s="28"/>
      <c r="Q506" s="28"/>
      <c r="R506" s="28"/>
      <c r="S506" s="28"/>
      <c r="T506" s="28"/>
      <c r="U506" s="28"/>
      <c r="V506" s="28"/>
    </row>
    <row r="507" spans="1:22" s="17" customFormat="1" ht="36" customHeight="1">
      <c r="A507" s="27"/>
      <c r="B507" s="20"/>
      <c r="C507" s="27"/>
      <c r="D507" s="28"/>
      <c r="E507" s="28"/>
      <c r="F507" s="28"/>
      <c r="G507" s="28"/>
      <c r="H507" s="28"/>
      <c r="I507" s="28"/>
      <c r="J507" s="28"/>
      <c r="K507" s="28"/>
      <c r="L507" s="28"/>
      <c r="M507" s="28"/>
      <c r="N507" s="28"/>
      <c r="O507" s="28"/>
      <c r="P507" s="28"/>
      <c r="Q507" s="28"/>
      <c r="R507" s="28"/>
      <c r="S507" s="28"/>
      <c r="T507" s="28"/>
      <c r="U507" s="28"/>
      <c r="V507" s="28"/>
    </row>
    <row r="508" spans="1:22" s="17" customFormat="1" ht="36" customHeight="1">
      <c r="A508" s="27"/>
      <c r="B508" s="20"/>
      <c r="C508" s="27"/>
      <c r="D508" s="28"/>
      <c r="E508" s="28"/>
      <c r="F508" s="28"/>
      <c r="G508" s="28"/>
      <c r="H508" s="28"/>
      <c r="I508" s="28"/>
      <c r="J508" s="28"/>
      <c r="K508" s="28"/>
      <c r="L508" s="28"/>
      <c r="M508" s="28"/>
      <c r="N508" s="28"/>
      <c r="O508" s="28"/>
      <c r="P508" s="28"/>
      <c r="Q508" s="28"/>
      <c r="R508" s="28"/>
      <c r="S508" s="28"/>
      <c r="T508" s="28"/>
      <c r="U508" s="28"/>
      <c r="V508" s="28"/>
    </row>
    <row r="509" spans="1:22" s="17" customFormat="1" ht="36" customHeight="1">
      <c r="A509" s="27"/>
      <c r="B509" s="20"/>
      <c r="C509" s="27"/>
      <c r="D509" s="28"/>
      <c r="E509" s="28"/>
      <c r="F509" s="28"/>
      <c r="G509" s="28"/>
      <c r="H509" s="28"/>
      <c r="I509" s="28"/>
      <c r="J509" s="28"/>
      <c r="K509" s="28"/>
      <c r="L509" s="28"/>
      <c r="M509" s="28"/>
      <c r="N509" s="28"/>
      <c r="O509" s="28"/>
      <c r="P509" s="28"/>
      <c r="Q509" s="28"/>
      <c r="R509" s="28"/>
      <c r="S509" s="28"/>
      <c r="T509" s="28"/>
      <c r="U509" s="28"/>
      <c r="V509" s="28"/>
    </row>
    <row r="510" spans="1:22" s="17" customFormat="1" ht="36" customHeight="1">
      <c r="A510" s="27"/>
      <c r="B510" s="20"/>
      <c r="C510" s="27"/>
      <c r="D510" s="28"/>
      <c r="E510" s="28"/>
      <c r="F510" s="28"/>
      <c r="G510" s="28"/>
      <c r="H510" s="28"/>
      <c r="I510" s="28"/>
      <c r="J510" s="28"/>
      <c r="K510" s="28"/>
      <c r="L510" s="28"/>
      <c r="M510" s="28"/>
      <c r="N510" s="28"/>
      <c r="O510" s="28"/>
      <c r="P510" s="28"/>
      <c r="Q510" s="28"/>
      <c r="R510" s="28"/>
      <c r="S510" s="28"/>
      <c r="T510" s="28"/>
      <c r="U510" s="28"/>
      <c r="V510" s="28"/>
    </row>
    <row r="511" spans="1:22" s="17" customFormat="1" ht="36" customHeight="1">
      <c r="A511" s="27"/>
      <c r="B511" s="20"/>
      <c r="C511" s="27"/>
      <c r="D511" s="28"/>
      <c r="E511" s="28"/>
      <c r="F511" s="28"/>
      <c r="G511" s="28"/>
      <c r="H511" s="28"/>
      <c r="I511" s="28"/>
      <c r="J511" s="28"/>
      <c r="K511" s="28"/>
      <c r="L511" s="28"/>
      <c r="M511" s="28"/>
      <c r="N511" s="28"/>
      <c r="O511" s="28"/>
      <c r="P511" s="28"/>
      <c r="Q511" s="28"/>
      <c r="R511" s="28"/>
      <c r="S511" s="28"/>
      <c r="T511" s="28"/>
      <c r="U511" s="28"/>
      <c r="V511" s="28"/>
    </row>
    <row r="512" spans="1:22" s="17" customFormat="1" ht="36" customHeight="1">
      <c r="A512" s="27"/>
      <c r="B512" s="20"/>
      <c r="C512" s="27"/>
      <c r="D512" s="28"/>
      <c r="E512" s="28"/>
      <c r="F512" s="28"/>
      <c r="G512" s="28"/>
      <c r="H512" s="28"/>
      <c r="I512" s="28"/>
      <c r="J512" s="28"/>
      <c r="K512" s="28"/>
      <c r="L512" s="28"/>
      <c r="M512" s="28"/>
      <c r="N512" s="28"/>
      <c r="O512" s="28"/>
      <c r="P512" s="28"/>
      <c r="Q512" s="28"/>
      <c r="R512" s="28"/>
      <c r="S512" s="28"/>
      <c r="T512" s="28"/>
      <c r="U512" s="28"/>
      <c r="V512" s="28"/>
    </row>
    <row r="513" spans="1:22" s="17" customFormat="1" ht="36" customHeight="1">
      <c r="A513" s="27"/>
      <c r="B513" s="20"/>
      <c r="C513" s="27"/>
      <c r="D513" s="28"/>
      <c r="E513" s="28"/>
      <c r="F513" s="28"/>
      <c r="G513" s="28"/>
      <c r="H513" s="28"/>
      <c r="I513" s="28"/>
      <c r="J513" s="28"/>
      <c r="K513" s="28"/>
      <c r="L513" s="28"/>
      <c r="M513" s="28"/>
      <c r="N513" s="28"/>
      <c r="O513" s="28"/>
      <c r="P513" s="28"/>
      <c r="Q513" s="28"/>
      <c r="R513" s="28"/>
      <c r="S513" s="28"/>
      <c r="T513" s="28"/>
      <c r="U513" s="28"/>
      <c r="V513" s="28"/>
    </row>
    <row r="514" spans="1:22" s="17" customFormat="1" ht="36" customHeight="1">
      <c r="A514" s="27"/>
      <c r="B514" s="20"/>
      <c r="C514" s="27"/>
      <c r="D514" s="28"/>
      <c r="E514" s="28"/>
      <c r="F514" s="28"/>
      <c r="G514" s="28"/>
      <c r="H514" s="28"/>
      <c r="I514" s="28"/>
      <c r="J514" s="28"/>
      <c r="K514" s="28"/>
      <c r="L514" s="28"/>
      <c r="M514" s="28"/>
      <c r="N514" s="28"/>
      <c r="O514" s="28"/>
      <c r="P514" s="28"/>
      <c r="Q514" s="28"/>
      <c r="R514" s="28"/>
      <c r="S514" s="28"/>
      <c r="T514" s="28"/>
      <c r="U514" s="28"/>
      <c r="V514" s="28"/>
    </row>
    <row r="515" spans="1:22" s="17" customFormat="1" ht="36" customHeight="1">
      <c r="A515" s="27"/>
      <c r="B515" s="20"/>
      <c r="C515" s="27"/>
      <c r="D515" s="28"/>
      <c r="E515" s="28"/>
      <c r="F515" s="28"/>
      <c r="G515" s="28"/>
      <c r="H515" s="28"/>
      <c r="I515" s="28"/>
      <c r="J515" s="28"/>
      <c r="K515" s="28"/>
      <c r="L515" s="28"/>
      <c r="M515" s="28"/>
      <c r="N515" s="28"/>
      <c r="O515" s="28"/>
      <c r="P515" s="28"/>
      <c r="Q515" s="28"/>
      <c r="R515" s="28"/>
      <c r="S515" s="28"/>
      <c r="T515" s="28"/>
      <c r="U515" s="28"/>
      <c r="V515" s="28"/>
    </row>
    <row r="516" spans="1:22" s="17" customFormat="1" ht="36" customHeight="1">
      <c r="A516" s="27"/>
      <c r="B516" s="20"/>
      <c r="C516" s="27"/>
      <c r="D516" s="28"/>
      <c r="E516" s="28"/>
      <c r="F516" s="28"/>
      <c r="G516" s="28"/>
      <c r="H516" s="28"/>
      <c r="I516" s="28"/>
      <c r="J516" s="28"/>
      <c r="K516" s="28"/>
      <c r="L516" s="28"/>
      <c r="M516" s="28"/>
      <c r="N516" s="28"/>
      <c r="O516" s="28"/>
      <c r="P516" s="28"/>
      <c r="Q516" s="28"/>
      <c r="R516" s="28"/>
      <c r="S516" s="28"/>
      <c r="T516" s="28"/>
      <c r="U516" s="28"/>
      <c r="V516" s="28"/>
    </row>
    <row r="517" spans="1:22" s="17" customFormat="1" ht="36" customHeight="1">
      <c r="A517" s="27"/>
      <c r="B517" s="20"/>
      <c r="C517" s="27"/>
      <c r="D517" s="28"/>
      <c r="E517" s="28"/>
      <c r="F517" s="28"/>
      <c r="G517" s="28"/>
      <c r="H517" s="28"/>
      <c r="I517" s="28"/>
      <c r="J517" s="28"/>
      <c r="K517" s="28"/>
      <c r="L517" s="28"/>
      <c r="M517" s="28"/>
      <c r="N517" s="28"/>
      <c r="O517" s="28"/>
      <c r="P517" s="28"/>
      <c r="Q517" s="28"/>
      <c r="R517" s="28"/>
      <c r="S517" s="28"/>
      <c r="T517" s="28"/>
      <c r="U517" s="28"/>
      <c r="V517" s="28"/>
    </row>
    <row r="518" spans="1:22" s="17" customFormat="1" ht="36" customHeight="1">
      <c r="A518" s="27"/>
      <c r="B518" s="20"/>
      <c r="C518" s="27"/>
      <c r="D518" s="28"/>
      <c r="E518" s="28"/>
      <c r="F518" s="28"/>
      <c r="G518" s="28"/>
      <c r="H518" s="28"/>
      <c r="I518" s="28"/>
      <c r="J518" s="28"/>
      <c r="K518" s="28"/>
      <c r="L518" s="28"/>
      <c r="M518" s="28"/>
      <c r="N518" s="28"/>
      <c r="O518" s="28"/>
      <c r="P518" s="28"/>
      <c r="Q518" s="28"/>
      <c r="R518" s="28"/>
      <c r="S518" s="28"/>
      <c r="T518" s="28"/>
      <c r="U518" s="28"/>
      <c r="V518" s="28"/>
    </row>
    <row r="519" spans="1:22" s="17" customFormat="1" ht="36" customHeight="1">
      <c r="A519" s="27"/>
      <c r="B519" s="20"/>
      <c r="C519" s="27"/>
      <c r="D519" s="28"/>
      <c r="E519" s="28"/>
      <c r="F519" s="28"/>
      <c r="G519" s="28"/>
      <c r="H519" s="28"/>
      <c r="I519" s="28"/>
      <c r="J519" s="28"/>
      <c r="K519" s="28"/>
      <c r="L519" s="28"/>
      <c r="M519" s="28"/>
      <c r="N519" s="28"/>
      <c r="O519" s="28"/>
      <c r="P519" s="28"/>
      <c r="Q519" s="28"/>
      <c r="R519" s="28"/>
      <c r="S519" s="28"/>
      <c r="T519" s="28"/>
      <c r="U519" s="28"/>
      <c r="V519" s="28"/>
    </row>
    <row r="520" spans="1:22" s="17" customFormat="1" ht="36" customHeight="1">
      <c r="A520" s="27"/>
      <c r="B520" s="20"/>
      <c r="C520" s="27"/>
      <c r="D520" s="28"/>
      <c r="E520" s="28"/>
      <c r="F520" s="28"/>
      <c r="G520" s="28"/>
      <c r="H520" s="28"/>
      <c r="I520" s="28"/>
      <c r="J520" s="28"/>
      <c r="K520" s="28"/>
      <c r="L520" s="28"/>
      <c r="M520" s="28"/>
      <c r="N520" s="28"/>
      <c r="O520" s="28"/>
      <c r="P520" s="28"/>
      <c r="Q520" s="28"/>
      <c r="R520" s="28"/>
      <c r="S520" s="28"/>
      <c r="T520" s="28"/>
      <c r="U520" s="28"/>
      <c r="V520" s="28"/>
    </row>
    <row r="521" spans="1:22" s="17" customFormat="1" ht="36" customHeight="1">
      <c r="A521" s="27"/>
      <c r="B521" s="20"/>
      <c r="C521" s="27"/>
      <c r="D521" s="28"/>
      <c r="E521" s="28"/>
      <c r="F521" s="28"/>
      <c r="G521" s="28"/>
      <c r="H521" s="28"/>
      <c r="I521" s="28"/>
      <c r="J521" s="28"/>
      <c r="K521" s="28"/>
      <c r="L521" s="28"/>
      <c r="M521" s="28"/>
      <c r="N521" s="28"/>
      <c r="O521" s="28"/>
      <c r="P521" s="28"/>
      <c r="Q521" s="28"/>
      <c r="R521" s="28"/>
      <c r="S521" s="28"/>
      <c r="T521" s="28"/>
      <c r="U521" s="28"/>
      <c r="V521" s="28"/>
    </row>
    <row r="522" spans="1:22" s="17" customFormat="1" ht="36" customHeight="1">
      <c r="A522" s="27"/>
      <c r="B522" s="20"/>
      <c r="C522" s="27"/>
      <c r="D522" s="28"/>
      <c r="E522" s="28"/>
      <c r="F522" s="28"/>
      <c r="G522" s="28"/>
      <c r="H522" s="28"/>
      <c r="I522" s="28"/>
      <c r="J522" s="28"/>
      <c r="K522" s="28"/>
      <c r="L522" s="28"/>
      <c r="M522" s="28"/>
      <c r="N522" s="28"/>
      <c r="O522" s="28"/>
      <c r="P522" s="28"/>
      <c r="Q522" s="28"/>
      <c r="R522" s="28"/>
      <c r="S522" s="28"/>
      <c r="T522" s="28"/>
      <c r="U522" s="28"/>
      <c r="V522" s="28"/>
    </row>
    <row r="523" spans="1:22" s="17" customFormat="1" ht="36" customHeight="1">
      <c r="A523" s="27"/>
      <c r="B523" s="20"/>
      <c r="C523" s="27"/>
      <c r="D523" s="28"/>
      <c r="E523" s="28"/>
      <c r="F523" s="28"/>
      <c r="G523" s="28"/>
      <c r="H523" s="28"/>
      <c r="I523" s="28"/>
      <c r="J523" s="28"/>
      <c r="K523" s="28"/>
      <c r="L523" s="28"/>
      <c r="M523" s="28"/>
      <c r="N523" s="28"/>
      <c r="O523" s="28"/>
      <c r="P523" s="28"/>
      <c r="Q523" s="28"/>
      <c r="R523" s="28"/>
      <c r="S523" s="28"/>
      <c r="T523" s="28"/>
      <c r="U523" s="28"/>
      <c r="V523" s="28"/>
    </row>
    <row r="524" spans="1:22" s="17" customFormat="1" ht="36" customHeight="1">
      <c r="A524" s="27"/>
      <c r="B524" s="20"/>
      <c r="C524" s="27"/>
      <c r="D524" s="28"/>
      <c r="E524" s="28"/>
      <c r="F524" s="28"/>
      <c r="G524" s="28"/>
      <c r="H524" s="28"/>
      <c r="I524" s="28"/>
      <c r="J524" s="28"/>
      <c r="K524" s="28"/>
      <c r="L524" s="28"/>
      <c r="M524" s="28"/>
      <c r="N524" s="28"/>
      <c r="O524" s="28"/>
      <c r="P524" s="28"/>
      <c r="Q524" s="28"/>
      <c r="R524" s="28"/>
      <c r="S524" s="28"/>
      <c r="T524" s="28"/>
      <c r="U524" s="28"/>
      <c r="V524" s="28"/>
    </row>
    <row r="525" spans="1:22" s="17" customFormat="1" ht="36" customHeight="1">
      <c r="A525" s="27"/>
      <c r="B525" s="20"/>
      <c r="C525" s="27"/>
      <c r="D525" s="28"/>
      <c r="E525" s="28"/>
      <c r="F525" s="28"/>
      <c r="G525" s="28"/>
      <c r="H525" s="28"/>
      <c r="I525" s="28"/>
      <c r="J525" s="28"/>
      <c r="K525" s="28"/>
      <c r="L525" s="28"/>
      <c r="M525" s="28"/>
      <c r="N525" s="28"/>
      <c r="O525" s="28"/>
      <c r="P525" s="28"/>
      <c r="Q525" s="28"/>
      <c r="R525" s="28"/>
      <c r="S525" s="28"/>
      <c r="T525" s="28"/>
      <c r="U525" s="28"/>
      <c r="V525" s="28"/>
    </row>
    <row r="526" spans="1:22" s="17" customFormat="1" ht="36" customHeight="1">
      <c r="A526" s="27"/>
      <c r="B526" s="20"/>
      <c r="C526" s="27"/>
      <c r="D526" s="28"/>
      <c r="E526" s="28"/>
      <c r="F526" s="28"/>
      <c r="G526" s="28"/>
      <c r="H526" s="28"/>
      <c r="I526" s="28"/>
      <c r="J526" s="28"/>
      <c r="K526" s="28"/>
      <c r="L526" s="28"/>
      <c r="M526" s="28"/>
      <c r="N526" s="28"/>
      <c r="O526" s="28"/>
      <c r="P526" s="28"/>
      <c r="Q526" s="28"/>
      <c r="R526" s="28"/>
      <c r="S526" s="28"/>
      <c r="T526" s="28"/>
      <c r="U526" s="28"/>
      <c r="V526" s="28"/>
    </row>
    <row r="527" spans="1:22" s="17" customFormat="1" ht="36" customHeight="1">
      <c r="A527" s="27"/>
      <c r="B527" s="20"/>
      <c r="C527" s="27"/>
      <c r="D527" s="28"/>
      <c r="E527" s="28"/>
      <c r="F527" s="28"/>
      <c r="G527" s="28"/>
      <c r="H527" s="28"/>
      <c r="I527" s="28"/>
      <c r="J527" s="28"/>
      <c r="K527" s="28"/>
      <c r="L527" s="28"/>
      <c r="M527" s="28"/>
      <c r="N527" s="28"/>
      <c r="O527" s="28"/>
      <c r="P527" s="28"/>
      <c r="Q527" s="28"/>
      <c r="R527" s="28"/>
      <c r="S527" s="28"/>
      <c r="T527" s="28"/>
      <c r="U527" s="28"/>
      <c r="V527" s="28"/>
    </row>
    <row r="528" spans="1:22" s="17" customFormat="1" ht="36" customHeight="1">
      <c r="A528" s="27"/>
      <c r="B528" s="20"/>
      <c r="C528" s="27"/>
      <c r="D528" s="28"/>
      <c r="E528" s="28"/>
      <c r="F528" s="28"/>
      <c r="G528" s="28"/>
      <c r="H528" s="28"/>
      <c r="I528" s="28"/>
      <c r="J528" s="28"/>
      <c r="K528" s="28"/>
      <c r="L528" s="28"/>
      <c r="M528" s="28"/>
      <c r="N528" s="28"/>
      <c r="O528" s="28"/>
      <c r="P528" s="28"/>
      <c r="Q528" s="28"/>
      <c r="R528" s="28"/>
      <c r="S528" s="28"/>
      <c r="T528" s="28"/>
      <c r="U528" s="28"/>
      <c r="V528" s="28"/>
    </row>
    <row r="529" spans="1:22" s="17" customFormat="1" ht="36" customHeight="1">
      <c r="A529" s="27"/>
      <c r="B529" s="20"/>
      <c r="C529" s="27"/>
      <c r="D529" s="28"/>
      <c r="E529" s="28"/>
      <c r="F529" s="28"/>
      <c r="G529" s="28"/>
      <c r="H529" s="28"/>
      <c r="I529" s="28"/>
      <c r="J529" s="28"/>
      <c r="K529" s="28"/>
      <c r="L529" s="28"/>
      <c r="M529" s="28"/>
      <c r="N529" s="28"/>
      <c r="O529" s="28"/>
      <c r="P529" s="28"/>
      <c r="Q529" s="28"/>
      <c r="R529" s="28"/>
      <c r="S529" s="28"/>
      <c r="T529" s="28"/>
      <c r="U529" s="28"/>
      <c r="V529" s="28"/>
    </row>
    <row r="530" spans="1:22" s="17" customFormat="1" ht="36" customHeight="1">
      <c r="A530" s="27"/>
      <c r="B530" s="20"/>
      <c r="C530" s="27"/>
      <c r="D530" s="28"/>
      <c r="E530" s="28"/>
      <c r="F530" s="28"/>
      <c r="G530" s="28"/>
      <c r="H530" s="28"/>
      <c r="I530" s="28"/>
      <c r="J530" s="28"/>
      <c r="K530" s="28"/>
      <c r="L530" s="28"/>
      <c r="M530" s="28"/>
      <c r="N530" s="28"/>
      <c r="O530" s="28"/>
      <c r="P530" s="28"/>
      <c r="Q530" s="28"/>
      <c r="R530" s="28"/>
      <c r="S530" s="28"/>
      <c r="T530" s="28"/>
      <c r="U530" s="28"/>
      <c r="V530" s="28"/>
    </row>
    <row r="531" spans="1:22" s="17" customFormat="1" ht="36" customHeight="1">
      <c r="A531" s="27"/>
      <c r="B531" s="20"/>
      <c r="C531" s="27"/>
      <c r="D531" s="28"/>
      <c r="E531" s="28"/>
      <c r="F531" s="28"/>
      <c r="G531" s="28"/>
      <c r="H531" s="28"/>
      <c r="I531" s="28"/>
      <c r="J531" s="28"/>
      <c r="K531" s="28"/>
      <c r="L531" s="28"/>
      <c r="M531" s="28"/>
      <c r="N531" s="28"/>
      <c r="O531" s="28"/>
      <c r="P531" s="28"/>
      <c r="Q531" s="28"/>
      <c r="R531" s="28"/>
      <c r="S531" s="28"/>
      <c r="T531" s="28"/>
      <c r="U531" s="28"/>
      <c r="V531" s="28"/>
    </row>
    <row r="532" spans="1:22" s="17" customFormat="1" ht="36" customHeight="1">
      <c r="A532" s="27"/>
      <c r="B532" s="20"/>
      <c r="C532" s="27"/>
      <c r="D532" s="28"/>
      <c r="E532" s="28"/>
      <c r="F532" s="28"/>
      <c r="G532" s="28"/>
      <c r="H532" s="28"/>
      <c r="I532" s="28"/>
      <c r="J532" s="28"/>
      <c r="K532" s="28"/>
      <c r="L532" s="28"/>
      <c r="M532" s="28"/>
      <c r="N532" s="28"/>
      <c r="O532" s="28"/>
      <c r="P532" s="28"/>
      <c r="Q532" s="28"/>
      <c r="R532" s="28"/>
      <c r="S532" s="28"/>
      <c r="T532" s="28"/>
      <c r="U532" s="28"/>
      <c r="V532" s="28"/>
    </row>
    <row r="533" spans="1:22" s="17" customFormat="1" ht="36" customHeight="1">
      <c r="A533" s="27"/>
      <c r="B533" s="20"/>
      <c r="C533" s="27"/>
      <c r="D533" s="28"/>
      <c r="E533" s="28"/>
      <c r="F533" s="28"/>
      <c r="G533" s="28"/>
      <c r="H533" s="28"/>
      <c r="I533" s="28"/>
      <c r="J533" s="28"/>
      <c r="K533" s="28"/>
      <c r="L533" s="28"/>
      <c r="M533" s="28"/>
      <c r="N533" s="28"/>
      <c r="O533" s="28"/>
      <c r="P533" s="28"/>
      <c r="Q533" s="28"/>
      <c r="R533" s="28"/>
      <c r="S533" s="28"/>
      <c r="T533" s="28"/>
      <c r="U533" s="28"/>
      <c r="V533" s="28"/>
    </row>
    <row r="534" spans="1:22" s="17" customFormat="1" ht="36" customHeight="1">
      <c r="A534" s="27"/>
      <c r="B534" s="20"/>
      <c r="C534" s="27"/>
      <c r="D534" s="28"/>
      <c r="E534" s="28"/>
      <c r="F534" s="28"/>
      <c r="G534" s="28"/>
      <c r="H534" s="28"/>
      <c r="I534" s="28"/>
      <c r="J534" s="28"/>
      <c r="K534" s="28"/>
      <c r="L534" s="28"/>
      <c r="M534" s="28"/>
      <c r="N534" s="28"/>
      <c r="O534" s="28"/>
      <c r="P534" s="28"/>
      <c r="Q534" s="28"/>
      <c r="R534" s="28"/>
      <c r="S534" s="28"/>
      <c r="T534" s="28"/>
      <c r="U534" s="28"/>
      <c r="V534" s="28"/>
    </row>
    <row r="535" spans="1:22" s="17" customFormat="1" ht="36" customHeight="1">
      <c r="A535" s="27"/>
      <c r="B535" s="20"/>
      <c r="C535" s="27"/>
      <c r="D535" s="28"/>
      <c r="E535" s="28"/>
      <c r="F535" s="28"/>
      <c r="G535" s="28"/>
      <c r="H535" s="28"/>
      <c r="I535" s="28"/>
      <c r="J535" s="28"/>
      <c r="K535" s="28"/>
      <c r="L535" s="28"/>
      <c r="M535" s="28"/>
      <c r="N535" s="28"/>
      <c r="O535" s="28"/>
      <c r="P535" s="28"/>
      <c r="Q535" s="28"/>
      <c r="R535" s="28"/>
      <c r="S535" s="28"/>
      <c r="T535" s="28"/>
      <c r="U535" s="28"/>
      <c r="V535" s="28"/>
    </row>
    <row r="536" spans="1:22" s="17" customFormat="1" ht="36" customHeight="1">
      <c r="A536" s="27"/>
      <c r="B536" s="20"/>
      <c r="C536" s="27"/>
      <c r="D536" s="28"/>
      <c r="E536" s="28"/>
      <c r="F536" s="28"/>
      <c r="G536" s="28"/>
      <c r="H536" s="28"/>
      <c r="I536" s="28"/>
      <c r="J536" s="28"/>
      <c r="K536" s="28"/>
      <c r="L536" s="28"/>
      <c r="M536" s="28"/>
      <c r="N536" s="28"/>
      <c r="O536" s="28"/>
      <c r="P536" s="28"/>
      <c r="Q536" s="28"/>
      <c r="R536" s="28"/>
      <c r="S536" s="28"/>
      <c r="T536" s="28"/>
      <c r="U536" s="28"/>
      <c r="V536" s="28"/>
    </row>
    <row r="537" spans="1:22" s="17" customFormat="1" ht="36" customHeight="1">
      <c r="A537" s="27"/>
      <c r="B537" s="20"/>
      <c r="C537" s="27"/>
      <c r="D537" s="28"/>
      <c r="E537" s="28"/>
      <c r="F537" s="28"/>
      <c r="G537" s="28"/>
      <c r="H537" s="28"/>
      <c r="I537" s="28"/>
      <c r="J537" s="28"/>
      <c r="K537" s="28"/>
      <c r="L537" s="28"/>
      <c r="M537" s="28"/>
      <c r="N537" s="28"/>
      <c r="O537" s="28"/>
      <c r="P537" s="28"/>
      <c r="Q537" s="28"/>
      <c r="R537" s="28"/>
      <c r="S537" s="28"/>
      <c r="T537" s="28"/>
      <c r="U537" s="28"/>
      <c r="V537" s="28"/>
    </row>
    <row r="538" spans="1:22" s="17" customFormat="1" ht="36" customHeight="1">
      <c r="A538" s="27"/>
      <c r="B538" s="20"/>
      <c r="C538" s="27"/>
      <c r="D538" s="28"/>
      <c r="E538" s="28"/>
      <c r="F538" s="28"/>
      <c r="G538" s="28"/>
      <c r="H538" s="28"/>
      <c r="I538" s="28"/>
      <c r="J538" s="28"/>
      <c r="K538" s="28"/>
      <c r="L538" s="28"/>
      <c r="M538" s="28"/>
      <c r="N538" s="28"/>
      <c r="O538" s="28"/>
      <c r="P538" s="28"/>
      <c r="Q538" s="28"/>
      <c r="R538" s="28"/>
      <c r="S538" s="28"/>
      <c r="T538" s="28"/>
      <c r="U538" s="28"/>
      <c r="V538" s="28"/>
    </row>
    <row r="539" spans="1:22" s="17" customFormat="1" ht="36" customHeight="1">
      <c r="A539" s="27"/>
      <c r="B539" s="20"/>
      <c r="C539" s="27"/>
      <c r="D539" s="28"/>
      <c r="E539" s="28"/>
      <c r="F539" s="28"/>
      <c r="G539" s="28"/>
      <c r="H539" s="28"/>
      <c r="I539" s="28"/>
      <c r="J539" s="28"/>
      <c r="K539" s="28"/>
      <c r="L539" s="28"/>
      <c r="M539" s="28"/>
      <c r="N539" s="28"/>
      <c r="O539" s="28"/>
      <c r="P539" s="28"/>
      <c r="Q539" s="28"/>
      <c r="R539" s="28"/>
      <c r="S539" s="28"/>
      <c r="T539" s="28"/>
      <c r="U539" s="28"/>
      <c r="V539" s="28"/>
    </row>
    <row r="540" spans="1:22" s="17" customFormat="1" ht="36" customHeight="1">
      <c r="A540" s="27"/>
      <c r="B540" s="20"/>
      <c r="C540" s="27"/>
      <c r="D540" s="28"/>
      <c r="E540" s="28"/>
      <c r="F540" s="28"/>
      <c r="G540" s="28"/>
      <c r="H540" s="28"/>
      <c r="I540" s="28"/>
      <c r="J540" s="28"/>
      <c r="K540" s="28"/>
      <c r="L540" s="28"/>
      <c r="M540" s="28"/>
      <c r="N540" s="28"/>
      <c r="O540" s="28"/>
      <c r="P540" s="28"/>
      <c r="Q540" s="28"/>
      <c r="R540" s="28"/>
      <c r="S540" s="28"/>
      <c r="T540" s="28"/>
      <c r="U540" s="28"/>
      <c r="V540" s="28"/>
    </row>
    <row r="541" spans="1:22" s="17" customFormat="1" ht="36" customHeight="1">
      <c r="A541" s="27"/>
      <c r="B541" s="20"/>
      <c r="C541" s="27"/>
      <c r="D541" s="28"/>
      <c r="E541" s="28"/>
      <c r="F541" s="28"/>
      <c r="G541" s="28"/>
      <c r="H541" s="28"/>
      <c r="I541" s="28"/>
      <c r="J541" s="28"/>
      <c r="K541" s="28"/>
      <c r="L541" s="28"/>
      <c r="M541" s="28"/>
      <c r="N541" s="28"/>
      <c r="O541" s="28"/>
      <c r="P541" s="28"/>
      <c r="Q541" s="28"/>
      <c r="R541" s="28"/>
      <c r="S541" s="28"/>
      <c r="T541" s="28"/>
      <c r="U541" s="28"/>
      <c r="V541" s="28"/>
    </row>
    <row r="542" spans="1:22" s="17" customFormat="1" ht="36" customHeight="1">
      <c r="A542" s="27"/>
      <c r="B542" s="20"/>
      <c r="C542" s="27"/>
      <c r="D542" s="28"/>
      <c r="E542" s="28"/>
      <c r="F542" s="28"/>
      <c r="G542" s="28"/>
      <c r="H542" s="28"/>
      <c r="I542" s="28"/>
      <c r="J542" s="28"/>
      <c r="K542" s="28"/>
      <c r="L542" s="28"/>
      <c r="M542" s="28"/>
      <c r="N542" s="28"/>
      <c r="O542" s="28"/>
      <c r="P542" s="28"/>
      <c r="Q542" s="28"/>
      <c r="R542" s="28"/>
      <c r="S542" s="28"/>
      <c r="T542" s="28"/>
      <c r="U542" s="28"/>
      <c r="V542" s="28"/>
    </row>
    <row r="543" spans="1:22" s="17" customFormat="1" ht="36" customHeight="1">
      <c r="A543" s="27"/>
      <c r="B543" s="20"/>
      <c r="C543" s="27"/>
      <c r="D543" s="28"/>
      <c r="E543" s="28"/>
      <c r="F543" s="28"/>
      <c r="G543" s="28"/>
      <c r="H543" s="28"/>
      <c r="I543" s="28"/>
      <c r="J543" s="28"/>
      <c r="K543" s="28"/>
      <c r="L543" s="28"/>
      <c r="M543" s="28"/>
      <c r="N543" s="28"/>
      <c r="O543" s="28"/>
      <c r="P543" s="28"/>
      <c r="Q543" s="28"/>
      <c r="R543" s="28"/>
      <c r="S543" s="28"/>
      <c r="T543" s="28"/>
      <c r="U543" s="28"/>
      <c r="V543" s="28"/>
    </row>
    <row r="544" spans="1:22" s="17" customFormat="1" ht="36" customHeight="1">
      <c r="A544" s="27"/>
      <c r="B544" s="20"/>
      <c r="C544" s="27"/>
      <c r="D544" s="28"/>
      <c r="E544" s="28"/>
      <c r="F544" s="28"/>
      <c r="G544" s="28"/>
      <c r="H544" s="28"/>
      <c r="I544" s="28"/>
      <c r="J544" s="28"/>
      <c r="K544" s="28"/>
      <c r="L544" s="28"/>
      <c r="M544" s="28"/>
      <c r="N544" s="28"/>
      <c r="O544" s="28"/>
      <c r="P544" s="28"/>
      <c r="Q544" s="28"/>
      <c r="R544" s="28"/>
      <c r="S544" s="28"/>
      <c r="T544" s="28"/>
      <c r="U544" s="28"/>
      <c r="V544" s="28"/>
    </row>
    <row r="545" spans="1:22" s="17" customFormat="1" ht="36" customHeight="1">
      <c r="A545" s="27"/>
      <c r="B545" s="20"/>
      <c r="C545" s="27"/>
      <c r="D545" s="28"/>
      <c r="E545" s="28"/>
      <c r="F545" s="28"/>
      <c r="G545" s="28"/>
      <c r="H545" s="28"/>
      <c r="I545" s="28"/>
      <c r="J545" s="28"/>
      <c r="K545" s="28"/>
      <c r="L545" s="28"/>
      <c r="M545" s="28"/>
      <c r="N545" s="28"/>
      <c r="O545" s="28"/>
      <c r="P545" s="28"/>
      <c r="Q545" s="28"/>
      <c r="R545" s="28"/>
      <c r="S545" s="28"/>
      <c r="T545" s="28"/>
      <c r="U545" s="28"/>
      <c r="V545" s="28"/>
    </row>
    <row r="546" spans="1:22" s="17" customFormat="1" ht="36" customHeight="1">
      <c r="A546" s="27"/>
      <c r="B546" s="20"/>
      <c r="C546" s="27"/>
      <c r="D546" s="28"/>
      <c r="E546" s="28"/>
      <c r="F546" s="28"/>
      <c r="G546" s="28"/>
      <c r="H546" s="28"/>
      <c r="I546" s="28"/>
      <c r="J546" s="28"/>
      <c r="K546" s="28"/>
      <c r="L546" s="28"/>
      <c r="M546" s="28"/>
      <c r="N546" s="28"/>
      <c r="O546" s="28"/>
      <c r="P546" s="28"/>
      <c r="Q546" s="28"/>
      <c r="R546" s="28"/>
      <c r="S546" s="28"/>
      <c r="T546" s="28"/>
      <c r="U546" s="28"/>
      <c r="V546" s="28"/>
    </row>
    <row r="547" spans="1:22" s="17" customFormat="1" ht="36" customHeight="1">
      <c r="A547" s="27"/>
      <c r="B547" s="20"/>
      <c r="C547" s="27"/>
      <c r="D547" s="28"/>
      <c r="E547" s="28"/>
      <c r="F547" s="28"/>
      <c r="G547" s="28"/>
      <c r="H547" s="28"/>
      <c r="I547" s="28"/>
      <c r="J547" s="28"/>
      <c r="K547" s="28"/>
      <c r="L547" s="28"/>
      <c r="M547" s="28"/>
      <c r="N547" s="28"/>
      <c r="O547" s="28"/>
      <c r="P547" s="28"/>
      <c r="Q547" s="28"/>
      <c r="R547" s="28"/>
      <c r="S547" s="28"/>
      <c r="T547" s="28"/>
      <c r="U547" s="28"/>
      <c r="V547" s="28"/>
    </row>
    <row r="548" spans="1:22" s="17" customFormat="1" ht="36" customHeight="1">
      <c r="A548" s="27"/>
      <c r="B548" s="20"/>
      <c r="C548" s="27"/>
      <c r="D548" s="28"/>
      <c r="E548" s="28"/>
      <c r="F548" s="28"/>
      <c r="G548" s="28"/>
      <c r="H548" s="28"/>
      <c r="I548" s="28"/>
      <c r="J548" s="28"/>
      <c r="K548" s="28"/>
      <c r="L548" s="28"/>
      <c r="M548" s="28"/>
      <c r="N548" s="28"/>
      <c r="O548" s="28"/>
      <c r="P548" s="28"/>
      <c r="Q548" s="28"/>
      <c r="R548" s="28"/>
      <c r="S548" s="28"/>
      <c r="T548" s="28"/>
      <c r="U548" s="28"/>
      <c r="V548" s="28"/>
    </row>
    <row r="549" spans="1:22" s="17" customFormat="1" ht="36" customHeight="1">
      <c r="A549" s="27"/>
      <c r="B549" s="20"/>
      <c r="C549" s="27"/>
      <c r="D549" s="28"/>
      <c r="E549" s="28"/>
      <c r="F549" s="28"/>
      <c r="G549" s="28"/>
      <c r="H549" s="28"/>
      <c r="I549" s="28"/>
      <c r="J549" s="28"/>
      <c r="K549" s="28"/>
      <c r="L549" s="28"/>
      <c r="M549" s="28"/>
      <c r="N549" s="28"/>
      <c r="O549" s="28"/>
      <c r="P549" s="28"/>
      <c r="Q549" s="28"/>
      <c r="R549" s="28"/>
      <c r="S549" s="28"/>
      <c r="T549" s="28"/>
      <c r="U549" s="28"/>
      <c r="V549" s="28"/>
    </row>
    <row r="550" spans="1:22" s="17" customFormat="1" ht="36" customHeight="1">
      <c r="A550" s="27"/>
      <c r="B550" s="20"/>
      <c r="C550" s="27"/>
      <c r="D550" s="28"/>
      <c r="E550" s="28"/>
      <c r="F550" s="28"/>
      <c r="G550" s="28"/>
      <c r="H550" s="28"/>
      <c r="I550" s="28"/>
      <c r="J550" s="28"/>
      <c r="K550" s="28"/>
      <c r="L550" s="28"/>
      <c r="M550" s="28"/>
      <c r="N550" s="28"/>
      <c r="O550" s="28"/>
      <c r="P550" s="28"/>
      <c r="Q550" s="28"/>
      <c r="R550" s="28"/>
      <c r="S550" s="28"/>
      <c r="T550" s="28"/>
      <c r="U550" s="28"/>
      <c r="V550" s="28"/>
    </row>
    <row r="551" spans="1:22" s="17" customFormat="1" ht="36" customHeight="1">
      <c r="A551" s="27"/>
      <c r="B551" s="20"/>
      <c r="C551" s="27"/>
      <c r="D551" s="28"/>
      <c r="E551" s="28"/>
      <c r="F551" s="28"/>
      <c r="G551" s="28"/>
      <c r="H551" s="28"/>
      <c r="I551" s="28"/>
      <c r="J551" s="28"/>
      <c r="K551" s="28"/>
      <c r="L551" s="28"/>
      <c r="M551" s="28"/>
      <c r="N551" s="28"/>
      <c r="O551" s="28"/>
      <c r="P551" s="28"/>
      <c r="Q551" s="28"/>
      <c r="R551" s="28"/>
      <c r="S551" s="28"/>
      <c r="T551" s="28"/>
      <c r="U551" s="28"/>
      <c r="V551" s="28"/>
    </row>
    <row r="552" spans="1:22" s="17" customFormat="1" ht="36" customHeight="1">
      <c r="A552" s="27"/>
      <c r="B552" s="20"/>
      <c r="C552" s="27"/>
      <c r="D552" s="28"/>
      <c r="E552" s="28"/>
      <c r="F552" s="28"/>
      <c r="G552" s="28"/>
      <c r="H552" s="28"/>
      <c r="I552" s="28"/>
      <c r="J552" s="28"/>
      <c r="K552" s="28"/>
      <c r="L552" s="28"/>
      <c r="M552" s="28"/>
      <c r="N552" s="28"/>
      <c r="O552" s="28"/>
      <c r="P552" s="28"/>
      <c r="Q552" s="28"/>
      <c r="R552" s="28"/>
      <c r="S552" s="28"/>
      <c r="T552" s="28"/>
      <c r="U552" s="28"/>
      <c r="V552" s="28"/>
    </row>
    <row r="553" spans="1:22" s="17" customFormat="1" ht="36" customHeight="1">
      <c r="A553" s="27"/>
      <c r="B553" s="20"/>
      <c r="C553" s="27"/>
      <c r="D553" s="28"/>
      <c r="E553" s="28"/>
      <c r="F553" s="28"/>
      <c r="G553" s="28"/>
      <c r="H553" s="28"/>
      <c r="I553" s="28"/>
      <c r="J553" s="28"/>
      <c r="K553" s="28"/>
      <c r="L553" s="28"/>
      <c r="M553" s="28"/>
      <c r="N553" s="28"/>
      <c r="O553" s="28"/>
      <c r="P553" s="28"/>
      <c r="Q553" s="28"/>
      <c r="R553" s="28"/>
      <c r="S553" s="28"/>
      <c r="T553" s="28"/>
      <c r="U553" s="28"/>
      <c r="V553" s="28"/>
    </row>
    <row r="554" spans="1:22" s="17" customFormat="1" ht="36" customHeight="1">
      <c r="A554" s="27"/>
      <c r="B554" s="20"/>
      <c r="C554" s="27"/>
      <c r="D554" s="28"/>
      <c r="E554" s="28"/>
      <c r="F554" s="28"/>
      <c r="G554" s="28"/>
      <c r="H554" s="28"/>
      <c r="I554" s="28"/>
      <c r="J554" s="28"/>
      <c r="K554" s="28"/>
      <c r="L554" s="28"/>
      <c r="M554" s="28"/>
      <c r="N554" s="28"/>
      <c r="O554" s="28"/>
      <c r="P554" s="28"/>
      <c r="Q554" s="28"/>
      <c r="R554" s="28"/>
      <c r="S554" s="28"/>
      <c r="T554" s="28"/>
      <c r="U554" s="28"/>
      <c r="V554" s="28"/>
    </row>
    <row r="555" spans="1:22" s="17" customFormat="1" ht="36" customHeight="1">
      <c r="A555" s="27"/>
      <c r="B555" s="20"/>
      <c r="C555" s="27"/>
      <c r="D555" s="28"/>
      <c r="E555" s="28"/>
      <c r="F555" s="28"/>
      <c r="G555" s="28"/>
      <c r="H555" s="28"/>
      <c r="I555" s="28"/>
      <c r="J555" s="28"/>
      <c r="K555" s="28"/>
      <c r="L555" s="28"/>
      <c r="M555" s="28"/>
      <c r="N555" s="28"/>
      <c r="O555" s="28"/>
      <c r="P555" s="28"/>
      <c r="Q555" s="28"/>
      <c r="R555" s="28"/>
      <c r="S555" s="28"/>
      <c r="T555" s="28"/>
      <c r="U555" s="28"/>
      <c r="V555" s="28"/>
    </row>
    <row r="556" spans="1:22" s="17" customFormat="1" ht="36" customHeight="1">
      <c r="A556" s="27"/>
      <c r="B556" s="20"/>
      <c r="C556" s="27"/>
      <c r="D556" s="28"/>
      <c r="E556" s="28"/>
      <c r="F556" s="28"/>
      <c r="G556" s="28"/>
      <c r="H556" s="28"/>
      <c r="I556" s="28"/>
      <c r="J556" s="28"/>
      <c r="K556" s="28"/>
      <c r="L556" s="28"/>
      <c r="M556" s="28"/>
      <c r="N556" s="28"/>
      <c r="O556" s="28"/>
      <c r="P556" s="28"/>
      <c r="Q556" s="28"/>
      <c r="R556" s="28"/>
      <c r="S556" s="28"/>
      <c r="T556" s="28"/>
      <c r="U556" s="28"/>
      <c r="V556" s="28"/>
    </row>
    <row r="557" spans="1:22" s="17" customFormat="1" ht="36" customHeight="1">
      <c r="A557" s="27"/>
      <c r="B557" s="20"/>
      <c r="C557" s="27"/>
      <c r="D557" s="28"/>
      <c r="E557" s="28"/>
      <c r="F557" s="28"/>
      <c r="G557" s="28"/>
      <c r="H557" s="28"/>
      <c r="I557" s="28"/>
      <c r="J557" s="28"/>
      <c r="K557" s="28"/>
      <c r="L557" s="28"/>
      <c r="M557" s="28"/>
      <c r="N557" s="28"/>
      <c r="O557" s="28"/>
      <c r="P557" s="28"/>
      <c r="Q557" s="28"/>
      <c r="R557" s="28"/>
      <c r="S557" s="28"/>
      <c r="T557" s="28"/>
      <c r="U557" s="28"/>
      <c r="V557" s="28"/>
    </row>
    <row r="558" spans="1:22" s="17" customFormat="1" ht="36" customHeight="1">
      <c r="A558" s="27"/>
      <c r="B558" s="20"/>
      <c r="C558" s="27"/>
      <c r="D558" s="28"/>
      <c r="E558" s="28"/>
      <c r="F558" s="28"/>
      <c r="G558" s="28"/>
      <c r="H558" s="28"/>
      <c r="I558" s="28"/>
      <c r="J558" s="28"/>
      <c r="K558" s="28"/>
      <c r="L558" s="28"/>
      <c r="M558" s="28"/>
      <c r="N558" s="28"/>
      <c r="O558" s="28"/>
      <c r="P558" s="28"/>
      <c r="Q558" s="28"/>
      <c r="R558" s="28"/>
      <c r="S558" s="28"/>
      <c r="T558" s="28"/>
      <c r="U558" s="28"/>
      <c r="V558" s="28"/>
    </row>
    <row r="559" spans="1:22" s="17" customFormat="1" ht="36" customHeight="1">
      <c r="A559" s="27"/>
      <c r="B559" s="20"/>
      <c r="C559" s="27"/>
      <c r="D559" s="28"/>
      <c r="E559" s="28"/>
      <c r="F559" s="28"/>
      <c r="G559" s="28"/>
      <c r="H559" s="28"/>
      <c r="I559" s="28"/>
      <c r="J559" s="28"/>
      <c r="K559" s="28"/>
      <c r="L559" s="28"/>
      <c r="M559" s="28"/>
      <c r="N559" s="28"/>
      <c r="O559" s="28"/>
      <c r="P559" s="28"/>
      <c r="Q559" s="28"/>
      <c r="R559" s="28"/>
      <c r="S559" s="28"/>
      <c r="T559" s="28"/>
      <c r="U559" s="28"/>
      <c r="V559" s="28"/>
    </row>
    <row r="560" spans="1:22" s="17" customFormat="1" ht="36" customHeight="1">
      <c r="A560" s="27"/>
      <c r="B560" s="20"/>
      <c r="C560" s="27"/>
      <c r="D560" s="28"/>
      <c r="E560" s="28"/>
      <c r="F560" s="28"/>
      <c r="G560" s="28"/>
      <c r="H560" s="28"/>
      <c r="I560" s="28"/>
      <c r="J560" s="28"/>
      <c r="K560" s="28"/>
      <c r="L560" s="28"/>
      <c r="M560" s="28"/>
      <c r="N560" s="28"/>
      <c r="O560" s="28"/>
      <c r="P560" s="28"/>
      <c r="Q560" s="28"/>
      <c r="R560" s="28"/>
      <c r="S560" s="28"/>
      <c r="T560" s="28"/>
      <c r="U560" s="28"/>
      <c r="V560" s="28"/>
    </row>
    <row r="561" spans="1:22" s="17" customFormat="1" ht="36" customHeight="1">
      <c r="A561" s="27"/>
      <c r="B561" s="20"/>
      <c r="C561" s="27"/>
      <c r="D561" s="28"/>
      <c r="E561" s="28"/>
      <c r="F561" s="28"/>
      <c r="G561" s="28"/>
      <c r="H561" s="28"/>
      <c r="I561" s="28"/>
      <c r="J561" s="28"/>
      <c r="K561" s="28"/>
      <c r="L561" s="28"/>
      <c r="M561" s="28"/>
      <c r="N561" s="28"/>
      <c r="O561" s="28"/>
      <c r="P561" s="28"/>
      <c r="Q561" s="28"/>
      <c r="R561" s="28"/>
      <c r="S561" s="28"/>
      <c r="T561" s="28"/>
      <c r="U561" s="28"/>
      <c r="V561" s="28"/>
    </row>
    <row r="562" spans="1:22" s="17" customFormat="1" ht="36" customHeight="1">
      <c r="A562" s="27"/>
      <c r="B562" s="20"/>
      <c r="C562" s="27"/>
      <c r="D562" s="28"/>
      <c r="E562" s="28"/>
      <c r="F562" s="28"/>
      <c r="G562" s="28"/>
      <c r="H562" s="28"/>
      <c r="I562" s="28"/>
      <c r="J562" s="28"/>
      <c r="K562" s="28"/>
      <c r="L562" s="28"/>
      <c r="M562" s="28"/>
      <c r="N562" s="28"/>
      <c r="O562" s="28"/>
      <c r="P562" s="28"/>
      <c r="Q562" s="28"/>
      <c r="R562" s="28"/>
      <c r="S562" s="28"/>
      <c r="T562" s="28"/>
      <c r="U562" s="28"/>
      <c r="V562" s="28"/>
    </row>
    <row r="563" spans="1:22" s="17" customFormat="1" ht="36" customHeight="1">
      <c r="A563" s="27"/>
      <c r="B563" s="20"/>
      <c r="C563" s="27"/>
      <c r="D563" s="28"/>
      <c r="E563" s="28"/>
      <c r="F563" s="28"/>
      <c r="G563" s="28"/>
      <c r="H563" s="28"/>
      <c r="I563" s="28"/>
      <c r="J563" s="28"/>
      <c r="K563" s="28"/>
      <c r="L563" s="28"/>
      <c r="M563" s="28"/>
      <c r="N563" s="28"/>
      <c r="O563" s="28"/>
      <c r="P563" s="28"/>
      <c r="Q563" s="28"/>
      <c r="R563" s="28"/>
      <c r="S563" s="28"/>
      <c r="T563" s="28"/>
      <c r="U563" s="28"/>
      <c r="V563" s="28"/>
    </row>
    <row r="564" spans="1:22" s="17" customFormat="1" ht="36" customHeight="1">
      <c r="A564" s="27"/>
      <c r="B564" s="20"/>
      <c r="C564" s="27"/>
      <c r="D564" s="28"/>
      <c r="E564" s="28"/>
      <c r="F564" s="28"/>
      <c r="G564" s="28"/>
      <c r="H564" s="28"/>
      <c r="I564" s="28"/>
      <c r="J564" s="28"/>
      <c r="K564" s="28"/>
      <c r="L564" s="28"/>
      <c r="M564" s="28"/>
      <c r="N564" s="28"/>
      <c r="O564" s="28"/>
      <c r="P564" s="28"/>
      <c r="Q564" s="28"/>
      <c r="R564" s="28"/>
      <c r="S564" s="28"/>
      <c r="T564" s="28"/>
      <c r="U564" s="28"/>
      <c r="V564" s="28"/>
    </row>
    <row r="565" spans="1:22" s="17" customFormat="1" ht="36" customHeight="1">
      <c r="A565" s="27"/>
      <c r="B565" s="20"/>
      <c r="C565" s="27"/>
      <c r="D565" s="28"/>
      <c r="E565" s="28"/>
      <c r="F565" s="28"/>
      <c r="G565" s="28"/>
      <c r="H565" s="28"/>
      <c r="I565" s="28"/>
      <c r="J565" s="28"/>
      <c r="K565" s="28"/>
      <c r="L565" s="28"/>
      <c r="M565" s="28"/>
      <c r="N565" s="28"/>
      <c r="O565" s="28"/>
      <c r="P565" s="28"/>
      <c r="Q565" s="28"/>
      <c r="R565" s="28"/>
      <c r="S565" s="28"/>
      <c r="T565" s="28"/>
      <c r="U565" s="28"/>
      <c r="V565" s="28"/>
    </row>
    <row r="566" spans="1:22" s="17" customFormat="1" ht="36" customHeight="1">
      <c r="A566" s="27"/>
      <c r="B566" s="20"/>
      <c r="C566" s="27"/>
      <c r="D566" s="28"/>
      <c r="E566" s="28"/>
      <c r="F566" s="28"/>
      <c r="G566" s="28"/>
      <c r="H566" s="28"/>
      <c r="I566" s="28"/>
      <c r="J566" s="28"/>
      <c r="K566" s="28"/>
      <c r="L566" s="28"/>
      <c r="M566" s="28"/>
      <c r="N566" s="28"/>
      <c r="O566" s="28"/>
      <c r="P566" s="28"/>
      <c r="Q566" s="28"/>
      <c r="R566" s="28"/>
      <c r="S566" s="28"/>
      <c r="T566" s="28"/>
      <c r="U566" s="28"/>
      <c r="V566" s="28"/>
    </row>
    <row r="567" spans="1:22" s="17" customFormat="1" ht="36" customHeight="1">
      <c r="A567" s="27"/>
      <c r="B567" s="20"/>
      <c r="C567" s="27"/>
      <c r="D567" s="28"/>
      <c r="E567" s="28"/>
      <c r="F567" s="28"/>
      <c r="G567" s="28"/>
      <c r="H567" s="28"/>
      <c r="I567" s="28"/>
      <c r="J567" s="28"/>
      <c r="K567" s="28"/>
      <c r="L567" s="28"/>
      <c r="M567" s="28"/>
      <c r="N567" s="28"/>
      <c r="O567" s="28"/>
      <c r="P567" s="28"/>
      <c r="Q567" s="28"/>
      <c r="R567" s="28"/>
      <c r="S567" s="28"/>
      <c r="T567" s="28"/>
      <c r="U567" s="28"/>
      <c r="V567" s="28"/>
    </row>
    <row r="568" spans="1:22" s="17" customFormat="1" ht="36" customHeight="1">
      <c r="A568" s="27"/>
      <c r="B568" s="20"/>
      <c r="C568" s="27"/>
      <c r="D568" s="28"/>
      <c r="E568" s="28"/>
      <c r="F568" s="28"/>
      <c r="G568" s="28"/>
      <c r="H568" s="28"/>
      <c r="I568" s="28"/>
      <c r="J568" s="28"/>
      <c r="K568" s="28"/>
      <c r="L568" s="28"/>
      <c r="M568" s="28"/>
      <c r="N568" s="28"/>
      <c r="O568" s="28"/>
      <c r="P568" s="28"/>
      <c r="Q568" s="28"/>
      <c r="R568" s="28"/>
      <c r="S568" s="28"/>
      <c r="T568" s="28"/>
      <c r="U568" s="28"/>
      <c r="V568" s="28"/>
    </row>
    <row r="569" spans="1:22" s="17" customFormat="1" ht="36" customHeight="1">
      <c r="A569" s="27"/>
      <c r="B569" s="20"/>
      <c r="C569" s="27"/>
      <c r="D569" s="28"/>
      <c r="E569" s="28"/>
      <c r="F569" s="28"/>
      <c r="G569" s="28"/>
      <c r="H569" s="28"/>
      <c r="I569" s="28"/>
      <c r="J569" s="28"/>
      <c r="K569" s="28"/>
      <c r="L569" s="28"/>
      <c r="M569" s="28"/>
      <c r="N569" s="28"/>
      <c r="O569" s="28"/>
      <c r="P569" s="28"/>
      <c r="Q569" s="28"/>
      <c r="R569" s="28"/>
      <c r="S569" s="28"/>
      <c r="T569" s="28"/>
      <c r="U569" s="28"/>
      <c r="V569" s="28"/>
    </row>
    <row r="570" spans="1:22" s="17" customFormat="1" ht="36" customHeight="1">
      <c r="A570" s="27"/>
      <c r="B570" s="20"/>
      <c r="C570" s="27"/>
      <c r="D570" s="28"/>
      <c r="E570" s="28"/>
      <c r="F570" s="28"/>
      <c r="G570" s="28"/>
      <c r="H570" s="28"/>
      <c r="I570" s="28"/>
      <c r="J570" s="28"/>
      <c r="K570" s="28"/>
      <c r="L570" s="28"/>
      <c r="M570" s="28"/>
      <c r="N570" s="28"/>
      <c r="O570" s="28"/>
      <c r="P570" s="28"/>
      <c r="Q570" s="28"/>
      <c r="R570" s="28"/>
      <c r="S570" s="28"/>
      <c r="T570" s="28"/>
      <c r="U570" s="28"/>
      <c r="V570" s="28"/>
    </row>
    <row r="571" spans="1:22" s="17" customFormat="1" ht="36" customHeight="1">
      <c r="A571" s="27"/>
      <c r="B571" s="20"/>
      <c r="C571" s="27"/>
      <c r="D571" s="28"/>
      <c r="E571" s="28"/>
      <c r="F571" s="28"/>
      <c r="G571" s="28"/>
      <c r="H571" s="28"/>
      <c r="I571" s="28"/>
      <c r="J571" s="28"/>
      <c r="K571" s="28"/>
      <c r="L571" s="28"/>
      <c r="M571" s="28"/>
      <c r="N571" s="28"/>
      <c r="O571" s="28"/>
      <c r="P571" s="28"/>
      <c r="Q571" s="28"/>
      <c r="R571" s="28"/>
      <c r="S571" s="28"/>
      <c r="T571" s="28"/>
      <c r="U571" s="28"/>
      <c r="V571" s="28"/>
    </row>
    <row r="572" spans="1:22" s="17" customFormat="1" ht="36" customHeight="1">
      <c r="A572" s="27"/>
      <c r="B572" s="20"/>
      <c r="C572" s="27"/>
      <c r="D572" s="28"/>
      <c r="E572" s="28"/>
      <c r="F572" s="28"/>
      <c r="G572" s="28"/>
      <c r="H572" s="28"/>
      <c r="I572" s="28"/>
      <c r="J572" s="28"/>
      <c r="K572" s="28"/>
      <c r="L572" s="28"/>
      <c r="M572" s="28"/>
      <c r="N572" s="28"/>
      <c r="O572" s="28"/>
      <c r="P572" s="28"/>
      <c r="Q572" s="28"/>
      <c r="R572" s="28"/>
      <c r="S572" s="28"/>
      <c r="T572" s="28"/>
      <c r="U572" s="28"/>
      <c r="V572" s="28"/>
    </row>
    <row r="573" spans="1:22" s="17" customFormat="1" ht="36" customHeight="1">
      <c r="A573" s="27"/>
      <c r="B573" s="20"/>
      <c r="C573" s="27"/>
      <c r="D573" s="28"/>
      <c r="E573" s="28"/>
      <c r="F573" s="28"/>
      <c r="G573" s="28"/>
      <c r="H573" s="28"/>
      <c r="I573" s="28"/>
      <c r="J573" s="28"/>
      <c r="K573" s="28"/>
      <c r="L573" s="28"/>
      <c r="M573" s="28"/>
      <c r="N573" s="28"/>
      <c r="O573" s="28"/>
      <c r="P573" s="28"/>
      <c r="Q573" s="28"/>
      <c r="R573" s="28"/>
      <c r="S573" s="28"/>
      <c r="T573" s="28"/>
      <c r="U573" s="28"/>
      <c r="V573" s="28"/>
    </row>
    <row r="574" spans="1:22" s="17" customFormat="1" ht="36" customHeight="1">
      <c r="A574" s="27"/>
      <c r="B574" s="20"/>
      <c r="C574" s="27"/>
      <c r="D574" s="28"/>
      <c r="E574" s="28"/>
      <c r="F574" s="28"/>
      <c r="G574" s="28"/>
      <c r="H574" s="28"/>
      <c r="I574" s="28"/>
      <c r="J574" s="28"/>
      <c r="K574" s="28"/>
      <c r="L574" s="28"/>
      <c r="M574" s="28"/>
      <c r="N574" s="28"/>
      <c r="O574" s="28"/>
      <c r="P574" s="28"/>
      <c r="Q574" s="28"/>
      <c r="R574" s="28"/>
      <c r="S574" s="28"/>
      <c r="T574" s="28"/>
      <c r="U574" s="28"/>
      <c r="V574" s="28"/>
    </row>
    <row r="575" spans="1:22" s="17" customFormat="1" ht="36" customHeight="1">
      <c r="A575" s="27"/>
      <c r="B575" s="20"/>
      <c r="C575" s="27"/>
      <c r="D575" s="28"/>
      <c r="E575" s="28"/>
      <c r="F575" s="28"/>
      <c r="G575" s="28"/>
      <c r="H575" s="28"/>
      <c r="I575" s="28"/>
      <c r="J575" s="28"/>
      <c r="K575" s="28"/>
      <c r="L575" s="28"/>
      <c r="M575" s="28"/>
      <c r="N575" s="28"/>
      <c r="O575" s="28"/>
      <c r="P575" s="28"/>
      <c r="Q575" s="28"/>
      <c r="R575" s="28"/>
      <c r="S575" s="28"/>
      <c r="T575" s="28"/>
      <c r="U575" s="28"/>
      <c r="V575" s="28"/>
    </row>
    <row r="576" spans="1:22" s="17" customFormat="1" ht="36" customHeight="1">
      <c r="A576" s="27"/>
      <c r="B576" s="20"/>
      <c r="C576" s="27"/>
      <c r="D576" s="28"/>
      <c r="E576" s="28"/>
      <c r="F576" s="28"/>
      <c r="G576" s="28"/>
      <c r="H576" s="28"/>
      <c r="I576" s="28"/>
      <c r="J576" s="28"/>
      <c r="K576" s="28"/>
      <c r="L576" s="28"/>
      <c r="M576" s="28"/>
      <c r="N576" s="28"/>
      <c r="O576" s="28"/>
      <c r="P576" s="28"/>
      <c r="Q576" s="28"/>
      <c r="R576" s="28"/>
      <c r="S576" s="28"/>
      <c r="T576" s="28"/>
      <c r="U576" s="28"/>
      <c r="V576" s="28"/>
    </row>
    <row r="577" spans="1:22" s="17" customFormat="1" ht="36" customHeight="1">
      <c r="A577" s="27"/>
      <c r="B577" s="20"/>
      <c r="C577" s="27"/>
      <c r="D577" s="28"/>
      <c r="E577" s="28"/>
      <c r="F577" s="28"/>
      <c r="G577" s="28"/>
      <c r="H577" s="28"/>
      <c r="I577" s="28"/>
      <c r="J577" s="28"/>
      <c r="K577" s="28"/>
      <c r="L577" s="28"/>
      <c r="M577" s="28"/>
      <c r="N577" s="28"/>
      <c r="O577" s="28"/>
      <c r="P577" s="28"/>
      <c r="Q577" s="28"/>
      <c r="R577" s="28"/>
      <c r="S577" s="28"/>
      <c r="T577" s="28"/>
      <c r="U577" s="28"/>
      <c r="V577" s="28"/>
    </row>
    <row r="578" spans="1:22" s="17" customFormat="1" ht="36" customHeight="1">
      <c r="A578" s="27"/>
      <c r="B578" s="20"/>
      <c r="C578" s="27"/>
      <c r="D578" s="28"/>
      <c r="E578" s="28"/>
      <c r="F578" s="28"/>
      <c r="G578" s="28"/>
      <c r="H578" s="28"/>
      <c r="I578" s="28"/>
      <c r="J578" s="28"/>
      <c r="K578" s="28"/>
      <c r="L578" s="28"/>
      <c r="M578" s="28"/>
      <c r="N578" s="28"/>
      <c r="O578" s="28"/>
      <c r="P578" s="28"/>
      <c r="Q578" s="28"/>
      <c r="R578" s="28"/>
      <c r="S578" s="28"/>
      <c r="T578" s="28"/>
      <c r="U578" s="28"/>
      <c r="V578" s="28"/>
    </row>
    <row r="579" spans="1:22" s="17" customFormat="1" ht="36" customHeight="1">
      <c r="A579" s="27"/>
      <c r="B579" s="20"/>
      <c r="C579" s="27"/>
      <c r="D579" s="28"/>
      <c r="E579" s="28"/>
      <c r="F579" s="28"/>
      <c r="G579" s="28"/>
      <c r="H579" s="28"/>
      <c r="I579" s="28"/>
      <c r="J579" s="28"/>
      <c r="K579" s="28"/>
      <c r="L579" s="28"/>
      <c r="M579" s="28"/>
      <c r="N579" s="28"/>
      <c r="O579" s="28"/>
      <c r="P579" s="28"/>
      <c r="Q579" s="28"/>
      <c r="R579" s="28"/>
      <c r="S579" s="28"/>
      <c r="T579" s="28"/>
      <c r="U579" s="28"/>
      <c r="V579" s="28"/>
    </row>
    <row r="580" spans="1:22" s="17" customFormat="1" ht="36" customHeight="1">
      <c r="A580" s="27"/>
      <c r="B580" s="20"/>
      <c r="C580" s="27"/>
      <c r="D580" s="28"/>
      <c r="E580" s="28"/>
      <c r="F580" s="28"/>
      <c r="G580" s="28"/>
      <c r="H580" s="28"/>
      <c r="I580" s="28"/>
      <c r="J580" s="28"/>
      <c r="K580" s="28"/>
      <c r="L580" s="28"/>
      <c r="M580" s="28"/>
      <c r="N580" s="28"/>
      <c r="O580" s="28"/>
      <c r="P580" s="28"/>
      <c r="Q580" s="28"/>
      <c r="R580" s="28"/>
      <c r="S580" s="28"/>
      <c r="T580" s="28"/>
      <c r="U580" s="28"/>
      <c r="V580" s="28"/>
    </row>
    <row r="581" spans="1:22" s="17" customFormat="1" ht="36" customHeight="1">
      <c r="A581" s="27"/>
      <c r="B581" s="20"/>
      <c r="C581" s="27"/>
      <c r="D581" s="28"/>
      <c r="E581" s="28"/>
      <c r="F581" s="28"/>
      <c r="G581" s="28"/>
      <c r="H581" s="28"/>
      <c r="I581" s="28"/>
      <c r="J581" s="28"/>
      <c r="K581" s="28"/>
      <c r="L581" s="28"/>
      <c r="M581" s="28"/>
      <c r="N581" s="28"/>
      <c r="O581" s="28"/>
      <c r="P581" s="28"/>
      <c r="Q581" s="28"/>
      <c r="R581" s="28"/>
      <c r="S581" s="28"/>
      <c r="T581" s="28"/>
      <c r="U581" s="28"/>
      <c r="V581" s="28"/>
    </row>
    <row r="582" spans="1:22" s="17" customFormat="1" ht="36" customHeight="1">
      <c r="A582" s="27"/>
      <c r="B582" s="20"/>
      <c r="C582" s="27"/>
      <c r="D582" s="28"/>
      <c r="E582" s="28"/>
      <c r="F582" s="28"/>
      <c r="G582" s="28"/>
      <c r="H582" s="28"/>
      <c r="I582" s="28"/>
      <c r="J582" s="28"/>
      <c r="K582" s="28"/>
      <c r="L582" s="28"/>
      <c r="M582" s="28"/>
      <c r="N582" s="28"/>
      <c r="O582" s="28"/>
      <c r="P582" s="28"/>
      <c r="Q582" s="28"/>
      <c r="R582" s="28"/>
      <c r="S582" s="28"/>
      <c r="T582" s="28"/>
      <c r="U582" s="28"/>
      <c r="V582" s="28"/>
    </row>
    <row r="583" spans="1:22" s="17" customFormat="1" ht="36" customHeight="1">
      <c r="A583" s="27"/>
      <c r="B583" s="20"/>
      <c r="C583" s="27"/>
      <c r="D583" s="28"/>
      <c r="E583" s="28"/>
      <c r="F583" s="28"/>
      <c r="G583" s="28"/>
      <c r="H583" s="28"/>
      <c r="I583" s="28"/>
      <c r="J583" s="28"/>
      <c r="K583" s="28"/>
      <c r="L583" s="28"/>
      <c r="M583" s="28"/>
      <c r="N583" s="28"/>
      <c r="O583" s="28"/>
      <c r="P583" s="28"/>
      <c r="Q583" s="28"/>
      <c r="R583" s="28"/>
      <c r="S583" s="28"/>
      <c r="T583" s="28"/>
      <c r="U583" s="28"/>
      <c r="V583" s="28"/>
    </row>
    <row r="584" spans="1:22" s="17" customFormat="1" ht="36" customHeight="1">
      <c r="A584" s="27"/>
      <c r="B584" s="20"/>
      <c r="C584" s="27"/>
      <c r="D584" s="28"/>
      <c r="E584" s="28"/>
      <c r="F584" s="28"/>
      <c r="G584" s="28"/>
      <c r="H584" s="28"/>
      <c r="I584" s="28"/>
      <c r="J584" s="28"/>
      <c r="K584" s="28"/>
      <c r="L584" s="28"/>
      <c r="M584" s="28"/>
      <c r="N584" s="28"/>
      <c r="O584" s="28"/>
      <c r="P584" s="28"/>
      <c r="Q584" s="28"/>
      <c r="R584" s="28"/>
      <c r="S584" s="28"/>
      <c r="T584" s="28"/>
      <c r="U584" s="28"/>
      <c r="V584" s="28"/>
    </row>
    <row r="585" spans="1:22" s="17" customFormat="1" ht="36" customHeight="1">
      <c r="A585" s="27"/>
      <c r="B585" s="20"/>
      <c r="C585" s="27"/>
      <c r="D585" s="28"/>
      <c r="E585" s="28"/>
      <c r="F585" s="28"/>
      <c r="G585" s="28"/>
      <c r="H585" s="28"/>
      <c r="I585" s="28"/>
      <c r="J585" s="28"/>
      <c r="K585" s="28"/>
      <c r="L585" s="28"/>
      <c r="M585" s="28"/>
      <c r="N585" s="28"/>
      <c r="O585" s="28"/>
      <c r="P585" s="28"/>
      <c r="Q585" s="28"/>
      <c r="R585" s="28"/>
      <c r="S585" s="28"/>
      <c r="T585" s="28"/>
      <c r="U585" s="28"/>
      <c r="V585" s="28"/>
    </row>
    <row r="586" spans="1:22" s="17" customFormat="1" ht="36" customHeight="1">
      <c r="A586" s="27"/>
      <c r="B586" s="20"/>
      <c r="C586" s="27"/>
      <c r="D586" s="28"/>
      <c r="E586" s="28"/>
      <c r="F586" s="28"/>
      <c r="G586" s="28"/>
      <c r="H586" s="28"/>
      <c r="I586" s="28"/>
      <c r="J586" s="28"/>
      <c r="K586" s="28"/>
      <c r="L586" s="28"/>
      <c r="M586" s="28"/>
      <c r="N586" s="28"/>
      <c r="O586" s="28"/>
      <c r="P586" s="28"/>
      <c r="Q586" s="28"/>
      <c r="R586" s="28"/>
      <c r="S586" s="28"/>
      <c r="T586" s="28"/>
      <c r="U586" s="28"/>
      <c r="V586" s="28"/>
    </row>
    <row r="587" spans="1:22" s="17" customFormat="1" ht="36" customHeight="1">
      <c r="A587" s="27"/>
      <c r="B587" s="20"/>
      <c r="C587" s="27"/>
      <c r="D587" s="28"/>
      <c r="E587" s="28"/>
      <c r="F587" s="28"/>
      <c r="G587" s="28"/>
      <c r="H587" s="28"/>
      <c r="I587" s="28"/>
      <c r="J587" s="28"/>
      <c r="K587" s="28"/>
      <c r="L587" s="28"/>
      <c r="M587" s="28"/>
      <c r="N587" s="28"/>
      <c r="O587" s="28"/>
      <c r="P587" s="28"/>
      <c r="Q587" s="28"/>
      <c r="R587" s="28"/>
      <c r="S587" s="28"/>
      <c r="T587" s="28"/>
      <c r="U587" s="28"/>
      <c r="V587" s="28"/>
    </row>
    <row r="588" spans="1:22" s="17" customFormat="1" ht="36" customHeight="1">
      <c r="A588" s="27"/>
      <c r="B588" s="20"/>
      <c r="C588" s="27"/>
      <c r="D588" s="28"/>
      <c r="E588" s="28"/>
      <c r="F588" s="28"/>
      <c r="G588" s="28"/>
      <c r="H588" s="28"/>
      <c r="I588" s="28"/>
      <c r="J588" s="28"/>
      <c r="K588" s="28"/>
      <c r="L588" s="28"/>
      <c r="M588" s="28"/>
      <c r="N588" s="28"/>
      <c r="O588" s="28"/>
      <c r="P588" s="28"/>
      <c r="Q588" s="28"/>
      <c r="R588" s="28"/>
      <c r="S588" s="28"/>
      <c r="T588" s="28"/>
      <c r="U588" s="28"/>
      <c r="V588" s="28"/>
    </row>
    <row r="589" spans="1:22" s="17" customFormat="1" ht="36" customHeight="1">
      <c r="A589" s="27"/>
      <c r="B589" s="20"/>
      <c r="C589" s="27"/>
      <c r="D589" s="28"/>
      <c r="E589" s="28"/>
      <c r="F589" s="28"/>
      <c r="G589" s="28"/>
      <c r="H589" s="28"/>
      <c r="I589" s="28"/>
      <c r="J589" s="28"/>
      <c r="K589" s="28"/>
      <c r="L589" s="28"/>
      <c r="M589" s="28"/>
      <c r="N589" s="28"/>
      <c r="O589" s="28"/>
      <c r="P589" s="28"/>
      <c r="Q589" s="28"/>
      <c r="R589" s="28"/>
      <c r="S589" s="28"/>
      <c r="T589" s="28"/>
      <c r="U589" s="28"/>
      <c r="V589" s="28"/>
    </row>
    <row r="590" spans="1:22" s="17" customFormat="1" ht="36" customHeight="1">
      <c r="A590" s="27"/>
      <c r="B590" s="20"/>
      <c r="C590" s="27"/>
      <c r="D590" s="28"/>
      <c r="E590" s="28"/>
      <c r="F590" s="28"/>
      <c r="G590" s="28"/>
      <c r="H590" s="28"/>
      <c r="I590" s="28"/>
      <c r="J590" s="28"/>
      <c r="K590" s="28"/>
      <c r="L590" s="28"/>
      <c r="M590" s="28"/>
      <c r="N590" s="28"/>
      <c r="O590" s="28"/>
      <c r="P590" s="28"/>
      <c r="Q590" s="28"/>
      <c r="R590" s="28"/>
      <c r="S590" s="28"/>
      <c r="T590" s="28"/>
      <c r="U590" s="28"/>
      <c r="V590" s="28"/>
    </row>
    <row r="591" spans="1:22" s="17" customFormat="1" ht="36" customHeight="1">
      <c r="A591" s="27"/>
      <c r="B591" s="20"/>
      <c r="C591" s="27"/>
      <c r="D591" s="28"/>
      <c r="E591" s="28"/>
      <c r="F591" s="28"/>
      <c r="G591" s="28"/>
      <c r="H591" s="28"/>
      <c r="I591" s="28"/>
      <c r="J591" s="28"/>
      <c r="K591" s="28"/>
      <c r="L591" s="28"/>
      <c r="M591" s="28"/>
      <c r="N591" s="28"/>
      <c r="O591" s="28"/>
      <c r="P591" s="28"/>
      <c r="Q591" s="28"/>
      <c r="R591" s="28"/>
      <c r="S591" s="28"/>
      <c r="T591" s="28"/>
      <c r="U591" s="28"/>
      <c r="V591" s="28"/>
    </row>
    <row r="592" spans="1:22" s="17" customFormat="1" ht="36" customHeight="1">
      <c r="A592" s="27"/>
      <c r="B592" s="20"/>
      <c r="C592" s="27"/>
      <c r="D592" s="28"/>
      <c r="E592" s="28"/>
      <c r="F592" s="28"/>
      <c r="G592" s="28"/>
      <c r="H592" s="28"/>
      <c r="I592" s="28"/>
      <c r="J592" s="28"/>
      <c r="K592" s="28"/>
      <c r="L592" s="28"/>
      <c r="M592" s="28"/>
      <c r="N592" s="28"/>
      <c r="O592" s="28"/>
      <c r="P592" s="28"/>
      <c r="Q592" s="28"/>
      <c r="R592" s="28"/>
      <c r="S592" s="28"/>
      <c r="T592" s="28"/>
      <c r="U592" s="28"/>
      <c r="V592" s="28"/>
    </row>
    <row r="593" spans="1:22" s="17" customFormat="1" ht="36" customHeight="1">
      <c r="A593" s="27"/>
      <c r="B593" s="20"/>
      <c r="C593" s="27"/>
      <c r="D593" s="28"/>
      <c r="E593" s="28"/>
      <c r="F593" s="28"/>
      <c r="G593" s="28"/>
      <c r="H593" s="28"/>
      <c r="I593" s="28"/>
      <c r="J593" s="28"/>
      <c r="K593" s="28"/>
      <c r="L593" s="28"/>
      <c r="M593" s="28"/>
      <c r="N593" s="28"/>
      <c r="O593" s="28"/>
      <c r="P593" s="28"/>
      <c r="Q593" s="28"/>
      <c r="R593" s="28"/>
      <c r="S593" s="28"/>
      <c r="T593" s="28"/>
      <c r="U593" s="28"/>
      <c r="V593" s="28"/>
    </row>
    <row r="594" spans="1:22" s="17" customFormat="1" ht="36" customHeight="1">
      <c r="A594" s="27"/>
      <c r="B594" s="20"/>
      <c r="C594" s="27"/>
      <c r="D594" s="28"/>
      <c r="E594" s="28"/>
      <c r="F594" s="28"/>
      <c r="G594" s="28"/>
      <c r="H594" s="28"/>
      <c r="I594" s="28"/>
      <c r="J594" s="28"/>
      <c r="K594" s="28"/>
      <c r="L594" s="28"/>
      <c r="M594" s="28"/>
      <c r="N594" s="28"/>
      <c r="O594" s="28"/>
      <c r="P594" s="28"/>
      <c r="Q594" s="28"/>
      <c r="R594" s="28"/>
      <c r="S594" s="28"/>
      <c r="T594" s="28"/>
      <c r="U594" s="28"/>
      <c r="V594" s="28"/>
    </row>
    <row r="595" spans="1:22" s="17" customFormat="1" ht="36" customHeight="1">
      <c r="A595" s="27"/>
      <c r="B595" s="20"/>
      <c r="C595" s="27"/>
      <c r="D595" s="28"/>
      <c r="E595" s="28"/>
      <c r="F595" s="28"/>
      <c r="G595" s="28"/>
      <c r="H595" s="28"/>
      <c r="I595" s="28"/>
      <c r="J595" s="28"/>
      <c r="K595" s="28"/>
      <c r="L595" s="28"/>
      <c r="M595" s="28"/>
      <c r="N595" s="28"/>
      <c r="O595" s="28"/>
      <c r="P595" s="28"/>
      <c r="Q595" s="28"/>
      <c r="R595" s="28"/>
      <c r="S595" s="28"/>
      <c r="T595" s="28"/>
      <c r="U595" s="28"/>
      <c r="V595" s="28"/>
    </row>
    <row r="596" spans="1:22" s="17" customFormat="1" ht="36" customHeight="1">
      <c r="A596" s="27"/>
      <c r="B596" s="20"/>
      <c r="C596" s="27"/>
      <c r="D596" s="28"/>
      <c r="E596" s="28"/>
      <c r="F596" s="28"/>
      <c r="G596" s="28"/>
      <c r="H596" s="28"/>
      <c r="I596" s="28"/>
      <c r="J596" s="28"/>
      <c r="K596" s="28"/>
      <c r="L596" s="28"/>
      <c r="M596" s="28"/>
      <c r="N596" s="28"/>
      <c r="O596" s="28"/>
      <c r="P596" s="28"/>
      <c r="Q596" s="28"/>
      <c r="R596" s="28"/>
      <c r="S596" s="28"/>
      <c r="T596" s="28"/>
      <c r="U596" s="28"/>
      <c r="V596" s="28"/>
    </row>
    <row r="597" spans="1:22" s="17" customFormat="1" ht="36" customHeight="1">
      <c r="A597" s="27"/>
      <c r="B597" s="20"/>
      <c r="C597" s="27"/>
      <c r="D597" s="28"/>
      <c r="E597" s="28"/>
      <c r="F597" s="28"/>
      <c r="G597" s="28"/>
      <c r="H597" s="28"/>
      <c r="I597" s="28"/>
      <c r="J597" s="28"/>
      <c r="K597" s="28"/>
      <c r="L597" s="28"/>
      <c r="M597" s="28"/>
      <c r="N597" s="28"/>
      <c r="O597" s="28"/>
      <c r="P597" s="28"/>
      <c r="Q597" s="28"/>
      <c r="R597" s="28"/>
      <c r="S597" s="28"/>
      <c r="T597" s="28"/>
      <c r="U597" s="28"/>
      <c r="V597" s="28"/>
    </row>
    <row r="598" spans="1:22" s="17" customFormat="1" ht="36" customHeight="1">
      <c r="A598" s="27"/>
      <c r="B598" s="20"/>
      <c r="C598" s="27"/>
      <c r="D598" s="28"/>
      <c r="E598" s="28"/>
      <c r="F598" s="28"/>
      <c r="G598" s="28"/>
      <c r="H598" s="28"/>
      <c r="I598" s="28"/>
      <c r="J598" s="28"/>
      <c r="K598" s="28"/>
      <c r="L598" s="28"/>
      <c r="M598" s="28"/>
      <c r="N598" s="28"/>
      <c r="O598" s="28"/>
      <c r="P598" s="28"/>
      <c r="Q598" s="28"/>
      <c r="R598" s="28"/>
      <c r="S598" s="28"/>
      <c r="T598" s="28"/>
      <c r="U598" s="28"/>
      <c r="V598" s="28"/>
    </row>
    <row r="599" spans="1:22" s="17" customFormat="1" ht="36" customHeight="1">
      <c r="A599" s="27"/>
      <c r="B599" s="20"/>
      <c r="C599" s="27"/>
      <c r="D599" s="28"/>
      <c r="E599" s="28"/>
      <c r="F599" s="28"/>
      <c r="G599" s="28"/>
      <c r="H599" s="28"/>
      <c r="I599" s="28"/>
      <c r="J599" s="28"/>
      <c r="K599" s="28"/>
      <c r="L599" s="28"/>
      <c r="M599" s="28"/>
      <c r="N599" s="28"/>
      <c r="O599" s="28"/>
      <c r="P599" s="28"/>
      <c r="Q599" s="28"/>
      <c r="R599" s="28"/>
      <c r="S599" s="28"/>
      <c r="T599" s="28"/>
      <c r="U599" s="28"/>
      <c r="V599" s="28"/>
    </row>
    <row r="600" spans="1:22" s="17" customFormat="1" ht="36" customHeight="1">
      <c r="A600" s="27"/>
      <c r="B600" s="20"/>
      <c r="C600" s="27"/>
      <c r="D600" s="28"/>
      <c r="E600" s="28"/>
      <c r="F600" s="28"/>
      <c r="G600" s="28"/>
      <c r="H600" s="28"/>
      <c r="I600" s="28"/>
      <c r="J600" s="28"/>
      <c r="K600" s="28"/>
      <c r="L600" s="28"/>
      <c r="M600" s="28"/>
      <c r="N600" s="28"/>
      <c r="O600" s="28"/>
      <c r="P600" s="28"/>
      <c r="Q600" s="28"/>
      <c r="R600" s="28"/>
      <c r="S600" s="28"/>
      <c r="T600" s="28"/>
      <c r="U600" s="28"/>
      <c r="V600" s="28"/>
    </row>
    <row r="601" spans="1:22" s="17" customFormat="1" ht="36" customHeight="1">
      <c r="A601" s="27"/>
      <c r="B601" s="20"/>
      <c r="C601" s="27"/>
      <c r="D601" s="28"/>
      <c r="E601" s="28"/>
      <c r="F601" s="28"/>
      <c r="G601" s="28"/>
      <c r="H601" s="28"/>
      <c r="I601" s="28"/>
      <c r="J601" s="28"/>
      <c r="K601" s="28"/>
      <c r="L601" s="28"/>
      <c r="M601" s="28"/>
      <c r="N601" s="28"/>
      <c r="O601" s="28"/>
      <c r="P601" s="28"/>
      <c r="Q601" s="28"/>
      <c r="R601" s="28"/>
      <c r="S601" s="28"/>
      <c r="T601" s="28"/>
      <c r="U601" s="28"/>
      <c r="V601" s="28"/>
    </row>
    <row r="602" spans="1:22" s="17" customFormat="1" ht="36" customHeight="1">
      <c r="A602" s="27"/>
      <c r="B602" s="20"/>
      <c r="C602" s="27"/>
      <c r="D602" s="28"/>
      <c r="E602" s="28"/>
      <c r="F602" s="28"/>
      <c r="G602" s="28"/>
      <c r="H602" s="28"/>
      <c r="I602" s="28"/>
      <c r="J602" s="28"/>
      <c r="K602" s="28"/>
      <c r="L602" s="28"/>
      <c r="M602" s="28"/>
      <c r="N602" s="28"/>
      <c r="O602" s="28"/>
      <c r="P602" s="28"/>
      <c r="Q602" s="28"/>
      <c r="R602" s="28"/>
      <c r="S602" s="28"/>
      <c r="T602" s="28"/>
      <c r="U602" s="28"/>
      <c r="V602" s="28"/>
    </row>
    <row r="603" spans="1:22" s="17" customFormat="1" ht="36" customHeight="1">
      <c r="A603" s="27"/>
      <c r="B603" s="20"/>
      <c r="C603" s="27"/>
      <c r="D603" s="28"/>
      <c r="E603" s="28"/>
      <c r="F603" s="28"/>
      <c r="G603" s="28"/>
      <c r="H603" s="28"/>
      <c r="I603" s="28"/>
      <c r="J603" s="28"/>
      <c r="K603" s="28"/>
      <c r="L603" s="28"/>
      <c r="M603" s="28"/>
      <c r="N603" s="28"/>
      <c r="O603" s="28"/>
      <c r="P603" s="28"/>
      <c r="Q603" s="28"/>
      <c r="R603" s="28"/>
      <c r="S603" s="28"/>
      <c r="T603" s="28"/>
      <c r="U603" s="28"/>
      <c r="V603" s="28"/>
    </row>
    <row r="604" spans="1:22" s="17" customFormat="1" ht="36" customHeight="1">
      <c r="A604" s="27"/>
      <c r="B604" s="20"/>
      <c r="C604" s="27"/>
      <c r="D604" s="28"/>
      <c r="E604" s="28"/>
      <c r="F604" s="28"/>
      <c r="G604" s="28"/>
      <c r="H604" s="28"/>
      <c r="I604" s="28"/>
      <c r="J604" s="28"/>
      <c r="K604" s="28"/>
      <c r="L604" s="28"/>
      <c r="M604" s="28"/>
      <c r="N604" s="28"/>
      <c r="O604" s="28"/>
      <c r="P604" s="28"/>
      <c r="Q604" s="28"/>
      <c r="R604" s="28"/>
      <c r="S604" s="28"/>
      <c r="T604" s="28"/>
      <c r="U604" s="28"/>
      <c r="V604" s="28"/>
    </row>
    <row r="605" spans="1:22" s="17" customFormat="1" ht="36" customHeight="1">
      <c r="A605" s="27"/>
      <c r="B605" s="20"/>
      <c r="C605" s="27"/>
      <c r="D605" s="28"/>
      <c r="E605" s="28"/>
      <c r="F605" s="28"/>
      <c r="G605" s="28"/>
      <c r="H605" s="28"/>
      <c r="I605" s="28"/>
      <c r="J605" s="28"/>
      <c r="K605" s="28"/>
      <c r="L605" s="28"/>
      <c r="M605" s="28"/>
      <c r="N605" s="28"/>
      <c r="O605" s="28"/>
      <c r="P605" s="28"/>
      <c r="Q605" s="28"/>
      <c r="R605" s="28"/>
      <c r="S605" s="28"/>
      <c r="T605" s="28"/>
      <c r="U605" s="28"/>
      <c r="V605" s="28"/>
    </row>
    <row r="606" spans="1:22" s="17" customFormat="1" ht="36" customHeight="1">
      <c r="A606" s="27"/>
      <c r="B606" s="20"/>
      <c r="C606" s="27"/>
      <c r="D606" s="28"/>
      <c r="E606" s="28"/>
      <c r="F606" s="28"/>
      <c r="G606" s="28"/>
      <c r="H606" s="28"/>
      <c r="I606" s="28"/>
      <c r="J606" s="28"/>
      <c r="K606" s="28"/>
      <c r="L606" s="28"/>
      <c r="M606" s="28"/>
      <c r="N606" s="28"/>
      <c r="O606" s="28"/>
      <c r="P606" s="28"/>
      <c r="Q606" s="28"/>
      <c r="R606" s="28"/>
      <c r="S606" s="28"/>
      <c r="T606" s="28"/>
      <c r="U606" s="28"/>
      <c r="V606" s="28"/>
    </row>
    <row r="607" spans="1:22" s="17" customFormat="1" ht="36" customHeight="1">
      <c r="A607" s="27"/>
      <c r="B607" s="20"/>
      <c r="C607" s="27"/>
      <c r="D607" s="28"/>
      <c r="E607" s="28"/>
      <c r="F607" s="28"/>
      <c r="G607" s="28"/>
      <c r="H607" s="28"/>
      <c r="I607" s="28"/>
      <c r="J607" s="28"/>
      <c r="K607" s="28"/>
      <c r="L607" s="28"/>
      <c r="M607" s="28"/>
      <c r="N607" s="28"/>
      <c r="O607" s="28"/>
      <c r="P607" s="28"/>
      <c r="Q607" s="28"/>
      <c r="R607" s="28"/>
      <c r="S607" s="28"/>
      <c r="T607" s="28"/>
      <c r="U607" s="28"/>
      <c r="V607" s="28"/>
    </row>
    <row r="608" spans="1:22" s="17" customFormat="1" ht="36" customHeight="1">
      <c r="A608" s="27"/>
      <c r="B608" s="20"/>
      <c r="C608" s="27"/>
      <c r="D608" s="28"/>
      <c r="E608" s="28"/>
      <c r="F608" s="28"/>
      <c r="G608" s="28"/>
      <c r="H608" s="28"/>
      <c r="I608" s="28"/>
      <c r="J608" s="28"/>
      <c r="K608" s="28"/>
      <c r="L608" s="28"/>
      <c r="M608" s="28"/>
      <c r="N608" s="28"/>
      <c r="O608" s="28"/>
      <c r="P608" s="28"/>
      <c r="Q608" s="28"/>
      <c r="R608" s="28"/>
      <c r="S608" s="28"/>
      <c r="T608" s="28"/>
      <c r="U608" s="28"/>
      <c r="V608" s="28"/>
    </row>
    <row r="609" spans="1:22" s="17" customFormat="1" ht="36" customHeight="1">
      <c r="A609" s="27"/>
      <c r="B609" s="20"/>
      <c r="C609" s="27"/>
      <c r="D609" s="28"/>
      <c r="E609" s="28"/>
      <c r="F609" s="28"/>
      <c r="G609" s="28"/>
      <c r="H609" s="28"/>
      <c r="I609" s="28"/>
      <c r="J609" s="28"/>
      <c r="K609" s="28"/>
      <c r="L609" s="28"/>
      <c r="M609" s="28"/>
      <c r="N609" s="28"/>
      <c r="O609" s="28"/>
      <c r="P609" s="28"/>
      <c r="Q609" s="28"/>
      <c r="R609" s="28"/>
      <c r="S609" s="28"/>
      <c r="T609" s="28"/>
      <c r="U609" s="28"/>
      <c r="V609" s="28"/>
    </row>
    <row r="610" spans="1:22" s="17" customFormat="1" ht="36" customHeight="1">
      <c r="A610" s="27"/>
      <c r="B610" s="20"/>
      <c r="C610" s="27"/>
      <c r="D610" s="28"/>
      <c r="E610" s="28"/>
      <c r="F610" s="28"/>
      <c r="G610" s="28"/>
      <c r="H610" s="28"/>
      <c r="I610" s="28"/>
      <c r="J610" s="28"/>
      <c r="K610" s="28"/>
      <c r="L610" s="28"/>
      <c r="M610" s="28"/>
      <c r="N610" s="28"/>
      <c r="O610" s="28"/>
      <c r="P610" s="28"/>
      <c r="Q610" s="28"/>
      <c r="R610" s="28"/>
      <c r="S610" s="28"/>
      <c r="T610" s="28"/>
      <c r="U610" s="28"/>
      <c r="V610" s="28"/>
    </row>
    <row r="611" spans="1:22" s="17" customFormat="1" ht="36" customHeight="1">
      <c r="A611" s="27"/>
      <c r="B611" s="20"/>
      <c r="C611" s="27"/>
      <c r="D611" s="28"/>
      <c r="E611" s="28"/>
      <c r="F611" s="28"/>
      <c r="G611" s="28"/>
      <c r="H611" s="28"/>
      <c r="I611" s="28"/>
      <c r="J611" s="28"/>
      <c r="K611" s="28"/>
      <c r="L611" s="28"/>
      <c r="M611" s="28"/>
      <c r="N611" s="28"/>
      <c r="O611" s="28"/>
      <c r="P611" s="28"/>
      <c r="Q611" s="28"/>
      <c r="R611" s="28"/>
      <c r="S611" s="28"/>
      <c r="T611" s="28"/>
      <c r="U611" s="28"/>
      <c r="V611" s="28"/>
    </row>
    <row r="612" spans="1:22" s="17" customFormat="1" ht="36" customHeight="1">
      <c r="A612" s="27"/>
      <c r="B612" s="20"/>
      <c r="C612" s="27"/>
      <c r="D612" s="28"/>
      <c r="E612" s="28"/>
      <c r="F612" s="28"/>
      <c r="G612" s="28"/>
      <c r="H612" s="28"/>
      <c r="I612" s="28"/>
      <c r="J612" s="28"/>
      <c r="K612" s="28"/>
      <c r="L612" s="28"/>
      <c r="M612" s="28"/>
      <c r="N612" s="28"/>
      <c r="O612" s="28"/>
      <c r="P612" s="28"/>
      <c r="Q612" s="28"/>
      <c r="R612" s="28"/>
      <c r="S612" s="28"/>
      <c r="T612" s="28"/>
      <c r="U612" s="28"/>
      <c r="V612" s="28"/>
    </row>
    <row r="613" spans="1:22" s="17" customFormat="1" ht="36" customHeight="1">
      <c r="A613" s="27"/>
      <c r="B613" s="20"/>
      <c r="C613" s="27"/>
      <c r="D613" s="28"/>
      <c r="E613" s="28"/>
      <c r="F613" s="28"/>
      <c r="G613" s="28"/>
      <c r="H613" s="28"/>
      <c r="I613" s="28"/>
      <c r="J613" s="28"/>
      <c r="K613" s="28"/>
      <c r="L613" s="28"/>
      <c r="M613" s="28"/>
      <c r="N613" s="28"/>
      <c r="O613" s="28"/>
      <c r="P613" s="28"/>
      <c r="Q613" s="28"/>
      <c r="R613" s="28"/>
      <c r="S613" s="28"/>
      <c r="T613" s="28"/>
      <c r="U613" s="28"/>
      <c r="V613" s="28"/>
    </row>
    <row r="614" spans="1:22" s="17" customFormat="1" ht="36" customHeight="1">
      <c r="A614" s="27"/>
      <c r="B614" s="20"/>
      <c r="C614" s="27"/>
      <c r="D614" s="28"/>
      <c r="E614" s="28"/>
      <c r="F614" s="28"/>
      <c r="G614" s="28"/>
      <c r="H614" s="28"/>
      <c r="I614" s="28"/>
      <c r="J614" s="28"/>
      <c r="K614" s="28"/>
      <c r="L614" s="28"/>
      <c r="M614" s="28"/>
      <c r="N614" s="28"/>
      <c r="O614" s="28"/>
      <c r="P614" s="28"/>
      <c r="Q614" s="28"/>
      <c r="R614" s="28"/>
      <c r="S614" s="28"/>
      <c r="T614" s="28"/>
      <c r="U614" s="28"/>
      <c r="V614" s="28"/>
    </row>
    <row r="615" spans="1:22" s="17" customFormat="1" ht="36" customHeight="1">
      <c r="A615" s="27"/>
      <c r="B615" s="20"/>
      <c r="C615" s="27"/>
      <c r="D615" s="28"/>
      <c r="E615" s="28"/>
      <c r="F615" s="28"/>
      <c r="G615" s="28"/>
      <c r="H615" s="28"/>
      <c r="I615" s="28"/>
      <c r="J615" s="28"/>
      <c r="K615" s="28"/>
      <c r="L615" s="28"/>
      <c r="M615" s="28"/>
      <c r="N615" s="28"/>
      <c r="O615" s="28"/>
      <c r="P615" s="28"/>
      <c r="Q615" s="28"/>
      <c r="R615" s="28"/>
      <c r="S615" s="28"/>
      <c r="T615" s="28"/>
      <c r="U615" s="28"/>
      <c r="V615" s="28"/>
    </row>
    <row r="616" spans="1:22" s="17" customFormat="1" ht="36" customHeight="1">
      <c r="A616" s="27"/>
      <c r="B616" s="20"/>
      <c r="C616" s="27"/>
      <c r="D616" s="28"/>
      <c r="E616" s="28"/>
      <c r="F616" s="28"/>
      <c r="G616" s="28"/>
      <c r="H616" s="28"/>
      <c r="I616" s="28"/>
      <c r="J616" s="28"/>
      <c r="K616" s="28"/>
      <c r="L616" s="28"/>
      <c r="M616" s="28"/>
      <c r="N616" s="28"/>
      <c r="O616" s="28"/>
      <c r="P616" s="28"/>
      <c r="Q616" s="28"/>
      <c r="R616" s="28"/>
      <c r="S616" s="28"/>
      <c r="T616" s="28"/>
      <c r="U616" s="28"/>
      <c r="V616" s="28"/>
    </row>
    <row r="617" spans="1:22" s="17" customFormat="1" ht="36" customHeight="1">
      <c r="A617" s="27"/>
      <c r="B617" s="20"/>
      <c r="C617" s="27"/>
      <c r="D617" s="28"/>
      <c r="E617" s="28"/>
      <c r="F617" s="28"/>
      <c r="G617" s="28"/>
      <c r="H617" s="28"/>
      <c r="I617" s="28"/>
      <c r="J617" s="28"/>
      <c r="K617" s="28"/>
      <c r="L617" s="28"/>
      <c r="M617" s="28"/>
      <c r="N617" s="28"/>
      <c r="O617" s="28"/>
      <c r="P617" s="28"/>
      <c r="Q617" s="28"/>
      <c r="R617" s="28"/>
      <c r="S617" s="28"/>
      <c r="T617" s="28"/>
      <c r="U617" s="28"/>
      <c r="V617" s="28"/>
    </row>
    <row r="618" spans="1:22" s="17" customFormat="1" ht="36" customHeight="1">
      <c r="A618" s="27"/>
      <c r="B618" s="20"/>
      <c r="C618" s="27"/>
      <c r="D618" s="28"/>
      <c r="E618" s="28"/>
      <c r="F618" s="28"/>
      <c r="G618" s="28"/>
      <c r="H618" s="28"/>
      <c r="I618" s="28"/>
      <c r="J618" s="28"/>
      <c r="K618" s="28"/>
      <c r="L618" s="28"/>
      <c r="M618" s="28"/>
      <c r="N618" s="28"/>
      <c r="O618" s="28"/>
      <c r="P618" s="28"/>
      <c r="Q618" s="28"/>
      <c r="R618" s="28"/>
      <c r="S618" s="28"/>
      <c r="T618" s="28"/>
      <c r="U618" s="28"/>
      <c r="V618" s="28"/>
    </row>
    <row r="619" spans="1:22" s="17" customFormat="1" ht="36" customHeight="1">
      <c r="A619" s="27"/>
      <c r="B619" s="20"/>
      <c r="C619" s="27"/>
      <c r="D619" s="28"/>
      <c r="E619" s="28"/>
      <c r="F619" s="28"/>
      <c r="G619" s="28"/>
      <c r="H619" s="28"/>
      <c r="I619" s="28"/>
      <c r="J619" s="28"/>
      <c r="K619" s="28"/>
      <c r="L619" s="28"/>
      <c r="M619" s="28"/>
      <c r="N619" s="28"/>
      <c r="O619" s="28"/>
      <c r="P619" s="28"/>
      <c r="Q619" s="28"/>
      <c r="R619" s="28"/>
      <c r="S619" s="28"/>
      <c r="T619" s="28"/>
      <c r="U619" s="28"/>
      <c r="V619" s="28"/>
    </row>
    <row r="620" spans="1:22" s="17" customFormat="1" ht="36" customHeight="1">
      <c r="A620" s="27"/>
      <c r="B620" s="20"/>
      <c r="C620" s="27"/>
      <c r="D620" s="28"/>
      <c r="E620" s="28"/>
      <c r="F620" s="28"/>
      <c r="G620" s="28"/>
      <c r="H620" s="28"/>
      <c r="I620" s="28"/>
      <c r="J620" s="28"/>
      <c r="K620" s="28"/>
      <c r="L620" s="28"/>
      <c r="M620" s="28"/>
      <c r="N620" s="28"/>
      <c r="O620" s="28"/>
      <c r="P620" s="28"/>
      <c r="Q620" s="28"/>
      <c r="R620" s="28"/>
      <c r="S620" s="28"/>
      <c r="T620" s="28"/>
      <c r="U620" s="28"/>
      <c r="V620" s="28"/>
    </row>
    <row r="621" spans="1:22" s="17" customFormat="1" ht="36" customHeight="1">
      <c r="A621" s="27"/>
      <c r="B621" s="20"/>
      <c r="C621" s="27"/>
      <c r="D621" s="28"/>
      <c r="E621" s="28"/>
      <c r="F621" s="28"/>
      <c r="G621" s="28"/>
      <c r="H621" s="28"/>
      <c r="I621" s="28"/>
      <c r="J621" s="28"/>
      <c r="K621" s="28"/>
      <c r="L621" s="28"/>
      <c r="M621" s="28"/>
      <c r="N621" s="28"/>
      <c r="O621" s="28"/>
      <c r="P621" s="28"/>
      <c r="Q621" s="28"/>
      <c r="R621" s="28"/>
      <c r="S621" s="28"/>
      <c r="T621" s="28"/>
      <c r="U621" s="28"/>
      <c r="V621" s="28"/>
    </row>
    <row r="622" spans="1:22" s="17" customFormat="1" ht="36" customHeight="1">
      <c r="A622" s="27"/>
      <c r="B622" s="20"/>
      <c r="C622" s="27"/>
      <c r="D622" s="28"/>
      <c r="E622" s="28"/>
      <c r="F622" s="28"/>
      <c r="G622" s="28"/>
      <c r="H622" s="28"/>
      <c r="I622" s="28"/>
      <c r="J622" s="28"/>
      <c r="K622" s="28"/>
      <c r="L622" s="28"/>
      <c r="M622" s="28"/>
      <c r="N622" s="28"/>
      <c r="O622" s="28"/>
      <c r="P622" s="28"/>
      <c r="Q622" s="28"/>
      <c r="R622" s="28"/>
      <c r="S622" s="28"/>
      <c r="T622" s="28"/>
      <c r="U622" s="28"/>
      <c r="V622" s="28"/>
    </row>
    <row r="623" spans="1:22" s="17" customFormat="1" ht="36" customHeight="1">
      <c r="A623" s="27"/>
      <c r="B623" s="20"/>
      <c r="C623" s="27"/>
      <c r="D623" s="28"/>
      <c r="E623" s="28"/>
      <c r="F623" s="28"/>
      <c r="G623" s="28"/>
      <c r="H623" s="28"/>
      <c r="I623" s="28"/>
      <c r="J623" s="28"/>
      <c r="K623" s="28"/>
      <c r="L623" s="28"/>
      <c r="M623" s="28"/>
      <c r="N623" s="28"/>
      <c r="O623" s="28"/>
      <c r="P623" s="28"/>
      <c r="Q623" s="28"/>
      <c r="R623" s="28"/>
      <c r="S623" s="28"/>
      <c r="T623" s="28"/>
      <c r="U623" s="28"/>
      <c r="V623" s="28"/>
    </row>
    <row r="624" spans="1:22" s="17" customFormat="1" ht="36" customHeight="1">
      <c r="A624" s="27"/>
      <c r="B624" s="20"/>
      <c r="C624" s="27"/>
      <c r="D624" s="28"/>
      <c r="E624" s="28"/>
      <c r="F624" s="28"/>
      <c r="G624" s="28"/>
      <c r="H624" s="28"/>
      <c r="I624" s="28"/>
      <c r="J624" s="28"/>
      <c r="K624" s="28"/>
      <c r="L624" s="28"/>
      <c r="M624" s="28"/>
      <c r="N624" s="28"/>
      <c r="O624" s="28"/>
      <c r="P624" s="28"/>
      <c r="Q624" s="28"/>
      <c r="R624" s="28"/>
      <c r="S624" s="28"/>
      <c r="T624" s="28"/>
      <c r="U624" s="28"/>
      <c r="V624" s="28"/>
    </row>
    <row r="625" spans="1:22" s="17" customFormat="1" ht="36" customHeight="1">
      <c r="A625" s="27"/>
      <c r="B625" s="20"/>
      <c r="C625" s="27"/>
      <c r="D625" s="28"/>
      <c r="E625" s="28"/>
      <c r="F625" s="28"/>
      <c r="G625" s="28"/>
      <c r="H625" s="28"/>
      <c r="I625" s="28"/>
      <c r="J625" s="28"/>
      <c r="K625" s="28"/>
      <c r="L625" s="28"/>
      <c r="M625" s="28"/>
      <c r="N625" s="28"/>
      <c r="O625" s="28"/>
      <c r="P625" s="28"/>
      <c r="Q625" s="28"/>
      <c r="R625" s="28"/>
      <c r="S625" s="28"/>
      <c r="T625" s="28"/>
      <c r="U625" s="28"/>
      <c r="V625" s="28"/>
    </row>
    <row r="626" spans="1:22" s="17" customFormat="1" ht="36" customHeight="1">
      <c r="A626" s="27"/>
      <c r="B626" s="20"/>
      <c r="C626" s="27"/>
      <c r="D626" s="28"/>
      <c r="E626" s="28"/>
      <c r="F626" s="28"/>
      <c r="G626" s="28"/>
      <c r="H626" s="28"/>
      <c r="I626" s="28"/>
      <c r="J626" s="28"/>
      <c r="K626" s="28"/>
      <c r="L626" s="28"/>
      <c r="M626" s="28"/>
      <c r="N626" s="28"/>
      <c r="O626" s="28"/>
      <c r="P626" s="28"/>
      <c r="Q626" s="28"/>
      <c r="R626" s="28"/>
      <c r="S626" s="28"/>
      <c r="T626" s="28"/>
      <c r="U626" s="28"/>
      <c r="V626" s="28"/>
    </row>
    <row r="627" spans="1:22" s="17" customFormat="1" ht="36" customHeight="1">
      <c r="A627" s="27"/>
      <c r="B627" s="20"/>
      <c r="C627" s="27"/>
      <c r="D627" s="28"/>
      <c r="E627" s="28"/>
      <c r="F627" s="28"/>
      <c r="G627" s="28"/>
      <c r="H627" s="28"/>
      <c r="I627" s="28"/>
      <c r="J627" s="28"/>
      <c r="K627" s="28"/>
      <c r="L627" s="28"/>
      <c r="M627" s="28"/>
      <c r="N627" s="28"/>
      <c r="O627" s="28"/>
      <c r="P627" s="28"/>
      <c r="Q627" s="28"/>
      <c r="R627" s="28"/>
      <c r="S627" s="28"/>
      <c r="T627" s="28"/>
      <c r="U627" s="28"/>
      <c r="V627" s="28"/>
    </row>
    <row r="628" spans="1:22" s="17" customFormat="1" ht="36" customHeight="1">
      <c r="A628" s="27"/>
      <c r="B628" s="20"/>
      <c r="C628" s="27"/>
      <c r="D628" s="28"/>
      <c r="E628" s="28"/>
      <c r="F628" s="28"/>
      <c r="G628" s="28"/>
      <c r="H628" s="28"/>
      <c r="I628" s="28"/>
      <c r="J628" s="28"/>
      <c r="K628" s="28"/>
      <c r="L628" s="28"/>
      <c r="M628" s="28"/>
      <c r="N628" s="28"/>
      <c r="O628" s="28"/>
      <c r="P628" s="28"/>
      <c r="Q628" s="28"/>
      <c r="R628" s="28"/>
      <c r="S628" s="28"/>
      <c r="T628" s="28"/>
      <c r="U628" s="28"/>
      <c r="V628" s="28"/>
    </row>
    <row r="629" spans="1:22" s="17" customFormat="1" ht="36" customHeight="1">
      <c r="A629" s="27"/>
      <c r="B629" s="20"/>
      <c r="C629" s="27"/>
      <c r="D629" s="28"/>
      <c r="E629" s="28"/>
      <c r="F629" s="28"/>
      <c r="G629" s="28"/>
      <c r="H629" s="28"/>
      <c r="I629" s="28"/>
      <c r="J629" s="28"/>
      <c r="K629" s="28"/>
      <c r="L629" s="28"/>
      <c r="M629" s="28"/>
      <c r="N629" s="28"/>
      <c r="O629" s="28"/>
      <c r="P629" s="28"/>
      <c r="Q629" s="28"/>
      <c r="R629" s="28"/>
      <c r="S629" s="28"/>
      <c r="T629" s="28"/>
      <c r="U629" s="28"/>
      <c r="V629" s="28"/>
    </row>
    <row r="630" spans="1:22" s="17" customFormat="1" ht="36" customHeight="1">
      <c r="A630" s="27"/>
      <c r="B630" s="20"/>
      <c r="C630" s="27"/>
      <c r="D630" s="28"/>
      <c r="E630" s="28"/>
      <c r="F630" s="28"/>
      <c r="G630" s="28"/>
      <c r="H630" s="28"/>
      <c r="I630" s="28"/>
      <c r="J630" s="28"/>
      <c r="K630" s="28"/>
      <c r="L630" s="28"/>
      <c r="M630" s="28"/>
      <c r="N630" s="28"/>
      <c r="O630" s="28"/>
      <c r="P630" s="28"/>
      <c r="Q630" s="28"/>
      <c r="R630" s="28"/>
      <c r="S630" s="28"/>
      <c r="T630" s="28"/>
      <c r="U630" s="28"/>
      <c r="V630" s="28"/>
    </row>
    <row r="631" spans="1:22" s="17" customFormat="1" ht="36" customHeight="1">
      <c r="A631" s="27"/>
      <c r="B631" s="20"/>
      <c r="C631" s="27"/>
      <c r="D631" s="28"/>
      <c r="E631" s="28"/>
      <c r="F631" s="28"/>
      <c r="G631" s="28"/>
      <c r="H631" s="28"/>
      <c r="I631" s="28"/>
      <c r="J631" s="28"/>
      <c r="K631" s="28"/>
      <c r="L631" s="28"/>
      <c r="M631" s="28"/>
      <c r="N631" s="28"/>
      <c r="O631" s="28"/>
      <c r="P631" s="28"/>
      <c r="Q631" s="28"/>
      <c r="R631" s="28"/>
      <c r="S631" s="28"/>
      <c r="T631" s="28"/>
      <c r="U631" s="28"/>
      <c r="V631" s="28"/>
    </row>
    <row r="632" spans="1:22" s="17" customFormat="1" ht="36" customHeight="1">
      <c r="A632" s="27"/>
      <c r="B632" s="20"/>
      <c r="C632" s="27"/>
      <c r="D632" s="28"/>
      <c r="E632" s="28"/>
      <c r="F632" s="28"/>
      <c r="G632" s="28"/>
      <c r="H632" s="28"/>
      <c r="I632" s="28"/>
      <c r="J632" s="28"/>
      <c r="K632" s="28"/>
      <c r="L632" s="28"/>
      <c r="M632" s="28"/>
      <c r="N632" s="28"/>
      <c r="O632" s="28"/>
      <c r="P632" s="28"/>
      <c r="Q632" s="28"/>
      <c r="R632" s="28"/>
      <c r="S632" s="28"/>
      <c r="T632" s="28"/>
      <c r="U632" s="28"/>
      <c r="V632" s="28"/>
    </row>
    <row r="633" spans="1:22" s="17" customFormat="1" ht="36" customHeight="1">
      <c r="A633" s="27"/>
      <c r="B633" s="20"/>
      <c r="C633" s="27"/>
      <c r="D633" s="28"/>
      <c r="E633" s="28"/>
      <c r="F633" s="28"/>
      <c r="G633" s="28"/>
      <c r="H633" s="28"/>
      <c r="I633" s="28"/>
      <c r="J633" s="28"/>
      <c r="K633" s="28"/>
      <c r="L633" s="28"/>
      <c r="M633" s="28"/>
      <c r="N633" s="28"/>
      <c r="O633" s="28"/>
      <c r="P633" s="28"/>
      <c r="Q633" s="28"/>
      <c r="R633" s="28"/>
      <c r="S633" s="28"/>
      <c r="T633" s="28"/>
      <c r="U633" s="28"/>
      <c r="V633" s="28"/>
    </row>
    <row r="634" spans="1:22" s="17" customFormat="1" ht="36" customHeight="1">
      <c r="A634" s="27"/>
      <c r="B634" s="20"/>
      <c r="C634" s="27"/>
      <c r="D634" s="28"/>
      <c r="E634" s="28"/>
      <c r="F634" s="28"/>
      <c r="G634" s="28"/>
      <c r="H634" s="28"/>
      <c r="I634" s="28"/>
      <c r="J634" s="28"/>
      <c r="K634" s="28"/>
      <c r="L634" s="28"/>
      <c r="M634" s="28"/>
      <c r="N634" s="28"/>
      <c r="O634" s="28"/>
      <c r="P634" s="28"/>
      <c r="Q634" s="28"/>
      <c r="R634" s="28"/>
      <c r="S634" s="28"/>
      <c r="T634" s="28"/>
      <c r="U634" s="28"/>
      <c r="V634" s="28"/>
    </row>
    <row r="635" spans="1:22" s="17" customFormat="1" ht="36" customHeight="1">
      <c r="A635" s="27"/>
      <c r="B635" s="20"/>
      <c r="C635" s="27"/>
      <c r="D635" s="28"/>
      <c r="E635" s="28"/>
      <c r="F635" s="28"/>
      <c r="G635" s="28"/>
      <c r="H635" s="28"/>
      <c r="I635" s="28"/>
      <c r="J635" s="28"/>
      <c r="K635" s="28"/>
      <c r="L635" s="28"/>
      <c r="M635" s="28"/>
      <c r="N635" s="28"/>
      <c r="O635" s="28"/>
      <c r="P635" s="28"/>
      <c r="Q635" s="28"/>
      <c r="R635" s="28"/>
      <c r="S635" s="28"/>
      <c r="T635" s="28"/>
      <c r="U635" s="28"/>
      <c r="V635" s="28"/>
    </row>
    <row r="636" spans="1:22" s="17" customFormat="1" ht="36" customHeight="1">
      <c r="A636" s="27"/>
      <c r="B636" s="20"/>
      <c r="C636" s="27"/>
      <c r="D636" s="28"/>
      <c r="E636" s="28"/>
      <c r="F636" s="28"/>
      <c r="G636" s="28"/>
      <c r="H636" s="28"/>
      <c r="I636" s="28"/>
      <c r="J636" s="28"/>
      <c r="K636" s="28"/>
      <c r="L636" s="28"/>
      <c r="M636" s="28"/>
      <c r="N636" s="28"/>
      <c r="O636" s="28"/>
      <c r="P636" s="28"/>
      <c r="Q636" s="28"/>
      <c r="R636" s="28"/>
      <c r="S636" s="28"/>
      <c r="T636" s="28"/>
      <c r="U636" s="28"/>
      <c r="V636" s="28"/>
    </row>
    <row r="637" spans="1:22" s="17" customFormat="1" ht="36" customHeight="1">
      <c r="A637" s="27"/>
      <c r="B637" s="20"/>
      <c r="C637" s="27"/>
      <c r="D637" s="28"/>
      <c r="E637" s="28"/>
      <c r="F637" s="28"/>
      <c r="G637" s="28"/>
      <c r="H637" s="28"/>
      <c r="I637" s="28"/>
      <c r="J637" s="28"/>
      <c r="K637" s="28"/>
      <c r="L637" s="28"/>
      <c r="M637" s="28"/>
      <c r="N637" s="28"/>
      <c r="O637" s="28"/>
      <c r="P637" s="28"/>
      <c r="Q637" s="28"/>
      <c r="R637" s="28"/>
      <c r="S637" s="28"/>
      <c r="T637" s="28"/>
      <c r="U637" s="28"/>
      <c r="V637" s="28"/>
    </row>
    <row r="638" spans="1:22" s="17" customFormat="1" ht="36" customHeight="1">
      <c r="A638" s="27"/>
      <c r="B638" s="20"/>
      <c r="C638" s="27"/>
      <c r="D638" s="28"/>
      <c r="E638" s="28"/>
      <c r="F638" s="28"/>
      <c r="G638" s="28"/>
      <c r="H638" s="28"/>
      <c r="I638" s="28"/>
      <c r="J638" s="28"/>
      <c r="K638" s="28"/>
      <c r="L638" s="28"/>
      <c r="M638" s="28"/>
      <c r="N638" s="28"/>
      <c r="O638" s="28"/>
      <c r="P638" s="28"/>
      <c r="Q638" s="28"/>
      <c r="R638" s="28"/>
      <c r="S638" s="28"/>
      <c r="T638" s="28"/>
      <c r="U638" s="28"/>
      <c r="V638" s="28"/>
    </row>
    <row r="639" spans="1:22" s="17" customFormat="1" ht="36" customHeight="1">
      <c r="A639" s="27"/>
      <c r="B639" s="20"/>
      <c r="C639" s="27"/>
      <c r="D639" s="28"/>
      <c r="E639" s="28"/>
      <c r="F639" s="28"/>
      <c r="G639" s="28"/>
      <c r="H639" s="28"/>
      <c r="I639" s="28"/>
      <c r="J639" s="28"/>
      <c r="K639" s="28"/>
      <c r="L639" s="28"/>
      <c r="M639" s="28"/>
      <c r="N639" s="28"/>
      <c r="O639" s="28"/>
      <c r="P639" s="28"/>
      <c r="Q639" s="28"/>
      <c r="R639" s="28"/>
      <c r="S639" s="28"/>
      <c r="T639" s="28"/>
      <c r="U639" s="28"/>
      <c r="V639" s="28"/>
    </row>
    <row r="640" spans="1:22" s="17" customFormat="1" ht="36" customHeight="1">
      <c r="A640" s="27"/>
      <c r="B640" s="20"/>
      <c r="C640" s="27"/>
      <c r="D640" s="28"/>
      <c r="E640" s="28"/>
      <c r="F640" s="28"/>
      <c r="G640" s="28"/>
      <c r="H640" s="28"/>
      <c r="I640" s="28"/>
      <c r="J640" s="28"/>
      <c r="K640" s="28"/>
      <c r="L640" s="28"/>
      <c r="M640" s="28"/>
      <c r="N640" s="28"/>
      <c r="O640" s="28"/>
      <c r="P640" s="28"/>
      <c r="Q640" s="28"/>
      <c r="R640" s="28"/>
      <c r="S640" s="28"/>
      <c r="T640" s="28"/>
      <c r="U640" s="28"/>
      <c r="V640" s="28"/>
    </row>
    <row r="641" spans="1:37" s="17" customFormat="1" ht="36" customHeight="1">
      <c r="A641" s="27"/>
      <c r="B641" s="20"/>
      <c r="C641" s="27"/>
      <c r="D641" s="28"/>
      <c r="E641" s="28"/>
      <c r="F641" s="28"/>
      <c r="G641" s="28"/>
      <c r="H641" s="28"/>
      <c r="I641" s="28"/>
      <c r="J641" s="28"/>
      <c r="K641" s="28"/>
      <c r="L641" s="28"/>
      <c r="M641" s="28"/>
      <c r="N641" s="28"/>
      <c r="O641" s="28"/>
      <c r="P641" s="28"/>
      <c r="Q641" s="28"/>
      <c r="R641" s="28"/>
      <c r="S641" s="28"/>
      <c r="T641" s="28"/>
      <c r="U641" s="28"/>
      <c r="V641" s="28"/>
    </row>
    <row r="642" spans="1:37" s="17" customFormat="1" ht="36" customHeight="1">
      <c r="A642" s="27"/>
      <c r="B642" s="20"/>
      <c r="C642" s="27"/>
      <c r="D642" s="28"/>
      <c r="E642" s="28"/>
      <c r="F642" s="28"/>
      <c r="G642" s="28"/>
      <c r="H642" s="28"/>
      <c r="I642" s="28"/>
      <c r="J642" s="28"/>
      <c r="K642" s="28"/>
      <c r="L642" s="28"/>
      <c r="M642" s="28"/>
      <c r="N642" s="28"/>
      <c r="O642" s="28"/>
      <c r="P642" s="28"/>
      <c r="Q642" s="28"/>
      <c r="R642" s="28"/>
      <c r="S642" s="28"/>
      <c r="T642" s="28"/>
      <c r="U642" s="28"/>
      <c r="V642" s="28"/>
    </row>
    <row r="643" spans="1:37" s="17" customFormat="1" ht="36" customHeight="1">
      <c r="A643" s="27"/>
      <c r="B643" s="20"/>
      <c r="C643" s="27"/>
      <c r="D643" s="28"/>
      <c r="E643" s="28"/>
      <c r="F643" s="28"/>
      <c r="G643" s="28"/>
      <c r="H643" s="28"/>
      <c r="I643" s="28"/>
      <c r="J643" s="28"/>
      <c r="K643" s="28"/>
      <c r="L643" s="28"/>
      <c r="M643" s="28"/>
      <c r="N643" s="28"/>
      <c r="O643" s="28"/>
      <c r="P643" s="28"/>
      <c r="Q643" s="28"/>
      <c r="R643" s="28"/>
      <c r="S643" s="28"/>
      <c r="T643" s="28"/>
      <c r="U643" s="28"/>
      <c r="V643" s="28"/>
    </row>
    <row r="644" spans="1:37" s="17" customFormat="1" ht="36" customHeight="1">
      <c r="A644" s="27"/>
      <c r="B644" s="20"/>
      <c r="C644" s="27"/>
      <c r="D644" s="28"/>
      <c r="E644" s="28"/>
      <c r="F644" s="28"/>
      <c r="G644" s="28"/>
      <c r="H644" s="28"/>
      <c r="I644" s="28"/>
      <c r="J644" s="28"/>
      <c r="K644" s="28"/>
      <c r="L644" s="28"/>
      <c r="M644" s="28"/>
      <c r="N644" s="28"/>
      <c r="O644" s="28"/>
      <c r="P644" s="28"/>
      <c r="Q644" s="28"/>
      <c r="R644" s="28"/>
      <c r="S644" s="28"/>
      <c r="T644" s="28"/>
      <c r="U644" s="28"/>
      <c r="V644" s="28"/>
    </row>
    <row r="645" spans="1:37" s="17" customFormat="1" ht="36" customHeight="1">
      <c r="A645" s="27"/>
      <c r="B645" s="20"/>
      <c r="C645" s="27"/>
      <c r="D645" s="28"/>
      <c r="E645" s="28"/>
      <c r="F645" s="28"/>
      <c r="G645" s="28"/>
      <c r="H645" s="28"/>
      <c r="I645" s="28"/>
      <c r="J645" s="28"/>
      <c r="K645" s="28"/>
      <c r="L645" s="28"/>
      <c r="M645" s="28"/>
      <c r="N645" s="28"/>
      <c r="O645" s="28"/>
      <c r="P645" s="28"/>
      <c r="Q645" s="28"/>
      <c r="R645" s="28"/>
      <c r="S645" s="28"/>
      <c r="T645" s="28"/>
      <c r="U645" s="28"/>
      <c r="V645" s="28"/>
    </row>
    <row r="646" spans="1:37" s="17" customFormat="1" ht="36" customHeight="1">
      <c r="A646" s="27"/>
      <c r="B646" s="20"/>
      <c r="C646" s="27"/>
      <c r="D646" s="28"/>
      <c r="E646" s="28"/>
      <c r="F646" s="28"/>
      <c r="G646" s="28"/>
      <c r="H646" s="28"/>
      <c r="I646" s="28"/>
      <c r="J646" s="28"/>
      <c r="K646" s="28"/>
      <c r="L646" s="28"/>
      <c r="M646" s="28"/>
      <c r="N646" s="28"/>
      <c r="O646" s="28"/>
      <c r="P646" s="28"/>
      <c r="Q646" s="28"/>
      <c r="R646" s="28"/>
      <c r="S646" s="28"/>
      <c r="T646" s="28"/>
      <c r="U646" s="28"/>
      <c r="V646" s="28"/>
    </row>
    <row r="647" spans="1:37" s="17" customFormat="1" ht="36" customHeight="1">
      <c r="A647" s="27"/>
      <c r="B647" s="20"/>
      <c r="C647" s="27"/>
      <c r="D647" s="28"/>
      <c r="E647" s="28"/>
      <c r="F647" s="28"/>
      <c r="G647" s="28"/>
      <c r="H647" s="28"/>
      <c r="I647" s="28"/>
      <c r="J647" s="28"/>
      <c r="K647" s="28"/>
      <c r="L647" s="28"/>
      <c r="M647" s="28"/>
      <c r="N647" s="28"/>
      <c r="O647" s="28"/>
      <c r="P647" s="28"/>
      <c r="Q647" s="28"/>
      <c r="R647" s="28"/>
      <c r="S647" s="28"/>
      <c r="T647" s="28"/>
      <c r="U647" s="28"/>
      <c r="V647" s="28"/>
    </row>
    <row r="648" spans="1:37" s="17" customFormat="1" ht="36" customHeight="1">
      <c r="A648" s="27"/>
      <c r="B648" s="29"/>
      <c r="C648" s="27"/>
      <c r="D648" s="28"/>
      <c r="E648" s="28"/>
      <c r="F648" s="28"/>
      <c r="G648" s="28"/>
      <c r="H648" s="28"/>
      <c r="I648" s="28"/>
      <c r="J648" s="28"/>
      <c r="K648" s="28"/>
      <c r="L648" s="28"/>
      <c r="M648" s="28"/>
      <c r="N648" s="28"/>
      <c r="O648" s="28"/>
      <c r="P648" s="28"/>
      <c r="Q648" s="28"/>
      <c r="R648" s="28"/>
      <c r="S648" s="28"/>
      <c r="T648" s="28"/>
      <c r="U648" s="28"/>
      <c r="V648" s="28"/>
    </row>
    <row r="649" spans="1:37">
      <c r="A649" s="30"/>
      <c r="B649" s="29"/>
      <c r="C649" s="31"/>
      <c r="D649" s="32"/>
      <c r="E649" s="32"/>
      <c r="F649" s="32"/>
      <c r="G649" s="32"/>
      <c r="H649" s="32"/>
      <c r="I649" s="32"/>
      <c r="J649" s="32"/>
      <c r="K649" s="32"/>
      <c r="L649" s="32"/>
      <c r="M649" s="32"/>
      <c r="N649" s="32"/>
      <c r="O649" s="32"/>
      <c r="P649" s="32"/>
      <c r="Q649" s="32"/>
      <c r="R649" s="32"/>
      <c r="S649" s="32"/>
      <c r="T649" s="32"/>
      <c r="U649" s="32"/>
      <c r="V649" s="32"/>
      <c r="W649" s="33"/>
      <c r="X649" s="33"/>
      <c r="Y649" s="33"/>
      <c r="Z649" s="33"/>
      <c r="AA649" s="33"/>
      <c r="AB649" s="33"/>
      <c r="AC649" s="33"/>
      <c r="AD649" s="33"/>
      <c r="AE649" s="33"/>
      <c r="AF649" s="33"/>
      <c r="AG649" s="33"/>
      <c r="AH649" s="33"/>
      <c r="AI649" s="33"/>
      <c r="AJ649" s="33"/>
      <c r="AK649" s="33"/>
    </row>
    <row r="650" spans="1:37">
      <c r="A650" s="30"/>
      <c r="B650" s="29"/>
      <c r="C650" s="31"/>
      <c r="D650" s="32"/>
      <c r="E650" s="32"/>
      <c r="F650" s="32"/>
      <c r="G650" s="32"/>
      <c r="H650" s="32"/>
      <c r="I650" s="32"/>
      <c r="J650" s="32"/>
      <c r="K650" s="32"/>
      <c r="L650" s="32"/>
      <c r="M650" s="32"/>
      <c r="N650" s="32"/>
      <c r="O650" s="32"/>
      <c r="P650" s="32"/>
      <c r="Q650" s="32"/>
      <c r="R650" s="32"/>
      <c r="S650" s="32"/>
      <c r="T650" s="32"/>
      <c r="U650" s="32"/>
      <c r="V650" s="32"/>
      <c r="W650" s="33"/>
      <c r="X650" s="33"/>
      <c r="Y650" s="33"/>
      <c r="Z650" s="33"/>
      <c r="AA650" s="33"/>
      <c r="AB650" s="33"/>
      <c r="AC650" s="33"/>
      <c r="AD650" s="33"/>
      <c r="AE650" s="33"/>
      <c r="AF650" s="33"/>
      <c r="AG650" s="33"/>
      <c r="AH650" s="33"/>
      <c r="AI650" s="33"/>
      <c r="AJ650" s="33"/>
      <c r="AK650" s="33"/>
    </row>
    <row r="651" spans="1:37">
      <c r="A651" s="30"/>
      <c r="B651" s="29"/>
      <c r="C651" s="31"/>
      <c r="D651" s="32"/>
      <c r="E651" s="32"/>
      <c r="F651" s="32"/>
      <c r="G651" s="32"/>
      <c r="H651" s="32"/>
      <c r="I651" s="32"/>
      <c r="J651" s="32"/>
      <c r="K651" s="32"/>
      <c r="L651" s="32"/>
      <c r="M651" s="32"/>
      <c r="N651" s="32"/>
      <c r="O651" s="32"/>
      <c r="P651" s="32"/>
      <c r="Q651" s="32"/>
      <c r="R651" s="32"/>
      <c r="S651" s="32"/>
      <c r="T651" s="32"/>
      <c r="U651" s="32"/>
      <c r="V651" s="32"/>
      <c r="W651" s="33"/>
      <c r="X651" s="33"/>
      <c r="Y651" s="33"/>
      <c r="Z651" s="33"/>
      <c r="AA651" s="33"/>
      <c r="AB651" s="33"/>
      <c r="AC651" s="33"/>
      <c r="AD651" s="33"/>
      <c r="AE651" s="33"/>
      <c r="AF651" s="33"/>
      <c r="AG651" s="33"/>
      <c r="AH651" s="33"/>
      <c r="AI651" s="33"/>
      <c r="AJ651" s="33"/>
      <c r="AK651" s="33"/>
    </row>
    <row r="652" spans="1:37">
      <c r="A652" s="30"/>
      <c r="B652" s="29"/>
      <c r="C652" s="31"/>
      <c r="D652" s="32"/>
      <c r="E652" s="32"/>
      <c r="F652" s="32"/>
      <c r="G652" s="32"/>
      <c r="H652" s="32"/>
      <c r="I652" s="32"/>
      <c r="J652" s="32"/>
      <c r="K652" s="32"/>
      <c r="L652" s="32"/>
      <c r="M652" s="32"/>
      <c r="N652" s="32"/>
      <c r="O652" s="32"/>
      <c r="P652" s="32"/>
      <c r="Q652" s="32"/>
      <c r="R652" s="32"/>
      <c r="S652" s="32"/>
      <c r="T652" s="32"/>
      <c r="U652" s="32"/>
      <c r="V652" s="32"/>
      <c r="W652" s="33"/>
      <c r="X652" s="33"/>
      <c r="Y652" s="33"/>
      <c r="Z652" s="33"/>
      <c r="AA652" s="33"/>
      <c r="AB652" s="33"/>
      <c r="AC652" s="33"/>
      <c r="AD652" s="33"/>
      <c r="AE652" s="33"/>
      <c r="AF652" s="33"/>
      <c r="AG652" s="33"/>
      <c r="AH652" s="33"/>
      <c r="AI652" s="33"/>
      <c r="AJ652" s="33"/>
      <c r="AK652" s="33"/>
    </row>
    <row r="653" spans="1:37">
      <c r="A653" s="30"/>
      <c r="B653" s="29"/>
      <c r="C653" s="31"/>
      <c r="D653" s="32"/>
      <c r="E653" s="32"/>
      <c r="F653" s="32"/>
      <c r="G653" s="32"/>
      <c r="H653" s="32"/>
      <c r="I653" s="32"/>
      <c r="J653" s="32"/>
      <c r="K653" s="32"/>
      <c r="L653" s="32"/>
      <c r="M653" s="32"/>
      <c r="N653" s="32"/>
      <c r="O653" s="32"/>
      <c r="P653" s="32"/>
      <c r="Q653" s="32"/>
      <c r="R653" s="32"/>
      <c r="S653" s="32"/>
      <c r="T653" s="32"/>
      <c r="U653" s="32"/>
      <c r="V653" s="32"/>
      <c r="W653" s="33"/>
      <c r="X653" s="33"/>
      <c r="Y653" s="33"/>
      <c r="Z653" s="33"/>
      <c r="AA653" s="33"/>
      <c r="AB653" s="33"/>
      <c r="AC653" s="33"/>
      <c r="AD653" s="33"/>
      <c r="AE653" s="33"/>
      <c r="AF653" s="33"/>
      <c r="AG653" s="33"/>
      <c r="AH653" s="33"/>
      <c r="AI653" s="33"/>
      <c r="AJ653" s="33"/>
      <c r="AK653" s="33"/>
    </row>
    <row r="654" spans="1:37">
      <c r="A654" s="30"/>
      <c r="B654" s="29"/>
      <c r="C654" s="31"/>
      <c r="D654" s="32"/>
      <c r="E654" s="32"/>
      <c r="F654" s="32"/>
      <c r="G654" s="32"/>
      <c r="H654" s="32"/>
      <c r="I654" s="32"/>
      <c r="J654" s="32"/>
      <c r="K654" s="32"/>
      <c r="L654" s="32"/>
      <c r="M654" s="32"/>
      <c r="N654" s="32"/>
      <c r="O654" s="32"/>
      <c r="P654" s="32"/>
      <c r="Q654" s="32"/>
      <c r="R654" s="32"/>
      <c r="S654" s="32"/>
      <c r="T654" s="32"/>
      <c r="U654" s="32"/>
      <c r="V654" s="32"/>
      <c r="W654" s="33"/>
      <c r="X654" s="33"/>
      <c r="Y654" s="33"/>
      <c r="Z654" s="33"/>
      <c r="AA654" s="33"/>
      <c r="AB654" s="33"/>
      <c r="AC654" s="33"/>
      <c r="AD654" s="33"/>
      <c r="AE654" s="33"/>
      <c r="AF654" s="33"/>
      <c r="AG654" s="33"/>
      <c r="AH654" s="33"/>
      <c r="AI654" s="33"/>
      <c r="AJ654" s="33"/>
      <c r="AK654" s="33"/>
    </row>
    <row r="655" spans="1:37">
      <c r="A655" s="30"/>
      <c r="B655" s="29"/>
      <c r="C655" s="31"/>
      <c r="D655" s="32"/>
      <c r="E655" s="32"/>
      <c r="F655" s="32"/>
      <c r="G655" s="32"/>
      <c r="H655" s="32"/>
      <c r="I655" s="32"/>
      <c r="J655" s="32"/>
      <c r="K655" s="32"/>
      <c r="L655" s="32"/>
      <c r="M655" s="32"/>
      <c r="N655" s="32"/>
      <c r="O655" s="32"/>
      <c r="P655" s="32"/>
      <c r="Q655" s="32"/>
      <c r="R655" s="32"/>
      <c r="S655" s="32"/>
      <c r="T655" s="32"/>
      <c r="U655" s="32"/>
      <c r="V655" s="32"/>
      <c r="W655" s="33"/>
      <c r="X655" s="33"/>
      <c r="Y655" s="33"/>
      <c r="Z655" s="33"/>
      <c r="AA655" s="33"/>
      <c r="AB655" s="33"/>
      <c r="AC655" s="33"/>
      <c r="AD655" s="33"/>
      <c r="AE655" s="33"/>
      <c r="AF655" s="33"/>
      <c r="AG655" s="33"/>
      <c r="AH655" s="33"/>
      <c r="AI655" s="33"/>
      <c r="AJ655" s="33"/>
      <c r="AK655" s="33"/>
    </row>
    <row r="656" spans="1:37">
      <c r="A656" s="30"/>
      <c r="B656" s="29"/>
      <c r="C656" s="31"/>
      <c r="D656" s="32"/>
      <c r="E656" s="32"/>
      <c r="F656" s="32"/>
      <c r="G656" s="32"/>
      <c r="H656" s="32"/>
      <c r="I656" s="32"/>
      <c r="J656" s="32"/>
      <c r="K656" s="32"/>
      <c r="L656" s="32"/>
      <c r="M656" s="32"/>
      <c r="N656" s="32"/>
      <c r="O656" s="32"/>
      <c r="P656" s="32"/>
      <c r="Q656" s="32"/>
      <c r="R656" s="32"/>
      <c r="S656" s="32"/>
      <c r="T656" s="32"/>
      <c r="U656" s="32"/>
      <c r="V656" s="32"/>
      <c r="W656" s="33"/>
      <c r="X656" s="33"/>
      <c r="Y656" s="33"/>
      <c r="Z656" s="33"/>
      <c r="AA656" s="33"/>
      <c r="AB656" s="33"/>
      <c r="AC656" s="33"/>
      <c r="AD656" s="33"/>
      <c r="AE656" s="33"/>
      <c r="AF656" s="33"/>
      <c r="AG656" s="33"/>
      <c r="AH656" s="33"/>
      <c r="AI656" s="33"/>
      <c r="AJ656" s="33"/>
      <c r="AK656" s="33"/>
    </row>
    <row r="657" spans="1:37">
      <c r="A657" s="30"/>
      <c r="B657" s="29"/>
      <c r="C657" s="31"/>
      <c r="D657" s="32"/>
      <c r="E657" s="32"/>
      <c r="F657" s="32"/>
      <c r="G657" s="32"/>
      <c r="H657" s="32"/>
      <c r="I657" s="32"/>
      <c r="J657" s="32"/>
      <c r="K657" s="32"/>
      <c r="L657" s="32"/>
      <c r="M657" s="32"/>
      <c r="N657" s="32"/>
      <c r="O657" s="32"/>
      <c r="P657" s="32"/>
      <c r="Q657" s="32"/>
      <c r="R657" s="32"/>
      <c r="S657" s="32"/>
      <c r="T657" s="32"/>
      <c r="U657" s="32"/>
      <c r="V657" s="32"/>
      <c r="W657" s="33"/>
      <c r="X657" s="33"/>
      <c r="Y657" s="33"/>
      <c r="Z657" s="33"/>
      <c r="AA657" s="33"/>
      <c r="AB657" s="33"/>
      <c r="AC657" s="33"/>
      <c r="AD657" s="33"/>
      <c r="AE657" s="33"/>
      <c r="AF657" s="33"/>
      <c r="AG657" s="33"/>
      <c r="AH657" s="33"/>
      <c r="AI657" s="33"/>
      <c r="AJ657" s="33"/>
      <c r="AK657" s="33"/>
    </row>
    <row r="658" spans="1:37">
      <c r="A658" s="30"/>
      <c r="B658" s="29"/>
      <c r="C658" s="31"/>
      <c r="D658" s="32"/>
      <c r="E658" s="32"/>
      <c r="F658" s="32"/>
      <c r="G658" s="32"/>
      <c r="H658" s="32"/>
      <c r="I658" s="32"/>
      <c r="J658" s="32"/>
      <c r="K658" s="32"/>
      <c r="L658" s="32"/>
      <c r="M658" s="32"/>
      <c r="N658" s="32"/>
      <c r="O658" s="32"/>
      <c r="P658" s="32"/>
      <c r="Q658" s="32"/>
      <c r="R658" s="32"/>
      <c r="S658" s="32"/>
      <c r="T658" s="32"/>
      <c r="U658" s="32"/>
      <c r="V658" s="32"/>
      <c r="W658" s="33"/>
      <c r="X658" s="33"/>
      <c r="Y658" s="33"/>
      <c r="Z658" s="33"/>
      <c r="AA658" s="33"/>
      <c r="AB658" s="33"/>
      <c r="AC658" s="33"/>
      <c r="AD658" s="33"/>
      <c r="AE658" s="33"/>
      <c r="AF658" s="33"/>
      <c r="AG658" s="33"/>
      <c r="AH658" s="33"/>
      <c r="AI658" s="33"/>
      <c r="AJ658" s="33"/>
      <c r="AK658" s="33"/>
    </row>
    <row r="659" spans="1:37">
      <c r="A659" s="30"/>
      <c r="B659" s="29"/>
      <c r="C659" s="31"/>
      <c r="D659" s="32"/>
      <c r="E659" s="32"/>
      <c r="F659" s="32"/>
      <c r="G659" s="32"/>
      <c r="H659" s="32"/>
      <c r="I659" s="32"/>
      <c r="J659" s="32"/>
      <c r="K659" s="32"/>
      <c r="L659" s="32"/>
      <c r="M659" s="32"/>
      <c r="N659" s="32"/>
      <c r="O659" s="32"/>
      <c r="P659" s="32"/>
      <c r="Q659" s="32"/>
      <c r="R659" s="32"/>
      <c r="S659" s="32"/>
      <c r="T659" s="32"/>
      <c r="U659" s="32"/>
      <c r="V659" s="32"/>
      <c r="W659" s="33"/>
      <c r="X659" s="33"/>
      <c r="Y659" s="33"/>
      <c r="Z659" s="33"/>
      <c r="AA659" s="33"/>
      <c r="AB659" s="33"/>
      <c r="AC659" s="33"/>
      <c r="AD659" s="33"/>
      <c r="AE659" s="33"/>
      <c r="AF659" s="33"/>
      <c r="AG659" s="33"/>
      <c r="AH659" s="33"/>
      <c r="AI659" s="33"/>
      <c r="AJ659" s="33"/>
      <c r="AK659" s="33"/>
    </row>
    <row r="660" spans="1:37">
      <c r="A660" s="30"/>
      <c r="B660" s="29"/>
      <c r="C660" s="31"/>
      <c r="D660" s="32"/>
      <c r="E660" s="32"/>
      <c r="F660" s="32"/>
      <c r="G660" s="32"/>
      <c r="H660" s="32"/>
      <c r="I660" s="32"/>
      <c r="J660" s="32"/>
      <c r="K660" s="32"/>
      <c r="L660" s="32"/>
      <c r="M660" s="32"/>
      <c r="N660" s="32"/>
      <c r="O660" s="32"/>
      <c r="P660" s="32"/>
      <c r="Q660" s="32"/>
      <c r="R660" s="32"/>
      <c r="S660" s="32"/>
      <c r="T660" s="32"/>
      <c r="U660" s="32"/>
      <c r="V660" s="32"/>
      <c r="W660" s="33"/>
      <c r="X660" s="33"/>
      <c r="Y660" s="33"/>
      <c r="Z660" s="33"/>
      <c r="AA660" s="33"/>
      <c r="AB660" s="33"/>
      <c r="AC660" s="33"/>
      <c r="AD660" s="33"/>
      <c r="AE660" s="33"/>
      <c r="AF660" s="33"/>
      <c r="AG660" s="33"/>
      <c r="AH660" s="33"/>
      <c r="AI660" s="33"/>
      <c r="AJ660" s="33"/>
      <c r="AK660" s="33"/>
    </row>
    <row r="661" spans="1:37">
      <c r="A661" s="30"/>
      <c r="B661" s="29"/>
      <c r="C661" s="31"/>
      <c r="D661" s="32"/>
      <c r="E661" s="32"/>
      <c r="F661" s="32"/>
      <c r="G661" s="32"/>
      <c r="H661" s="32"/>
      <c r="I661" s="32"/>
      <c r="J661" s="32"/>
      <c r="K661" s="32"/>
      <c r="L661" s="32"/>
      <c r="M661" s="32"/>
      <c r="N661" s="32"/>
      <c r="O661" s="32"/>
      <c r="P661" s="32"/>
      <c r="Q661" s="32"/>
      <c r="R661" s="32"/>
      <c r="S661" s="32"/>
      <c r="T661" s="32"/>
      <c r="U661" s="32"/>
      <c r="V661" s="32"/>
      <c r="W661" s="33"/>
      <c r="X661" s="33"/>
      <c r="Y661" s="33"/>
      <c r="Z661" s="33"/>
      <c r="AA661" s="33"/>
      <c r="AB661" s="33"/>
      <c r="AC661" s="33"/>
      <c r="AD661" s="33"/>
      <c r="AE661" s="33"/>
      <c r="AF661" s="33"/>
      <c r="AG661" s="33"/>
      <c r="AH661" s="33"/>
      <c r="AI661" s="33"/>
      <c r="AJ661" s="33"/>
      <c r="AK661" s="33"/>
    </row>
    <row r="662" spans="1:37">
      <c r="A662" s="30"/>
      <c r="B662" s="29"/>
      <c r="C662" s="31"/>
      <c r="D662" s="32"/>
      <c r="E662" s="32"/>
      <c r="F662" s="32"/>
      <c r="G662" s="32"/>
      <c r="H662" s="32"/>
      <c r="I662" s="32"/>
      <c r="J662" s="32"/>
      <c r="K662" s="32"/>
      <c r="L662" s="32"/>
      <c r="M662" s="32"/>
      <c r="N662" s="32"/>
      <c r="O662" s="32"/>
      <c r="P662" s="32"/>
      <c r="Q662" s="32"/>
      <c r="R662" s="32"/>
      <c r="S662" s="32"/>
      <c r="T662" s="32"/>
      <c r="U662" s="32"/>
      <c r="V662" s="32"/>
      <c r="W662" s="33"/>
      <c r="X662" s="33"/>
      <c r="Y662" s="33"/>
      <c r="Z662" s="33"/>
      <c r="AA662" s="33"/>
      <c r="AB662" s="33"/>
      <c r="AC662" s="33"/>
      <c r="AD662" s="33"/>
      <c r="AE662" s="33"/>
      <c r="AF662" s="33"/>
      <c r="AG662" s="33"/>
      <c r="AH662" s="33"/>
      <c r="AI662" s="33"/>
      <c r="AJ662" s="33"/>
      <c r="AK662" s="33"/>
    </row>
    <row r="663" spans="1:37">
      <c r="A663" s="30"/>
      <c r="B663" s="29"/>
      <c r="C663" s="31"/>
      <c r="D663" s="32"/>
      <c r="E663" s="32"/>
      <c r="F663" s="32"/>
      <c r="G663" s="32"/>
      <c r="H663" s="32"/>
      <c r="I663" s="32"/>
      <c r="J663" s="32"/>
      <c r="K663" s="32"/>
      <c r="L663" s="32"/>
      <c r="M663" s="32"/>
      <c r="N663" s="32"/>
      <c r="O663" s="32"/>
      <c r="P663" s="32"/>
      <c r="Q663" s="32"/>
      <c r="R663" s="32"/>
      <c r="S663" s="32"/>
      <c r="T663" s="32"/>
      <c r="U663" s="32"/>
      <c r="V663" s="32"/>
      <c r="W663" s="33"/>
      <c r="X663" s="33"/>
      <c r="Y663" s="33"/>
      <c r="Z663" s="33"/>
      <c r="AA663" s="33"/>
      <c r="AB663" s="33"/>
      <c r="AC663" s="33"/>
      <c r="AD663" s="33"/>
      <c r="AE663" s="33"/>
      <c r="AF663" s="33"/>
      <c r="AG663" s="33"/>
      <c r="AH663" s="33"/>
      <c r="AI663" s="33"/>
      <c r="AJ663" s="33"/>
      <c r="AK663" s="33"/>
    </row>
    <row r="664" spans="1:37">
      <c r="A664" s="30"/>
      <c r="B664" s="29"/>
      <c r="C664" s="31"/>
      <c r="D664" s="32"/>
      <c r="E664" s="32"/>
      <c r="F664" s="32"/>
      <c r="G664" s="32"/>
      <c r="H664" s="32"/>
      <c r="I664" s="32"/>
      <c r="J664" s="32"/>
      <c r="K664" s="32"/>
      <c r="L664" s="32"/>
      <c r="M664" s="32"/>
      <c r="N664" s="32"/>
      <c r="O664" s="32"/>
      <c r="P664" s="32"/>
      <c r="Q664" s="32"/>
      <c r="R664" s="32"/>
      <c r="S664" s="32"/>
      <c r="T664" s="32"/>
      <c r="U664" s="32"/>
      <c r="V664" s="32"/>
      <c r="W664" s="33"/>
      <c r="X664" s="33"/>
      <c r="Y664" s="33"/>
      <c r="Z664" s="33"/>
      <c r="AA664" s="33"/>
      <c r="AB664" s="33"/>
      <c r="AC664" s="33"/>
      <c r="AD664" s="33"/>
      <c r="AE664" s="33"/>
      <c r="AF664" s="33"/>
      <c r="AG664" s="33"/>
      <c r="AH664" s="33"/>
      <c r="AI664" s="33"/>
      <c r="AJ664" s="33"/>
      <c r="AK664" s="33"/>
    </row>
    <row r="665" spans="1:37">
      <c r="A665" s="30"/>
      <c r="B665" s="29"/>
      <c r="C665" s="31"/>
      <c r="D665" s="32"/>
      <c r="E665" s="32"/>
      <c r="F665" s="32"/>
      <c r="G665" s="32"/>
      <c r="H665" s="32"/>
      <c r="I665" s="32"/>
      <c r="J665" s="32"/>
      <c r="K665" s="32"/>
      <c r="L665" s="32"/>
      <c r="M665" s="32"/>
      <c r="N665" s="32"/>
      <c r="O665" s="32"/>
      <c r="P665" s="32"/>
      <c r="Q665" s="32"/>
      <c r="R665" s="32"/>
      <c r="S665" s="32"/>
      <c r="T665" s="32"/>
      <c r="U665" s="32"/>
      <c r="V665" s="32"/>
      <c r="W665" s="33"/>
      <c r="X665" s="33"/>
      <c r="Y665" s="33"/>
      <c r="Z665" s="33"/>
      <c r="AA665" s="33"/>
      <c r="AB665" s="33"/>
      <c r="AC665" s="33"/>
      <c r="AD665" s="33"/>
      <c r="AE665" s="33"/>
      <c r="AF665" s="33"/>
      <c r="AG665" s="33"/>
      <c r="AH665" s="33"/>
      <c r="AI665" s="33"/>
      <c r="AJ665" s="33"/>
      <c r="AK665" s="33"/>
    </row>
    <row r="666" spans="1:37">
      <c r="A666" s="30"/>
      <c r="B666" s="29"/>
      <c r="C666" s="31"/>
      <c r="D666" s="32"/>
      <c r="E666" s="32"/>
      <c r="F666" s="32"/>
      <c r="G666" s="32"/>
      <c r="H666" s="32"/>
      <c r="I666" s="32"/>
      <c r="J666" s="32"/>
      <c r="K666" s="32"/>
      <c r="L666" s="32"/>
      <c r="M666" s="32"/>
      <c r="N666" s="32"/>
      <c r="O666" s="32"/>
      <c r="P666" s="32"/>
      <c r="Q666" s="32"/>
      <c r="R666" s="32"/>
      <c r="S666" s="32"/>
      <c r="T666" s="32"/>
      <c r="U666" s="32"/>
      <c r="V666" s="32"/>
      <c r="W666" s="33"/>
      <c r="X666" s="33"/>
      <c r="Y666" s="33"/>
      <c r="Z666" s="33"/>
      <c r="AA666" s="33"/>
      <c r="AB666" s="33"/>
      <c r="AC666" s="33"/>
      <c r="AD666" s="33"/>
      <c r="AE666" s="33"/>
      <c r="AF666" s="33"/>
      <c r="AG666" s="33"/>
      <c r="AH666" s="33"/>
      <c r="AI666" s="33"/>
      <c r="AJ666" s="33"/>
      <c r="AK666" s="33"/>
    </row>
    <row r="667" spans="1:37">
      <c r="A667" s="30"/>
      <c r="B667" s="29"/>
      <c r="C667" s="31"/>
      <c r="D667" s="32"/>
      <c r="E667" s="32"/>
      <c r="F667" s="32"/>
      <c r="G667" s="32"/>
      <c r="H667" s="32"/>
      <c r="I667" s="32"/>
      <c r="J667" s="32"/>
      <c r="K667" s="32"/>
      <c r="L667" s="32"/>
      <c r="M667" s="32"/>
      <c r="N667" s="32"/>
      <c r="O667" s="32"/>
      <c r="P667" s="32"/>
      <c r="Q667" s="32"/>
      <c r="R667" s="32"/>
      <c r="S667" s="32"/>
      <c r="T667" s="32"/>
      <c r="U667" s="32"/>
      <c r="V667" s="32"/>
      <c r="W667" s="33"/>
      <c r="X667" s="33"/>
      <c r="Y667" s="33"/>
      <c r="Z667" s="33"/>
      <c r="AA667" s="33"/>
      <c r="AB667" s="33"/>
      <c r="AC667" s="33"/>
      <c r="AD667" s="33"/>
      <c r="AE667" s="33"/>
      <c r="AF667" s="33"/>
      <c r="AG667" s="33"/>
      <c r="AH667" s="33"/>
      <c r="AI667" s="33"/>
      <c r="AJ667" s="33"/>
      <c r="AK667" s="33"/>
    </row>
    <row r="668" spans="1:37">
      <c r="A668" s="30"/>
      <c r="B668" s="29"/>
      <c r="C668" s="31"/>
      <c r="D668" s="32"/>
      <c r="E668" s="32"/>
      <c r="F668" s="32"/>
      <c r="G668" s="32"/>
      <c r="H668" s="32"/>
      <c r="I668" s="32"/>
      <c r="J668" s="32"/>
      <c r="K668" s="32"/>
      <c r="L668" s="32"/>
      <c r="M668" s="32"/>
      <c r="N668" s="32"/>
      <c r="O668" s="32"/>
      <c r="P668" s="32"/>
      <c r="Q668" s="32"/>
      <c r="R668" s="32"/>
      <c r="S668" s="32"/>
      <c r="T668" s="32"/>
      <c r="U668" s="32"/>
      <c r="V668" s="32"/>
      <c r="W668" s="33"/>
      <c r="X668" s="33"/>
      <c r="Y668" s="33"/>
      <c r="Z668" s="33"/>
      <c r="AA668" s="33"/>
      <c r="AB668" s="33"/>
      <c r="AC668" s="33"/>
      <c r="AD668" s="33"/>
      <c r="AE668" s="33"/>
      <c r="AF668" s="33"/>
      <c r="AG668" s="33"/>
      <c r="AH668" s="33"/>
      <c r="AI668" s="33"/>
      <c r="AJ668" s="33"/>
      <c r="AK668" s="33"/>
    </row>
    <row r="669" spans="1:37">
      <c r="A669" s="30"/>
      <c r="B669" s="29"/>
      <c r="C669" s="31"/>
      <c r="D669" s="32"/>
      <c r="E669" s="32"/>
      <c r="F669" s="32"/>
      <c r="G669" s="32"/>
      <c r="H669" s="32"/>
      <c r="I669" s="32"/>
      <c r="J669" s="32"/>
      <c r="K669" s="32"/>
      <c r="L669" s="32"/>
      <c r="M669" s="32"/>
      <c r="N669" s="32"/>
      <c r="O669" s="32"/>
      <c r="P669" s="32"/>
      <c r="Q669" s="32"/>
      <c r="R669" s="32"/>
      <c r="S669" s="32"/>
      <c r="T669" s="32"/>
      <c r="U669" s="32"/>
      <c r="V669" s="32"/>
      <c r="W669" s="33"/>
      <c r="X669" s="33"/>
      <c r="Y669" s="33"/>
      <c r="Z669" s="33"/>
      <c r="AA669" s="33"/>
      <c r="AB669" s="33"/>
      <c r="AC669" s="33"/>
      <c r="AD669" s="33"/>
      <c r="AE669" s="33"/>
      <c r="AF669" s="33"/>
      <c r="AG669" s="33"/>
      <c r="AH669" s="33"/>
      <c r="AI669" s="33"/>
      <c r="AJ669" s="33"/>
      <c r="AK669" s="33"/>
    </row>
    <row r="670" spans="1:37">
      <c r="A670" s="30"/>
      <c r="B670" s="29"/>
      <c r="C670" s="31"/>
      <c r="D670" s="32"/>
      <c r="E670" s="32"/>
      <c r="F670" s="32"/>
      <c r="G670" s="32"/>
      <c r="H670" s="32"/>
      <c r="I670" s="32"/>
      <c r="J670" s="32"/>
      <c r="K670" s="32"/>
      <c r="L670" s="32"/>
      <c r="M670" s="32"/>
      <c r="N670" s="32"/>
      <c r="O670" s="32"/>
      <c r="P670" s="32"/>
      <c r="Q670" s="32"/>
      <c r="R670" s="32"/>
      <c r="S670" s="32"/>
      <c r="T670" s="32"/>
      <c r="U670" s="32"/>
      <c r="V670" s="32"/>
      <c r="W670" s="33"/>
      <c r="X670" s="33"/>
      <c r="Y670" s="33"/>
      <c r="Z670" s="33"/>
      <c r="AA670" s="33"/>
      <c r="AB670" s="33"/>
      <c r="AC670" s="33"/>
      <c r="AD670" s="33"/>
      <c r="AE670" s="33"/>
      <c r="AF670" s="33"/>
      <c r="AG670" s="33"/>
      <c r="AH670" s="33"/>
      <c r="AI670" s="33"/>
      <c r="AJ670" s="33"/>
      <c r="AK670" s="33"/>
    </row>
    <row r="671" spans="1:37">
      <c r="A671" s="30"/>
      <c r="B671" s="29"/>
      <c r="C671" s="31"/>
      <c r="D671" s="32"/>
      <c r="E671" s="32"/>
      <c r="F671" s="32"/>
      <c r="G671" s="32"/>
      <c r="H671" s="32"/>
      <c r="I671" s="32"/>
      <c r="J671" s="32"/>
      <c r="K671" s="32"/>
      <c r="L671" s="32"/>
      <c r="M671" s="32"/>
      <c r="N671" s="32"/>
      <c r="O671" s="32"/>
      <c r="P671" s="32"/>
      <c r="Q671" s="32"/>
      <c r="R671" s="32"/>
      <c r="S671" s="32"/>
      <c r="T671" s="32"/>
      <c r="U671" s="32"/>
      <c r="V671" s="32"/>
      <c r="W671" s="33"/>
      <c r="X671" s="33"/>
      <c r="Y671" s="33"/>
      <c r="Z671" s="33"/>
      <c r="AA671" s="33"/>
      <c r="AB671" s="33"/>
      <c r="AC671" s="33"/>
      <c r="AD671" s="33"/>
      <c r="AE671" s="33"/>
      <c r="AF671" s="33"/>
      <c r="AG671" s="33"/>
      <c r="AH671" s="33"/>
      <c r="AI671" s="33"/>
      <c r="AJ671" s="33"/>
      <c r="AK671" s="33"/>
    </row>
    <row r="672" spans="1:37">
      <c r="A672" s="30"/>
      <c r="B672" s="29"/>
      <c r="C672" s="31"/>
      <c r="D672" s="32"/>
      <c r="E672" s="32"/>
      <c r="F672" s="32"/>
      <c r="G672" s="32"/>
      <c r="H672" s="32"/>
      <c r="I672" s="32"/>
      <c r="J672" s="32"/>
      <c r="K672" s="32"/>
      <c r="L672" s="32"/>
      <c r="M672" s="32"/>
      <c r="N672" s="32"/>
      <c r="O672" s="32"/>
      <c r="P672" s="32"/>
      <c r="Q672" s="32"/>
      <c r="R672" s="32"/>
      <c r="S672" s="32"/>
      <c r="T672" s="32"/>
      <c r="U672" s="32"/>
      <c r="V672" s="32"/>
      <c r="W672" s="33"/>
      <c r="X672" s="33"/>
      <c r="Y672" s="33"/>
      <c r="Z672" s="33"/>
      <c r="AA672" s="33"/>
      <c r="AB672" s="33"/>
      <c r="AC672" s="33"/>
      <c r="AD672" s="33"/>
      <c r="AE672" s="33"/>
      <c r="AF672" s="33"/>
      <c r="AG672" s="33"/>
      <c r="AH672" s="33"/>
      <c r="AI672" s="33"/>
      <c r="AJ672" s="33"/>
      <c r="AK672" s="33"/>
    </row>
    <row r="673" spans="1:37">
      <c r="A673" s="30"/>
      <c r="B673" s="29"/>
      <c r="C673" s="31"/>
      <c r="D673" s="32"/>
      <c r="E673" s="32"/>
      <c r="F673" s="32"/>
      <c r="G673" s="32"/>
      <c r="H673" s="32"/>
      <c r="I673" s="32"/>
      <c r="J673" s="32"/>
      <c r="K673" s="32"/>
      <c r="L673" s="32"/>
      <c r="M673" s="32"/>
      <c r="N673" s="32"/>
      <c r="O673" s="32"/>
      <c r="P673" s="32"/>
      <c r="Q673" s="32"/>
      <c r="R673" s="32"/>
      <c r="S673" s="32"/>
      <c r="T673" s="32"/>
      <c r="U673" s="32"/>
      <c r="V673" s="32"/>
      <c r="W673" s="33"/>
      <c r="X673" s="33"/>
      <c r="Y673" s="33"/>
      <c r="Z673" s="33"/>
      <c r="AA673" s="33"/>
      <c r="AB673" s="33"/>
      <c r="AC673" s="33"/>
      <c r="AD673" s="33"/>
      <c r="AE673" s="33"/>
      <c r="AF673" s="33"/>
      <c r="AG673" s="33"/>
      <c r="AH673" s="33"/>
      <c r="AI673" s="33"/>
      <c r="AJ673" s="33"/>
      <c r="AK673" s="33"/>
    </row>
    <row r="674" spans="1:37">
      <c r="A674" s="30"/>
      <c r="B674" s="29"/>
      <c r="C674" s="31"/>
      <c r="D674" s="32"/>
      <c r="E674" s="32"/>
      <c r="F674" s="32"/>
      <c r="G674" s="32"/>
      <c r="H674" s="32"/>
      <c r="I674" s="32"/>
      <c r="J674" s="32"/>
      <c r="K674" s="32"/>
      <c r="L674" s="32"/>
      <c r="M674" s="32"/>
      <c r="N674" s="32"/>
      <c r="O674" s="32"/>
      <c r="P674" s="32"/>
      <c r="Q674" s="32"/>
      <c r="R674" s="32"/>
      <c r="S674" s="32"/>
      <c r="T674" s="32"/>
      <c r="U674" s="32"/>
      <c r="V674" s="32"/>
      <c r="W674" s="33"/>
      <c r="X674" s="33"/>
      <c r="Y674" s="33"/>
      <c r="Z674" s="33"/>
      <c r="AA674" s="33"/>
      <c r="AB674" s="33"/>
      <c r="AC674" s="33"/>
      <c r="AD674" s="33"/>
      <c r="AE674" s="33"/>
      <c r="AF674" s="33"/>
      <c r="AG674" s="33"/>
      <c r="AH674" s="33"/>
      <c r="AI674" s="33"/>
      <c r="AJ674" s="33"/>
      <c r="AK674" s="33"/>
    </row>
    <row r="675" spans="1:37">
      <c r="A675" s="30"/>
      <c r="B675" s="29"/>
      <c r="C675" s="31"/>
      <c r="D675" s="32"/>
      <c r="E675" s="32"/>
      <c r="F675" s="32"/>
      <c r="G675" s="32"/>
      <c r="H675" s="32"/>
      <c r="I675" s="32"/>
      <c r="J675" s="32"/>
      <c r="K675" s="32"/>
      <c r="L675" s="32"/>
      <c r="M675" s="32"/>
      <c r="N675" s="32"/>
      <c r="O675" s="32"/>
      <c r="P675" s="32"/>
      <c r="Q675" s="32"/>
      <c r="R675" s="32"/>
      <c r="S675" s="32"/>
      <c r="T675" s="32"/>
      <c r="U675" s="32"/>
      <c r="V675" s="32"/>
      <c r="W675" s="33"/>
      <c r="X675" s="33"/>
      <c r="Y675" s="33"/>
      <c r="Z675" s="33"/>
      <c r="AA675" s="33"/>
      <c r="AB675" s="33"/>
      <c r="AC675" s="33"/>
      <c r="AD675" s="33"/>
      <c r="AE675" s="33"/>
      <c r="AF675" s="33"/>
      <c r="AG675" s="33"/>
      <c r="AH675" s="33"/>
      <c r="AI675" s="33"/>
      <c r="AJ675" s="33"/>
      <c r="AK675" s="33"/>
    </row>
    <row r="676" spans="1:37">
      <c r="A676" s="30"/>
      <c r="B676" s="29"/>
      <c r="C676" s="31"/>
      <c r="D676" s="32"/>
      <c r="E676" s="32"/>
      <c r="F676" s="32"/>
      <c r="G676" s="32"/>
      <c r="H676" s="32"/>
      <c r="I676" s="32"/>
      <c r="J676" s="32"/>
      <c r="K676" s="32"/>
      <c r="L676" s="32"/>
      <c r="M676" s="32"/>
      <c r="N676" s="32"/>
      <c r="O676" s="32"/>
      <c r="P676" s="32"/>
      <c r="Q676" s="32"/>
      <c r="R676" s="32"/>
      <c r="S676" s="32"/>
      <c r="T676" s="32"/>
      <c r="U676" s="32"/>
      <c r="V676" s="32"/>
      <c r="W676" s="33"/>
      <c r="X676" s="33"/>
      <c r="Y676" s="33"/>
      <c r="Z676" s="33"/>
      <c r="AA676" s="33"/>
      <c r="AB676" s="33"/>
      <c r="AC676" s="33"/>
      <c r="AD676" s="33"/>
      <c r="AE676" s="33"/>
      <c r="AF676" s="33"/>
      <c r="AG676" s="33"/>
      <c r="AH676" s="33"/>
      <c r="AI676" s="33"/>
      <c r="AJ676" s="33"/>
      <c r="AK676" s="33"/>
    </row>
    <row r="677" spans="1:37">
      <c r="A677" s="30"/>
      <c r="B677" s="29"/>
      <c r="C677" s="31"/>
      <c r="D677" s="32"/>
      <c r="E677" s="32"/>
      <c r="F677" s="32"/>
      <c r="G677" s="32"/>
      <c r="H677" s="32"/>
      <c r="I677" s="32"/>
      <c r="J677" s="32"/>
      <c r="K677" s="32"/>
      <c r="L677" s="32"/>
      <c r="M677" s="32"/>
      <c r="N677" s="32"/>
      <c r="O677" s="32"/>
      <c r="P677" s="32"/>
      <c r="Q677" s="32"/>
      <c r="R677" s="32"/>
      <c r="S677" s="32"/>
      <c r="T677" s="32"/>
      <c r="U677" s="32"/>
      <c r="V677" s="32"/>
      <c r="W677" s="33"/>
      <c r="X677" s="33"/>
      <c r="Y677" s="33"/>
      <c r="Z677" s="33"/>
      <c r="AA677" s="33"/>
      <c r="AB677" s="33"/>
      <c r="AC677" s="33"/>
      <c r="AD677" s="33"/>
      <c r="AE677" s="33"/>
      <c r="AF677" s="33"/>
      <c r="AG677" s="33"/>
      <c r="AH677" s="33"/>
      <c r="AI677" s="33"/>
      <c r="AJ677" s="33"/>
      <c r="AK677" s="33"/>
    </row>
    <row r="678" spans="1:37">
      <c r="A678" s="30"/>
      <c r="B678" s="29"/>
      <c r="C678" s="31"/>
      <c r="D678" s="32"/>
      <c r="E678" s="32"/>
      <c r="F678" s="32"/>
      <c r="G678" s="32"/>
      <c r="H678" s="32"/>
      <c r="I678" s="32"/>
      <c r="J678" s="32"/>
      <c r="K678" s="32"/>
      <c r="L678" s="32"/>
      <c r="M678" s="32"/>
      <c r="N678" s="32"/>
      <c r="O678" s="32"/>
      <c r="P678" s="32"/>
      <c r="Q678" s="32"/>
      <c r="R678" s="32"/>
      <c r="S678" s="32"/>
      <c r="T678" s="32"/>
      <c r="U678" s="32"/>
      <c r="V678" s="32"/>
      <c r="W678" s="33"/>
      <c r="X678" s="33"/>
      <c r="Y678" s="33"/>
      <c r="Z678" s="33"/>
      <c r="AA678" s="33"/>
      <c r="AB678" s="33"/>
      <c r="AC678" s="33"/>
      <c r="AD678" s="33"/>
      <c r="AE678" s="33"/>
      <c r="AF678" s="33"/>
      <c r="AG678" s="33"/>
      <c r="AH678" s="33"/>
      <c r="AI678" s="33"/>
      <c r="AJ678" s="33"/>
      <c r="AK678" s="33"/>
    </row>
    <row r="679" spans="1:37">
      <c r="A679" s="30"/>
      <c r="B679" s="29"/>
      <c r="C679" s="31"/>
      <c r="D679" s="32"/>
      <c r="E679" s="32"/>
      <c r="F679" s="32"/>
      <c r="G679" s="32"/>
      <c r="H679" s="32"/>
      <c r="I679" s="32"/>
      <c r="J679" s="32"/>
      <c r="K679" s="32"/>
      <c r="L679" s="32"/>
      <c r="M679" s="32"/>
      <c r="N679" s="32"/>
      <c r="O679" s="32"/>
      <c r="P679" s="32"/>
      <c r="Q679" s="32"/>
      <c r="R679" s="32"/>
      <c r="S679" s="32"/>
      <c r="T679" s="32"/>
      <c r="U679" s="32"/>
      <c r="V679" s="32"/>
      <c r="W679" s="33"/>
      <c r="X679" s="33"/>
      <c r="Y679" s="33"/>
      <c r="Z679" s="33"/>
      <c r="AA679" s="33"/>
      <c r="AB679" s="33"/>
      <c r="AC679" s="33"/>
      <c r="AD679" s="33"/>
      <c r="AE679" s="33"/>
      <c r="AF679" s="33"/>
      <c r="AG679" s="33"/>
      <c r="AH679" s="33"/>
      <c r="AI679" s="33"/>
      <c r="AJ679" s="33"/>
      <c r="AK679" s="33"/>
    </row>
    <row r="680" spans="1:37">
      <c r="A680" s="30"/>
      <c r="B680" s="29"/>
      <c r="C680" s="31"/>
      <c r="D680" s="32"/>
      <c r="E680" s="32"/>
      <c r="F680" s="32"/>
      <c r="G680" s="32"/>
      <c r="H680" s="32"/>
      <c r="I680" s="32"/>
      <c r="J680" s="32"/>
      <c r="K680" s="32"/>
      <c r="L680" s="32"/>
      <c r="M680" s="32"/>
      <c r="N680" s="32"/>
      <c r="O680" s="32"/>
      <c r="P680" s="32"/>
      <c r="Q680" s="32"/>
      <c r="R680" s="32"/>
      <c r="S680" s="32"/>
      <c r="T680" s="32"/>
      <c r="U680" s="32"/>
      <c r="V680" s="32"/>
      <c r="W680" s="33"/>
      <c r="X680" s="33"/>
      <c r="Y680" s="33"/>
      <c r="Z680" s="33"/>
      <c r="AA680" s="33"/>
      <c r="AB680" s="33"/>
      <c r="AC680" s="33"/>
      <c r="AD680" s="33"/>
      <c r="AE680" s="33"/>
      <c r="AF680" s="33"/>
      <c r="AG680" s="33"/>
      <c r="AH680" s="33"/>
      <c r="AI680" s="33"/>
      <c r="AJ680" s="33"/>
      <c r="AK680" s="33"/>
    </row>
    <row r="681" spans="1:37">
      <c r="A681" s="30"/>
      <c r="B681" s="29"/>
      <c r="C681" s="31"/>
      <c r="D681" s="32"/>
      <c r="E681" s="32"/>
      <c r="F681" s="32"/>
      <c r="G681" s="32"/>
      <c r="H681" s="32"/>
      <c r="I681" s="32"/>
      <c r="J681" s="32"/>
      <c r="K681" s="32"/>
      <c r="L681" s="32"/>
      <c r="M681" s="32"/>
      <c r="N681" s="32"/>
      <c r="O681" s="32"/>
      <c r="P681" s="32"/>
      <c r="Q681" s="32"/>
      <c r="R681" s="32"/>
      <c r="S681" s="32"/>
      <c r="T681" s="32"/>
      <c r="U681" s="32"/>
      <c r="V681" s="32"/>
      <c r="W681" s="33"/>
      <c r="X681" s="33"/>
      <c r="Y681" s="33"/>
      <c r="Z681" s="33"/>
      <c r="AA681" s="33"/>
      <c r="AB681" s="33"/>
      <c r="AC681" s="33"/>
      <c r="AD681" s="33"/>
      <c r="AE681" s="33"/>
      <c r="AF681" s="33"/>
      <c r="AG681" s="33"/>
      <c r="AH681" s="33"/>
      <c r="AI681" s="33"/>
      <c r="AJ681" s="33"/>
      <c r="AK681" s="33"/>
    </row>
    <row r="682" spans="1:37">
      <c r="A682" s="30"/>
      <c r="B682" s="29"/>
      <c r="C682" s="31"/>
      <c r="D682" s="32"/>
      <c r="E682" s="32"/>
      <c r="F682" s="32"/>
      <c r="G682" s="32"/>
      <c r="H682" s="32"/>
      <c r="I682" s="32"/>
      <c r="J682" s="32"/>
      <c r="K682" s="32"/>
      <c r="L682" s="32"/>
      <c r="M682" s="32"/>
      <c r="N682" s="32"/>
      <c r="O682" s="32"/>
      <c r="P682" s="32"/>
      <c r="Q682" s="32"/>
      <c r="R682" s="32"/>
      <c r="S682" s="32"/>
      <c r="T682" s="32"/>
      <c r="U682" s="32"/>
      <c r="V682" s="32"/>
      <c r="W682" s="33"/>
      <c r="X682" s="33"/>
      <c r="Y682" s="33"/>
      <c r="Z682" s="33"/>
      <c r="AA682" s="33"/>
      <c r="AB682" s="33"/>
      <c r="AC682" s="33"/>
      <c r="AD682" s="33"/>
      <c r="AE682" s="33"/>
      <c r="AF682" s="33"/>
      <c r="AG682" s="33"/>
      <c r="AH682" s="33"/>
      <c r="AI682" s="33"/>
      <c r="AJ682" s="33"/>
      <c r="AK682" s="33"/>
    </row>
    <row r="683" spans="1:37">
      <c r="A683" s="30"/>
      <c r="B683" s="29"/>
      <c r="C683" s="31"/>
      <c r="D683" s="32"/>
      <c r="E683" s="32"/>
      <c r="F683" s="32"/>
      <c r="G683" s="32"/>
      <c r="H683" s="32"/>
      <c r="I683" s="32"/>
      <c r="J683" s="32"/>
      <c r="K683" s="32"/>
      <c r="L683" s="32"/>
      <c r="M683" s="32"/>
      <c r="N683" s="32"/>
      <c r="O683" s="32"/>
      <c r="P683" s="32"/>
      <c r="Q683" s="32"/>
      <c r="R683" s="32"/>
      <c r="S683" s="32"/>
      <c r="T683" s="32"/>
      <c r="U683" s="32"/>
      <c r="V683" s="32"/>
      <c r="W683" s="33"/>
      <c r="X683" s="33"/>
      <c r="Y683" s="33"/>
      <c r="Z683" s="33"/>
      <c r="AA683" s="33"/>
      <c r="AB683" s="33"/>
      <c r="AC683" s="33"/>
      <c r="AD683" s="33"/>
      <c r="AE683" s="33"/>
      <c r="AF683" s="33"/>
      <c r="AG683" s="33"/>
      <c r="AH683" s="33"/>
      <c r="AI683" s="33"/>
      <c r="AJ683" s="33"/>
      <c r="AK683" s="33"/>
    </row>
    <row r="684" spans="1:37">
      <c r="A684" s="30"/>
      <c r="B684" s="29"/>
      <c r="C684" s="31"/>
      <c r="D684" s="32"/>
      <c r="E684" s="32"/>
      <c r="F684" s="32"/>
      <c r="G684" s="32"/>
      <c r="H684" s="32"/>
      <c r="I684" s="32"/>
      <c r="J684" s="32"/>
      <c r="K684" s="32"/>
      <c r="L684" s="32"/>
      <c r="M684" s="32"/>
      <c r="N684" s="32"/>
      <c r="O684" s="32"/>
      <c r="P684" s="32"/>
      <c r="Q684" s="32"/>
      <c r="R684" s="32"/>
      <c r="S684" s="32"/>
      <c r="T684" s="32"/>
      <c r="U684" s="32"/>
      <c r="V684" s="32"/>
      <c r="W684" s="33"/>
      <c r="X684" s="33"/>
      <c r="Y684" s="33"/>
      <c r="Z684" s="33"/>
      <c r="AA684" s="33"/>
      <c r="AB684" s="33"/>
      <c r="AC684" s="33"/>
      <c r="AD684" s="33"/>
      <c r="AE684" s="33"/>
      <c r="AF684" s="33"/>
      <c r="AG684" s="33"/>
      <c r="AH684" s="33"/>
      <c r="AI684" s="33"/>
      <c r="AJ684" s="33"/>
      <c r="AK684" s="33"/>
    </row>
    <row r="685" spans="1:37">
      <c r="A685" s="30"/>
      <c r="B685" s="29"/>
      <c r="C685" s="31"/>
      <c r="D685" s="32"/>
      <c r="E685" s="32"/>
      <c r="F685" s="32"/>
      <c r="G685" s="32"/>
      <c r="H685" s="32"/>
      <c r="I685" s="32"/>
      <c r="J685" s="32"/>
      <c r="K685" s="32"/>
      <c r="L685" s="32"/>
      <c r="M685" s="32"/>
      <c r="N685" s="32"/>
      <c r="O685" s="32"/>
      <c r="P685" s="32"/>
      <c r="Q685" s="32"/>
      <c r="R685" s="32"/>
      <c r="S685" s="32"/>
      <c r="T685" s="32"/>
      <c r="U685" s="32"/>
      <c r="V685" s="32"/>
      <c r="W685" s="33"/>
      <c r="X685" s="33"/>
      <c r="Y685" s="33"/>
      <c r="Z685" s="33"/>
      <c r="AA685" s="33"/>
      <c r="AB685" s="33"/>
      <c r="AC685" s="33"/>
      <c r="AD685" s="33"/>
      <c r="AE685" s="33"/>
      <c r="AF685" s="33"/>
      <c r="AG685" s="33"/>
      <c r="AH685" s="33"/>
      <c r="AI685" s="33"/>
      <c r="AJ685" s="33"/>
      <c r="AK685" s="33"/>
    </row>
    <row r="686" spans="1:37">
      <c r="A686" s="30"/>
      <c r="B686" s="29"/>
      <c r="C686" s="31"/>
      <c r="D686" s="32"/>
      <c r="E686" s="32"/>
      <c r="F686" s="32"/>
      <c r="G686" s="32"/>
      <c r="H686" s="32"/>
      <c r="I686" s="32"/>
      <c r="J686" s="32"/>
      <c r="K686" s="32"/>
      <c r="L686" s="32"/>
      <c r="M686" s="32"/>
      <c r="N686" s="32"/>
      <c r="O686" s="32"/>
      <c r="P686" s="32"/>
      <c r="Q686" s="32"/>
      <c r="R686" s="32"/>
      <c r="S686" s="32"/>
      <c r="T686" s="32"/>
      <c r="U686" s="32"/>
      <c r="V686" s="32"/>
      <c r="W686" s="33"/>
      <c r="X686" s="33"/>
      <c r="Y686" s="33"/>
      <c r="Z686" s="33"/>
      <c r="AA686" s="33"/>
      <c r="AB686" s="33"/>
      <c r="AC686" s="33"/>
      <c r="AD686" s="33"/>
      <c r="AE686" s="33"/>
      <c r="AF686" s="33"/>
      <c r="AG686" s="33"/>
      <c r="AH686" s="33"/>
      <c r="AI686" s="33"/>
      <c r="AJ686" s="33"/>
      <c r="AK686" s="33"/>
    </row>
    <row r="687" spans="1:37">
      <c r="A687" s="30"/>
      <c r="B687" s="29"/>
      <c r="C687" s="31"/>
      <c r="D687" s="32"/>
      <c r="E687" s="32"/>
      <c r="F687" s="32"/>
      <c r="G687" s="32"/>
      <c r="H687" s="32"/>
      <c r="I687" s="32"/>
      <c r="J687" s="32"/>
      <c r="K687" s="32"/>
      <c r="L687" s="32"/>
      <c r="M687" s="32"/>
      <c r="N687" s="32"/>
      <c r="O687" s="32"/>
      <c r="P687" s="32"/>
      <c r="Q687" s="32"/>
      <c r="R687" s="32"/>
      <c r="S687" s="32"/>
      <c r="T687" s="32"/>
      <c r="U687" s="32"/>
      <c r="V687" s="32"/>
      <c r="W687" s="33"/>
      <c r="X687" s="33"/>
      <c r="Y687" s="33"/>
      <c r="Z687" s="33"/>
      <c r="AA687" s="33"/>
      <c r="AB687" s="33"/>
      <c r="AC687" s="33"/>
      <c r="AD687" s="33"/>
      <c r="AE687" s="33"/>
      <c r="AF687" s="33"/>
      <c r="AG687" s="33"/>
      <c r="AH687" s="33"/>
      <c r="AI687" s="33"/>
      <c r="AJ687" s="33"/>
      <c r="AK687" s="33"/>
    </row>
    <row r="688" spans="1:37">
      <c r="A688" s="30"/>
      <c r="B688" s="29"/>
      <c r="C688" s="31"/>
      <c r="D688" s="32"/>
      <c r="E688" s="32"/>
      <c r="F688" s="32"/>
      <c r="G688" s="32"/>
      <c r="H688" s="32"/>
      <c r="I688" s="32"/>
      <c r="J688" s="32"/>
      <c r="K688" s="32"/>
      <c r="L688" s="32"/>
      <c r="M688" s="32"/>
      <c r="N688" s="32"/>
      <c r="O688" s="32"/>
      <c r="P688" s="32"/>
      <c r="Q688" s="32"/>
      <c r="R688" s="32"/>
      <c r="S688" s="32"/>
      <c r="T688" s="32"/>
      <c r="U688" s="32"/>
      <c r="V688" s="32"/>
      <c r="W688" s="33"/>
      <c r="X688" s="33"/>
      <c r="Y688" s="33"/>
      <c r="Z688" s="33"/>
      <c r="AA688" s="33"/>
      <c r="AB688" s="33"/>
      <c r="AC688" s="33"/>
      <c r="AD688" s="33"/>
      <c r="AE688" s="33"/>
      <c r="AF688" s="33"/>
      <c r="AG688" s="33"/>
      <c r="AH688" s="33"/>
      <c r="AI688" s="33"/>
      <c r="AJ688" s="33"/>
      <c r="AK688" s="33"/>
    </row>
    <row r="689" spans="1:37">
      <c r="A689" s="30"/>
      <c r="B689" s="29"/>
      <c r="C689" s="31"/>
      <c r="D689" s="32"/>
      <c r="E689" s="32"/>
      <c r="F689" s="32"/>
      <c r="G689" s="32"/>
      <c r="H689" s="32"/>
      <c r="I689" s="32"/>
      <c r="J689" s="32"/>
      <c r="K689" s="32"/>
      <c r="L689" s="32"/>
      <c r="M689" s="32"/>
      <c r="N689" s="32"/>
      <c r="O689" s="32"/>
      <c r="P689" s="32"/>
      <c r="Q689" s="32"/>
      <c r="R689" s="32"/>
      <c r="S689" s="32"/>
      <c r="T689" s="32"/>
      <c r="U689" s="32"/>
      <c r="V689" s="32"/>
      <c r="W689" s="33"/>
      <c r="X689" s="33"/>
      <c r="Y689" s="33"/>
      <c r="Z689" s="33"/>
      <c r="AA689" s="33"/>
      <c r="AB689" s="33"/>
      <c r="AC689" s="33"/>
      <c r="AD689" s="33"/>
      <c r="AE689" s="33"/>
      <c r="AF689" s="33"/>
      <c r="AG689" s="33"/>
      <c r="AH689" s="33"/>
      <c r="AI689" s="33"/>
      <c r="AJ689" s="33"/>
      <c r="AK689" s="33"/>
    </row>
    <row r="690" spans="1:37">
      <c r="A690" s="30"/>
      <c r="B690" s="29"/>
      <c r="C690" s="31"/>
      <c r="D690" s="32"/>
      <c r="E690" s="32"/>
      <c r="F690" s="32"/>
      <c r="G690" s="32"/>
      <c r="H690" s="32"/>
      <c r="I690" s="32"/>
      <c r="J690" s="32"/>
      <c r="K690" s="32"/>
      <c r="L690" s="32"/>
      <c r="M690" s="32"/>
      <c r="N690" s="32"/>
      <c r="O690" s="32"/>
      <c r="P690" s="32"/>
      <c r="Q690" s="32"/>
      <c r="R690" s="32"/>
      <c r="S690" s="32"/>
      <c r="T690" s="32"/>
      <c r="U690" s="32"/>
      <c r="V690" s="32"/>
      <c r="W690" s="33"/>
      <c r="X690" s="33"/>
      <c r="Y690" s="33"/>
      <c r="Z690" s="33"/>
      <c r="AA690" s="33"/>
      <c r="AB690" s="33"/>
      <c r="AC690" s="33"/>
      <c r="AD690" s="33"/>
      <c r="AE690" s="33"/>
      <c r="AF690" s="33"/>
      <c r="AG690" s="33"/>
      <c r="AH690" s="33"/>
      <c r="AI690" s="33"/>
      <c r="AJ690" s="33"/>
      <c r="AK690" s="33"/>
    </row>
    <row r="691" spans="1:37">
      <c r="A691" s="30"/>
      <c r="B691" s="29"/>
      <c r="C691" s="31"/>
      <c r="D691" s="32"/>
      <c r="E691" s="32"/>
      <c r="F691" s="32"/>
      <c r="G691" s="32"/>
      <c r="H691" s="32"/>
      <c r="I691" s="32"/>
      <c r="J691" s="32"/>
      <c r="K691" s="32"/>
      <c r="L691" s="32"/>
      <c r="M691" s="32"/>
      <c r="N691" s="32"/>
      <c r="O691" s="32"/>
      <c r="P691" s="32"/>
      <c r="Q691" s="32"/>
      <c r="R691" s="32"/>
      <c r="S691" s="32"/>
      <c r="T691" s="32"/>
      <c r="U691" s="32"/>
      <c r="V691" s="32"/>
      <c r="W691" s="33"/>
      <c r="X691" s="33"/>
      <c r="Y691" s="33"/>
      <c r="Z691" s="33"/>
      <c r="AA691" s="33"/>
      <c r="AB691" s="33"/>
      <c r="AC691" s="33"/>
      <c r="AD691" s="33"/>
      <c r="AE691" s="33"/>
      <c r="AF691" s="33"/>
      <c r="AG691" s="33"/>
      <c r="AH691" s="33"/>
      <c r="AI691" s="33"/>
      <c r="AJ691" s="33"/>
      <c r="AK691" s="33"/>
    </row>
    <row r="692" spans="1:37">
      <c r="A692" s="30"/>
      <c r="B692" s="29"/>
      <c r="C692" s="31"/>
      <c r="D692" s="32"/>
      <c r="E692" s="32"/>
      <c r="F692" s="32"/>
      <c r="G692" s="32"/>
      <c r="H692" s="32"/>
      <c r="I692" s="32"/>
      <c r="J692" s="32"/>
      <c r="K692" s="32"/>
      <c r="L692" s="32"/>
      <c r="M692" s="32"/>
      <c r="N692" s="32"/>
      <c r="O692" s="32"/>
      <c r="P692" s="32"/>
      <c r="Q692" s="32"/>
      <c r="R692" s="32"/>
      <c r="S692" s="32"/>
      <c r="T692" s="32"/>
      <c r="U692" s="32"/>
      <c r="V692" s="32"/>
      <c r="W692" s="33"/>
      <c r="X692" s="33"/>
      <c r="Y692" s="33"/>
      <c r="Z692" s="33"/>
      <c r="AA692" s="33"/>
      <c r="AB692" s="33"/>
      <c r="AC692" s="33"/>
      <c r="AD692" s="33"/>
      <c r="AE692" s="33"/>
      <c r="AF692" s="33"/>
      <c r="AG692" s="33"/>
      <c r="AH692" s="33"/>
      <c r="AI692" s="33"/>
      <c r="AJ692" s="33"/>
      <c r="AK692" s="33"/>
    </row>
    <row r="693" spans="1:37">
      <c r="A693" s="30"/>
      <c r="B693" s="29"/>
      <c r="C693" s="31"/>
      <c r="D693" s="32"/>
      <c r="E693" s="32"/>
      <c r="F693" s="32"/>
      <c r="G693" s="32"/>
      <c r="H693" s="32"/>
      <c r="I693" s="32"/>
      <c r="J693" s="32"/>
      <c r="K693" s="32"/>
      <c r="L693" s="32"/>
      <c r="M693" s="32"/>
      <c r="N693" s="32"/>
      <c r="O693" s="32"/>
      <c r="P693" s="32"/>
      <c r="Q693" s="32"/>
      <c r="R693" s="32"/>
      <c r="S693" s="32"/>
      <c r="T693" s="32"/>
      <c r="U693" s="32"/>
      <c r="V693" s="32"/>
      <c r="W693" s="33"/>
      <c r="X693" s="33"/>
      <c r="Y693" s="33"/>
      <c r="Z693" s="33"/>
      <c r="AA693" s="33"/>
      <c r="AB693" s="33"/>
      <c r="AC693" s="33"/>
      <c r="AD693" s="33"/>
      <c r="AE693" s="33"/>
      <c r="AF693" s="33"/>
      <c r="AG693" s="33"/>
      <c r="AH693" s="33"/>
      <c r="AI693" s="33"/>
      <c r="AJ693" s="33"/>
      <c r="AK693" s="33"/>
    </row>
    <row r="694" spans="1:37">
      <c r="A694" s="30"/>
      <c r="B694" s="29"/>
      <c r="C694" s="31"/>
      <c r="D694" s="32"/>
      <c r="E694" s="32"/>
      <c r="F694" s="32"/>
      <c r="G694" s="32"/>
      <c r="H694" s="32"/>
      <c r="I694" s="32"/>
      <c r="J694" s="32"/>
      <c r="K694" s="32"/>
      <c r="L694" s="32"/>
      <c r="M694" s="32"/>
      <c r="N694" s="32"/>
      <c r="O694" s="32"/>
      <c r="P694" s="32"/>
      <c r="Q694" s="32"/>
      <c r="R694" s="32"/>
      <c r="S694" s="32"/>
      <c r="T694" s="32"/>
      <c r="U694" s="32"/>
      <c r="V694" s="32"/>
      <c r="W694" s="33"/>
      <c r="X694" s="33"/>
      <c r="Y694" s="33"/>
      <c r="Z694" s="33"/>
      <c r="AA694" s="33"/>
      <c r="AB694" s="33"/>
      <c r="AC694" s="33"/>
      <c r="AD694" s="33"/>
      <c r="AE694" s="33"/>
      <c r="AF694" s="33"/>
      <c r="AG694" s="33"/>
      <c r="AH694" s="33"/>
      <c r="AI694" s="33"/>
      <c r="AJ694" s="33"/>
      <c r="AK694" s="33"/>
    </row>
    <row r="695" spans="1:37">
      <c r="A695" s="30"/>
      <c r="B695" s="29"/>
      <c r="C695" s="31"/>
      <c r="D695" s="32"/>
      <c r="E695" s="32"/>
      <c r="F695" s="32"/>
      <c r="G695" s="32"/>
      <c r="H695" s="32"/>
      <c r="I695" s="32"/>
      <c r="J695" s="32"/>
      <c r="K695" s="32"/>
      <c r="L695" s="32"/>
      <c r="M695" s="32"/>
      <c r="N695" s="32"/>
      <c r="O695" s="32"/>
      <c r="P695" s="32"/>
      <c r="Q695" s="32"/>
      <c r="R695" s="32"/>
      <c r="S695" s="32"/>
      <c r="T695" s="32"/>
      <c r="U695" s="32"/>
      <c r="V695" s="32"/>
      <c r="W695" s="33"/>
      <c r="X695" s="33"/>
      <c r="Y695" s="33"/>
      <c r="Z695" s="33"/>
      <c r="AA695" s="33"/>
      <c r="AB695" s="33"/>
      <c r="AC695" s="33"/>
      <c r="AD695" s="33"/>
      <c r="AE695" s="33"/>
      <c r="AF695" s="33"/>
      <c r="AG695" s="33"/>
      <c r="AH695" s="33"/>
      <c r="AI695" s="33"/>
      <c r="AJ695" s="33"/>
      <c r="AK695" s="33"/>
    </row>
    <row r="696" spans="1:37">
      <c r="A696" s="30"/>
      <c r="B696" s="29"/>
      <c r="C696" s="31"/>
      <c r="D696" s="32"/>
      <c r="E696" s="32"/>
      <c r="F696" s="32"/>
      <c r="G696" s="32"/>
      <c r="H696" s="32"/>
      <c r="I696" s="32"/>
      <c r="J696" s="32"/>
      <c r="K696" s="32"/>
      <c r="L696" s="32"/>
      <c r="M696" s="32"/>
      <c r="N696" s="32"/>
      <c r="O696" s="32"/>
      <c r="P696" s="32"/>
      <c r="Q696" s="32"/>
      <c r="R696" s="32"/>
      <c r="S696" s="32"/>
      <c r="T696" s="32"/>
      <c r="U696" s="32"/>
      <c r="V696" s="32"/>
      <c r="W696" s="33"/>
      <c r="X696" s="33"/>
      <c r="Y696" s="33"/>
      <c r="Z696" s="33"/>
      <c r="AA696" s="33"/>
      <c r="AB696" s="33"/>
      <c r="AC696" s="33"/>
      <c r="AD696" s="33"/>
      <c r="AE696" s="33"/>
      <c r="AF696" s="33"/>
      <c r="AG696" s="33"/>
      <c r="AH696" s="33"/>
      <c r="AI696" s="33"/>
      <c r="AJ696" s="33"/>
      <c r="AK696" s="33"/>
    </row>
    <row r="697" spans="1:37">
      <c r="A697" s="30"/>
      <c r="B697" s="29"/>
      <c r="C697" s="31"/>
      <c r="D697" s="32"/>
      <c r="E697" s="32"/>
      <c r="F697" s="32"/>
      <c r="G697" s="32"/>
      <c r="H697" s="32"/>
      <c r="I697" s="32"/>
      <c r="J697" s="32"/>
      <c r="K697" s="32"/>
      <c r="L697" s="32"/>
      <c r="M697" s="32"/>
      <c r="N697" s="32"/>
      <c r="O697" s="32"/>
      <c r="P697" s="32"/>
      <c r="Q697" s="32"/>
      <c r="R697" s="32"/>
      <c r="S697" s="32"/>
      <c r="T697" s="32"/>
      <c r="U697" s="32"/>
      <c r="V697" s="32"/>
      <c r="W697" s="33"/>
      <c r="X697" s="33"/>
      <c r="Y697" s="33"/>
      <c r="Z697" s="33"/>
      <c r="AA697" s="33"/>
      <c r="AB697" s="33"/>
      <c r="AC697" s="33"/>
      <c r="AD697" s="33"/>
      <c r="AE697" s="33"/>
      <c r="AF697" s="33"/>
      <c r="AG697" s="33"/>
      <c r="AH697" s="33"/>
      <c r="AI697" s="33"/>
      <c r="AJ697" s="33"/>
      <c r="AK697" s="33"/>
    </row>
    <row r="698" spans="1:37">
      <c r="A698" s="30"/>
      <c r="B698" s="29"/>
      <c r="C698" s="31"/>
      <c r="D698" s="32"/>
      <c r="E698" s="32"/>
      <c r="F698" s="32"/>
      <c r="G698" s="32"/>
      <c r="H698" s="32"/>
      <c r="I698" s="32"/>
      <c r="J698" s="32"/>
      <c r="K698" s="32"/>
      <c r="L698" s="32"/>
      <c r="M698" s="32"/>
      <c r="N698" s="32"/>
      <c r="O698" s="32"/>
      <c r="P698" s="32"/>
      <c r="Q698" s="32"/>
      <c r="R698" s="32"/>
      <c r="S698" s="32"/>
      <c r="T698" s="32"/>
      <c r="U698" s="32"/>
      <c r="V698" s="32"/>
      <c r="W698" s="33"/>
      <c r="X698" s="33"/>
      <c r="Y698" s="33"/>
      <c r="Z698" s="33"/>
      <c r="AA698" s="33"/>
      <c r="AB698" s="33"/>
      <c r="AC698" s="33"/>
      <c r="AD698" s="33"/>
      <c r="AE698" s="33"/>
      <c r="AF698" s="33"/>
      <c r="AG698" s="33"/>
      <c r="AH698" s="33"/>
      <c r="AI698" s="33"/>
      <c r="AJ698" s="33"/>
      <c r="AK698" s="33"/>
    </row>
    <row r="699" spans="1:37">
      <c r="A699" s="30"/>
      <c r="B699" s="29"/>
      <c r="C699" s="31"/>
      <c r="D699" s="32"/>
      <c r="E699" s="32"/>
      <c r="F699" s="32"/>
      <c r="G699" s="32"/>
      <c r="H699" s="32"/>
      <c r="I699" s="32"/>
      <c r="J699" s="32"/>
      <c r="K699" s="32"/>
      <c r="L699" s="32"/>
      <c r="M699" s="32"/>
      <c r="N699" s="32"/>
      <c r="O699" s="32"/>
      <c r="P699" s="32"/>
      <c r="Q699" s="32"/>
      <c r="R699" s="32"/>
      <c r="S699" s="32"/>
      <c r="T699" s="32"/>
      <c r="U699" s="32"/>
      <c r="V699" s="32"/>
      <c r="W699" s="33"/>
      <c r="X699" s="33"/>
      <c r="Y699" s="33"/>
      <c r="Z699" s="33"/>
      <c r="AA699" s="33"/>
      <c r="AB699" s="33"/>
      <c r="AC699" s="33"/>
      <c r="AD699" s="33"/>
      <c r="AE699" s="33"/>
      <c r="AF699" s="33"/>
      <c r="AG699" s="33"/>
      <c r="AH699" s="33"/>
      <c r="AI699" s="33"/>
      <c r="AJ699" s="33"/>
      <c r="AK699" s="33"/>
    </row>
    <row r="700" spans="1:37">
      <c r="A700" s="30"/>
      <c r="B700" s="29"/>
      <c r="C700" s="31"/>
      <c r="D700" s="32"/>
      <c r="E700" s="32"/>
      <c r="F700" s="32"/>
      <c r="G700" s="32"/>
      <c r="H700" s="32"/>
      <c r="I700" s="32"/>
      <c r="J700" s="32"/>
      <c r="K700" s="32"/>
      <c r="L700" s="32"/>
      <c r="M700" s="32"/>
      <c r="N700" s="32"/>
      <c r="O700" s="32"/>
      <c r="P700" s="32"/>
      <c r="Q700" s="32"/>
      <c r="R700" s="32"/>
      <c r="S700" s="32"/>
      <c r="T700" s="32"/>
      <c r="U700" s="32"/>
      <c r="V700" s="32"/>
      <c r="W700" s="33"/>
      <c r="X700" s="33"/>
      <c r="Y700" s="33"/>
      <c r="Z700" s="33"/>
      <c r="AA700" s="33"/>
      <c r="AB700" s="33"/>
      <c r="AC700" s="33"/>
      <c r="AD700" s="33"/>
      <c r="AE700" s="33"/>
      <c r="AF700" s="33"/>
      <c r="AG700" s="33"/>
      <c r="AH700" s="33"/>
      <c r="AI700" s="33"/>
      <c r="AJ700" s="33"/>
      <c r="AK700" s="33"/>
    </row>
    <row r="701" spans="1:37">
      <c r="A701" s="30"/>
      <c r="B701" s="29"/>
      <c r="C701" s="31"/>
      <c r="D701" s="32"/>
      <c r="E701" s="32"/>
      <c r="F701" s="32"/>
      <c r="G701" s="32"/>
      <c r="H701" s="32"/>
      <c r="I701" s="32"/>
      <c r="J701" s="32"/>
      <c r="K701" s="32"/>
      <c r="L701" s="32"/>
      <c r="M701" s="32"/>
      <c r="N701" s="32"/>
      <c r="O701" s="32"/>
      <c r="P701" s="32"/>
      <c r="Q701" s="32"/>
      <c r="R701" s="32"/>
      <c r="S701" s="32"/>
      <c r="T701" s="32"/>
      <c r="U701" s="32"/>
      <c r="V701" s="32"/>
      <c r="W701" s="33"/>
      <c r="X701" s="33"/>
      <c r="Y701" s="33"/>
      <c r="Z701" s="33"/>
      <c r="AA701" s="33"/>
      <c r="AB701" s="33"/>
      <c r="AC701" s="33"/>
      <c r="AD701" s="33"/>
      <c r="AE701" s="33"/>
      <c r="AF701" s="33"/>
      <c r="AG701" s="33"/>
      <c r="AH701" s="33"/>
      <c r="AI701" s="33"/>
      <c r="AJ701" s="33"/>
      <c r="AK701" s="33"/>
    </row>
    <row r="702" spans="1:37">
      <c r="A702" s="30"/>
      <c r="B702" s="29"/>
      <c r="C702" s="31"/>
      <c r="D702" s="32"/>
      <c r="E702" s="32"/>
      <c r="F702" s="32"/>
      <c r="G702" s="32"/>
      <c r="H702" s="32"/>
      <c r="I702" s="32"/>
      <c r="J702" s="32"/>
      <c r="K702" s="32"/>
      <c r="L702" s="32"/>
      <c r="M702" s="32"/>
      <c r="N702" s="32"/>
      <c r="O702" s="32"/>
      <c r="P702" s="32"/>
      <c r="Q702" s="32"/>
      <c r="R702" s="32"/>
      <c r="S702" s="32"/>
      <c r="T702" s="32"/>
      <c r="U702" s="32"/>
      <c r="V702" s="32"/>
      <c r="W702" s="33"/>
      <c r="X702" s="33"/>
      <c r="Y702" s="33"/>
      <c r="Z702" s="33"/>
      <c r="AA702" s="33"/>
      <c r="AB702" s="33"/>
      <c r="AC702" s="33"/>
      <c r="AD702" s="33"/>
      <c r="AE702" s="33"/>
      <c r="AF702" s="33"/>
      <c r="AG702" s="33"/>
      <c r="AH702" s="33"/>
      <c r="AI702" s="33"/>
      <c r="AJ702" s="33"/>
      <c r="AK702" s="33"/>
    </row>
    <row r="703" spans="1:37">
      <c r="A703" s="30"/>
      <c r="B703" s="29"/>
      <c r="C703" s="31"/>
      <c r="D703" s="32"/>
      <c r="E703" s="32"/>
      <c r="F703" s="32"/>
      <c r="G703" s="32"/>
      <c r="H703" s="32"/>
      <c r="I703" s="32"/>
      <c r="J703" s="32"/>
      <c r="K703" s="32"/>
      <c r="L703" s="32"/>
      <c r="M703" s="32"/>
      <c r="N703" s="32"/>
      <c r="O703" s="32"/>
      <c r="P703" s="32"/>
      <c r="Q703" s="32"/>
      <c r="R703" s="32"/>
      <c r="S703" s="32"/>
      <c r="T703" s="32"/>
      <c r="U703" s="32"/>
      <c r="V703" s="32"/>
      <c r="W703" s="33"/>
      <c r="X703" s="33"/>
      <c r="Y703" s="33"/>
      <c r="Z703" s="33"/>
      <c r="AA703" s="33"/>
      <c r="AB703" s="33"/>
      <c r="AC703" s="33"/>
      <c r="AD703" s="33"/>
      <c r="AE703" s="33"/>
      <c r="AF703" s="33"/>
      <c r="AG703" s="33"/>
      <c r="AH703" s="33"/>
      <c r="AI703" s="33"/>
      <c r="AJ703" s="33"/>
      <c r="AK703" s="33"/>
    </row>
    <row r="704" spans="1:37">
      <c r="A704" s="30"/>
      <c r="B704" s="29"/>
      <c r="C704" s="31"/>
      <c r="D704" s="32"/>
      <c r="E704" s="32"/>
      <c r="F704" s="32"/>
      <c r="G704" s="32"/>
      <c r="H704" s="32"/>
      <c r="I704" s="32"/>
      <c r="J704" s="32"/>
      <c r="K704" s="32"/>
      <c r="L704" s="32"/>
      <c r="M704" s="32"/>
      <c r="N704" s="32"/>
      <c r="O704" s="32"/>
      <c r="P704" s="32"/>
      <c r="Q704" s="32"/>
      <c r="R704" s="32"/>
      <c r="S704" s="32"/>
      <c r="T704" s="32"/>
      <c r="U704" s="32"/>
      <c r="V704" s="32"/>
      <c r="W704" s="33"/>
      <c r="X704" s="33"/>
      <c r="Y704" s="33"/>
      <c r="Z704" s="33"/>
      <c r="AA704" s="33"/>
      <c r="AB704" s="33"/>
      <c r="AC704" s="33"/>
      <c r="AD704" s="33"/>
      <c r="AE704" s="33"/>
      <c r="AF704" s="33"/>
      <c r="AG704" s="33"/>
      <c r="AH704" s="33"/>
      <c r="AI704" s="33"/>
      <c r="AJ704" s="33"/>
      <c r="AK704" s="33"/>
    </row>
    <row r="705" spans="1:37">
      <c r="A705" s="30"/>
      <c r="B705" s="29"/>
      <c r="C705" s="31"/>
      <c r="D705" s="32"/>
      <c r="E705" s="32"/>
      <c r="F705" s="32"/>
      <c r="G705" s="32"/>
      <c r="H705" s="32"/>
      <c r="I705" s="32"/>
      <c r="J705" s="32"/>
      <c r="K705" s="32"/>
      <c r="L705" s="32"/>
      <c r="M705" s="32"/>
      <c r="N705" s="32"/>
      <c r="O705" s="32"/>
      <c r="P705" s="32"/>
      <c r="Q705" s="32"/>
      <c r="R705" s="32"/>
      <c r="S705" s="32"/>
      <c r="T705" s="32"/>
      <c r="U705" s="32"/>
      <c r="V705" s="32"/>
      <c r="W705" s="33"/>
      <c r="X705" s="33"/>
      <c r="Y705" s="33"/>
      <c r="Z705" s="33"/>
      <c r="AA705" s="33"/>
      <c r="AB705" s="33"/>
      <c r="AC705" s="33"/>
      <c r="AD705" s="33"/>
      <c r="AE705" s="33"/>
      <c r="AF705" s="33"/>
      <c r="AG705" s="33"/>
      <c r="AH705" s="33"/>
      <c r="AI705" s="33"/>
      <c r="AJ705" s="33"/>
      <c r="AK705" s="33"/>
    </row>
    <row r="706" spans="1:37">
      <c r="A706" s="30"/>
      <c r="B706" s="29"/>
      <c r="C706" s="31"/>
      <c r="D706" s="32"/>
      <c r="E706" s="32"/>
      <c r="F706" s="32"/>
      <c r="G706" s="32"/>
      <c r="H706" s="32"/>
      <c r="I706" s="32"/>
      <c r="J706" s="32"/>
      <c r="K706" s="32"/>
      <c r="L706" s="32"/>
      <c r="M706" s="32"/>
      <c r="N706" s="32"/>
      <c r="O706" s="32"/>
      <c r="P706" s="32"/>
      <c r="Q706" s="32"/>
      <c r="R706" s="32"/>
      <c r="S706" s="32"/>
      <c r="T706" s="32"/>
      <c r="U706" s="32"/>
      <c r="V706" s="32"/>
      <c r="W706" s="33"/>
      <c r="X706" s="33"/>
      <c r="Y706" s="33"/>
      <c r="Z706" s="33"/>
      <c r="AA706" s="33"/>
      <c r="AB706" s="33"/>
      <c r="AC706" s="33"/>
      <c r="AD706" s="33"/>
      <c r="AE706" s="33"/>
      <c r="AF706" s="33"/>
      <c r="AG706" s="33"/>
      <c r="AH706" s="33"/>
      <c r="AI706" s="33"/>
      <c r="AJ706" s="33"/>
      <c r="AK706" s="33"/>
    </row>
    <row r="707" spans="1:37">
      <c r="A707" s="30"/>
      <c r="B707" s="29"/>
      <c r="C707" s="31"/>
      <c r="D707" s="32"/>
      <c r="E707" s="32"/>
      <c r="F707" s="32"/>
      <c r="G707" s="32"/>
      <c r="H707" s="32"/>
      <c r="I707" s="32"/>
      <c r="J707" s="32"/>
      <c r="K707" s="32"/>
      <c r="L707" s="32"/>
      <c r="M707" s="32"/>
      <c r="N707" s="32"/>
      <c r="O707" s="32"/>
      <c r="P707" s="32"/>
      <c r="Q707" s="32"/>
      <c r="R707" s="32"/>
      <c r="S707" s="32"/>
      <c r="T707" s="32"/>
      <c r="U707" s="32"/>
      <c r="V707" s="32"/>
      <c r="W707" s="33"/>
      <c r="X707" s="33"/>
      <c r="Y707" s="33"/>
      <c r="Z707" s="33"/>
      <c r="AA707" s="33"/>
      <c r="AB707" s="33"/>
      <c r="AC707" s="33"/>
      <c r="AD707" s="33"/>
      <c r="AE707" s="33"/>
      <c r="AF707" s="33"/>
      <c r="AG707" s="33"/>
      <c r="AH707" s="33"/>
      <c r="AI707" s="33"/>
      <c r="AJ707" s="33"/>
      <c r="AK707" s="33"/>
    </row>
    <row r="708" spans="1:37">
      <c r="A708" s="30"/>
      <c r="B708" s="29"/>
      <c r="C708" s="31"/>
      <c r="D708" s="32"/>
      <c r="E708" s="32"/>
      <c r="F708" s="32"/>
      <c r="G708" s="32"/>
      <c r="H708" s="32"/>
      <c r="I708" s="32"/>
      <c r="J708" s="32"/>
      <c r="K708" s="32"/>
      <c r="L708" s="32"/>
      <c r="M708" s="32"/>
      <c r="N708" s="32"/>
      <c r="O708" s="32"/>
      <c r="P708" s="32"/>
      <c r="Q708" s="32"/>
      <c r="R708" s="32"/>
      <c r="S708" s="32"/>
      <c r="T708" s="32"/>
      <c r="U708" s="32"/>
      <c r="V708" s="32"/>
      <c r="W708" s="33"/>
      <c r="X708" s="33"/>
      <c r="Y708" s="33"/>
      <c r="Z708" s="33"/>
      <c r="AA708" s="33"/>
      <c r="AB708" s="33"/>
      <c r="AC708" s="33"/>
      <c r="AD708" s="33"/>
      <c r="AE708" s="33"/>
      <c r="AF708" s="33"/>
      <c r="AG708" s="33"/>
      <c r="AH708" s="33"/>
      <c r="AI708" s="33"/>
      <c r="AJ708" s="33"/>
      <c r="AK708" s="33"/>
    </row>
    <row r="709" spans="1:37">
      <c r="A709" s="30"/>
      <c r="B709" s="29"/>
      <c r="C709" s="31"/>
      <c r="D709" s="32"/>
      <c r="E709" s="32"/>
      <c r="F709" s="32"/>
      <c r="G709" s="32"/>
      <c r="H709" s="32"/>
      <c r="I709" s="32"/>
      <c r="J709" s="32"/>
      <c r="K709" s="32"/>
      <c r="L709" s="32"/>
      <c r="M709" s="32"/>
      <c r="N709" s="32"/>
      <c r="O709" s="32"/>
      <c r="P709" s="32"/>
      <c r="Q709" s="32"/>
      <c r="R709" s="32"/>
      <c r="S709" s="32"/>
      <c r="T709" s="32"/>
      <c r="U709" s="32"/>
      <c r="V709" s="32"/>
      <c r="W709" s="33"/>
      <c r="X709" s="33"/>
      <c r="Y709" s="33"/>
      <c r="Z709" s="33"/>
      <c r="AA709" s="33"/>
      <c r="AB709" s="33"/>
      <c r="AC709" s="33"/>
      <c r="AD709" s="33"/>
      <c r="AE709" s="33"/>
      <c r="AF709" s="33"/>
      <c r="AG709" s="33"/>
      <c r="AH709" s="33"/>
      <c r="AI709" s="33"/>
      <c r="AJ709" s="33"/>
      <c r="AK709" s="33"/>
    </row>
    <row r="710" spans="1:37">
      <c r="A710" s="30"/>
      <c r="B710" s="29"/>
      <c r="C710" s="31"/>
      <c r="D710" s="32"/>
      <c r="E710" s="32"/>
      <c r="F710" s="32"/>
      <c r="G710" s="32"/>
      <c r="H710" s="32"/>
      <c r="I710" s="32"/>
      <c r="J710" s="32"/>
      <c r="K710" s="32"/>
      <c r="L710" s="32"/>
      <c r="M710" s="32"/>
      <c r="N710" s="32"/>
      <c r="O710" s="32"/>
      <c r="P710" s="32"/>
      <c r="Q710" s="32"/>
      <c r="R710" s="32"/>
      <c r="S710" s="32"/>
      <c r="T710" s="32"/>
      <c r="U710" s="32"/>
      <c r="V710" s="32"/>
      <c r="W710" s="33"/>
      <c r="X710" s="33"/>
      <c r="Y710" s="33"/>
      <c r="Z710" s="33"/>
      <c r="AA710" s="33"/>
      <c r="AB710" s="33"/>
      <c r="AC710" s="33"/>
      <c r="AD710" s="33"/>
      <c r="AE710" s="33"/>
      <c r="AF710" s="33"/>
      <c r="AG710" s="33"/>
      <c r="AH710" s="33"/>
      <c r="AI710" s="33"/>
      <c r="AJ710" s="33"/>
      <c r="AK710" s="33"/>
    </row>
    <row r="711" spans="1:37">
      <c r="A711" s="30"/>
      <c r="B711" s="29"/>
      <c r="C711" s="31"/>
      <c r="D711" s="32"/>
      <c r="E711" s="32"/>
      <c r="F711" s="32"/>
      <c r="G711" s="32"/>
      <c r="H711" s="32"/>
      <c r="I711" s="32"/>
      <c r="J711" s="32"/>
      <c r="K711" s="32"/>
      <c r="L711" s="32"/>
      <c r="M711" s="32"/>
      <c r="N711" s="32"/>
      <c r="O711" s="32"/>
      <c r="P711" s="32"/>
      <c r="Q711" s="32"/>
      <c r="R711" s="32"/>
      <c r="S711" s="32"/>
      <c r="T711" s="32"/>
      <c r="U711" s="32"/>
      <c r="V711" s="32"/>
      <c r="W711" s="33"/>
      <c r="X711" s="33"/>
      <c r="Y711" s="33"/>
      <c r="Z711" s="33"/>
      <c r="AA711" s="33"/>
      <c r="AB711" s="33"/>
      <c r="AC711" s="33"/>
      <c r="AD711" s="33"/>
      <c r="AE711" s="33"/>
      <c r="AF711" s="33"/>
      <c r="AG711" s="33"/>
      <c r="AH711" s="33"/>
      <c r="AI711" s="33"/>
      <c r="AJ711" s="33"/>
      <c r="AK711" s="33"/>
    </row>
    <row r="712" spans="1:37">
      <c r="A712" s="30"/>
      <c r="B712" s="29"/>
      <c r="C712" s="31"/>
      <c r="D712" s="32"/>
      <c r="E712" s="32"/>
      <c r="F712" s="32"/>
      <c r="G712" s="32"/>
      <c r="H712" s="32"/>
      <c r="I712" s="32"/>
      <c r="J712" s="32"/>
      <c r="K712" s="32"/>
      <c r="L712" s="32"/>
      <c r="M712" s="32"/>
      <c r="N712" s="32"/>
      <c r="O712" s="32"/>
      <c r="P712" s="32"/>
      <c r="Q712" s="32"/>
      <c r="R712" s="32"/>
      <c r="S712" s="32"/>
      <c r="T712" s="32"/>
      <c r="U712" s="32"/>
      <c r="V712" s="32"/>
      <c r="W712" s="33"/>
      <c r="X712" s="33"/>
      <c r="Y712" s="33"/>
      <c r="Z712" s="33"/>
      <c r="AA712" s="33"/>
      <c r="AB712" s="33"/>
      <c r="AC712" s="33"/>
      <c r="AD712" s="33"/>
      <c r="AE712" s="33"/>
      <c r="AF712" s="33"/>
      <c r="AG712" s="33"/>
      <c r="AH712" s="33"/>
      <c r="AI712" s="33"/>
      <c r="AJ712" s="33"/>
      <c r="AK712" s="33"/>
    </row>
    <row r="713" spans="1:37">
      <c r="A713" s="30"/>
      <c r="B713" s="29"/>
      <c r="C713" s="31"/>
      <c r="D713" s="32"/>
      <c r="E713" s="32"/>
      <c r="F713" s="32"/>
      <c r="G713" s="32"/>
      <c r="H713" s="32"/>
      <c r="I713" s="32"/>
      <c r="J713" s="32"/>
      <c r="K713" s="32"/>
      <c r="L713" s="32"/>
      <c r="M713" s="32"/>
      <c r="N713" s="32"/>
      <c r="O713" s="32"/>
      <c r="P713" s="32"/>
      <c r="Q713" s="32"/>
      <c r="R713" s="32"/>
      <c r="S713" s="32"/>
      <c r="T713" s="32"/>
      <c r="U713" s="32"/>
      <c r="V713" s="32"/>
      <c r="W713" s="33"/>
      <c r="X713" s="33"/>
      <c r="Y713" s="33"/>
      <c r="Z713" s="33"/>
      <c r="AA713" s="33"/>
      <c r="AB713" s="33"/>
      <c r="AC713" s="33"/>
      <c r="AD713" s="33"/>
      <c r="AE713" s="33"/>
      <c r="AF713" s="33"/>
      <c r="AG713" s="33"/>
      <c r="AH713" s="33"/>
      <c r="AI713" s="33"/>
      <c r="AJ713" s="33"/>
      <c r="AK713" s="33"/>
    </row>
    <row r="714" spans="1:37">
      <c r="A714" s="30"/>
      <c r="B714" s="29"/>
      <c r="C714" s="31"/>
      <c r="D714" s="32"/>
      <c r="E714" s="32"/>
      <c r="F714" s="32"/>
      <c r="G714" s="32"/>
      <c r="H714" s="32"/>
      <c r="I714" s="32"/>
      <c r="J714" s="32"/>
      <c r="K714" s="32"/>
      <c r="L714" s="32"/>
      <c r="M714" s="32"/>
      <c r="N714" s="32"/>
      <c r="O714" s="32"/>
      <c r="P714" s="32"/>
      <c r="Q714" s="32"/>
      <c r="R714" s="32"/>
      <c r="S714" s="32"/>
      <c r="T714" s="32"/>
      <c r="U714" s="32"/>
      <c r="V714" s="32"/>
      <c r="W714" s="33"/>
      <c r="X714" s="33"/>
      <c r="Y714" s="33"/>
      <c r="Z714" s="33"/>
      <c r="AA714" s="33"/>
      <c r="AB714" s="33"/>
      <c r="AC714" s="33"/>
      <c r="AD714" s="33"/>
      <c r="AE714" s="33"/>
      <c r="AF714" s="33"/>
      <c r="AG714" s="33"/>
      <c r="AH714" s="33"/>
      <c r="AI714" s="33"/>
      <c r="AJ714" s="33"/>
      <c r="AK714" s="33"/>
    </row>
    <row r="715" spans="1:37">
      <c r="A715" s="30"/>
      <c r="B715" s="29"/>
      <c r="C715" s="31"/>
      <c r="D715" s="32"/>
      <c r="E715" s="32"/>
      <c r="F715" s="32"/>
      <c r="G715" s="32"/>
      <c r="H715" s="32"/>
      <c r="I715" s="32"/>
      <c r="J715" s="32"/>
      <c r="K715" s="32"/>
      <c r="L715" s="32"/>
      <c r="M715" s="32"/>
      <c r="N715" s="32"/>
      <c r="O715" s="32"/>
      <c r="P715" s="32"/>
      <c r="Q715" s="32"/>
      <c r="R715" s="32"/>
      <c r="S715" s="32"/>
      <c r="T715" s="32"/>
      <c r="U715" s="32"/>
      <c r="V715" s="32"/>
      <c r="W715" s="33"/>
      <c r="X715" s="33"/>
      <c r="Y715" s="33"/>
      <c r="Z715" s="33"/>
      <c r="AA715" s="33"/>
      <c r="AB715" s="33"/>
      <c r="AC715" s="33"/>
      <c r="AD715" s="33"/>
      <c r="AE715" s="33"/>
      <c r="AF715" s="33"/>
      <c r="AG715" s="33"/>
      <c r="AH715" s="33"/>
      <c r="AI715" s="33"/>
      <c r="AJ715" s="33"/>
      <c r="AK715" s="33"/>
    </row>
    <row r="716" spans="1:37">
      <c r="A716" s="30"/>
      <c r="B716" s="29"/>
      <c r="C716" s="31"/>
      <c r="D716" s="32"/>
      <c r="E716" s="32"/>
      <c r="F716" s="32"/>
      <c r="G716" s="32"/>
      <c r="H716" s="32"/>
      <c r="I716" s="32"/>
      <c r="J716" s="32"/>
      <c r="K716" s="32"/>
      <c r="L716" s="32"/>
      <c r="M716" s="32"/>
      <c r="N716" s="32"/>
      <c r="O716" s="32"/>
      <c r="P716" s="32"/>
      <c r="Q716" s="32"/>
      <c r="R716" s="32"/>
      <c r="S716" s="32"/>
      <c r="T716" s="32"/>
      <c r="U716" s="32"/>
      <c r="V716" s="32"/>
      <c r="W716" s="33"/>
      <c r="X716" s="33"/>
      <c r="Y716" s="33"/>
      <c r="Z716" s="33"/>
      <c r="AA716" s="33"/>
      <c r="AB716" s="33"/>
      <c r="AC716" s="33"/>
      <c r="AD716" s="33"/>
      <c r="AE716" s="33"/>
      <c r="AF716" s="33"/>
      <c r="AG716" s="33"/>
      <c r="AH716" s="33"/>
      <c r="AI716" s="33"/>
      <c r="AJ716" s="33"/>
      <c r="AK716" s="33"/>
    </row>
    <row r="717" spans="1:37">
      <c r="A717" s="30"/>
      <c r="B717" s="29"/>
      <c r="C717" s="31"/>
      <c r="D717" s="32"/>
      <c r="E717" s="32"/>
      <c r="F717" s="32"/>
      <c r="G717" s="32"/>
      <c r="H717" s="32"/>
      <c r="I717" s="32"/>
      <c r="J717" s="32"/>
      <c r="K717" s="32"/>
      <c r="L717" s="32"/>
      <c r="M717" s="32"/>
      <c r="N717" s="32"/>
      <c r="O717" s="32"/>
      <c r="P717" s="32"/>
      <c r="Q717" s="32"/>
      <c r="R717" s="32"/>
      <c r="S717" s="32"/>
      <c r="T717" s="32"/>
      <c r="U717" s="32"/>
      <c r="V717" s="32"/>
      <c r="W717" s="33"/>
      <c r="X717" s="33"/>
      <c r="Y717" s="33"/>
      <c r="Z717" s="33"/>
      <c r="AA717" s="33"/>
      <c r="AB717" s="33"/>
      <c r="AC717" s="33"/>
      <c r="AD717" s="33"/>
      <c r="AE717" s="33"/>
      <c r="AF717" s="33"/>
      <c r="AG717" s="33"/>
      <c r="AH717" s="33"/>
      <c r="AI717" s="33"/>
      <c r="AJ717" s="33"/>
      <c r="AK717" s="33"/>
    </row>
    <row r="718" spans="1:37">
      <c r="A718" s="30"/>
      <c r="B718" s="29"/>
      <c r="C718" s="31"/>
      <c r="D718" s="32"/>
      <c r="E718" s="32"/>
      <c r="F718" s="32"/>
      <c r="G718" s="32"/>
      <c r="H718" s="32"/>
      <c r="I718" s="32"/>
      <c r="J718" s="32"/>
      <c r="K718" s="32"/>
      <c r="L718" s="32"/>
      <c r="M718" s="32"/>
      <c r="N718" s="32"/>
      <c r="O718" s="32"/>
      <c r="P718" s="32"/>
      <c r="Q718" s="32"/>
      <c r="R718" s="32"/>
      <c r="S718" s="32"/>
      <c r="T718" s="32"/>
      <c r="U718" s="32"/>
      <c r="V718" s="32"/>
      <c r="W718" s="33"/>
      <c r="X718" s="33"/>
      <c r="Y718" s="33"/>
      <c r="Z718" s="33"/>
      <c r="AA718" s="33"/>
      <c r="AB718" s="33"/>
      <c r="AC718" s="33"/>
      <c r="AD718" s="33"/>
      <c r="AE718" s="33"/>
      <c r="AF718" s="33"/>
      <c r="AG718" s="33"/>
      <c r="AH718" s="33"/>
      <c r="AI718" s="33"/>
      <c r="AJ718" s="33"/>
      <c r="AK718" s="33"/>
    </row>
    <row r="719" spans="1:37">
      <c r="A719" s="30"/>
      <c r="B719" s="29"/>
      <c r="C719" s="31"/>
      <c r="D719" s="32"/>
      <c r="E719" s="32"/>
      <c r="F719" s="32"/>
      <c r="G719" s="32"/>
      <c r="H719" s="32"/>
      <c r="I719" s="32"/>
      <c r="J719" s="32"/>
      <c r="K719" s="32"/>
      <c r="L719" s="32"/>
      <c r="M719" s="32"/>
      <c r="N719" s="32"/>
      <c r="O719" s="32"/>
      <c r="P719" s="32"/>
      <c r="Q719" s="32"/>
      <c r="R719" s="32"/>
      <c r="S719" s="32"/>
      <c r="T719" s="32"/>
      <c r="U719" s="32"/>
      <c r="V719" s="32"/>
      <c r="W719" s="33"/>
      <c r="X719" s="33"/>
      <c r="Y719" s="33"/>
      <c r="Z719" s="33"/>
      <c r="AA719" s="33"/>
      <c r="AB719" s="33"/>
      <c r="AC719" s="33"/>
      <c r="AD719" s="33"/>
      <c r="AE719" s="33"/>
      <c r="AF719" s="33"/>
      <c r="AG719" s="33"/>
      <c r="AH719" s="33"/>
      <c r="AI719" s="33"/>
      <c r="AJ719" s="33"/>
      <c r="AK719" s="33"/>
    </row>
    <row r="720" spans="1:37">
      <c r="A720" s="30"/>
      <c r="B720" s="29"/>
      <c r="C720" s="31"/>
      <c r="D720" s="32"/>
      <c r="E720" s="32"/>
      <c r="F720" s="32"/>
      <c r="G720" s="32"/>
      <c r="H720" s="32"/>
      <c r="I720" s="32"/>
      <c r="J720" s="32"/>
      <c r="K720" s="32"/>
      <c r="L720" s="32"/>
      <c r="M720" s="32"/>
      <c r="N720" s="32"/>
      <c r="O720" s="32"/>
      <c r="P720" s="32"/>
      <c r="Q720" s="32"/>
      <c r="R720" s="32"/>
      <c r="S720" s="32"/>
      <c r="T720" s="32"/>
      <c r="U720" s="32"/>
      <c r="V720" s="32"/>
      <c r="W720" s="33"/>
      <c r="X720" s="33"/>
      <c r="Y720" s="33"/>
      <c r="Z720" s="33"/>
      <c r="AA720" s="33"/>
      <c r="AB720" s="33"/>
      <c r="AC720" s="33"/>
      <c r="AD720" s="33"/>
      <c r="AE720" s="33"/>
      <c r="AF720" s="33"/>
      <c r="AG720" s="33"/>
      <c r="AH720" s="33"/>
      <c r="AI720" s="33"/>
      <c r="AJ720" s="33"/>
      <c r="AK720" s="33"/>
    </row>
    <row r="721" spans="1:37">
      <c r="A721" s="30"/>
      <c r="B721" s="29"/>
      <c r="C721" s="31"/>
      <c r="D721" s="32"/>
      <c r="E721" s="32"/>
      <c r="F721" s="32"/>
      <c r="G721" s="32"/>
      <c r="H721" s="32"/>
      <c r="I721" s="32"/>
      <c r="J721" s="32"/>
      <c r="K721" s="32"/>
      <c r="L721" s="32"/>
      <c r="M721" s="32"/>
      <c r="N721" s="32"/>
      <c r="O721" s="32"/>
      <c r="P721" s="32"/>
      <c r="Q721" s="32"/>
      <c r="R721" s="32"/>
      <c r="S721" s="32"/>
      <c r="T721" s="32"/>
      <c r="U721" s="32"/>
      <c r="V721" s="32"/>
      <c r="W721" s="33"/>
      <c r="X721" s="33"/>
      <c r="Y721" s="33"/>
      <c r="Z721" s="33"/>
      <c r="AA721" s="33"/>
      <c r="AB721" s="33"/>
      <c r="AC721" s="33"/>
      <c r="AD721" s="33"/>
      <c r="AE721" s="33"/>
      <c r="AF721" s="33"/>
      <c r="AG721" s="33"/>
      <c r="AH721" s="33"/>
      <c r="AI721" s="33"/>
      <c r="AJ721" s="33"/>
      <c r="AK721" s="33"/>
    </row>
    <row r="722" spans="1:37">
      <c r="A722" s="30"/>
      <c r="B722" s="29"/>
      <c r="C722" s="31"/>
      <c r="D722" s="32"/>
      <c r="E722" s="32"/>
      <c r="F722" s="32"/>
      <c r="G722" s="32"/>
      <c r="H722" s="32"/>
      <c r="I722" s="32"/>
      <c r="J722" s="32"/>
      <c r="K722" s="32"/>
      <c r="L722" s="32"/>
      <c r="M722" s="32"/>
      <c r="N722" s="32"/>
      <c r="O722" s="32"/>
      <c r="P722" s="32"/>
      <c r="Q722" s="32"/>
      <c r="R722" s="32"/>
      <c r="S722" s="32"/>
      <c r="T722" s="32"/>
      <c r="U722" s="32"/>
      <c r="V722" s="32"/>
      <c r="W722" s="33"/>
      <c r="X722" s="33"/>
      <c r="Y722" s="33"/>
      <c r="Z722" s="33"/>
      <c r="AA722" s="33"/>
      <c r="AB722" s="33"/>
      <c r="AC722" s="33"/>
      <c r="AD722" s="33"/>
      <c r="AE722" s="33"/>
      <c r="AF722" s="33"/>
      <c r="AG722" s="33"/>
      <c r="AH722" s="33"/>
      <c r="AI722" s="33"/>
      <c r="AJ722" s="33"/>
      <c r="AK722" s="33"/>
    </row>
    <row r="723" spans="1:37">
      <c r="A723" s="30"/>
      <c r="B723" s="29"/>
      <c r="C723" s="31"/>
      <c r="D723" s="32"/>
      <c r="E723" s="32"/>
      <c r="F723" s="32"/>
      <c r="G723" s="32"/>
      <c r="H723" s="32"/>
      <c r="I723" s="32"/>
      <c r="J723" s="32"/>
      <c r="K723" s="32"/>
      <c r="L723" s="32"/>
      <c r="M723" s="32"/>
      <c r="N723" s="32"/>
      <c r="O723" s="32"/>
      <c r="P723" s="32"/>
      <c r="Q723" s="32"/>
      <c r="R723" s="32"/>
      <c r="S723" s="32"/>
      <c r="T723" s="32"/>
      <c r="U723" s="32"/>
      <c r="V723" s="32"/>
      <c r="W723" s="33"/>
      <c r="X723" s="33"/>
      <c r="Y723" s="33"/>
      <c r="Z723" s="33"/>
      <c r="AA723" s="33"/>
      <c r="AB723" s="33"/>
      <c r="AC723" s="33"/>
      <c r="AD723" s="33"/>
      <c r="AE723" s="33"/>
      <c r="AF723" s="33"/>
      <c r="AG723" s="33"/>
      <c r="AH723" s="33"/>
      <c r="AI723" s="33"/>
      <c r="AJ723" s="33"/>
      <c r="AK723" s="33"/>
    </row>
    <row r="724" spans="1:37">
      <c r="A724" s="30"/>
      <c r="B724" s="29"/>
      <c r="C724" s="31"/>
      <c r="D724" s="32"/>
      <c r="E724" s="32"/>
      <c r="F724" s="32"/>
      <c r="G724" s="32"/>
      <c r="H724" s="32"/>
      <c r="I724" s="32"/>
      <c r="J724" s="32"/>
      <c r="K724" s="32"/>
      <c r="L724" s="32"/>
      <c r="M724" s="32"/>
      <c r="N724" s="32"/>
      <c r="O724" s="32"/>
      <c r="P724" s="32"/>
      <c r="Q724" s="32"/>
      <c r="R724" s="32"/>
      <c r="S724" s="32"/>
      <c r="T724" s="32"/>
      <c r="U724" s="32"/>
      <c r="V724" s="32"/>
      <c r="W724" s="33"/>
      <c r="X724" s="33"/>
      <c r="Y724" s="33"/>
      <c r="Z724" s="33"/>
      <c r="AA724" s="33"/>
      <c r="AB724" s="33"/>
      <c r="AC724" s="33"/>
      <c r="AD724" s="33"/>
      <c r="AE724" s="33"/>
      <c r="AF724" s="33"/>
      <c r="AG724" s="33"/>
      <c r="AH724" s="33"/>
      <c r="AI724" s="33"/>
      <c r="AJ724" s="33"/>
      <c r="AK724" s="33"/>
    </row>
    <row r="725" spans="1:37">
      <c r="A725" s="30"/>
      <c r="B725" s="29"/>
      <c r="C725" s="31"/>
      <c r="D725" s="32"/>
      <c r="E725" s="32"/>
      <c r="F725" s="32"/>
      <c r="G725" s="32"/>
      <c r="H725" s="32"/>
      <c r="I725" s="32"/>
      <c r="J725" s="32"/>
      <c r="K725" s="32"/>
      <c r="L725" s="32"/>
      <c r="M725" s="32"/>
      <c r="N725" s="32"/>
      <c r="O725" s="32"/>
      <c r="P725" s="32"/>
      <c r="Q725" s="32"/>
      <c r="R725" s="32"/>
      <c r="S725" s="32"/>
      <c r="T725" s="32"/>
      <c r="U725" s="32"/>
      <c r="V725" s="32"/>
      <c r="W725" s="33"/>
      <c r="X725" s="33"/>
      <c r="Y725" s="33"/>
      <c r="Z725" s="33"/>
      <c r="AA725" s="33"/>
      <c r="AB725" s="33"/>
      <c r="AC725" s="33"/>
      <c r="AD725" s="33"/>
      <c r="AE725" s="33"/>
      <c r="AF725" s="33"/>
      <c r="AG725" s="33"/>
      <c r="AH725" s="33"/>
      <c r="AI725" s="33"/>
      <c r="AJ725" s="33"/>
      <c r="AK725" s="33"/>
    </row>
    <row r="726" spans="1:37">
      <c r="A726" s="30"/>
      <c r="B726" s="29"/>
      <c r="C726" s="31"/>
      <c r="D726" s="32"/>
      <c r="E726" s="32"/>
      <c r="F726" s="32"/>
      <c r="G726" s="32"/>
      <c r="H726" s="32"/>
      <c r="I726" s="32"/>
      <c r="J726" s="32"/>
      <c r="K726" s="32"/>
      <c r="L726" s="32"/>
      <c r="M726" s="32"/>
      <c r="N726" s="32"/>
      <c r="O726" s="32"/>
      <c r="P726" s="32"/>
      <c r="Q726" s="32"/>
      <c r="R726" s="32"/>
      <c r="S726" s="32"/>
      <c r="T726" s="32"/>
      <c r="U726" s="32"/>
      <c r="V726" s="32"/>
      <c r="W726" s="33"/>
      <c r="X726" s="33"/>
      <c r="Y726" s="33"/>
      <c r="Z726" s="33"/>
      <c r="AA726" s="33"/>
      <c r="AB726" s="33"/>
      <c r="AC726" s="33"/>
      <c r="AD726" s="33"/>
      <c r="AE726" s="33"/>
      <c r="AF726" s="33"/>
      <c r="AG726" s="33"/>
      <c r="AH726" s="33"/>
      <c r="AI726" s="33"/>
      <c r="AJ726" s="33"/>
      <c r="AK726" s="33"/>
    </row>
    <row r="727" spans="1:37">
      <c r="A727" s="30"/>
      <c r="B727" s="29"/>
      <c r="C727" s="31"/>
      <c r="D727" s="32"/>
      <c r="E727" s="32"/>
      <c r="F727" s="32"/>
      <c r="G727" s="32"/>
      <c r="H727" s="32"/>
      <c r="I727" s="32"/>
      <c r="J727" s="32"/>
      <c r="K727" s="32"/>
      <c r="L727" s="32"/>
      <c r="M727" s="32"/>
      <c r="N727" s="32"/>
      <c r="O727" s="32"/>
      <c r="P727" s="32"/>
      <c r="Q727" s="32"/>
      <c r="R727" s="32"/>
      <c r="S727" s="32"/>
      <c r="T727" s="32"/>
      <c r="U727" s="32"/>
      <c r="V727" s="32"/>
      <c r="W727" s="33"/>
      <c r="X727" s="33"/>
      <c r="Y727" s="33"/>
      <c r="Z727" s="33"/>
      <c r="AA727" s="33"/>
      <c r="AB727" s="33"/>
      <c r="AC727" s="33"/>
      <c r="AD727" s="33"/>
      <c r="AE727" s="33"/>
      <c r="AF727" s="33"/>
      <c r="AG727" s="33"/>
      <c r="AH727" s="33"/>
      <c r="AI727" s="33"/>
      <c r="AJ727" s="33"/>
      <c r="AK727" s="33"/>
    </row>
    <row r="728" spans="1:37">
      <c r="A728" s="30"/>
      <c r="B728" s="29"/>
      <c r="C728" s="31"/>
      <c r="D728" s="32"/>
      <c r="E728" s="32"/>
      <c r="F728" s="32"/>
      <c r="G728" s="32"/>
      <c r="H728" s="32"/>
      <c r="I728" s="32"/>
      <c r="J728" s="32"/>
      <c r="K728" s="32"/>
      <c r="L728" s="32"/>
      <c r="M728" s="32"/>
      <c r="N728" s="32"/>
      <c r="O728" s="32"/>
      <c r="P728" s="32"/>
      <c r="Q728" s="32"/>
      <c r="R728" s="32"/>
      <c r="S728" s="32"/>
      <c r="T728" s="32"/>
      <c r="U728" s="32"/>
      <c r="V728" s="32"/>
      <c r="W728" s="33"/>
      <c r="X728" s="33"/>
      <c r="Y728" s="33"/>
      <c r="Z728" s="33"/>
      <c r="AA728" s="33"/>
      <c r="AB728" s="33"/>
      <c r="AC728" s="33"/>
      <c r="AD728" s="33"/>
      <c r="AE728" s="33"/>
      <c r="AF728" s="33"/>
      <c r="AG728" s="33"/>
      <c r="AH728" s="33"/>
      <c r="AI728" s="33"/>
      <c r="AJ728" s="33"/>
      <c r="AK728" s="33"/>
    </row>
    <row r="729" spans="1:37">
      <c r="A729" s="30"/>
      <c r="B729" s="29"/>
      <c r="C729" s="31"/>
      <c r="D729" s="32"/>
      <c r="E729" s="32"/>
      <c r="F729" s="32"/>
      <c r="G729" s="32"/>
      <c r="H729" s="32"/>
      <c r="I729" s="32"/>
      <c r="J729" s="32"/>
      <c r="K729" s="32"/>
      <c r="L729" s="32"/>
      <c r="M729" s="32"/>
      <c r="N729" s="32"/>
      <c r="O729" s="32"/>
      <c r="P729" s="32"/>
      <c r="Q729" s="32"/>
      <c r="R729" s="32"/>
      <c r="S729" s="32"/>
      <c r="T729" s="32"/>
      <c r="U729" s="32"/>
      <c r="V729" s="32"/>
      <c r="W729" s="33"/>
      <c r="X729" s="33"/>
      <c r="Y729" s="33"/>
      <c r="Z729" s="33"/>
      <c r="AA729" s="33"/>
      <c r="AB729" s="33"/>
      <c r="AC729" s="33"/>
      <c r="AD729" s="33"/>
      <c r="AE729" s="33"/>
      <c r="AF729" s="33"/>
      <c r="AG729" s="33"/>
      <c r="AH729" s="33"/>
      <c r="AI729" s="33"/>
      <c r="AJ729" s="33"/>
      <c r="AK729" s="33"/>
    </row>
    <row r="730" spans="1:37">
      <c r="A730" s="30"/>
      <c r="B730" s="29"/>
      <c r="C730" s="31"/>
      <c r="D730" s="32"/>
      <c r="E730" s="32"/>
      <c r="F730" s="32"/>
      <c r="G730" s="32"/>
      <c r="H730" s="32"/>
      <c r="I730" s="32"/>
      <c r="J730" s="32"/>
      <c r="K730" s="32"/>
      <c r="L730" s="32"/>
      <c r="M730" s="32"/>
      <c r="N730" s="32"/>
      <c r="O730" s="32"/>
      <c r="P730" s="32"/>
      <c r="Q730" s="32"/>
      <c r="R730" s="32"/>
      <c r="S730" s="32"/>
      <c r="T730" s="32"/>
      <c r="U730" s="32"/>
      <c r="V730" s="32"/>
      <c r="W730" s="33"/>
      <c r="X730" s="33"/>
      <c r="Y730" s="33"/>
      <c r="Z730" s="33"/>
      <c r="AA730" s="33"/>
      <c r="AB730" s="33"/>
      <c r="AC730" s="33"/>
      <c r="AD730" s="33"/>
      <c r="AE730" s="33"/>
      <c r="AF730" s="33"/>
      <c r="AG730" s="33"/>
      <c r="AH730" s="33"/>
      <c r="AI730" s="33"/>
      <c r="AJ730" s="33"/>
      <c r="AK730" s="33"/>
    </row>
    <row r="731" spans="1:37">
      <c r="A731" s="30"/>
      <c r="B731" s="29"/>
      <c r="C731" s="31"/>
      <c r="D731" s="32"/>
      <c r="E731" s="32"/>
      <c r="F731" s="32"/>
      <c r="G731" s="32"/>
      <c r="H731" s="32"/>
      <c r="I731" s="32"/>
      <c r="J731" s="32"/>
      <c r="K731" s="32"/>
      <c r="L731" s="32"/>
      <c r="M731" s="32"/>
      <c r="N731" s="32"/>
      <c r="O731" s="32"/>
      <c r="P731" s="32"/>
      <c r="Q731" s="32"/>
      <c r="R731" s="32"/>
      <c r="S731" s="32"/>
      <c r="T731" s="32"/>
      <c r="U731" s="32"/>
      <c r="V731" s="32"/>
      <c r="W731" s="33"/>
      <c r="X731" s="33"/>
      <c r="Y731" s="33"/>
      <c r="Z731" s="33"/>
      <c r="AA731" s="33"/>
      <c r="AB731" s="33"/>
      <c r="AC731" s="33"/>
      <c r="AD731" s="33"/>
      <c r="AE731" s="33"/>
      <c r="AF731" s="33"/>
      <c r="AG731" s="33"/>
      <c r="AH731" s="33"/>
      <c r="AI731" s="33"/>
      <c r="AJ731" s="33"/>
      <c r="AK731" s="33"/>
    </row>
    <row r="732" spans="1:37">
      <c r="A732" s="30"/>
      <c r="B732" s="29"/>
      <c r="C732" s="31"/>
      <c r="D732" s="32"/>
      <c r="E732" s="32"/>
      <c r="F732" s="32"/>
      <c r="G732" s="32"/>
      <c r="H732" s="32"/>
      <c r="I732" s="32"/>
      <c r="J732" s="32"/>
      <c r="K732" s="32"/>
      <c r="L732" s="32"/>
      <c r="M732" s="32"/>
      <c r="N732" s="32"/>
      <c r="O732" s="32"/>
      <c r="P732" s="32"/>
      <c r="Q732" s="32"/>
      <c r="R732" s="32"/>
      <c r="S732" s="32"/>
      <c r="T732" s="32"/>
      <c r="U732" s="32"/>
      <c r="V732" s="32"/>
      <c r="W732" s="33"/>
      <c r="X732" s="33"/>
      <c r="Y732" s="33"/>
      <c r="Z732" s="33"/>
      <c r="AA732" s="33"/>
      <c r="AB732" s="33"/>
      <c r="AC732" s="33"/>
      <c r="AD732" s="33"/>
      <c r="AE732" s="33"/>
      <c r="AF732" s="33"/>
      <c r="AG732" s="33"/>
      <c r="AH732" s="33"/>
      <c r="AI732" s="33"/>
      <c r="AJ732" s="33"/>
      <c r="AK732" s="33"/>
    </row>
    <row r="733" spans="1:37">
      <c r="A733" s="30"/>
      <c r="B733" s="29"/>
      <c r="C733" s="31"/>
      <c r="D733" s="32"/>
      <c r="E733" s="32"/>
      <c r="F733" s="32"/>
      <c r="G733" s="32"/>
      <c r="H733" s="32"/>
      <c r="I733" s="32"/>
      <c r="J733" s="32"/>
      <c r="K733" s="32"/>
      <c r="L733" s="32"/>
      <c r="M733" s="32"/>
      <c r="N733" s="32"/>
      <c r="O733" s="32"/>
      <c r="P733" s="32"/>
      <c r="Q733" s="32"/>
      <c r="R733" s="32"/>
      <c r="S733" s="32"/>
      <c r="T733" s="32"/>
      <c r="U733" s="32"/>
      <c r="V733" s="32"/>
      <c r="W733" s="33"/>
      <c r="X733" s="33"/>
      <c r="Y733" s="33"/>
      <c r="Z733" s="33"/>
      <c r="AA733" s="33"/>
      <c r="AB733" s="33"/>
      <c r="AC733" s="33"/>
      <c r="AD733" s="33"/>
      <c r="AE733" s="33"/>
      <c r="AF733" s="33"/>
      <c r="AG733" s="33"/>
      <c r="AH733" s="33"/>
      <c r="AI733" s="33"/>
      <c r="AJ733" s="33"/>
      <c r="AK733" s="33"/>
    </row>
    <row r="734" spans="1:37">
      <c r="A734" s="30"/>
      <c r="B734" s="29"/>
      <c r="C734" s="31"/>
      <c r="D734" s="32"/>
      <c r="E734" s="32"/>
      <c r="F734" s="32"/>
      <c r="G734" s="32"/>
      <c r="H734" s="32"/>
      <c r="I734" s="32"/>
      <c r="J734" s="32"/>
      <c r="K734" s="32"/>
      <c r="L734" s="32"/>
      <c r="M734" s="32"/>
      <c r="N734" s="32"/>
      <c r="O734" s="32"/>
      <c r="P734" s="32"/>
      <c r="Q734" s="32"/>
      <c r="R734" s="32"/>
      <c r="S734" s="32"/>
      <c r="T734" s="32"/>
      <c r="U734" s="32"/>
      <c r="V734" s="32"/>
      <c r="W734" s="33"/>
      <c r="X734" s="33"/>
      <c r="Y734" s="33"/>
      <c r="Z734" s="33"/>
      <c r="AA734" s="33"/>
      <c r="AB734" s="33"/>
      <c r="AC734" s="33"/>
      <c r="AD734" s="33"/>
      <c r="AE734" s="33"/>
      <c r="AF734" s="33"/>
      <c r="AG734" s="33"/>
      <c r="AH734" s="33"/>
      <c r="AI734" s="33"/>
      <c r="AJ734" s="33"/>
      <c r="AK734" s="33"/>
    </row>
    <row r="735" spans="1:37">
      <c r="A735" s="30"/>
      <c r="B735" s="29"/>
      <c r="C735" s="31"/>
      <c r="D735" s="32"/>
      <c r="E735" s="32"/>
      <c r="F735" s="32"/>
      <c r="G735" s="32"/>
      <c r="H735" s="32"/>
      <c r="I735" s="32"/>
      <c r="J735" s="32"/>
      <c r="K735" s="32"/>
      <c r="L735" s="32"/>
      <c r="M735" s="32"/>
      <c r="N735" s="32"/>
      <c r="O735" s="32"/>
      <c r="P735" s="32"/>
      <c r="Q735" s="32"/>
      <c r="R735" s="32"/>
      <c r="S735" s="32"/>
      <c r="T735" s="32"/>
      <c r="U735" s="32"/>
      <c r="V735" s="32"/>
      <c r="W735" s="33"/>
      <c r="X735" s="33"/>
      <c r="Y735" s="33"/>
      <c r="Z735" s="33"/>
      <c r="AA735" s="33"/>
      <c r="AB735" s="33"/>
      <c r="AC735" s="33"/>
      <c r="AD735" s="33"/>
      <c r="AE735" s="33"/>
      <c r="AF735" s="33"/>
      <c r="AG735" s="33"/>
      <c r="AH735" s="33"/>
      <c r="AI735" s="33"/>
      <c r="AJ735" s="33"/>
      <c r="AK735" s="33"/>
    </row>
    <row r="736" spans="1:37">
      <c r="A736" s="30"/>
      <c r="B736" s="29"/>
      <c r="C736" s="31"/>
      <c r="D736" s="32"/>
      <c r="E736" s="32"/>
      <c r="F736" s="32"/>
      <c r="G736" s="32"/>
      <c r="H736" s="32"/>
      <c r="I736" s="32"/>
      <c r="J736" s="32"/>
      <c r="K736" s="32"/>
      <c r="L736" s="32"/>
      <c r="M736" s="32"/>
      <c r="N736" s="32"/>
      <c r="O736" s="32"/>
      <c r="P736" s="32"/>
      <c r="Q736" s="32"/>
      <c r="R736" s="32"/>
      <c r="S736" s="32"/>
      <c r="T736" s="32"/>
      <c r="U736" s="32"/>
      <c r="V736" s="32"/>
      <c r="W736" s="33"/>
      <c r="X736" s="33"/>
      <c r="Y736" s="33"/>
      <c r="Z736" s="33"/>
      <c r="AA736" s="33"/>
      <c r="AB736" s="33"/>
      <c r="AC736" s="33"/>
      <c r="AD736" s="33"/>
      <c r="AE736" s="33"/>
      <c r="AF736" s="33"/>
      <c r="AG736" s="33"/>
      <c r="AH736" s="33"/>
      <c r="AI736" s="33"/>
      <c r="AJ736" s="33"/>
      <c r="AK736" s="33"/>
    </row>
    <row r="737" spans="1:37">
      <c r="A737" s="30"/>
      <c r="B737" s="29"/>
      <c r="C737" s="31"/>
      <c r="D737" s="32"/>
      <c r="E737" s="32"/>
      <c r="F737" s="32"/>
      <c r="G737" s="32"/>
      <c r="H737" s="32"/>
      <c r="I737" s="32"/>
      <c r="J737" s="32"/>
      <c r="K737" s="32"/>
      <c r="L737" s="32"/>
      <c r="M737" s="32"/>
      <c r="N737" s="32"/>
      <c r="O737" s="32"/>
      <c r="P737" s="32"/>
      <c r="Q737" s="32"/>
      <c r="R737" s="32"/>
      <c r="S737" s="32"/>
      <c r="T737" s="32"/>
      <c r="U737" s="32"/>
      <c r="V737" s="32"/>
      <c r="W737" s="33"/>
      <c r="X737" s="33"/>
      <c r="Y737" s="33"/>
      <c r="Z737" s="33"/>
      <c r="AA737" s="33"/>
      <c r="AB737" s="33"/>
      <c r="AC737" s="33"/>
      <c r="AD737" s="33"/>
      <c r="AE737" s="33"/>
      <c r="AF737" s="33"/>
      <c r="AG737" s="33"/>
      <c r="AH737" s="33"/>
      <c r="AI737" s="33"/>
      <c r="AJ737" s="33"/>
      <c r="AK737" s="33"/>
    </row>
    <row r="738" spans="1:37">
      <c r="A738" s="30"/>
      <c r="B738" s="29"/>
      <c r="C738" s="31"/>
      <c r="D738" s="32"/>
      <c r="E738" s="32"/>
      <c r="F738" s="32"/>
      <c r="G738" s="32"/>
      <c r="H738" s="32"/>
      <c r="I738" s="32"/>
      <c r="J738" s="32"/>
      <c r="K738" s="32"/>
      <c r="L738" s="32"/>
      <c r="M738" s="32"/>
      <c r="N738" s="32"/>
      <c r="O738" s="32"/>
      <c r="P738" s="32"/>
      <c r="Q738" s="32"/>
      <c r="R738" s="32"/>
      <c r="S738" s="32"/>
      <c r="T738" s="32"/>
      <c r="U738" s="32"/>
      <c r="V738" s="32"/>
      <c r="W738" s="33"/>
      <c r="X738" s="33"/>
      <c r="Y738" s="33"/>
      <c r="Z738" s="33"/>
      <c r="AA738" s="33"/>
      <c r="AB738" s="33"/>
      <c r="AC738" s="33"/>
      <c r="AD738" s="33"/>
      <c r="AE738" s="33"/>
      <c r="AF738" s="33"/>
      <c r="AG738" s="33"/>
      <c r="AH738" s="33"/>
      <c r="AI738" s="33"/>
      <c r="AJ738" s="33"/>
      <c r="AK738" s="33"/>
    </row>
    <row r="739" spans="1:37">
      <c r="A739" s="30"/>
      <c r="B739" s="29"/>
      <c r="C739" s="31"/>
      <c r="D739" s="32"/>
      <c r="E739" s="32"/>
      <c r="F739" s="32"/>
      <c r="G739" s="32"/>
      <c r="H739" s="32"/>
      <c r="I739" s="32"/>
      <c r="J739" s="32"/>
      <c r="K739" s="32"/>
      <c r="L739" s="32"/>
      <c r="M739" s="32"/>
      <c r="N739" s="32"/>
      <c r="O739" s="32"/>
      <c r="P739" s="32"/>
      <c r="Q739" s="32"/>
      <c r="R739" s="32"/>
      <c r="S739" s="32"/>
      <c r="T739" s="32"/>
      <c r="U739" s="32"/>
      <c r="V739" s="32"/>
      <c r="W739" s="33"/>
      <c r="X739" s="33"/>
      <c r="Y739" s="33"/>
      <c r="Z739" s="33"/>
      <c r="AA739" s="33"/>
      <c r="AB739" s="33"/>
      <c r="AC739" s="33"/>
      <c r="AD739" s="33"/>
      <c r="AE739" s="33"/>
      <c r="AF739" s="33"/>
      <c r="AG739" s="33"/>
      <c r="AH739" s="33"/>
      <c r="AI739" s="33"/>
      <c r="AJ739" s="33"/>
      <c r="AK739" s="33"/>
    </row>
    <row r="740" spans="1:37">
      <c r="A740" s="30"/>
      <c r="B740" s="29"/>
      <c r="C740" s="31"/>
      <c r="D740" s="32"/>
      <c r="E740" s="32"/>
      <c r="F740" s="32"/>
      <c r="G740" s="32"/>
      <c r="H740" s="32"/>
      <c r="I740" s="32"/>
      <c r="J740" s="32"/>
      <c r="K740" s="32"/>
      <c r="L740" s="32"/>
      <c r="M740" s="32"/>
      <c r="N740" s="32"/>
      <c r="O740" s="32"/>
      <c r="P740" s="32"/>
      <c r="Q740" s="32"/>
      <c r="R740" s="32"/>
      <c r="S740" s="32"/>
      <c r="T740" s="32"/>
      <c r="U740" s="32"/>
      <c r="V740" s="32"/>
      <c r="W740" s="33"/>
      <c r="X740" s="33"/>
      <c r="Y740" s="33"/>
      <c r="Z740" s="33"/>
      <c r="AA740" s="33"/>
      <c r="AB740" s="33"/>
      <c r="AC740" s="33"/>
      <c r="AD740" s="33"/>
      <c r="AE740" s="33"/>
      <c r="AF740" s="33"/>
      <c r="AG740" s="33"/>
      <c r="AH740" s="33"/>
      <c r="AI740" s="33"/>
      <c r="AJ740" s="33"/>
      <c r="AK740" s="33"/>
    </row>
    <row r="741" spans="1:37">
      <c r="A741" s="30"/>
      <c r="B741" s="29"/>
      <c r="C741" s="31"/>
      <c r="D741" s="32"/>
      <c r="E741" s="32"/>
      <c r="F741" s="32"/>
      <c r="G741" s="32"/>
      <c r="H741" s="32"/>
      <c r="I741" s="32"/>
      <c r="J741" s="32"/>
      <c r="K741" s="32"/>
      <c r="L741" s="32"/>
      <c r="M741" s="32"/>
      <c r="N741" s="32"/>
      <c r="O741" s="32"/>
      <c r="P741" s="32"/>
      <c r="Q741" s="32"/>
      <c r="R741" s="32"/>
      <c r="S741" s="32"/>
      <c r="T741" s="32"/>
      <c r="U741" s="32"/>
      <c r="V741" s="32"/>
      <c r="W741" s="33"/>
      <c r="X741" s="33"/>
      <c r="Y741" s="33"/>
      <c r="Z741" s="33"/>
      <c r="AA741" s="33"/>
      <c r="AB741" s="33"/>
      <c r="AC741" s="33"/>
      <c r="AD741" s="33"/>
      <c r="AE741" s="33"/>
      <c r="AF741" s="33"/>
      <c r="AG741" s="33"/>
      <c r="AH741" s="33"/>
      <c r="AI741" s="33"/>
      <c r="AJ741" s="33"/>
      <c r="AK741" s="33"/>
    </row>
    <row r="742" spans="1:37">
      <c r="A742" s="30"/>
      <c r="B742" s="29"/>
      <c r="C742" s="31"/>
      <c r="D742" s="32"/>
      <c r="E742" s="32"/>
      <c r="F742" s="32"/>
      <c r="G742" s="32"/>
      <c r="H742" s="32"/>
      <c r="I742" s="32"/>
      <c r="J742" s="32"/>
      <c r="K742" s="32"/>
      <c r="L742" s="32"/>
      <c r="M742" s="32"/>
      <c r="N742" s="32"/>
      <c r="O742" s="32"/>
      <c r="P742" s="32"/>
      <c r="Q742" s="32"/>
      <c r="R742" s="32"/>
      <c r="S742" s="32"/>
      <c r="T742" s="32"/>
      <c r="U742" s="32"/>
      <c r="V742" s="32"/>
      <c r="W742" s="33"/>
      <c r="X742" s="33"/>
      <c r="Y742" s="33"/>
      <c r="Z742" s="33"/>
      <c r="AA742" s="33"/>
      <c r="AB742" s="33"/>
      <c r="AC742" s="33"/>
      <c r="AD742" s="33"/>
      <c r="AE742" s="33"/>
      <c r="AF742" s="33"/>
      <c r="AG742" s="33"/>
      <c r="AH742" s="33"/>
      <c r="AI742" s="33"/>
      <c r="AJ742" s="33"/>
      <c r="AK742" s="33"/>
    </row>
    <row r="743" spans="1:37">
      <c r="A743" s="30"/>
      <c r="B743" s="29"/>
      <c r="C743" s="31"/>
      <c r="D743" s="32"/>
      <c r="E743" s="32"/>
      <c r="F743" s="32"/>
      <c r="G743" s="32"/>
      <c r="H743" s="32"/>
      <c r="I743" s="32"/>
      <c r="J743" s="32"/>
      <c r="K743" s="32"/>
      <c r="L743" s="32"/>
      <c r="M743" s="32"/>
      <c r="N743" s="32"/>
      <c r="O743" s="32"/>
      <c r="P743" s="32"/>
      <c r="Q743" s="32"/>
      <c r="R743" s="32"/>
      <c r="S743" s="32"/>
      <c r="T743" s="32"/>
      <c r="U743" s="32"/>
      <c r="V743" s="32"/>
      <c r="W743" s="33"/>
      <c r="X743" s="33"/>
      <c r="Y743" s="33"/>
      <c r="Z743" s="33"/>
      <c r="AA743" s="33"/>
      <c r="AB743" s="33"/>
      <c r="AC743" s="33"/>
      <c r="AD743" s="33"/>
      <c r="AE743" s="33"/>
      <c r="AF743" s="33"/>
      <c r="AG743" s="33"/>
      <c r="AH743" s="33"/>
      <c r="AI743" s="33"/>
      <c r="AJ743" s="33"/>
      <c r="AK743" s="33"/>
    </row>
    <row r="744" spans="1:37">
      <c r="A744" s="30"/>
      <c r="B744" s="29"/>
      <c r="C744" s="31"/>
      <c r="D744" s="32"/>
      <c r="E744" s="32"/>
      <c r="F744" s="32"/>
      <c r="G744" s="32"/>
      <c r="H744" s="32"/>
      <c r="I744" s="32"/>
      <c r="J744" s="32"/>
      <c r="K744" s="32"/>
      <c r="L744" s="32"/>
      <c r="M744" s="32"/>
      <c r="N744" s="32"/>
      <c r="O744" s="32"/>
      <c r="P744" s="32"/>
      <c r="Q744" s="32"/>
      <c r="R744" s="32"/>
      <c r="S744" s="32"/>
      <c r="T744" s="32"/>
      <c r="U744" s="32"/>
      <c r="V744" s="32"/>
      <c r="W744" s="33"/>
      <c r="X744" s="33"/>
      <c r="Y744" s="33"/>
      <c r="Z744" s="33"/>
      <c r="AA744" s="33"/>
      <c r="AB744" s="33"/>
      <c r="AC744" s="33"/>
      <c r="AD744" s="33"/>
      <c r="AE744" s="33"/>
      <c r="AF744" s="33"/>
      <c r="AG744" s="33"/>
      <c r="AH744" s="33"/>
      <c r="AI744" s="33"/>
      <c r="AJ744" s="33"/>
      <c r="AK744" s="33"/>
    </row>
    <row r="745" spans="1:37">
      <c r="A745" s="30"/>
      <c r="B745" s="29"/>
      <c r="C745" s="31"/>
      <c r="D745" s="32"/>
      <c r="E745" s="32"/>
      <c r="F745" s="32"/>
      <c r="G745" s="32"/>
      <c r="H745" s="32"/>
      <c r="I745" s="32"/>
      <c r="J745" s="32"/>
      <c r="K745" s="32"/>
      <c r="L745" s="32"/>
      <c r="M745" s="32"/>
      <c r="N745" s="32"/>
      <c r="O745" s="32"/>
      <c r="P745" s="32"/>
      <c r="Q745" s="32"/>
      <c r="R745" s="32"/>
      <c r="S745" s="32"/>
      <c r="T745" s="32"/>
      <c r="U745" s="32"/>
      <c r="V745" s="32"/>
      <c r="W745" s="33"/>
      <c r="X745" s="33"/>
      <c r="Y745" s="33"/>
      <c r="Z745" s="33"/>
      <c r="AA745" s="33"/>
      <c r="AB745" s="33"/>
      <c r="AC745" s="33"/>
      <c r="AD745" s="33"/>
      <c r="AE745" s="33"/>
      <c r="AF745" s="33"/>
      <c r="AG745" s="33"/>
      <c r="AH745" s="33"/>
      <c r="AI745" s="33"/>
      <c r="AJ745" s="33"/>
      <c r="AK745" s="33"/>
    </row>
    <row r="746" spans="1:37">
      <c r="A746" s="30"/>
      <c r="B746" s="29"/>
      <c r="C746" s="31"/>
      <c r="D746" s="32"/>
      <c r="E746" s="32"/>
      <c r="F746" s="32"/>
      <c r="G746" s="32"/>
      <c r="H746" s="32"/>
      <c r="I746" s="32"/>
      <c r="J746" s="32"/>
      <c r="K746" s="32"/>
      <c r="L746" s="32"/>
      <c r="M746" s="32"/>
      <c r="N746" s="32"/>
      <c r="O746" s="32"/>
      <c r="P746" s="32"/>
      <c r="Q746" s="32"/>
      <c r="R746" s="32"/>
      <c r="S746" s="32"/>
      <c r="T746" s="32"/>
      <c r="U746" s="32"/>
      <c r="V746" s="32"/>
      <c r="W746" s="33"/>
      <c r="X746" s="33"/>
      <c r="Y746" s="33"/>
      <c r="Z746" s="33"/>
      <c r="AA746" s="33"/>
      <c r="AB746" s="33"/>
      <c r="AC746" s="33"/>
      <c r="AD746" s="33"/>
      <c r="AE746" s="33"/>
      <c r="AF746" s="33"/>
      <c r="AG746" s="33"/>
      <c r="AH746" s="33"/>
      <c r="AI746" s="33"/>
      <c r="AJ746" s="33"/>
      <c r="AK746" s="33"/>
    </row>
    <row r="747" spans="1:37">
      <c r="A747" s="30"/>
      <c r="B747" s="29"/>
      <c r="C747" s="31"/>
      <c r="D747" s="32"/>
      <c r="E747" s="32"/>
      <c r="F747" s="32"/>
      <c r="G747" s="32"/>
      <c r="H747" s="32"/>
      <c r="I747" s="32"/>
      <c r="J747" s="32"/>
      <c r="K747" s="32"/>
      <c r="L747" s="32"/>
      <c r="M747" s="32"/>
      <c r="N747" s="32"/>
      <c r="O747" s="32"/>
      <c r="P747" s="32"/>
      <c r="Q747" s="32"/>
      <c r="R747" s="32"/>
      <c r="S747" s="32"/>
      <c r="T747" s="32"/>
      <c r="U747" s="32"/>
      <c r="V747" s="32"/>
      <c r="W747" s="33"/>
      <c r="X747" s="33"/>
      <c r="Y747" s="33"/>
      <c r="Z747" s="33"/>
      <c r="AA747" s="33"/>
      <c r="AB747" s="33"/>
      <c r="AC747" s="33"/>
      <c r="AD747" s="33"/>
      <c r="AE747" s="33"/>
      <c r="AF747" s="33"/>
      <c r="AG747" s="33"/>
      <c r="AH747" s="33"/>
      <c r="AI747" s="33"/>
      <c r="AJ747" s="33"/>
      <c r="AK747" s="33"/>
    </row>
    <row r="748" spans="1:37">
      <c r="A748" s="30"/>
      <c r="B748" s="29"/>
      <c r="C748" s="31"/>
      <c r="D748" s="32"/>
      <c r="E748" s="32"/>
      <c r="F748" s="32"/>
      <c r="G748" s="32"/>
      <c r="H748" s="32"/>
      <c r="I748" s="32"/>
      <c r="J748" s="32"/>
      <c r="K748" s="32"/>
      <c r="L748" s="32"/>
      <c r="M748" s="32"/>
      <c r="N748" s="32"/>
      <c r="O748" s="32"/>
      <c r="P748" s="32"/>
      <c r="Q748" s="32"/>
      <c r="R748" s="32"/>
      <c r="S748" s="32"/>
      <c r="T748" s="32"/>
      <c r="U748" s="32"/>
      <c r="V748" s="32"/>
      <c r="W748" s="33"/>
      <c r="X748" s="33"/>
      <c r="Y748" s="33"/>
      <c r="Z748" s="33"/>
      <c r="AA748" s="33"/>
      <c r="AB748" s="33"/>
      <c r="AC748" s="33"/>
      <c r="AD748" s="33"/>
      <c r="AE748" s="33"/>
      <c r="AF748" s="33"/>
      <c r="AG748" s="33"/>
      <c r="AH748" s="33"/>
      <c r="AI748" s="33"/>
      <c r="AJ748" s="33"/>
      <c r="AK748" s="33"/>
    </row>
    <row r="749" spans="1:37">
      <c r="A749" s="30"/>
      <c r="B749" s="29"/>
      <c r="C749" s="31"/>
      <c r="D749" s="32"/>
      <c r="E749" s="32"/>
      <c r="F749" s="32"/>
      <c r="G749" s="32"/>
      <c r="H749" s="32"/>
      <c r="I749" s="32"/>
      <c r="J749" s="32"/>
      <c r="K749" s="32"/>
      <c r="L749" s="32"/>
      <c r="M749" s="32"/>
      <c r="N749" s="32"/>
      <c r="O749" s="32"/>
      <c r="P749" s="32"/>
      <c r="Q749" s="32"/>
      <c r="R749" s="32"/>
      <c r="S749" s="32"/>
      <c r="T749" s="32"/>
      <c r="U749" s="32"/>
      <c r="V749" s="32"/>
      <c r="W749" s="33"/>
      <c r="X749" s="33"/>
      <c r="Y749" s="33"/>
      <c r="Z749" s="33"/>
      <c r="AA749" s="33"/>
      <c r="AB749" s="33"/>
      <c r="AC749" s="33"/>
      <c r="AD749" s="33"/>
      <c r="AE749" s="33"/>
      <c r="AF749" s="33"/>
      <c r="AG749" s="33"/>
      <c r="AH749" s="33"/>
      <c r="AI749" s="33"/>
      <c r="AJ749" s="33"/>
      <c r="AK749" s="33"/>
    </row>
    <row r="750" spans="1:37">
      <c r="A750" s="30"/>
      <c r="B750" s="29"/>
      <c r="C750" s="31"/>
      <c r="D750" s="32"/>
      <c r="E750" s="32"/>
      <c r="F750" s="32"/>
      <c r="G750" s="32"/>
      <c r="H750" s="32"/>
      <c r="I750" s="32"/>
      <c r="J750" s="32"/>
      <c r="K750" s="32"/>
      <c r="L750" s="32"/>
      <c r="M750" s="32"/>
      <c r="N750" s="32"/>
      <c r="O750" s="32"/>
      <c r="P750" s="32"/>
      <c r="Q750" s="32"/>
      <c r="R750" s="32"/>
      <c r="S750" s="32"/>
      <c r="T750" s="32"/>
      <c r="U750" s="32"/>
      <c r="V750" s="32"/>
      <c r="W750" s="33"/>
      <c r="X750" s="33"/>
      <c r="Y750" s="33"/>
      <c r="Z750" s="33"/>
      <c r="AA750" s="33"/>
      <c r="AB750" s="33"/>
      <c r="AC750" s="33"/>
      <c r="AD750" s="33"/>
      <c r="AE750" s="33"/>
      <c r="AF750" s="33"/>
      <c r="AG750" s="33"/>
      <c r="AH750" s="33"/>
      <c r="AI750" s="33"/>
      <c r="AJ750" s="33"/>
      <c r="AK750" s="33"/>
    </row>
    <row r="751" spans="1:37">
      <c r="A751" s="30"/>
      <c r="B751" s="29"/>
      <c r="C751" s="31"/>
      <c r="D751" s="32"/>
      <c r="E751" s="32"/>
      <c r="F751" s="32"/>
      <c r="G751" s="32"/>
      <c r="H751" s="32"/>
      <c r="I751" s="32"/>
      <c r="J751" s="32"/>
      <c r="K751" s="32"/>
      <c r="L751" s="32"/>
      <c r="M751" s="32"/>
      <c r="N751" s="32"/>
      <c r="O751" s="32"/>
      <c r="P751" s="32"/>
      <c r="Q751" s="32"/>
      <c r="R751" s="32"/>
      <c r="S751" s="32"/>
      <c r="T751" s="32"/>
      <c r="U751" s="32"/>
      <c r="V751" s="32"/>
      <c r="W751" s="33"/>
      <c r="X751" s="33"/>
      <c r="Y751" s="33"/>
      <c r="Z751" s="33"/>
      <c r="AA751" s="33"/>
      <c r="AB751" s="33"/>
      <c r="AC751" s="33"/>
      <c r="AD751" s="33"/>
      <c r="AE751" s="33"/>
      <c r="AF751" s="33"/>
      <c r="AG751" s="33"/>
      <c r="AH751" s="33"/>
      <c r="AI751" s="33"/>
      <c r="AJ751" s="33"/>
      <c r="AK751" s="33"/>
    </row>
    <row r="752" spans="1:37">
      <c r="A752" s="30"/>
      <c r="B752" s="29"/>
      <c r="C752" s="31"/>
      <c r="D752" s="32"/>
      <c r="E752" s="32"/>
      <c r="F752" s="32"/>
      <c r="G752" s="32"/>
      <c r="H752" s="32"/>
      <c r="I752" s="32"/>
      <c r="J752" s="32"/>
      <c r="K752" s="32"/>
      <c r="L752" s="32"/>
      <c r="M752" s="32"/>
      <c r="N752" s="32"/>
      <c r="O752" s="32"/>
      <c r="P752" s="32"/>
      <c r="Q752" s="32"/>
      <c r="R752" s="32"/>
      <c r="S752" s="32"/>
      <c r="T752" s="32"/>
      <c r="U752" s="32"/>
      <c r="V752" s="32"/>
      <c r="W752" s="33"/>
      <c r="X752" s="33"/>
      <c r="Y752" s="33"/>
      <c r="Z752" s="33"/>
      <c r="AA752" s="33"/>
      <c r="AB752" s="33"/>
      <c r="AC752" s="33"/>
      <c r="AD752" s="33"/>
      <c r="AE752" s="33"/>
      <c r="AF752" s="33"/>
      <c r="AG752" s="33"/>
      <c r="AH752" s="33"/>
      <c r="AI752" s="33"/>
      <c r="AJ752" s="33"/>
      <c r="AK752" s="33"/>
    </row>
    <row r="753" spans="1:37">
      <c r="A753" s="30"/>
      <c r="B753" s="29"/>
      <c r="C753" s="31"/>
      <c r="D753" s="32"/>
      <c r="E753" s="32"/>
      <c r="F753" s="32"/>
      <c r="G753" s="32"/>
      <c r="H753" s="32"/>
      <c r="I753" s="32"/>
      <c r="J753" s="32"/>
      <c r="K753" s="32"/>
      <c r="L753" s="32"/>
      <c r="M753" s="32"/>
      <c r="N753" s="32"/>
      <c r="O753" s="32"/>
      <c r="P753" s="32"/>
      <c r="Q753" s="32"/>
      <c r="R753" s="32"/>
      <c r="S753" s="32"/>
      <c r="T753" s="32"/>
      <c r="U753" s="32"/>
      <c r="V753" s="32"/>
      <c r="W753" s="33"/>
      <c r="X753" s="33"/>
      <c r="Y753" s="33"/>
      <c r="Z753" s="33"/>
      <c r="AA753" s="33"/>
      <c r="AB753" s="33"/>
      <c r="AC753" s="33"/>
      <c r="AD753" s="33"/>
      <c r="AE753" s="33"/>
      <c r="AF753" s="33"/>
      <c r="AG753" s="33"/>
      <c r="AH753" s="33"/>
      <c r="AI753" s="33"/>
      <c r="AJ753" s="33"/>
      <c r="AK753" s="33"/>
    </row>
    <row r="754" spans="1:37">
      <c r="A754" s="30"/>
      <c r="B754" s="29"/>
      <c r="C754" s="31"/>
      <c r="D754" s="32"/>
      <c r="E754" s="32"/>
      <c r="F754" s="32"/>
      <c r="G754" s="32"/>
      <c r="H754" s="32"/>
      <c r="I754" s="32"/>
      <c r="J754" s="32"/>
      <c r="K754" s="32"/>
      <c r="L754" s="32"/>
      <c r="M754" s="32"/>
      <c r="N754" s="32"/>
      <c r="O754" s="32"/>
      <c r="P754" s="32"/>
      <c r="Q754" s="32"/>
      <c r="R754" s="32"/>
      <c r="S754" s="32"/>
      <c r="T754" s="32"/>
      <c r="U754" s="32"/>
      <c r="V754" s="32"/>
      <c r="W754" s="33"/>
      <c r="X754" s="33"/>
      <c r="Y754" s="33"/>
      <c r="Z754" s="33"/>
      <c r="AA754" s="33"/>
      <c r="AB754" s="33"/>
      <c r="AC754" s="33"/>
      <c r="AD754" s="33"/>
      <c r="AE754" s="33"/>
      <c r="AF754" s="33"/>
      <c r="AG754" s="33"/>
      <c r="AH754" s="33"/>
      <c r="AI754" s="33"/>
      <c r="AJ754" s="33"/>
      <c r="AK754" s="33"/>
    </row>
    <row r="755" spans="1:37">
      <c r="A755" s="30"/>
      <c r="B755" s="29"/>
      <c r="C755" s="31"/>
      <c r="D755" s="32"/>
      <c r="E755" s="32"/>
      <c r="F755" s="32"/>
      <c r="G755" s="32"/>
      <c r="H755" s="32"/>
      <c r="I755" s="32"/>
      <c r="J755" s="32"/>
      <c r="K755" s="32"/>
      <c r="L755" s="32"/>
      <c r="M755" s="32"/>
      <c r="N755" s="32"/>
      <c r="O755" s="32"/>
      <c r="P755" s="32"/>
      <c r="Q755" s="32"/>
      <c r="R755" s="32"/>
      <c r="S755" s="32"/>
      <c r="T755" s="32"/>
      <c r="U755" s="32"/>
      <c r="V755" s="32"/>
      <c r="W755" s="33"/>
      <c r="X755" s="33"/>
      <c r="Y755" s="33"/>
      <c r="Z755" s="33"/>
      <c r="AA755" s="33"/>
      <c r="AB755" s="33"/>
      <c r="AC755" s="33"/>
      <c r="AD755" s="33"/>
      <c r="AE755" s="33"/>
      <c r="AF755" s="33"/>
      <c r="AG755" s="33"/>
      <c r="AH755" s="33"/>
      <c r="AI755" s="33"/>
      <c r="AJ755" s="33"/>
      <c r="AK755" s="33"/>
    </row>
    <row r="756" spans="1:37">
      <c r="A756" s="30"/>
      <c r="B756" s="29"/>
      <c r="C756" s="31"/>
      <c r="D756" s="32"/>
      <c r="E756" s="32"/>
      <c r="F756" s="32"/>
      <c r="G756" s="32"/>
      <c r="H756" s="32"/>
      <c r="I756" s="32"/>
      <c r="J756" s="32"/>
      <c r="K756" s="32"/>
      <c r="L756" s="32"/>
      <c r="M756" s="32"/>
      <c r="N756" s="32"/>
      <c r="O756" s="32"/>
      <c r="P756" s="32"/>
      <c r="Q756" s="32"/>
      <c r="R756" s="32"/>
      <c r="S756" s="32"/>
      <c r="T756" s="32"/>
      <c r="U756" s="32"/>
      <c r="V756" s="32"/>
      <c r="W756" s="33"/>
      <c r="X756" s="33"/>
      <c r="Y756" s="33"/>
      <c r="Z756" s="33"/>
      <c r="AA756" s="33"/>
      <c r="AB756" s="33"/>
      <c r="AC756" s="33"/>
      <c r="AD756" s="33"/>
      <c r="AE756" s="33"/>
      <c r="AF756" s="33"/>
      <c r="AG756" s="33"/>
      <c r="AH756" s="33"/>
      <c r="AI756" s="33"/>
      <c r="AJ756" s="33"/>
      <c r="AK756" s="33"/>
    </row>
    <row r="757" spans="1:37">
      <c r="A757" s="30"/>
      <c r="B757" s="29"/>
      <c r="C757" s="31"/>
      <c r="D757" s="32"/>
      <c r="E757" s="32"/>
      <c r="F757" s="32"/>
      <c r="G757" s="32"/>
      <c r="H757" s="32"/>
      <c r="I757" s="32"/>
      <c r="J757" s="32"/>
      <c r="K757" s="32"/>
      <c r="L757" s="32"/>
      <c r="M757" s="32"/>
      <c r="N757" s="32"/>
      <c r="O757" s="32"/>
      <c r="P757" s="32"/>
      <c r="Q757" s="32"/>
      <c r="R757" s="32"/>
      <c r="S757" s="32"/>
      <c r="T757" s="32"/>
      <c r="U757" s="32"/>
      <c r="V757" s="32"/>
      <c r="W757" s="33"/>
      <c r="X757" s="33"/>
      <c r="Y757" s="33"/>
      <c r="Z757" s="33"/>
      <c r="AA757" s="33"/>
      <c r="AB757" s="33"/>
      <c r="AC757" s="33"/>
      <c r="AD757" s="33"/>
      <c r="AE757" s="33"/>
      <c r="AF757" s="33"/>
      <c r="AG757" s="33"/>
      <c r="AH757" s="33"/>
      <c r="AI757" s="33"/>
      <c r="AJ757" s="33"/>
      <c r="AK757" s="33"/>
    </row>
    <row r="758" spans="1:37">
      <c r="A758" s="30"/>
      <c r="B758" s="29"/>
      <c r="C758" s="31"/>
      <c r="D758" s="32"/>
      <c r="E758" s="32"/>
      <c r="F758" s="32"/>
      <c r="G758" s="32"/>
      <c r="H758" s="32"/>
      <c r="I758" s="32"/>
      <c r="J758" s="32"/>
      <c r="K758" s="32"/>
      <c r="L758" s="32"/>
      <c r="M758" s="32"/>
      <c r="N758" s="32"/>
      <c r="O758" s="32"/>
      <c r="P758" s="32"/>
      <c r="Q758" s="32"/>
      <c r="R758" s="32"/>
      <c r="S758" s="32"/>
      <c r="T758" s="32"/>
      <c r="U758" s="32"/>
      <c r="V758" s="32"/>
      <c r="W758" s="33"/>
      <c r="X758" s="33"/>
      <c r="Y758" s="33"/>
      <c r="Z758" s="33"/>
      <c r="AA758" s="33"/>
      <c r="AB758" s="33"/>
      <c r="AC758" s="33"/>
      <c r="AD758" s="33"/>
      <c r="AE758" s="33"/>
      <c r="AF758" s="33"/>
      <c r="AG758" s="33"/>
      <c r="AH758" s="33"/>
      <c r="AI758" s="33"/>
      <c r="AJ758" s="33"/>
      <c r="AK758" s="33"/>
    </row>
    <row r="759" spans="1:37">
      <c r="A759" s="30"/>
      <c r="B759" s="29"/>
      <c r="C759" s="31"/>
      <c r="D759" s="32"/>
      <c r="E759" s="32"/>
      <c r="F759" s="32"/>
      <c r="G759" s="32"/>
      <c r="H759" s="32"/>
      <c r="I759" s="32"/>
      <c r="J759" s="32"/>
      <c r="K759" s="32"/>
      <c r="L759" s="32"/>
      <c r="M759" s="32"/>
      <c r="N759" s="32"/>
      <c r="O759" s="32"/>
      <c r="P759" s="32"/>
      <c r="Q759" s="32"/>
      <c r="R759" s="32"/>
      <c r="S759" s="32"/>
      <c r="T759" s="32"/>
      <c r="U759" s="32"/>
      <c r="V759" s="32"/>
      <c r="W759" s="33"/>
      <c r="X759" s="33"/>
      <c r="Y759" s="33"/>
      <c r="Z759" s="33"/>
      <c r="AA759" s="33"/>
      <c r="AB759" s="33"/>
      <c r="AC759" s="33"/>
      <c r="AD759" s="33"/>
      <c r="AE759" s="33"/>
      <c r="AF759" s="33"/>
      <c r="AG759" s="33"/>
      <c r="AH759" s="33"/>
      <c r="AI759" s="33"/>
      <c r="AJ759" s="33"/>
      <c r="AK759" s="33"/>
    </row>
    <row r="760" spans="1:37">
      <c r="A760" s="30"/>
      <c r="B760" s="29"/>
      <c r="C760" s="31"/>
      <c r="D760" s="32"/>
      <c r="E760" s="32"/>
      <c r="F760" s="32"/>
      <c r="G760" s="32"/>
      <c r="H760" s="32"/>
      <c r="I760" s="32"/>
      <c r="J760" s="32"/>
      <c r="K760" s="32"/>
      <c r="L760" s="32"/>
      <c r="M760" s="32"/>
      <c r="N760" s="32"/>
      <c r="O760" s="32"/>
      <c r="P760" s="32"/>
      <c r="Q760" s="32"/>
      <c r="R760" s="32"/>
      <c r="S760" s="32"/>
      <c r="T760" s="32"/>
      <c r="U760" s="32"/>
      <c r="V760" s="32"/>
      <c r="W760" s="33"/>
      <c r="X760" s="33"/>
      <c r="Y760" s="33"/>
      <c r="Z760" s="33"/>
      <c r="AA760" s="33"/>
      <c r="AB760" s="33"/>
      <c r="AC760" s="33"/>
      <c r="AD760" s="33"/>
      <c r="AE760" s="33"/>
      <c r="AF760" s="33"/>
      <c r="AG760" s="33"/>
      <c r="AH760" s="33"/>
      <c r="AI760" s="33"/>
      <c r="AJ760" s="33"/>
      <c r="AK760" s="33"/>
    </row>
    <row r="761" spans="1:37">
      <c r="A761" s="30"/>
      <c r="B761" s="29"/>
      <c r="C761" s="31"/>
      <c r="D761" s="32"/>
      <c r="E761" s="32"/>
      <c r="F761" s="32"/>
      <c r="G761" s="32"/>
      <c r="H761" s="32"/>
      <c r="I761" s="32"/>
      <c r="J761" s="32"/>
      <c r="K761" s="32"/>
      <c r="L761" s="32"/>
      <c r="M761" s="32"/>
      <c r="N761" s="32"/>
      <c r="O761" s="32"/>
      <c r="P761" s="32"/>
      <c r="Q761" s="32"/>
      <c r="R761" s="32"/>
      <c r="S761" s="32"/>
      <c r="T761" s="32"/>
      <c r="U761" s="32"/>
      <c r="V761" s="32"/>
      <c r="W761" s="33"/>
      <c r="X761" s="33"/>
      <c r="Y761" s="33"/>
      <c r="Z761" s="33"/>
      <c r="AA761" s="33"/>
      <c r="AB761" s="33"/>
      <c r="AC761" s="33"/>
      <c r="AD761" s="33"/>
      <c r="AE761" s="33"/>
      <c r="AF761" s="33"/>
      <c r="AG761" s="33"/>
      <c r="AH761" s="33"/>
      <c r="AI761" s="33"/>
      <c r="AJ761" s="33"/>
      <c r="AK761" s="33"/>
    </row>
    <row r="762" spans="1:37">
      <c r="A762" s="30"/>
      <c r="B762" s="29"/>
      <c r="C762" s="31"/>
      <c r="D762" s="32"/>
      <c r="E762" s="32"/>
      <c r="F762" s="32"/>
      <c r="G762" s="32"/>
      <c r="H762" s="32"/>
      <c r="I762" s="32"/>
      <c r="J762" s="32"/>
      <c r="K762" s="32"/>
      <c r="L762" s="32"/>
      <c r="M762" s="32"/>
      <c r="N762" s="32"/>
      <c r="O762" s="32"/>
      <c r="P762" s="32"/>
      <c r="Q762" s="32"/>
      <c r="R762" s="32"/>
      <c r="S762" s="32"/>
      <c r="T762" s="32"/>
      <c r="U762" s="32"/>
      <c r="V762" s="32"/>
      <c r="W762" s="33"/>
      <c r="X762" s="33"/>
      <c r="Y762" s="33"/>
      <c r="Z762" s="33"/>
      <c r="AA762" s="33"/>
      <c r="AB762" s="33"/>
      <c r="AC762" s="33"/>
      <c r="AD762" s="33"/>
      <c r="AE762" s="33"/>
      <c r="AF762" s="33"/>
      <c r="AG762" s="33"/>
      <c r="AH762" s="33"/>
      <c r="AI762" s="33"/>
      <c r="AJ762" s="33"/>
      <c r="AK762" s="33"/>
    </row>
    <row r="763" spans="1:37">
      <c r="A763" s="30"/>
      <c r="B763" s="29"/>
      <c r="C763" s="31"/>
      <c r="D763" s="32"/>
      <c r="E763" s="32"/>
      <c r="F763" s="32"/>
      <c r="G763" s="32"/>
      <c r="H763" s="32"/>
      <c r="I763" s="32"/>
      <c r="J763" s="32"/>
      <c r="K763" s="32"/>
      <c r="L763" s="32"/>
      <c r="M763" s="32"/>
      <c r="N763" s="32"/>
      <c r="O763" s="32"/>
      <c r="P763" s="32"/>
      <c r="Q763" s="32"/>
      <c r="R763" s="32"/>
      <c r="S763" s="32"/>
      <c r="T763" s="32"/>
      <c r="U763" s="32"/>
      <c r="V763" s="32"/>
      <c r="W763" s="33"/>
      <c r="X763" s="33"/>
      <c r="Y763" s="33"/>
      <c r="Z763" s="33"/>
      <c r="AA763" s="33"/>
      <c r="AB763" s="33"/>
      <c r="AC763" s="33"/>
      <c r="AD763" s="33"/>
      <c r="AE763" s="33"/>
      <c r="AF763" s="33"/>
      <c r="AG763" s="33"/>
      <c r="AH763" s="33"/>
      <c r="AI763" s="33"/>
      <c r="AJ763" s="33"/>
      <c r="AK763" s="33"/>
    </row>
    <row r="764" spans="1:37">
      <c r="A764" s="30"/>
      <c r="B764" s="29"/>
      <c r="C764" s="31"/>
      <c r="D764" s="32"/>
      <c r="E764" s="32"/>
      <c r="F764" s="32"/>
      <c r="G764" s="32"/>
      <c r="H764" s="32"/>
      <c r="I764" s="32"/>
      <c r="J764" s="32"/>
      <c r="K764" s="32"/>
      <c r="L764" s="32"/>
      <c r="M764" s="32"/>
      <c r="N764" s="32"/>
      <c r="O764" s="32"/>
      <c r="P764" s="32"/>
      <c r="Q764" s="32"/>
      <c r="R764" s="32"/>
      <c r="S764" s="32"/>
      <c r="T764" s="32"/>
      <c r="U764" s="32"/>
      <c r="V764" s="32"/>
      <c r="W764" s="33"/>
      <c r="X764" s="33"/>
      <c r="Y764" s="33"/>
      <c r="Z764" s="33"/>
      <c r="AA764" s="33"/>
      <c r="AB764" s="33"/>
      <c r="AC764" s="33"/>
      <c r="AD764" s="33"/>
      <c r="AE764" s="33"/>
      <c r="AF764" s="33"/>
      <c r="AG764" s="33"/>
      <c r="AH764" s="33"/>
      <c r="AI764" s="33"/>
      <c r="AJ764" s="33"/>
      <c r="AK764" s="33"/>
    </row>
    <row r="765" spans="1:37">
      <c r="A765" s="30"/>
      <c r="B765" s="29"/>
      <c r="C765" s="31"/>
      <c r="D765" s="32"/>
      <c r="E765" s="32"/>
      <c r="F765" s="32"/>
      <c r="G765" s="32"/>
      <c r="H765" s="32"/>
      <c r="I765" s="32"/>
      <c r="J765" s="32"/>
      <c r="K765" s="32"/>
      <c r="L765" s="32"/>
      <c r="M765" s="32"/>
      <c r="N765" s="32"/>
      <c r="O765" s="32"/>
      <c r="P765" s="32"/>
      <c r="Q765" s="32"/>
      <c r="R765" s="32"/>
      <c r="S765" s="32"/>
      <c r="T765" s="32"/>
      <c r="U765" s="32"/>
      <c r="V765" s="32"/>
      <c r="W765" s="33"/>
      <c r="X765" s="33"/>
      <c r="Y765" s="33"/>
      <c r="Z765" s="33"/>
      <c r="AA765" s="33"/>
      <c r="AB765" s="33"/>
      <c r="AC765" s="33"/>
      <c r="AD765" s="33"/>
      <c r="AE765" s="33"/>
      <c r="AF765" s="33"/>
      <c r="AG765" s="33"/>
      <c r="AH765" s="33"/>
      <c r="AI765" s="33"/>
      <c r="AJ765" s="33"/>
      <c r="AK765" s="33"/>
    </row>
    <row r="766" spans="1:37">
      <c r="A766" s="30"/>
      <c r="B766" s="29"/>
      <c r="C766" s="31"/>
      <c r="D766" s="32"/>
      <c r="E766" s="32"/>
      <c r="F766" s="32"/>
      <c r="G766" s="32"/>
      <c r="H766" s="32"/>
      <c r="I766" s="32"/>
      <c r="J766" s="32"/>
      <c r="K766" s="32"/>
      <c r="L766" s="32"/>
      <c r="M766" s="32"/>
      <c r="N766" s="32"/>
      <c r="O766" s="32"/>
      <c r="P766" s="32"/>
      <c r="Q766" s="32"/>
      <c r="R766" s="32"/>
      <c r="S766" s="32"/>
      <c r="T766" s="32"/>
      <c r="U766" s="32"/>
      <c r="V766" s="32"/>
      <c r="W766" s="33"/>
      <c r="X766" s="33"/>
      <c r="Y766" s="33"/>
      <c r="Z766" s="33"/>
      <c r="AA766" s="33"/>
      <c r="AB766" s="33"/>
      <c r="AC766" s="33"/>
      <c r="AD766" s="33"/>
      <c r="AE766" s="33"/>
      <c r="AF766" s="33"/>
      <c r="AG766" s="33"/>
      <c r="AH766" s="33"/>
      <c r="AI766" s="33"/>
      <c r="AJ766" s="33"/>
      <c r="AK766" s="33"/>
    </row>
    <row r="767" spans="1:37">
      <c r="A767" s="30"/>
      <c r="B767" s="29"/>
      <c r="C767" s="31"/>
      <c r="D767" s="32"/>
      <c r="E767" s="32"/>
      <c r="F767" s="32"/>
      <c r="G767" s="32"/>
      <c r="H767" s="32"/>
      <c r="I767" s="32"/>
      <c r="J767" s="32"/>
      <c r="K767" s="32"/>
      <c r="L767" s="32"/>
      <c r="M767" s="32"/>
      <c r="N767" s="32"/>
      <c r="O767" s="32"/>
      <c r="P767" s="32"/>
      <c r="Q767" s="32"/>
      <c r="R767" s="32"/>
      <c r="S767" s="32"/>
      <c r="T767" s="32"/>
      <c r="U767" s="32"/>
      <c r="V767" s="32"/>
      <c r="W767" s="33"/>
      <c r="X767" s="33"/>
      <c r="Y767" s="33"/>
      <c r="Z767" s="33"/>
      <c r="AA767" s="33"/>
      <c r="AB767" s="33"/>
      <c r="AC767" s="33"/>
      <c r="AD767" s="33"/>
      <c r="AE767" s="33"/>
      <c r="AF767" s="33"/>
      <c r="AG767" s="33"/>
      <c r="AH767" s="33"/>
      <c r="AI767" s="33"/>
      <c r="AJ767" s="33"/>
      <c r="AK767" s="33"/>
    </row>
    <row r="768" spans="1:37">
      <c r="A768" s="30"/>
      <c r="B768" s="29"/>
      <c r="C768" s="31"/>
      <c r="D768" s="32"/>
      <c r="E768" s="32"/>
      <c r="F768" s="32"/>
      <c r="G768" s="32"/>
      <c r="H768" s="32"/>
      <c r="I768" s="32"/>
      <c r="J768" s="32"/>
      <c r="K768" s="32"/>
      <c r="L768" s="32"/>
      <c r="M768" s="32"/>
      <c r="N768" s="32"/>
      <c r="O768" s="32"/>
      <c r="P768" s="32"/>
      <c r="Q768" s="32"/>
      <c r="R768" s="32"/>
      <c r="S768" s="32"/>
      <c r="T768" s="32"/>
      <c r="U768" s="32"/>
      <c r="V768" s="32"/>
      <c r="W768" s="33"/>
      <c r="X768" s="33"/>
      <c r="Y768" s="33"/>
      <c r="Z768" s="33"/>
      <c r="AA768" s="33"/>
      <c r="AB768" s="33"/>
      <c r="AC768" s="33"/>
      <c r="AD768" s="33"/>
      <c r="AE768" s="33"/>
      <c r="AF768" s="33"/>
      <c r="AG768" s="33"/>
      <c r="AH768" s="33"/>
      <c r="AI768" s="33"/>
      <c r="AJ768" s="33"/>
      <c r="AK768" s="33"/>
    </row>
    <row r="769" spans="1:37">
      <c r="A769" s="30"/>
      <c r="B769" s="29"/>
      <c r="C769" s="31"/>
      <c r="D769" s="32"/>
      <c r="E769" s="32"/>
      <c r="F769" s="32"/>
      <c r="G769" s="32"/>
      <c r="H769" s="32"/>
      <c r="I769" s="32"/>
      <c r="J769" s="32"/>
      <c r="K769" s="32"/>
      <c r="L769" s="32"/>
      <c r="M769" s="32"/>
      <c r="N769" s="32"/>
      <c r="O769" s="32"/>
      <c r="P769" s="32"/>
      <c r="Q769" s="32"/>
      <c r="R769" s="32"/>
      <c r="S769" s="32"/>
      <c r="T769" s="32"/>
      <c r="U769" s="32"/>
      <c r="V769" s="32"/>
      <c r="W769" s="33"/>
      <c r="X769" s="33"/>
      <c r="Y769" s="33"/>
      <c r="Z769" s="33"/>
      <c r="AA769" s="33"/>
      <c r="AB769" s="33"/>
      <c r="AC769" s="33"/>
      <c r="AD769" s="33"/>
      <c r="AE769" s="33"/>
      <c r="AF769" s="33"/>
      <c r="AG769" s="33"/>
      <c r="AH769" s="33"/>
      <c r="AI769" s="33"/>
      <c r="AJ769" s="33"/>
      <c r="AK769" s="33"/>
    </row>
    <row r="770" spans="1:37">
      <c r="A770" s="30"/>
      <c r="B770" s="29"/>
      <c r="C770" s="31"/>
      <c r="D770" s="32"/>
      <c r="E770" s="32"/>
      <c r="F770" s="32"/>
      <c r="G770" s="32"/>
      <c r="H770" s="32"/>
      <c r="I770" s="32"/>
      <c r="J770" s="32"/>
      <c r="K770" s="32"/>
      <c r="L770" s="32"/>
      <c r="M770" s="32"/>
      <c r="N770" s="32"/>
      <c r="O770" s="32"/>
      <c r="P770" s="32"/>
      <c r="Q770" s="32"/>
      <c r="R770" s="32"/>
      <c r="S770" s="32"/>
      <c r="T770" s="32"/>
      <c r="U770" s="32"/>
      <c r="V770" s="32"/>
      <c r="W770" s="33"/>
      <c r="X770" s="33"/>
      <c r="Y770" s="33"/>
      <c r="Z770" s="33"/>
      <c r="AA770" s="33"/>
      <c r="AB770" s="33"/>
      <c r="AC770" s="33"/>
      <c r="AD770" s="33"/>
      <c r="AE770" s="33"/>
      <c r="AF770" s="33"/>
      <c r="AG770" s="33"/>
      <c r="AH770" s="33"/>
      <c r="AI770" s="33"/>
      <c r="AJ770" s="33"/>
      <c r="AK770" s="33"/>
    </row>
    <row r="771" spans="1:37">
      <c r="A771" s="30"/>
      <c r="B771" s="29"/>
      <c r="C771" s="31"/>
      <c r="D771" s="32"/>
      <c r="E771" s="32"/>
      <c r="F771" s="32"/>
      <c r="G771" s="32"/>
      <c r="H771" s="32"/>
      <c r="I771" s="32"/>
      <c r="J771" s="32"/>
      <c r="K771" s="32"/>
      <c r="L771" s="32"/>
      <c r="M771" s="32"/>
      <c r="N771" s="32"/>
      <c r="O771" s="32"/>
      <c r="P771" s="32"/>
      <c r="Q771" s="32"/>
      <c r="R771" s="32"/>
      <c r="S771" s="32"/>
      <c r="T771" s="32"/>
      <c r="U771" s="32"/>
      <c r="V771" s="32"/>
      <c r="W771" s="33"/>
      <c r="X771" s="33"/>
      <c r="Y771" s="33"/>
      <c r="Z771" s="33"/>
      <c r="AA771" s="33"/>
      <c r="AB771" s="33"/>
      <c r="AC771" s="33"/>
      <c r="AD771" s="33"/>
      <c r="AE771" s="33"/>
      <c r="AF771" s="33"/>
      <c r="AG771" s="33"/>
      <c r="AH771" s="33"/>
      <c r="AI771" s="33"/>
      <c r="AJ771" s="33"/>
      <c r="AK771" s="33"/>
    </row>
    <row r="772" spans="1:37">
      <c r="A772" s="30"/>
      <c r="B772" s="29"/>
      <c r="C772" s="31"/>
      <c r="D772" s="32"/>
      <c r="E772" s="32"/>
      <c r="F772" s="32"/>
      <c r="G772" s="32"/>
      <c r="H772" s="32"/>
      <c r="I772" s="32"/>
      <c r="J772" s="32"/>
      <c r="K772" s="32"/>
      <c r="L772" s="32"/>
      <c r="M772" s="32"/>
      <c r="N772" s="32"/>
      <c r="O772" s="32"/>
      <c r="P772" s="32"/>
      <c r="Q772" s="32"/>
      <c r="R772" s="32"/>
      <c r="S772" s="32"/>
      <c r="T772" s="32"/>
      <c r="U772" s="32"/>
      <c r="V772" s="32"/>
      <c r="W772" s="33"/>
      <c r="X772" s="33"/>
      <c r="Y772" s="33"/>
      <c r="Z772" s="33"/>
      <c r="AA772" s="33"/>
      <c r="AB772" s="33"/>
      <c r="AC772" s="33"/>
      <c r="AD772" s="33"/>
      <c r="AE772" s="33"/>
      <c r="AF772" s="33"/>
      <c r="AG772" s="33"/>
      <c r="AH772" s="33"/>
      <c r="AI772" s="33"/>
      <c r="AJ772" s="33"/>
      <c r="AK772" s="33"/>
    </row>
    <row r="773" spans="1:37">
      <c r="A773" s="30"/>
      <c r="B773" s="29"/>
      <c r="C773" s="31"/>
      <c r="D773" s="32"/>
      <c r="E773" s="32"/>
      <c r="F773" s="32"/>
      <c r="G773" s="32"/>
      <c r="H773" s="32"/>
      <c r="I773" s="32"/>
      <c r="J773" s="32"/>
      <c r="K773" s="32"/>
      <c r="L773" s="32"/>
      <c r="M773" s="32"/>
      <c r="N773" s="32"/>
      <c r="O773" s="32"/>
      <c r="P773" s="32"/>
      <c r="Q773" s="32"/>
      <c r="R773" s="32"/>
      <c r="S773" s="32"/>
      <c r="T773" s="32"/>
      <c r="U773" s="32"/>
      <c r="V773" s="32"/>
      <c r="W773" s="33"/>
      <c r="X773" s="33"/>
      <c r="Y773" s="33"/>
      <c r="Z773" s="33"/>
      <c r="AA773" s="33"/>
      <c r="AB773" s="33"/>
      <c r="AC773" s="33"/>
      <c r="AD773" s="33"/>
      <c r="AE773" s="33"/>
      <c r="AF773" s="33"/>
      <c r="AG773" s="33"/>
      <c r="AH773" s="33"/>
      <c r="AI773" s="33"/>
      <c r="AJ773" s="33"/>
      <c r="AK773" s="33"/>
    </row>
    <row r="774" spans="1:37">
      <c r="A774" s="30"/>
      <c r="B774" s="29"/>
      <c r="C774" s="31"/>
      <c r="D774" s="32"/>
      <c r="E774" s="32"/>
      <c r="F774" s="32"/>
      <c r="G774" s="32"/>
      <c r="H774" s="32"/>
      <c r="I774" s="32"/>
      <c r="J774" s="32"/>
      <c r="K774" s="32"/>
      <c r="L774" s="32"/>
      <c r="M774" s="32"/>
      <c r="N774" s="32"/>
      <c r="O774" s="32"/>
      <c r="P774" s="32"/>
      <c r="Q774" s="32"/>
      <c r="R774" s="32"/>
      <c r="S774" s="32"/>
      <c r="T774" s="32"/>
      <c r="U774" s="32"/>
      <c r="V774" s="32"/>
      <c r="W774" s="33"/>
      <c r="X774" s="33"/>
      <c r="Y774" s="33"/>
      <c r="Z774" s="33"/>
      <c r="AA774" s="33"/>
      <c r="AB774" s="33"/>
      <c r="AC774" s="33"/>
      <c r="AD774" s="33"/>
      <c r="AE774" s="33"/>
      <c r="AF774" s="33"/>
      <c r="AG774" s="33"/>
      <c r="AH774" s="33"/>
      <c r="AI774" s="33"/>
      <c r="AJ774" s="33"/>
      <c r="AK774" s="33"/>
    </row>
    <row r="775" spans="1:37">
      <c r="A775" s="30"/>
      <c r="B775" s="29"/>
      <c r="C775" s="31"/>
      <c r="D775" s="32"/>
      <c r="E775" s="32"/>
      <c r="F775" s="32"/>
      <c r="G775" s="32"/>
      <c r="H775" s="32"/>
      <c r="I775" s="32"/>
      <c r="J775" s="32"/>
      <c r="K775" s="32"/>
      <c r="L775" s="32"/>
      <c r="M775" s="32"/>
      <c r="N775" s="32"/>
      <c r="O775" s="32"/>
      <c r="P775" s="32"/>
      <c r="Q775" s="32"/>
      <c r="R775" s="32"/>
      <c r="S775" s="32"/>
      <c r="T775" s="32"/>
      <c r="U775" s="32"/>
      <c r="V775" s="32"/>
      <c r="W775" s="33"/>
      <c r="X775" s="33"/>
      <c r="Y775" s="33"/>
      <c r="Z775" s="33"/>
      <c r="AA775" s="33"/>
      <c r="AB775" s="33"/>
      <c r="AC775" s="33"/>
      <c r="AD775" s="33"/>
      <c r="AE775" s="33"/>
      <c r="AF775" s="33"/>
      <c r="AG775" s="33"/>
      <c r="AH775" s="33"/>
      <c r="AI775" s="33"/>
      <c r="AJ775" s="33"/>
      <c r="AK775" s="33"/>
    </row>
    <row r="776" spans="1:37">
      <c r="A776" s="30"/>
      <c r="B776" s="29"/>
      <c r="C776" s="31"/>
      <c r="D776" s="32"/>
      <c r="E776" s="32"/>
      <c r="F776" s="32"/>
      <c r="G776" s="32"/>
      <c r="H776" s="32"/>
      <c r="I776" s="32"/>
      <c r="J776" s="32"/>
      <c r="K776" s="32"/>
      <c r="L776" s="32"/>
      <c r="M776" s="32"/>
      <c r="N776" s="32"/>
      <c r="O776" s="32"/>
      <c r="P776" s="32"/>
      <c r="Q776" s="32"/>
      <c r="R776" s="32"/>
      <c r="S776" s="32"/>
      <c r="T776" s="32"/>
      <c r="U776" s="32"/>
      <c r="V776" s="32"/>
      <c r="W776" s="33"/>
      <c r="X776" s="33"/>
      <c r="Y776" s="33"/>
      <c r="Z776" s="33"/>
      <c r="AA776" s="33"/>
      <c r="AB776" s="33"/>
      <c r="AC776" s="33"/>
      <c r="AD776" s="33"/>
      <c r="AE776" s="33"/>
      <c r="AF776" s="33"/>
      <c r="AG776" s="33"/>
      <c r="AH776" s="33"/>
      <c r="AI776" s="33"/>
      <c r="AJ776" s="33"/>
      <c r="AK776" s="33"/>
    </row>
    <row r="777" spans="1:37">
      <c r="A777" s="30"/>
      <c r="B777" s="29"/>
      <c r="C777" s="31"/>
      <c r="D777" s="32"/>
      <c r="E777" s="32"/>
      <c r="F777" s="32"/>
      <c r="G777" s="32"/>
      <c r="H777" s="32"/>
      <c r="I777" s="32"/>
      <c r="J777" s="32"/>
      <c r="K777" s="32"/>
      <c r="L777" s="32"/>
      <c r="M777" s="32"/>
      <c r="N777" s="32"/>
      <c r="O777" s="32"/>
      <c r="P777" s="32"/>
      <c r="Q777" s="32"/>
      <c r="R777" s="32"/>
      <c r="S777" s="32"/>
      <c r="T777" s="32"/>
      <c r="U777" s="32"/>
      <c r="V777" s="32"/>
      <c r="W777" s="33"/>
      <c r="X777" s="33"/>
      <c r="Y777" s="33"/>
      <c r="Z777" s="33"/>
      <c r="AA777" s="33"/>
      <c r="AB777" s="33"/>
      <c r="AC777" s="33"/>
      <c r="AD777" s="33"/>
      <c r="AE777" s="33"/>
      <c r="AF777" s="33"/>
      <c r="AG777" s="33"/>
      <c r="AH777" s="33"/>
      <c r="AI777" s="33"/>
      <c r="AJ777" s="33"/>
      <c r="AK777" s="33"/>
    </row>
    <row r="778" spans="1:37">
      <c r="A778" s="30"/>
      <c r="B778" s="29"/>
      <c r="C778" s="31"/>
      <c r="D778" s="32"/>
      <c r="E778" s="32"/>
      <c r="F778" s="32"/>
      <c r="G778" s="32"/>
      <c r="H778" s="32"/>
      <c r="I778" s="32"/>
      <c r="J778" s="32"/>
      <c r="K778" s="32"/>
      <c r="L778" s="32"/>
      <c r="M778" s="32"/>
      <c r="N778" s="32"/>
      <c r="O778" s="32"/>
      <c r="P778" s="32"/>
      <c r="Q778" s="32"/>
      <c r="R778" s="32"/>
      <c r="S778" s="32"/>
      <c r="T778" s="32"/>
      <c r="U778" s="32"/>
      <c r="V778" s="32"/>
      <c r="W778" s="33"/>
      <c r="X778" s="33"/>
      <c r="Y778" s="33"/>
      <c r="Z778" s="33"/>
      <c r="AA778" s="33"/>
      <c r="AB778" s="33"/>
      <c r="AC778" s="33"/>
      <c r="AD778" s="33"/>
      <c r="AE778" s="33"/>
      <c r="AF778" s="33"/>
      <c r="AG778" s="33"/>
      <c r="AH778" s="33"/>
      <c r="AI778" s="33"/>
      <c r="AJ778" s="33"/>
      <c r="AK778" s="33"/>
    </row>
    <row r="779" spans="1:37">
      <c r="A779" s="30"/>
      <c r="B779" s="29"/>
      <c r="C779" s="31"/>
      <c r="D779" s="32"/>
      <c r="E779" s="32"/>
      <c r="F779" s="32"/>
      <c r="G779" s="32"/>
      <c r="H779" s="32"/>
      <c r="I779" s="32"/>
      <c r="J779" s="32"/>
      <c r="K779" s="32"/>
      <c r="L779" s="32"/>
      <c r="M779" s="32"/>
      <c r="N779" s="32"/>
      <c r="O779" s="32"/>
      <c r="P779" s="32"/>
      <c r="Q779" s="32"/>
      <c r="R779" s="32"/>
      <c r="S779" s="32"/>
      <c r="T779" s="32"/>
      <c r="U779" s="32"/>
      <c r="V779" s="32"/>
      <c r="W779" s="33"/>
      <c r="X779" s="33"/>
      <c r="Y779" s="33"/>
      <c r="Z779" s="33"/>
      <c r="AA779" s="33"/>
      <c r="AB779" s="33"/>
      <c r="AC779" s="33"/>
      <c r="AD779" s="33"/>
      <c r="AE779" s="33"/>
      <c r="AF779" s="33"/>
      <c r="AG779" s="33"/>
      <c r="AH779" s="33"/>
      <c r="AI779" s="33"/>
      <c r="AJ779" s="33"/>
      <c r="AK779" s="33"/>
    </row>
    <row r="780" spans="1:37">
      <c r="A780" s="30"/>
      <c r="B780" s="29"/>
      <c r="C780" s="31"/>
      <c r="D780" s="32"/>
      <c r="E780" s="32"/>
      <c r="F780" s="32"/>
      <c r="G780" s="32"/>
      <c r="H780" s="32"/>
      <c r="I780" s="32"/>
      <c r="J780" s="32"/>
      <c r="K780" s="32"/>
      <c r="L780" s="32"/>
      <c r="M780" s="32"/>
      <c r="N780" s="32"/>
      <c r="O780" s="32"/>
      <c r="P780" s="32"/>
      <c r="Q780" s="32"/>
      <c r="R780" s="32"/>
      <c r="S780" s="32"/>
      <c r="T780" s="32"/>
      <c r="U780" s="32"/>
      <c r="V780" s="32"/>
      <c r="W780" s="33"/>
      <c r="X780" s="33"/>
      <c r="Y780" s="33"/>
      <c r="Z780" s="33"/>
      <c r="AA780" s="33"/>
      <c r="AB780" s="33"/>
      <c r="AC780" s="33"/>
      <c r="AD780" s="33"/>
      <c r="AE780" s="33"/>
      <c r="AF780" s="33"/>
      <c r="AG780" s="33"/>
      <c r="AH780" s="33"/>
      <c r="AI780" s="33"/>
      <c r="AJ780" s="33"/>
      <c r="AK780" s="33"/>
    </row>
    <row r="781" spans="1:37">
      <c r="A781" s="30"/>
      <c r="B781" s="29"/>
      <c r="C781" s="31"/>
      <c r="D781" s="32"/>
      <c r="E781" s="32"/>
      <c r="F781" s="32"/>
      <c r="G781" s="32"/>
      <c r="H781" s="32"/>
      <c r="I781" s="32"/>
      <c r="J781" s="32"/>
      <c r="K781" s="32"/>
      <c r="L781" s="32"/>
      <c r="M781" s="32"/>
      <c r="N781" s="32"/>
      <c r="O781" s="32"/>
      <c r="P781" s="32"/>
      <c r="Q781" s="32"/>
      <c r="R781" s="32"/>
      <c r="S781" s="32"/>
      <c r="T781" s="32"/>
      <c r="U781" s="32"/>
      <c r="V781" s="32"/>
      <c r="W781" s="33"/>
      <c r="X781" s="33"/>
      <c r="Y781" s="33"/>
      <c r="Z781" s="33"/>
      <c r="AA781" s="33"/>
      <c r="AB781" s="33"/>
      <c r="AC781" s="33"/>
      <c r="AD781" s="33"/>
      <c r="AE781" s="33"/>
      <c r="AF781" s="33"/>
      <c r="AG781" s="33"/>
      <c r="AH781" s="33"/>
      <c r="AI781" s="33"/>
      <c r="AJ781" s="33"/>
      <c r="AK781" s="33"/>
    </row>
    <row r="782" spans="1:37">
      <c r="A782" s="30"/>
      <c r="B782" s="29"/>
      <c r="C782" s="31"/>
      <c r="D782" s="32"/>
      <c r="E782" s="32"/>
      <c r="F782" s="32"/>
      <c r="G782" s="32"/>
      <c r="H782" s="32"/>
      <c r="I782" s="32"/>
      <c r="J782" s="32"/>
      <c r="K782" s="32"/>
      <c r="L782" s="32"/>
      <c r="M782" s="32"/>
      <c r="N782" s="32"/>
      <c r="O782" s="32"/>
      <c r="P782" s="32"/>
      <c r="Q782" s="32"/>
      <c r="R782" s="32"/>
      <c r="S782" s="32"/>
      <c r="T782" s="32"/>
      <c r="U782" s="32"/>
      <c r="V782" s="32"/>
      <c r="W782" s="33"/>
      <c r="X782" s="33"/>
      <c r="Y782" s="33"/>
      <c r="Z782" s="33"/>
      <c r="AA782" s="33"/>
      <c r="AB782" s="33"/>
      <c r="AC782" s="33"/>
      <c r="AD782" s="33"/>
      <c r="AE782" s="33"/>
      <c r="AF782" s="33"/>
      <c r="AG782" s="33"/>
      <c r="AH782" s="33"/>
      <c r="AI782" s="33"/>
      <c r="AJ782" s="33"/>
      <c r="AK782" s="33"/>
    </row>
    <row r="783" spans="1:37">
      <c r="A783" s="30"/>
      <c r="B783" s="29"/>
      <c r="C783" s="31"/>
      <c r="D783" s="32"/>
      <c r="E783" s="32"/>
      <c r="F783" s="32"/>
      <c r="G783" s="32"/>
      <c r="H783" s="32"/>
      <c r="I783" s="32"/>
      <c r="J783" s="32"/>
      <c r="K783" s="32"/>
      <c r="L783" s="32"/>
      <c r="M783" s="32"/>
      <c r="N783" s="32"/>
      <c r="O783" s="32"/>
      <c r="P783" s="32"/>
      <c r="Q783" s="32"/>
      <c r="R783" s="32"/>
      <c r="S783" s="32"/>
      <c r="T783" s="32"/>
      <c r="U783" s="32"/>
      <c r="V783" s="32"/>
      <c r="W783" s="33"/>
      <c r="X783" s="33"/>
      <c r="Y783" s="33"/>
      <c r="Z783" s="33"/>
      <c r="AA783" s="33"/>
      <c r="AB783" s="33"/>
      <c r="AC783" s="33"/>
      <c r="AD783" s="33"/>
      <c r="AE783" s="33"/>
      <c r="AF783" s="33"/>
      <c r="AG783" s="33"/>
      <c r="AH783" s="33"/>
      <c r="AI783" s="33"/>
      <c r="AJ783" s="33"/>
      <c r="AK783" s="33"/>
    </row>
    <row r="784" spans="1:37">
      <c r="A784" s="30"/>
      <c r="B784" s="29"/>
      <c r="C784" s="31"/>
      <c r="D784" s="32"/>
      <c r="E784" s="32"/>
      <c r="F784" s="32"/>
      <c r="G784" s="32"/>
      <c r="H784" s="32"/>
      <c r="I784" s="32"/>
      <c r="J784" s="32"/>
      <c r="K784" s="32"/>
      <c r="L784" s="32"/>
      <c r="M784" s="32"/>
      <c r="N784" s="32"/>
      <c r="O784" s="32"/>
      <c r="P784" s="32"/>
      <c r="Q784" s="32"/>
      <c r="R784" s="32"/>
      <c r="S784" s="32"/>
      <c r="T784" s="32"/>
      <c r="U784" s="32"/>
      <c r="V784" s="32"/>
      <c r="W784" s="33"/>
      <c r="X784" s="33"/>
      <c r="Y784" s="33"/>
      <c r="Z784" s="33"/>
      <c r="AA784" s="33"/>
      <c r="AB784" s="33"/>
      <c r="AC784" s="33"/>
      <c r="AD784" s="33"/>
      <c r="AE784" s="33"/>
      <c r="AF784" s="33"/>
      <c r="AG784" s="33"/>
      <c r="AH784" s="33"/>
      <c r="AI784" s="33"/>
      <c r="AJ784" s="33"/>
      <c r="AK784" s="33"/>
    </row>
    <row r="785" spans="1:37">
      <c r="A785" s="30"/>
      <c r="B785" s="29"/>
      <c r="C785" s="31"/>
      <c r="D785" s="32"/>
      <c r="E785" s="32"/>
      <c r="F785" s="32"/>
      <c r="G785" s="32"/>
      <c r="H785" s="32"/>
      <c r="I785" s="32"/>
      <c r="J785" s="32"/>
      <c r="K785" s="32"/>
      <c r="L785" s="32"/>
      <c r="M785" s="32"/>
      <c r="N785" s="32"/>
      <c r="O785" s="32"/>
      <c r="P785" s="32"/>
      <c r="Q785" s="32"/>
      <c r="R785" s="32"/>
      <c r="S785" s="32"/>
      <c r="T785" s="32"/>
      <c r="U785" s="32"/>
      <c r="V785" s="32"/>
      <c r="W785" s="33"/>
      <c r="X785" s="33"/>
      <c r="Y785" s="33"/>
      <c r="Z785" s="33"/>
      <c r="AA785" s="33"/>
      <c r="AB785" s="33"/>
      <c r="AC785" s="33"/>
      <c r="AD785" s="33"/>
      <c r="AE785" s="33"/>
      <c r="AF785" s="33"/>
      <c r="AG785" s="33"/>
      <c r="AH785" s="33"/>
      <c r="AI785" s="33"/>
      <c r="AJ785" s="33"/>
      <c r="AK785" s="33"/>
    </row>
    <row r="786" spans="1:37">
      <c r="A786" s="30"/>
      <c r="B786" s="29"/>
      <c r="C786" s="31"/>
      <c r="D786" s="32"/>
      <c r="E786" s="32"/>
      <c r="F786" s="32"/>
      <c r="G786" s="32"/>
      <c r="H786" s="32"/>
      <c r="I786" s="32"/>
      <c r="J786" s="32"/>
      <c r="K786" s="32"/>
      <c r="L786" s="32"/>
      <c r="M786" s="32"/>
      <c r="N786" s="32"/>
      <c r="O786" s="32"/>
      <c r="P786" s="32"/>
      <c r="Q786" s="32"/>
      <c r="R786" s="32"/>
      <c r="S786" s="32"/>
      <c r="T786" s="32"/>
      <c r="U786" s="32"/>
      <c r="V786" s="32"/>
      <c r="W786" s="33"/>
      <c r="X786" s="33"/>
      <c r="Y786" s="33"/>
      <c r="Z786" s="33"/>
      <c r="AA786" s="33"/>
      <c r="AB786" s="33"/>
      <c r="AC786" s="33"/>
      <c r="AD786" s="33"/>
      <c r="AE786" s="33"/>
      <c r="AF786" s="33"/>
      <c r="AG786" s="33"/>
      <c r="AH786" s="33"/>
      <c r="AI786" s="33"/>
      <c r="AJ786" s="33"/>
      <c r="AK786" s="33"/>
    </row>
    <row r="787" spans="1:37">
      <c r="A787" s="30"/>
      <c r="B787" s="29"/>
      <c r="C787" s="31"/>
      <c r="D787" s="32"/>
      <c r="E787" s="32"/>
      <c r="F787" s="32"/>
      <c r="G787" s="32"/>
      <c r="H787" s="32"/>
      <c r="I787" s="32"/>
      <c r="J787" s="32"/>
      <c r="K787" s="32"/>
      <c r="L787" s="32"/>
      <c r="M787" s="32"/>
      <c r="N787" s="32"/>
      <c r="O787" s="32"/>
      <c r="P787" s="32"/>
      <c r="Q787" s="32"/>
      <c r="R787" s="32"/>
      <c r="S787" s="32"/>
      <c r="T787" s="32"/>
      <c r="U787" s="32"/>
      <c r="V787" s="32"/>
      <c r="W787" s="33"/>
      <c r="X787" s="33"/>
      <c r="Y787" s="33"/>
      <c r="Z787" s="33"/>
      <c r="AA787" s="33"/>
      <c r="AB787" s="33"/>
      <c r="AC787" s="33"/>
      <c r="AD787" s="33"/>
      <c r="AE787" s="33"/>
      <c r="AF787" s="33"/>
      <c r="AG787" s="33"/>
      <c r="AH787" s="33"/>
      <c r="AI787" s="33"/>
      <c r="AJ787" s="33"/>
      <c r="AK787" s="33"/>
    </row>
    <row r="788" spans="1:37">
      <c r="A788" s="30"/>
      <c r="B788" s="29"/>
      <c r="C788" s="31"/>
      <c r="D788" s="32"/>
      <c r="E788" s="32"/>
      <c r="F788" s="32"/>
      <c r="G788" s="32"/>
      <c r="H788" s="32"/>
      <c r="I788" s="32"/>
      <c r="J788" s="32"/>
      <c r="K788" s="32"/>
      <c r="L788" s="32"/>
      <c r="M788" s="32"/>
      <c r="N788" s="32"/>
      <c r="O788" s="32"/>
      <c r="P788" s="32"/>
      <c r="Q788" s="32"/>
      <c r="R788" s="32"/>
      <c r="S788" s="32"/>
      <c r="T788" s="32"/>
      <c r="U788" s="32"/>
      <c r="V788" s="32"/>
      <c r="W788" s="33"/>
      <c r="X788" s="33"/>
      <c r="Y788" s="33"/>
      <c r="Z788" s="33"/>
      <c r="AA788" s="33"/>
      <c r="AB788" s="33"/>
      <c r="AC788" s="33"/>
      <c r="AD788" s="33"/>
      <c r="AE788" s="33"/>
      <c r="AF788" s="33"/>
      <c r="AG788" s="33"/>
      <c r="AH788" s="33"/>
      <c r="AI788" s="33"/>
      <c r="AJ788" s="33"/>
      <c r="AK788" s="33"/>
    </row>
    <row r="789" spans="1:37">
      <c r="A789" s="30"/>
      <c r="B789" s="29"/>
      <c r="C789" s="31"/>
      <c r="D789" s="32"/>
      <c r="E789" s="32"/>
      <c r="F789" s="32"/>
      <c r="G789" s="32"/>
      <c r="H789" s="32"/>
      <c r="I789" s="32"/>
      <c r="J789" s="32"/>
      <c r="K789" s="32"/>
      <c r="L789" s="32"/>
      <c r="M789" s="32"/>
      <c r="N789" s="32"/>
      <c r="O789" s="32"/>
      <c r="P789" s="32"/>
      <c r="Q789" s="32"/>
      <c r="R789" s="32"/>
      <c r="S789" s="32"/>
      <c r="T789" s="32"/>
      <c r="U789" s="32"/>
      <c r="V789" s="32"/>
      <c r="W789" s="33"/>
      <c r="X789" s="33"/>
      <c r="Y789" s="33"/>
      <c r="Z789" s="33"/>
      <c r="AA789" s="33"/>
      <c r="AB789" s="33"/>
      <c r="AC789" s="33"/>
      <c r="AD789" s="33"/>
      <c r="AE789" s="33"/>
      <c r="AF789" s="33"/>
      <c r="AG789" s="33"/>
      <c r="AH789" s="33"/>
      <c r="AI789" s="33"/>
      <c r="AJ789" s="33"/>
      <c r="AK789" s="33"/>
    </row>
    <row r="790" spans="1:37">
      <c r="A790" s="30"/>
      <c r="B790" s="29"/>
      <c r="C790" s="31"/>
      <c r="D790" s="32"/>
      <c r="E790" s="32"/>
      <c r="F790" s="32"/>
      <c r="G790" s="32"/>
      <c r="H790" s="32"/>
      <c r="I790" s="32"/>
      <c r="J790" s="32"/>
      <c r="K790" s="32"/>
      <c r="L790" s="32"/>
      <c r="M790" s="32"/>
      <c r="N790" s="32"/>
      <c r="O790" s="32"/>
      <c r="P790" s="32"/>
      <c r="Q790" s="32"/>
      <c r="R790" s="32"/>
      <c r="S790" s="32"/>
      <c r="T790" s="32"/>
      <c r="U790" s="32"/>
      <c r="V790" s="32"/>
      <c r="W790" s="33"/>
      <c r="X790" s="33"/>
      <c r="Y790" s="33"/>
      <c r="Z790" s="33"/>
      <c r="AA790" s="33"/>
      <c r="AB790" s="33"/>
      <c r="AC790" s="33"/>
      <c r="AD790" s="33"/>
      <c r="AE790" s="33"/>
      <c r="AF790" s="33"/>
      <c r="AG790" s="33"/>
      <c r="AH790" s="33"/>
      <c r="AI790" s="33"/>
      <c r="AJ790" s="33"/>
      <c r="AK790" s="33"/>
    </row>
    <row r="791" spans="1:37">
      <c r="A791" s="30"/>
      <c r="B791" s="29"/>
      <c r="C791" s="31"/>
      <c r="D791" s="32"/>
      <c r="E791" s="32"/>
      <c r="F791" s="32"/>
      <c r="G791" s="32"/>
      <c r="H791" s="32"/>
      <c r="I791" s="32"/>
      <c r="J791" s="32"/>
      <c r="K791" s="32"/>
      <c r="L791" s="32"/>
      <c r="M791" s="32"/>
      <c r="N791" s="32"/>
      <c r="O791" s="32"/>
      <c r="P791" s="32"/>
      <c r="Q791" s="32"/>
      <c r="R791" s="32"/>
      <c r="S791" s="32"/>
      <c r="T791" s="32"/>
      <c r="U791" s="32"/>
      <c r="V791" s="32"/>
      <c r="W791" s="33"/>
      <c r="X791" s="33"/>
      <c r="Y791" s="33"/>
      <c r="Z791" s="33"/>
      <c r="AA791" s="33"/>
      <c r="AB791" s="33"/>
      <c r="AC791" s="33"/>
      <c r="AD791" s="33"/>
      <c r="AE791" s="33"/>
      <c r="AF791" s="33"/>
      <c r="AG791" s="33"/>
      <c r="AH791" s="33"/>
      <c r="AI791" s="33"/>
      <c r="AJ791" s="33"/>
      <c r="AK791" s="33"/>
    </row>
    <row r="792" spans="1:37">
      <c r="A792" s="30"/>
      <c r="B792" s="29"/>
      <c r="C792" s="31"/>
      <c r="D792" s="32"/>
      <c r="E792" s="32"/>
      <c r="F792" s="32"/>
      <c r="G792" s="32"/>
      <c r="H792" s="32"/>
      <c r="I792" s="32"/>
      <c r="J792" s="32"/>
      <c r="K792" s="32"/>
      <c r="L792" s="32"/>
      <c r="M792" s="32"/>
      <c r="N792" s="32"/>
      <c r="O792" s="32"/>
      <c r="P792" s="32"/>
      <c r="Q792" s="32"/>
      <c r="R792" s="32"/>
      <c r="S792" s="32"/>
      <c r="T792" s="32"/>
      <c r="U792" s="32"/>
      <c r="V792" s="32"/>
      <c r="W792" s="33"/>
      <c r="X792" s="33"/>
      <c r="Y792" s="33"/>
      <c r="Z792" s="33"/>
      <c r="AA792" s="33"/>
      <c r="AB792" s="33"/>
      <c r="AC792" s="33"/>
      <c r="AD792" s="33"/>
      <c r="AE792" s="33"/>
      <c r="AF792" s="33"/>
      <c r="AG792" s="33"/>
      <c r="AH792" s="33"/>
      <c r="AI792" s="33"/>
      <c r="AJ792" s="33"/>
      <c r="AK792" s="33"/>
    </row>
    <row r="793" spans="1:37">
      <c r="A793" s="30"/>
      <c r="B793" s="29"/>
      <c r="C793" s="31"/>
      <c r="D793" s="32"/>
      <c r="E793" s="32"/>
      <c r="F793" s="32"/>
      <c r="G793" s="32"/>
      <c r="H793" s="32"/>
      <c r="I793" s="32"/>
      <c r="J793" s="32"/>
      <c r="K793" s="32"/>
      <c r="L793" s="32"/>
      <c r="M793" s="32"/>
      <c r="N793" s="32"/>
      <c r="O793" s="32"/>
      <c r="P793" s="32"/>
      <c r="Q793" s="32"/>
      <c r="R793" s="32"/>
      <c r="S793" s="32"/>
      <c r="T793" s="32"/>
      <c r="U793" s="32"/>
      <c r="V793" s="32"/>
      <c r="W793" s="33"/>
      <c r="X793" s="33"/>
      <c r="Y793" s="33"/>
      <c r="Z793" s="33"/>
      <c r="AA793" s="33"/>
      <c r="AB793" s="33"/>
      <c r="AC793" s="33"/>
      <c r="AD793" s="33"/>
      <c r="AE793" s="33"/>
      <c r="AF793" s="33"/>
      <c r="AG793" s="33"/>
      <c r="AH793" s="33"/>
      <c r="AI793" s="33"/>
      <c r="AJ793" s="33"/>
      <c r="AK793" s="33"/>
    </row>
    <row r="794" spans="1:37">
      <c r="A794" s="30"/>
      <c r="B794" s="29"/>
      <c r="C794" s="31"/>
      <c r="D794" s="32"/>
      <c r="E794" s="32"/>
      <c r="F794" s="32"/>
      <c r="G794" s="32"/>
      <c r="H794" s="32"/>
      <c r="I794" s="32"/>
      <c r="J794" s="32"/>
      <c r="K794" s="32"/>
      <c r="L794" s="32"/>
      <c r="M794" s="32"/>
      <c r="N794" s="32"/>
      <c r="O794" s="32"/>
      <c r="P794" s="32"/>
      <c r="Q794" s="32"/>
      <c r="R794" s="32"/>
      <c r="S794" s="32"/>
      <c r="T794" s="32"/>
      <c r="U794" s="32"/>
      <c r="V794" s="32"/>
      <c r="W794" s="33"/>
      <c r="X794" s="33"/>
      <c r="Y794" s="33"/>
      <c r="Z794" s="33"/>
      <c r="AA794" s="33"/>
      <c r="AB794" s="33"/>
      <c r="AC794" s="33"/>
      <c r="AD794" s="33"/>
      <c r="AE794" s="33"/>
      <c r="AF794" s="33"/>
      <c r="AG794" s="33"/>
      <c r="AH794" s="33"/>
      <c r="AI794" s="33"/>
      <c r="AJ794" s="33"/>
      <c r="AK794" s="33"/>
    </row>
    <row r="795" spans="1:37">
      <c r="A795" s="30"/>
      <c r="B795" s="29"/>
      <c r="C795" s="31"/>
      <c r="D795" s="32"/>
      <c r="E795" s="32"/>
      <c r="F795" s="32"/>
      <c r="G795" s="32"/>
      <c r="H795" s="32"/>
      <c r="I795" s="32"/>
      <c r="J795" s="32"/>
      <c r="K795" s="32"/>
      <c r="L795" s="32"/>
      <c r="M795" s="32"/>
      <c r="N795" s="32"/>
      <c r="O795" s="32"/>
      <c r="P795" s="32"/>
      <c r="Q795" s="32"/>
      <c r="R795" s="32"/>
      <c r="S795" s="32"/>
      <c r="T795" s="32"/>
      <c r="U795" s="32"/>
      <c r="V795" s="32"/>
      <c r="W795" s="33"/>
      <c r="X795" s="33"/>
      <c r="Y795" s="33"/>
      <c r="Z795" s="33"/>
      <c r="AA795" s="33"/>
      <c r="AB795" s="33"/>
      <c r="AC795" s="33"/>
      <c r="AD795" s="33"/>
      <c r="AE795" s="33"/>
      <c r="AF795" s="33"/>
      <c r="AG795" s="33"/>
      <c r="AH795" s="33"/>
      <c r="AI795" s="33"/>
      <c r="AJ795" s="33"/>
      <c r="AK795" s="33"/>
    </row>
    <row r="796" spans="1:37">
      <c r="A796" s="30"/>
      <c r="B796" s="29"/>
      <c r="C796" s="31"/>
      <c r="D796" s="32"/>
      <c r="E796" s="32"/>
      <c r="F796" s="32"/>
      <c r="G796" s="32"/>
      <c r="H796" s="32"/>
      <c r="I796" s="32"/>
      <c r="J796" s="32"/>
      <c r="K796" s="32"/>
      <c r="L796" s="32"/>
      <c r="M796" s="32"/>
      <c r="N796" s="32"/>
      <c r="O796" s="32"/>
      <c r="P796" s="32"/>
      <c r="Q796" s="32"/>
      <c r="R796" s="32"/>
      <c r="S796" s="32"/>
      <c r="T796" s="32"/>
      <c r="U796" s="32"/>
      <c r="V796" s="32"/>
      <c r="W796" s="33"/>
      <c r="X796" s="33"/>
      <c r="Y796" s="33"/>
      <c r="Z796" s="33"/>
      <c r="AA796" s="33"/>
      <c r="AB796" s="33"/>
      <c r="AC796" s="33"/>
      <c r="AD796" s="33"/>
      <c r="AE796" s="33"/>
      <c r="AF796" s="33"/>
      <c r="AG796" s="33"/>
      <c r="AH796" s="33"/>
      <c r="AI796" s="33"/>
      <c r="AJ796" s="33"/>
      <c r="AK796" s="33"/>
    </row>
    <row r="797" spans="1:37">
      <c r="A797" s="30"/>
      <c r="B797" s="29"/>
      <c r="C797" s="31"/>
      <c r="D797" s="32"/>
      <c r="E797" s="32"/>
      <c r="F797" s="32"/>
      <c r="G797" s="32"/>
      <c r="H797" s="32"/>
      <c r="I797" s="32"/>
      <c r="J797" s="32"/>
      <c r="K797" s="32"/>
      <c r="L797" s="32"/>
      <c r="M797" s="32"/>
      <c r="N797" s="32"/>
      <c r="O797" s="32"/>
      <c r="P797" s="32"/>
      <c r="Q797" s="32"/>
      <c r="R797" s="32"/>
      <c r="S797" s="32"/>
      <c r="T797" s="32"/>
      <c r="U797" s="32"/>
      <c r="V797" s="32"/>
      <c r="W797" s="33"/>
      <c r="X797" s="33"/>
      <c r="Y797" s="33"/>
      <c r="Z797" s="33"/>
      <c r="AA797" s="33"/>
      <c r="AB797" s="33"/>
      <c r="AC797" s="33"/>
      <c r="AD797" s="33"/>
      <c r="AE797" s="33"/>
      <c r="AF797" s="33"/>
      <c r="AG797" s="33"/>
      <c r="AH797" s="33"/>
      <c r="AI797" s="33"/>
      <c r="AJ797" s="33"/>
      <c r="AK797" s="33"/>
    </row>
    <row r="798" spans="1:37">
      <c r="A798" s="30"/>
      <c r="B798" s="29"/>
      <c r="C798" s="31"/>
      <c r="D798" s="32"/>
      <c r="E798" s="32"/>
      <c r="F798" s="32"/>
      <c r="G798" s="32"/>
      <c r="H798" s="32"/>
      <c r="I798" s="32"/>
      <c r="J798" s="32"/>
      <c r="K798" s="32"/>
      <c r="L798" s="32"/>
      <c r="M798" s="32"/>
      <c r="N798" s="32"/>
      <c r="O798" s="32"/>
      <c r="P798" s="32"/>
      <c r="Q798" s="32"/>
      <c r="R798" s="32"/>
      <c r="S798" s="32"/>
      <c r="T798" s="32"/>
      <c r="U798" s="32"/>
      <c r="V798" s="32"/>
      <c r="W798" s="33"/>
      <c r="X798" s="33"/>
      <c r="Y798" s="33"/>
      <c r="Z798" s="33"/>
      <c r="AA798" s="33"/>
      <c r="AB798" s="33"/>
      <c r="AC798" s="33"/>
      <c r="AD798" s="33"/>
      <c r="AE798" s="33"/>
      <c r="AF798" s="33"/>
      <c r="AG798" s="33"/>
      <c r="AH798" s="33"/>
      <c r="AI798" s="33"/>
      <c r="AJ798" s="33"/>
      <c r="AK798" s="33"/>
    </row>
    <row r="799" spans="1:37">
      <c r="A799" s="30"/>
      <c r="B799" s="29"/>
      <c r="C799" s="31"/>
      <c r="D799" s="32"/>
      <c r="E799" s="32"/>
      <c r="F799" s="32"/>
      <c r="G799" s="32"/>
      <c r="H799" s="32"/>
      <c r="I799" s="32"/>
      <c r="J799" s="32"/>
      <c r="K799" s="32"/>
      <c r="L799" s="32"/>
      <c r="M799" s="32"/>
      <c r="N799" s="32"/>
      <c r="O799" s="32"/>
      <c r="P799" s="32"/>
      <c r="Q799" s="32"/>
      <c r="R799" s="32"/>
      <c r="S799" s="32"/>
      <c r="T799" s="32"/>
      <c r="U799" s="32"/>
      <c r="V799" s="32"/>
      <c r="W799" s="33"/>
      <c r="X799" s="33"/>
      <c r="Y799" s="33"/>
      <c r="Z799" s="33"/>
      <c r="AA799" s="33"/>
      <c r="AB799" s="33"/>
      <c r="AC799" s="33"/>
      <c r="AD799" s="33"/>
      <c r="AE799" s="33"/>
      <c r="AF799" s="33"/>
      <c r="AG799" s="33"/>
      <c r="AH799" s="33"/>
      <c r="AI799" s="33"/>
      <c r="AJ799" s="33"/>
      <c r="AK799" s="33"/>
    </row>
    <row r="800" spans="1:37">
      <c r="A800" s="30"/>
      <c r="B800" s="29"/>
      <c r="C800" s="31"/>
      <c r="D800" s="32"/>
      <c r="E800" s="32"/>
      <c r="F800" s="32"/>
      <c r="G800" s="32"/>
      <c r="H800" s="32"/>
      <c r="I800" s="32"/>
      <c r="J800" s="32"/>
      <c r="K800" s="32"/>
      <c r="L800" s="32"/>
      <c r="M800" s="32"/>
      <c r="N800" s="32"/>
      <c r="O800" s="32"/>
      <c r="P800" s="32"/>
      <c r="Q800" s="32"/>
      <c r="R800" s="32"/>
      <c r="S800" s="32"/>
      <c r="T800" s="32"/>
      <c r="U800" s="32"/>
      <c r="V800" s="32"/>
      <c r="W800" s="33"/>
      <c r="X800" s="33"/>
      <c r="Y800" s="33"/>
      <c r="Z800" s="33"/>
      <c r="AA800" s="33"/>
      <c r="AB800" s="33"/>
      <c r="AC800" s="33"/>
      <c r="AD800" s="33"/>
      <c r="AE800" s="33"/>
      <c r="AF800" s="33"/>
      <c r="AG800" s="33"/>
      <c r="AH800" s="33"/>
      <c r="AI800" s="33"/>
      <c r="AJ800" s="33"/>
      <c r="AK800" s="33"/>
    </row>
    <row r="801" spans="1:37">
      <c r="A801" s="30"/>
      <c r="B801" s="29"/>
      <c r="C801" s="31"/>
      <c r="D801" s="32"/>
      <c r="E801" s="32"/>
      <c r="F801" s="32"/>
      <c r="G801" s="32"/>
      <c r="H801" s="32"/>
      <c r="I801" s="32"/>
      <c r="J801" s="32"/>
      <c r="K801" s="32"/>
      <c r="L801" s="32"/>
      <c r="M801" s="32"/>
      <c r="N801" s="32"/>
      <c r="O801" s="32"/>
      <c r="P801" s="32"/>
      <c r="Q801" s="32"/>
      <c r="R801" s="32"/>
      <c r="S801" s="32"/>
      <c r="T801" s="32"/>
      <c r="U801" s="32"/>
      <c r="V801" s="32"/>
      <c r="W801" s="33"/>
      <c r="X801" s="33"/>
      <c r="Y801" s="33"/>
      <c r="Z801" s="33"/>
      <c r="AA801" s="33"/>
      <c r="AB801" s="33"/>
      <c r="AC801" s="33"/>
      <c r="AD801" s="33"/>
      <c r="AE801" s="33"/>
      <c r="AF801" s="33"/>
      <c r="AG801" s="33"/>
      <c r="AH801" s="33"/>
      <c r="AI801" s="33"/>
      <c r="AJ801" s="33"/>
      <c r="AK801" s="33"/>
    </row>
    <row r="802" spans="1:37">
      <c r="A802" s="30"/>
      <c r="B802" s="29"/>
      <c r="C802" s="31"/>
      <c r="D802" s="32"/>
      <c r="E802" s="32"/>
      <c r="F802" s="32"/>
      <c r="G802" s="32"/>
      <c r="H802" s="32"/>
      <c r="I802" s="32"/>
      <c r="J802" s="32"/>
      <c r="K802" s="32"/>
      <c r="L802" s="32"/>
      <c r="M802" s="32"/>
      <c r="N802" s="32"/>
      <c r="O802" s="32"/>
      <c r="P802" s="32"/>
      <c r="Q802" s="32"/>
      <c r="R802" s="32"/>
      <c r="S802" s="32"/>
      <c r="T802" s="32"/>
      <c r="U802" s="32"/>
      <c r="V802" s="32"/>
      <c r="W802" s="33"/>
      <c r="X802" s="33"/>
      <c r="Y802" s="33"/>
      <c r="Z802" s="33"/>
      <c r="AA802" s="33"/>
      <c r="AB802" s="33"/>
      <c r="AC802" s="33"/>
      <c r="AD802" s="33"/>
      <c r="AE802" s="33"/>
      <c r="AF802" s="33"/>
      <c r="AG802" s="33"/>
      <c r="AH802" s="33"/>
      <c r="AI802" s="33"/>
      <c r="AJ802" s="33"/>
      <c r="AK802" s="33"/>
    </row>
    <row r="803" spans="1:37">
      <c r="A803" s="30"/>
      <c r="B803" s="29"/>
      <c r="C803" s="31"/>
      <c r="D803" s="32"/>
      <c r="E803" s="32"/>
      <c r="F803" s="32"/>
      <c r="G803" s="32"/>
      <c r="H803" s="32"/>
      <c r="I803" s="32"/>
      <c r="J803" s="32"/>
      <c r="K803" s="32"/>
      <c r="L803" s="32"/>
      <c r="M803" s="32"/>
      <c r="N803" s="32"/>
      <c r="O803" s="32"/>
      <c r="P803" s="32"/>
      <c r="Q803" s="32"/>
      <c r="R803" s="32"/>
      <c r="S803" s="32"/>
      <c r="T803" s="32"/>
      <c r="U803" s="32"/>
      <c r="V803" s="32"/>
      <c r="W803" s="33"/>
      <c r="X803" s="33"/>
      <c r="Y803" s="33"/>
      <c r="Z803" s="33"/>
      <c r="AA803" s="33"/>
      <c r="AB803" s="33"/>
      <c r="AC803" s="33"/>
      <c r="AD803" s="33"/>
      <c r="AE803" s="33"/>
      <c r="AF803" s="33"/>
      <c r="AG803" s="33"/>
      <c r="AH803" s="33"/>
      <c r="AI803" s="33"/>
      <c r="AJ803" s="33"/>
      <c r="AK803" s="33"/>
    </row>
    <row r="804" spans="1:37">
      <c r="A804" s="30"/>
      <c r="B804" s="29"/>
      <c r="C804" s="31"/>
      <c r="D804" s="32"/>
      <c r="E804" s="32"/>
      <c r="F804" s="32"/>
      <c r="G804" s="32"/>
      <c r="H804" s="32"/>
      <c r="I804" s="32"/>
      <c r="J804" s="32"/>
      <c r="K804" s="32"/>
      <c r="L804" s="32"/>
      <c r="M804" s="32"/>
      <c r="N804" s="32"/>
      <c r="O804" s="32"/>
      <c r="P804" s="32"/>
      <c r="Q804" s="32"/>
      <c r="R804" s="32"/>
      <c r="S804" s="32"/>
      <c r="T804" s="32"/>
      <c r="U804" s="32"/>
      <c r="V804" s="32"/>
      <c r="W804" s="33"/>
      <c r="X804" s="33"/>
      <c r="Y804" s="33"/>
      <c r="Z804" s="33"/>
      <c r="AA804" s="33"/>
      <c r="AB804" s="33"/>
      <c r="AC804" s="33"/>
      <c r="AD804" s="33"/>
      <c r="AE804" s="33"/>
      <c r="AF804" s="33"/>
      <c r="AG804" s="33"/>
      <c r="AH804" s="33"/>
      <c r="AI804" s="33"/>
      <c r="AJ804" s="33"/>
      <c r="AK804" s="33"/>
    </row>
    <row r="805" spans="1:37">
      <c r="A805" s="30"/>
      <c r="B805" s="29"/>
      <c r="C805" s="31"/>
      <c r="D805" s="32"/>
      <c r="E805" s="32"/>
      <c r="F805" s="32"/>
      <c r="G805" s="32"/>
      <c r="H805" s="32"/>
      <c r="I805" s="32"/>
      <c r="J805" s="32"/>
      <c r="K805" s="32"/>
      <c r="L805" s="32"/>
      <c r="M805" s="32"/>
      <c r="N805" s="32"/>
      <c r="O805" s="32"/>
      <c r="P805" s="32"/>
      <c r="Q805" s="32"/>
      <c r="R805" s="32"/>
      <c r="S805" s="32"/>
      <c r="T805" s="32"/>
      <c r="U805" s="32"/>
      <c r="V805" s="32"/>
      <c r="W805" s="33"/>
      <c r="X805" s="33"/>
      <c r="Y805" s="33"/>
      <c r="Z805" s="33"/>
      <c r="AA805" s="33"/>
      <c r="AB805" s="33"/>
      <c r="AC805" s="33"/>
      <c r="AD805" s="33"/>
      <c r="AE805" s="33"/>
      <c r="AF805" s="33"/>
      <c r="AG805" s="33"/>
      <c r="AH805" s="33"/>
      <c r="AI805" s="33"/>
      <c r="AJ805" s="33"/>
      <c r="AK805" s="33"/>
    </row>
    <row r="806" spans="1:37">
      <c r="A806" s="30"/>
      <c r="B806" s="29"/>
      <c r="C806" s="31"/>
      <c r="D806" s="32"/>
      <c r="E806" s="32"/>
      <c r="F806" s="32"/>
      <c r="G806" s="32"/>
      <c r="H806" s="32"/>
      <c r="I806" s="32"/>
      <c r="J806" s="32"/>
      <c r="K806" s="32"/>
      <c r="L806" s="32"/>
      <c r="M806" s="32"/>
      <c r="N806" s="32"/>
      <c r="O806" s="32"/>
      <c r="P806" s="32"/>
      <c r="Q806" s="32"/>
      <c r="R806" s="32"/>
      <c r="S806" s="32"/>
      <c r="T806" s="32"/>
      <c r="U806" s="32"/>
      <c r="V806" s="32"/>
      <c r="W806" s="33"/>
      <c r="X806" s="33"/>
      <c r="Y806" s="33"/>
      <c r="Z806" s="33"/>
      <c r="AA806" s="33"/>
      <c r="AB806" s="33"/>
      <c r="AC806" s="33"/>
      <c r="AD806" s="33"/>
      <c r="AE806" s="33"/>
      <c r="AF806" s="33"/>
      <c r="AG806" s="33"/>
      <c r="AH806" s="33"/>
      <c r="AI806" s="33"/>
      <c r="AJ806" s="33"/>
      <c r="AK806" s="33"/>
    </row>
    <row r="807" spans="1:37">
      <c r="A807" s="30"/>
      <c r="B807" s="29"/>
      <c r="C807" s="31"/>
      <c r="D807" s="32"/>
      <c r="E807" s="32"/>
      <c r="F807" s="32"/>
      <c r="G807" s="32"/>
      <c r="H807" s="32"/>
      <c r="I807" s="32"/>
      <c r="J807" s="32"/>
      <c r="K807" s="32"/>
      <c r="L807" s="32"/>
      <c r="M807" s="32"/>
      <c r="N807" s="32"/>
      <c r="O807" s="32"/>
      <c r="P807" s="32"/>
      <c r="Q807" s="32"/>
      <c r="R807" s="32"/>
      <c r="S807" s="32"/>
      <c r="T807" s="32"/>
      <c r="U807" s="32"/>
      <c r="V807" s="32"/>
      <c r="W807" s="33"/>
      <c r="X807" s="33"/>
      <c r="Y807" s="33"/>
      <c r="Z807" s="33"/>
      <c r="AA807" s="33"/>
      <c r="AB807" s="33"/>
      <c r="AC807" s="33"/>
      <c r="AD807" s="33"/>
      <c r="AE807" s="33"/>
      <c r="AF807" s="33"/>
      <c r="AG807" s="33"/>
      <c r="AH807" s="33"/>
      <c r="AI807" s="33"/>
      <c r="AJ807" s="33"/>
      <c r="AK807" s="33"/>
    </row>
    <row r="808" spans="1:37">
      <c r="A808" s="30"/>
      <c r="B808" s="29"/>
      <c r="C808" s="31"/>
      <c r="D808" s="32"/>
      <c r="E808" s="32"/>
      <c r="F808" s="32"/>
      <c r="G808" s="32"/>
      <c r="H808" s="32"/>
      <c r="I808" s="32"/>
      <c r="J808" s="32"/>
      <c r="K808" s="32"/>
      <c r="L808" s="32"/>
      <c r="M808" s="32"/>
      <c r="N808" s="32"/>
      <c r="O808" s="32"/>
      <c r="P808" s="32"/>
      <c r="Q808" s="32"/>
      <c r="R808" s="32"/>
      <c r="S808" s="32"/>
      <c r="T808" s="32"/>
      <c r="U808" s="32"/>
      <c r="V808" s="32"/>
      <c r="W808" s="33"/>
      <c r="X808" s="33"/>
      <c r="Y808" s="33"/>
      <c r="Z808" s="33"/>
      <c r="AA808" s="33"/>
      <c r="AB808" s="33"/>
      <c r="AC808" s="33"/>
      <c r="AD808" s="33"/>
      <c r="AE808" s="33"/>
      <c r="AF808" s="33"/>
      <c r="AG808" s="33"/>
      <c r="AH808" s="33"/>
      <c r="AI808" s="33"/>
      <c r="AJ808" s="33"/>
      <c r="AK808" s="33"/>
    </row>
    <row r="809" spans="1:37">
      <c r="A809" s="30"/>
      <c r="B809" s="29"/>
      <c r="C809" s="31"/>
      <c r="D809" s="32"/>
      <c r="E809" s="32"/>
      <c r="F809" s="32"/>
      <c r="G809" s="32"/>
      <c r="H809" s="32"/>
      <c r="I809" s="32"/>
      <c r="J809" s="32"/>
      <c r="K809" s="32"/>
      <c r="L809" s="32"/>
      <c r="M809" s="32"/>
      <c r="N809" s="32"/>
      <c r="O809" s="32"/>
      <c r="P809" s="32"/>
      <c r="Q809" s="32"/>
      <c r="R809" s="32"/>
      <c r="S809" s="32"/>
      <c r="T809" s="32"/>
      <c r="U809" s="32"/>
      <c r="V809" s="32"/>
      <c r="W809" s="33"/>
      <c r="X809" s="33"/>
      <c r="Y809" s="33"/>
      <c r="Z809" s="33"/>
      <c r="AA809" s="33"/>
      <c r="AB809" s="33"/>
      <c r="AC809" s="33"/>
      <c r="AD809" s="33"/>
      <c r="AE809" s="33"/>
      <c r="AF809" s="33"/>
      <c r="AG809" s="33"/>
      <c r="AH809" s="33"/>
      <c r="AI809" s="33"/>
      <c r="AJ809" s="33"/>
      <c r="AK809" s="33"/>
    </row>
    <row r="810" spans="1:37">
      <c r="A810" s="30"/>
      <c r="B810" s="29"/>
      <c r="C810" s="31"/>
      <c r="D810" s="32"/>
      <c r="E810" s="32"/>
      <c r="F810" s="32"/>
      <c r="G810" s="32"/>
      <c r="H810" s="32"/>
      <c r="I810" s="32"/>
      <c r="J810" s="32"/>
      <c r="K810" s="32"/>
      <c r="L810" s="32"/>
      <c r="M810" s="32"/>
      <c r="N810" s="32"/>
      <c r="O810" s="32"/>
      <c r="P810" s="32"/>
      <c r="Q810" s="32"/>
      <c r="R810" s="32"/>
      <c r="S810" s="32"/>
      <c r="T810" s="32"/>
      <c r="U810" s="32"/>
      <c r="V810" s="32"/>
      <c r="W810" s="33"/>
      <c r="X810" s="33"/>
      <c r="Y810" s="33"/>
      <c r="Z810" s="33"/>
      <c r="AA810" s="33"/>
      <c r="AB810" s="33"/>
      <c r="AC810" s="33"/>
      <c r="AD810" s="33"/>
      <c r="AE810" s="33"/>
      <c r="AF810" s="33"/>
      <c r="AG810" s="33"/>
      <c r="AH810" s="33"/>
      <c r="AI810" s="33"/>
      <c r="AJ810" s="33"/>
      <c r="AK810" s="33"/>
    </row>
    <row r="811" spans="1:37">
      <c r="A811" s="30"/>
      <c r="B811" s="29"/>
      <c r="C811" s="31"/>
      <c r="D811" s="32"/>
      <c r="E811" s="32"/>
      <c r="F811" s="32"/>
      <c r="G811" s="32"/>
      <c r="H811" s="32"/>
      <c r="I811" s="32"/>
      <c r="J811" s="32"/>
      <c r="K811" s="32"/>
      <c r="L811" s="32"/>
      <c r="M811" s="32"/>
      <c r="N811" s="32"/>
      <c r="O811" s="32"/>
      <c r="P811" s="32"/>
      <c r="Q811" s="32"/>
      <c r="R811" s="32"/>
      <c r="S811" s="32"/>
      <c r="T811" s="32"/>
      <c r="U811" s="32"/>
      <c r="V811" s="32"/>
      <c r="W811" s="33"/>
      <c r="X811" s="33"/>
      <c r="Y811" s="33"/>
      <c r="Z811" s="33"/>
      <c r="AA811" s="33"/>
      <c r="AB811" s="33"/>
      <c r="AC811" s="33"/>
      <c r="AD811" s="33"/>
      <c r="AE811" s="33"/>
      <c r="AF811" s="33"/>
      <c r="AG811" s="33"/>
      <c r="AH811" s="33"/>
      <c r="AI811" s="33"/>
      <c r="AJ811" s="33"/>
      <c r="AK811" s="33"/>
    </row>
    <row r="812" spans="1:37">
      <c r="A812" s="30"/>
      <c r="B812" s="29"/>
      <c r="C812" s="31"/>
      <c r="D812" s="32"/>
      <c r="E812" s="32"/>
      <c r="F812" s="32"/>
      <c r="G812" s="32"/>
      <c r="H812" s="32"/>
      <c r="I812" s="32"/>
      <c r="J812" s="32"/>
      <c r="K812" s="32"/>
      <c r="L812" s="32"/>
      <c r="M812" s="32"/>
      <c r="N812" s="32"/>
      <c r="O812" s="32"/>
      <c r="P812" s="32"/>
      <c r="Q812" s="32"/>
      <c r="R812" s="32"/>
      <c r="S812" s="32"/>
      <c r="T812" s="32"/>
      <c r="U812" s="32"/>
      <c r="V812" s="32"/>
      <c r="W812" s="33"/>
      <c r="X812" s="33"/>
      <c r="Y812" s="33"/>
      <c r="Z812" s="33"/>
      <c r="AA812" s="33"/>
      <c r="AB812" s="33"/>
      <c r="AC812" s="33"/>
      <c r="AD812" s="33"/>
      <c r="AE812" s="33"/>
      <c r="AF812" s="33"/>
      <c r="AG812" s="33"/>
      <c r="AH812" s="33"/>
      <c r="AI812" s="33"/>
      <c r="AJ812" s="33"/>
      <c r="AK812" s="33"/>
    </row>
    <row r="813" spans="1:37">
      <c r="A813" s="30"/>
      <c r="B813" s="29"/>
      <c r="C813" s="31"/>
      <c r="D813" s="32"/>
      <c r="E813" s="32"/>
      <c r="F813" s="32"/>
      <c r="G813" s="32"/>
      <c r="H813" s="32"/>
      <c r="I813" s="32"/>
      <c r="J813" s="32"/>
      <c r="K813" s="32"/>
      <c r="L813" s="32"/>
      <c r="M813" s="32"/>
      <c r="N813" s="32"/>
      <c r="O813" s="32"/>
      <c r="P813" s="32"/>
      <c r="Q813" s="32"/>
      <c r="R813" s="32"/>
      <c r="S813" s="32"/>
      <c r="T813" s="32"/>
      <c r="U813" s="32"/>
      <c r="V813" s="32"/>
      <c r="W813" s="33"/>
      <c r="X813" s="33"/>
      <c r="Y813" s="33"/>
      <c r="Z813" s="33"/>
      <c r="AA813" s="33"/>
      <c r="AB813" s="33"/>
      <c r="AC813" s="33"/>
      <c r="AD813" s="33"/>
      <c r="AE813" s="33"/>
      <c r="AF813" s="33"/>
      <c r="AG813" s="33"/>
      <c r="AH813" s="33"/>
      <c r="AI813" s="33"/>
      <c r="AJ813" s="33"/>
      <c r="AK813" s="33"/>
    </row>
    <row r="814" spans="1:37">
      <c r="A814" s="30"/>
      <c r="B814" s="29"/>
      <c r="C814" s="31"/>
      <c r="D814" s="32"/>
      <c r="E814" s="32"/>
      <c r="F814" s="32"/>
      <c r="G814" s="32"/>
      <c r="H814" s="32"/>
      <c r="I814" s="32"/>
      <c r="J814" s="32"/>
      <c r="K814" s="32"/>
      <c r="L814" s="32"/>
      <c r="M814" s="32"/>
      <c r="N814" s="32"/>
      <c r="O814" s="32"/>
      <c r="P814" s="32"/>
      <c r="Q814" s="32"/>
      <c r="R814" s="32"/>
      <c r="S814" s="32"/>
      <c r="T814" s="32"/>
      <c r="U814" s="32"/>
      <c r="V814" s="32"/>
      <c r="W814" s="33"/>
      <c r="X814" s="33"/>
      <c r="Y814" s="33"/>
      <c r="Z814" s="33"/>
      <c r="AA814" s="33"/>
      <c r="AB814" s="33"/>
      <c r="AC814" s="33"/>
      <c r="AD814" s="33"/>
      <c r="AE814" s="33"/>
      <c r="AF814" s="33"/>
      <c r="AG814" s="33"/>
      <c r="AH814" s="33"/>
      <c r="AI814" s="33"/>
      <c r="AJ814" s="33"/>
      <c r="AK814" s="33"/>
    </row>
    <row r="815" spans="1:37">
      <c r="A815" s="30"/>
      <c r="B815" s="29"/>
      <c r="C815" s="31"/>
      <c r="D815" s="32"/>
      <c r="E815" s="32"/>
      <c r="F815" s="32"/>
      <c r="G815" s="32"/>
      <c r="H815" s="32"/>
      <c r="I815" s="32"/>
      <c r="J815" s="32"/>
      <c r="K815" s="32"/>
      <c r="L815" s="32"/>
      <c r="M815" s="32"/>
      <c r="N815" s="32"/>
      <c r="O815" s="32"/>
      <c r="P815" s="32"/>
      <c r="Q815" s="32"/>
      <c r="R815" s="32"/>
      <c r="S815" s="32"/>
      <c r="T815" s="32"/>
      <c r="U815" s="32"/>
      <c r="V815" s="32"/>
      <c r="W815" s="33"/>
      <c r="X815" s="33"/>
      <c r="Y815" s="33"/>
      <c r="Z815" s="33"/>
      <c r="AA815" s="33"/>
      <c r="AB815" s="33"/>
      <c r="AC815" s="33"/>
      <c r="AD815" s="33"/>
      <c r="AE815" s="33"/>
      <c r="AF815" s="33"/>
      <c r="AG815" s="33"/>
      <c r="AH815" s="33"/>
      <c r="AI815" s="33"/>
      <c r="AJ815" s="33"/>
      <c r="AK815" s="33"/>
    </row>
    <row r="816" spans="1:37">
      <c r="A816" s="30"/>
      <c r="B816" s="29"/>
      <c r="C816" s="31"/>
      <c r="D816" s="32"/>
      <c r="E816" s="32"/>
      <c r="F816" s="32"/>
      <c r="G816" s="32"/>
      <c r="H816" s="32"/>
      <c r="I816" s="32"/>
      <c r="J816" s="32"/>
      <c r="K816" s="32"/>
      <c r="L816" s="32"/>
      <c r="M816" s="32"/>
      <c r="N816" s="32"/>
      <c r="O816" s="32"/>
      <c r="P816" s="32"/>
      <c r="Q816" s="32"/>
      <c r="R816" s="32"/>
      <c r="S816" s="32"/>
      <c r="T816" s="32"/>
      <c r="U816" s="32"/>
      <c r="V816" s="32"/>
      <c r="W816" s="33"/>
      <c r="X816" s="33"/>
      <c r="Y816" s="33"/>
      <c r="Z816" s="33"/>
      <c r="AA816" s="33"/>
      <c r="AB816" s="33"/>
      <c r="AC816" s="33"/>
      <c r="AD816" s="33"/>
      <c r="AE816" s="33"/>
      <c r="AF816" s="33"/>
      <c r="AG816" s="33"/>
      <c r="AH816" s="33"/>
      <c r="AI816" s="33"/>
      <c r="AJ816" s="33"/>
      <c r="AK816" s="33"/>
    </row>
    <row r="817" spans="1:37">
      <c r="A817" s="30"/>
      <c r="B817" s="29"/>
      <c r="C817" s="31"/>
      <c r="D817" s="32"/>
      <c r="E817" s="32"/>
      <c r="F817" s="32"/>
      <c r="G817" s="32"/>
      <c r="H817" s="32"/>
      <c r="I817" s="32"/>
      <c r="J817" s="32"/>
      <c r="K817" s="32"/>
      <c r="L817" s="32"/>
      <c r="M817" s="32"/>
      <c r="N817" s="32"/>
      <c r="O817" s="32"/>
      <c r="P817" s="32"/>
      <c r="Q817" s="32"/>
      <c r="R817" s="32"/>
      <c r="S817" s="32"/>
      <c r="T817" s="32"/>
      <c r="U817" s="32"/>
      <c r="V817" s="32"/>
      <c r="W817" s="33"/>
      <c r="X817" s="33"/>
      <c r="Y817" s="33"/>
      <c r="Z817" s="33"/>
      <c r="AA817" s="33"/>
      <c r="AB817" s="33"/>
      <c r="AC817" s="33"/>
      <c r="AD817" s="33"/>
      <c r="AE817" s="33"/>
      <c r="AF817" s="33"/>
      <c r="AG817" s="33"/>
      <c r="AH817" s="33"/>
      <c r="AI817" s="33"/>
      <c r="AJ817" s="33"/>
      <c r="AK817" s="33"/>
    </row>
    <row r="818" spans="1:37">
      <c r="A818" s="30"/>
      <c r="B818" s="29"/>
      <c r="C818" s="31"/>
      <c r="D818" s="32"/>
      <c r="E818" s="32"/>
      <c r="F818" s="32"/>
      <c r="G818" s="32"/>
      <c r="H818" s="32"/>
      <c r="I818" s="32"/>
      <c r="J818" s="32"/>
      <c r="K818" s="32"/>
      <c r="L818" s="32"/>
      <c r="M818" s="32"/>
      <c r="N818" s="32"/>
      <c r="O818" s="32"/>
      <c r="P818" s="32"/>
      <c r="Q818" s="32"/>
      <c r="R818" s="32"/>
      <c r="S818" s="32"/>
      <c r="T818" s="32"/>
      <c r="U818" s="32"/>
      <c r="V818" s="32"/>
      <c r="W818" s="33"/>
      <c r="X818" s="33"/>
      <c r="Y818" s="33"/>
      <c r="Z818" s="33"/>
      <c r="AA818" s="33"/>
      <c r="AB818" s="33"/>
      <c r="AC818" s="33"/>
      <c r="AD818" s="33"/>
      <c r="AE818" s="33"/>
      <c r="AF818" s="33"/>
      <c r="AG818" s="33"/>
      <c r="AH818" s="33"/>
      <c r="AI818" s="33"/>
      <c r="AJ818" s="33"/>
      <c r="AK818" s="33"/>
    </row>
    <row r="819" spans="1:37">
      <c r="A819" s="30"/>
      <c r="B819" s="29"/>
      <c r="C819" s="31"/>
      <c r="D819" s="32"/>
      <c r="E819" s="32"/>
      <c r="F819" s="32"/>
      <c r="G819" s="32"/>
      <c r="H819" s="32"/>
      <c r="I819" s="32"/>
      <c r="J819" s="32"/>
      <c r="K819" s="32"/>
      <c r="L819" s="32"/>
      <c r="M819" s="32"/>
      <c r="N819" s="32"/>
      <c r="O819" s="32"/>
      <c r="P819" s="32"/>
      <c r="Q819" s="32"/>
      <c r="R819" s="32"/>
      <c r="S819" s="32"/>
      <c r="T819" s="32"/>
      <c r="U819" s="32"/>
      <c r="V819" s="32"/>
      <c r="W819" s="33"/>
      <c r="X819" s="33"/>
      <c r="Y819" s="33"/>
      <c r="Z819" s="33"/>
      <c r="AA819" s="33"/>
      <c r="AB819" s="33"/>
      <c r="AC819" s="33"/>
      <c r="AD819" s="33"/>
      <c r="AE819" s="33"/>
      <c r="AF819" s="33"/>
      <c r="AG819" s="33"/>
      <c r="AH819" s="33"/>
      <c r="AI819" s="33"/>
      <c r="AJ819" s="33"/>
      <c r="AK819" s="33"/>
    </row>
    <row r="820" spans="1:37">
      <c r="A820" s="30"/>
      <c r="B820" s="29"/>
      <c r="C820" s="31"/>
      <c r="D820" s="32"/>
      <c r="E820" s="32"/>
      <c r="F820" s="32"/>
      <c r="G820" s="32"/>
      <c r="H820" s="32"/>
      <c r="I820" s="32"/>
      <c r="J820" s="32"/>
      <c r="K820" s="32"/>
      <c r="L820" s="32"/>
      <c r="M820" s="32"/>
      <c r="N820" s="32"/>
      <c r="O820" s="32"/>
      <c r="P820" s="32"/>
      <c r="Q820" s="32"/>
      <c r="R820" s="32"/>
      <c r="S820" s="32"/>
      <c r="T820" s="32"/>
      <c r="U820" s="32"/>
      <c r="V820" s="32"/>
      <c r="W820" s="33"/>
      <c r="X820" s="33"/>
      <c r="Y820" s="33"/>
      <c r="Z820" s="33"/>
      <c r="AA820" s="33"/>
      <c r="AB820" s="33"/>
      <c r="AC820" s="33"/>
      <c r="AD820" s="33"/>
      <c r="AE820" s="33"/>
      <c r="AF820" s="33"/>
      <c r="AG820" s="33"/>
      <c r="AH820" s="33"/>
      <c r="AI820" s="33"/>
      <c r="AJ820" s="33"/>
      <c r="AK820" s="33"/>
    </row>
    <row r="821" spans="1:37">
      <c r="A821" s="30"/>
      <c r="B821" s="29"/>
      <c r="C821" s="31"/>
      <c r="D821" s="32"/>
      <c r="E821" s="32"/>
      <c r="F821" s="32"/>
      <c r="G821" s="32"/>
      <c r="H821" s="32"/>
      <c r="I821" s="32"/>
      <c r="J821" s="32"/>
      <c r="K821" s="32"/>
      <c r="L821" s="32"/>
      <c r="M821" s="32"/>
      <c r="N821" s="32"/>
      <c r="O821" s="32"/>
      <c r="P821" s="32"/>
      <c r="Q821" s="32"/>
      <c r="R821" s="32"/>
      <c r="S821" s="32"/>
      <c r="T821" s="32"/>
      <c r="U821" s="32"/>
      <c r="V821" s="32"/>
      <c r="W821" s="33"/>
      <c r="X821" s="33"/>
      <c r="Y821" s="33"/>
      <c r="Z821" s="33"/>
      <c r="AA821" s="33"/>
      <c r="AB821" s="33"/>
      <c r="AC821" s="33"/>
      <c r="AD821" s="33"/>
      <c r="AE821" s="33"/>
      <c r="AF821" s="33"/>
      <c r="AG821" s="33"/>
      <c r="AH821" s="33"/>
      <c r="AI821" s="33"/>
      <c r="AJ821" s="33"/>
      <c r="AK821" s="33"/>
    </row>
    <row r="822" spans="1:37">
      <c r="A822" s="30"/>
      <c r="B822" s="29"/>
      <c r="C822" s="31"/>
      <c r="D822" s="32"/>
      <c r="E822" s="32"/>
      <c r="F822" s="32"/>
      <c r="G822" s="32"/>
      <c r="H822" s="32"/>
      <c r="I822" s="32"/>
      <c r="J822" s="32"/>
      <c r="K822" s="32"/>
      <c r="L822" s="32"/>
      <c r="M822" s="32"/>
      <c r="N822" s="32"/>
      <c r="O822" s="32"/>
      <c r="P822" s="32"/>
      <c r="Q822" s="32"/>
      <c r="R822" s="32"/>
      <c r="S822" s="32"/>
      <c r="T822" s="32"/>
      <c r="U822" s="32"/>
      <c r="V822" s="32"/>
      <c r="W822" s="33"/>
      <c r="X822" s="33"/>
      <c r="Y822" s="33"/>
      <c r="Z822" s="33"/>
      <c r="AA822" s="33"/>
      <c r="AB822" s="33"/>
      <c r="AC822" s="33"/>
      <c r="AD822" s="33"/>
      <c r="AE822" s="33"/>
      <c r="AF822" s="33"/>
      <c r="AG822" s="33"/>
      <c r="AH822" s="33"/>
      <c r="AI822" s="33"/>
      <c r="AJ822" s="33"/>
      <c r="AK822" s="33"/>
    </row>
    <row r="823" spans="1:37">
      <c r="A823" s="30"/>
      <c r="B823" s="29"/>
      <c r="C823" s="31"/>
      <c r="D823" s="32"/>
      <c r="E823" s="32"/>
      <c r="F823" s="32"/>
      <c r="G823" s="32"/>
      <c r="H823" s="32"/>
      <c r="I823" s="32"/>
      <c r="J823" s="32"/>
      <c r="K823" s="32"/>
      <c r="L823" s="32"/>
      <c r="M823" s="32"/>
      <c r="N823" s="32"/>
      <c r="O823" s="32"/>
      <c r="P823" s="32"/>
      <c r="Q823" s="32"/>
      <c r="R823" s="32"/>
      <c r="S823" s="32"/>
      <c r="T823" s="32"/>
      <c r="U823" s="32"/>
      <c r="V823" s="32"/>
      <c r="W823" s="33"/>
      <c r="X823" s="33"/>
      <c r="Y823" s="33"/>
      <c r="Z823" s="33"/>
      <c r="AA823" s="33"/>
      <c r="AB823" s="33"/>
      <c r="AC823" s="33"/>
      <c r="AD823" s="33"/>
      <c r="AE823" s="33"/>
      <c r="AF823" s="33"/>
      <c r="AG823" s="33"/>
      <c r="AH823" s="33"/>
      <c r="AI823" s="33"/>
      <c r="AJ823" s="33"/>
      <c r="AK823" s="33"/>
    </row>
    <row r="824" spans="1:37">
      <c r="A824" s="30"/>
      <c r="B824" s="29"/>
      <c r="C824" s="31"/>
      <c r="D824" s="32"/>
      <c r="E824" s="32"/>
      <c r="F824" s="32"/>
      <c r="G824" s="32"/>
      <c r="H824" s="32"/>
      <c r="I824" s="32"/>
      <c r="J824" s="32"/>
      <c r="K824" s="32"/>
      <c r="L824" s="32"/>
      <c r="M824" s="32"/>
      <c r="N824" s="32"/>
      <c r="O824" s="32"/>
      <c r="P824" s="32"/>
      <c r="Q824" s="32"/>
      <c r="R824" s="32"/>
      <c r="S824" s="32"/>
      <c r="T824" s="32"/>
      <c r="U824" s="32"/>
      <c r="V824" s="32"/>
      <c r="W824" s="33"/>
      <c r="X824" s="33"/>
      <c r="Y824" s="33"/>
      <c r="Z824" s="33"/>
      <c r="AA824" s="33"/>
      <c r="AB824" s="33"/>
      <c r="AC824" s="33"/>
      <c r="AD824" s="33"/>
      <c r="AE824" s="33"/>
      <c r="AF824" s="33"/>
      <c r="AG824" s="33"/>
      <c r="AH824" s="33"/>
      <c r="AI824" s="33"/>
      <c r="AJ824" s="33"/>
      <c r="AK824" s="33"/>
    </row>
    <row r="825" spans="1:37">
      <c r="A825" s="30"/>
      <c r="B825" s="29"/>
      <c r="C825" s="31"/>
      <c r="D825" s="32"/>
      <c r="E825" s="32"/>
      <c r="F825" s="32"/>
      <c r="G825" s="32"/>
      <c r="H825" s="32"/>
      <c r="I825" s="32"/>
      <c r="J825" s="32"/>
      <c r="K825" s="32"/>
      <c r="L825" s="32"/>
      <c r="M825" s="32"/>
      <c r="N825" s="32"/>
      <c r="O825" s="32"/>
      <c r="P825" s="32"/>
      <c r="Q825" s="32"/>
      <c r="R825" s="32"/>
      <c r="S825" s="32"/>
      <c r="T825" s="32"/>
      <c r="U825" s="32"/>
      <c r="V825" s="32"/>
      <c r="W825" s="33"/>
      <c r="X825" s="33"/>
      <c r="Y825" s="33"/>
      <c r="Z825" s="33"/>
      <c r="AA825" s="33"/>
      <c r="AB825" s="33"/>
      <c r="AC825" s="33"/>
      <c r="AD825" s="33"/>
      <c r="AE825" s="33"/>
      <c r="AF825" s="33"/>
      <c r="AG825" s="33"/>
      <c r="AH825" s="33"/>
      <c r="AI825" s="33"/>
      <c r="AJ825" s="33"/>
      <c r="AK825" s="33"/>
    </row>
    <row r="826" spans="1:37">
      <c r="A826" s="30"/>
      <c r="B826" s="29"/>
      <c r="C826" s="31"/>
      <c r="D826" s="32"/>
      <c r="E826" s="32"/>
      <c r="F826" s="32"/>
      <c r="G826" s="32"/>
      <c r="H826" s="32"/>
      <c r="I826" s="32"/>
      <c r="J826" s="32"/>
      <c r="K826" s="32"/>
      <c r="L826" s="32"/>
      <c r="M826" s="32"/>
      <c r="N826" s="32"/>
      <c r="O826" s="32"/>
      <c r="P826" s="32"/>
      <c r="Q826" s="32"/>
      <c r="R826" s="32"/>
      <c r="S826" s="32"/>
      <c r="T826" s="32"/>
      <c r="U826" s="32"/>
      <c r="V826" s="32"/>
      <c r="W826" s="33"/>
      <c r="X826" s="33"/>
      <c r="Y826" s="33"/>
      <c r="Z826" s="33"/>
      <c r="AA826" s="33"/>
      <c r="AB826" s="33"/>
      <c r="AC826" s="33"/>
      <c r="AD826" s="33"/>
      <c r="AE826" s="33"/>
      <c r="AF826" s="33"/>
      <c r="AG826" s="33"/>
      <c r="AH826" s="33"/>
      <c r="AI826" s="33"/>
      <c r="AJ826" s="33"/>
      <c r="AK826" s="33"/>
    </row>
    <row r="827" spans="1:37">
      <c r="A827" s="30"/>
      <c r="B827" s="29"/>
      <c r="C827" s="31"/>
      <c r="D827" s="32"/>
      <c r="E827" s="32"/>
      <c r="F827" s="32"/>
      <c r="G827" s="32"/>
      <c r="H827" s="32"/>
      <c r="I827" s="32"/>
      <c r="J827" s="32"/>
      <c r="K827" s="32"/>
      <c r="L827" s="32"/>
      <c r="M827" s="32"/>
      <c r="N827" s="32"/>
      <c r="O827" s="32"/>
      <c r="P827" s="32"/>
      <c r="Q827" s="32"/>
      <c r="R827" s="32"/>
      <c r="S827" s="32"/>
      <c r="T827" s="32"/>
      <c r="U827" s="32"/>
      <c r="V827" s="32"/>
      <c r="W827" s="33"/>
      <c r="X827" s="33"/>
      <c r="Y827" s="33"/>
      <c r="Z827" s="33"/>
      <c r="AA827" s="33"/>
      <c r="AB827" s="33"/>
      <c r="AC827" s="33"/>
      <c r="AD827" s="33"/>
      <c r="AE827" s="33"/>
      <c r="AF827" s="33"/>
      <c r="AG827" s="33"/>
      <c r="AH827" s="33"/>
      <c r="AI827" s="33"/>
      <c r="AJ827" s="33"/>
      <c r="AK827" s="33"/>
    </row>
    <row r="828" spans="1:37">
      <c r="A828" s="30"/>
      <c r="B828" s="29"/>
      <c r="C828" s="31"/>
      <c r="D828" s="32"/>
      <c r="E828" s="32"/>
      <c r="F828" s="32"/>
      <c r="G828" s="32"/>
      <c r="H828" s="32"/>
      <c r="I828" s="32"/>
      <c r="J828" s="32"/>
      <c r="K828" s="32"/>
      <c r="L828" s="32"/>
      <c r="M828" s="32"/>
      <c r="N828" s="32"/>
      <c r="O828" s="32"/>
      <c r="P828" s="32"/>
      <c r="Q828" s="32"/>
      <c r="R828" s="32"/>
      <c r="S828" s="32"/>
      <c r="T828" s="32"/>
      <c r="U828" s="32"/>
      <c r="V828" s="32"/>
      <c r="W828" s="33"/>
      <c r="X828" s="33"/>
      <c r="Y828" s="33"/>
      <c r="Z828" s="33"/>
      <c r="AA828" s="33"/>
      <c r="AB828" s="33"/>
      <c r="AC828" s="33"/>
      <c r="AD828" s="33"/>
      <c r="AE828" s="33"/>
      <c r="AF828" s="33"/>
      <c r="AG828" s="33"/>
      <c r="AH828" s="33"/>
      <c r="AI828" s="33"/>
      <c r="AJ828" s="33"/>
      <c r="AK828" s="33"/>
    </row>
    <row r="829" spans="1:37">
      <c r="A829" s="30"/>
      <c r="B829" s="29"/>
      <c r="C829" s="31"/>
      <c r="D829" s="32"/>
      <c r="E829" s="32"/>
      <c r="F829" s="32"/>
      <c r="G829" s="32"/>
      <c r="H829" s="32"/>
      <c r="I829" s="32"/>
      <c r="J829" s="32"/>
      <c r="K829" s="32"/>
      <c r="L829" s="32"/>
      <c r="M829" s="32"/>
      <c r="N829" s="32"/>
      <c r="O829" s="32"/>
      <c r="P829" s="32"/>
      <c r="Q829" s="32"/>
      <c r="R829" s="32"/>
      <c r="S829" s="32"/>
      <c r="T829" s="32"/>
      <c r="U829" s="32"/>
      <c r="V829" s="32"/>
      <c r="W829" s="33"/>
      <c r="X829" s="33"/>
      <c r="Y829" s="33"/>
      <c r="Z829" s="33"/>
      <c r="AA829" s="33"/>
      <c r="AB829" s="33"/>
      <c r="AC829" s="33"/>
      <c r="AD829" s="33"/>
      <c r="AE829" s="33"/>
      <c r="AF829" s="33"/>
      <c r="AG829" s="33"/>
      <c r="AH829" s="33"/>
      <c r="AI829" s="33"/>
      <c r="AJ829" s="33"/>
      <c r="AK829" s="33"/>
    </row>
    <row r="830" spans="1:37">
      <c r="A830" s="30"/>
      <c r="B830" s="29"/>
      <c r="C830" s="31"/>
      <c r="D830" s="32"/>
      <c r="E830" s="32"/>
      <c r="F830" s="32"/>
      <c r="G830" s="32"/>
      <c r="H830" s="32"/>
      <c r="I830" s="32"/>
      <c r="J830" s="32"/>
      <c r="K830" s="32"/>
      <c r="L830" s="32"/>
      <c r="M830" s="32"/>
      <c r="N830" s="32"/>
      <c r="O830" s="32"/>
      <c r="P830" s="32"/>
      <c r="Q830" s="32"/>
      <c r="R830" s="32"/>
      <c r="S830" s="32"/>
      <c r="T830" s="32"/>
      <c r="U830" s="32"/>
      <c r="V830" s="32"/>
      <c r="W830" s="33"/>
      <c r="X830" s="33"/>
      <c r="Y830" s="33"/>
      <c r="Z830" s="33"/>
      <c r="AA830" s="33"/>
      <c r="AB830" s="33"/>
      <c r="AC830" s="33"/>
      <c r="AD830" s="33"/>
      <c r="AE830" s="33"/>
      <c r="AF830" s="33"/>
      <c r="AG830" s="33"/>
      <c r="AH830" s="33"/>
      <c r="AI830" s="33"/>
      <c r="AJ830" s="33"/>
      <c r="AK830" s="33"/>
    </row>
    <row r="831" spans="1:37">
      <c r="A831" s="30"/>
      <c r="B831" s="29"/>
      <c r="C831" s="31"/>
      <c r="D831" s="32"/>
      <c r="E831" s="32"/>
      <c r="F831" s="32"/>
      <c r="G831" s="32"/>
      <c r="H831" s="32"/>
      <c r="I831" s="32"/>
      <c r="J831" s="32"/>
      <c r="K831" s="32"/>
      <c r="L831" s="32"/>
      <c r="M831" s="32"/>
      <c r="N831" s="32"/>
      <c r="O831" s="32"/>
      <c r="P831" s="32"/>
      <c r="Q831" s="32"/>
      <c r="R831" s="32"/>
      <c r="S831" s="32"/>
      <c r="T831" s="32"/>
      <c r="U831" s="32"/>
      <c r="V831" s="32"/>
      <c r="W831" s="33"/>
      <c r="X831" s="33"/>
      <c r="Y831" s="33"/>
      <c r="Z831" s="33"/>
      <c r="AA831" s="33"/>
      <c r="AB831" s="33"/>
      <c r="AC831" s="33"/>
      <c r="AD831" s="33"/>
      <c r="AE831" s="33"/>
      <c r="AF831" s="33"/>
      <c r="AG831" s="33"/>
      <c r="AH831" s="33"/>
      <c r="AI831" s="33"/>
      <c r="AJ831" s="33"/>
      <c r="AK831" s="33"/>
    </row>
    <row r="832" spans="1:37">
      <c r="A832" s="30"/>
      <c r="B832" s="29"/>
      <c r="C832" s="31"/>
      <c r="D832" s="32"/>
      <c r="E832" s="32"/>
      <c r="F832" s="32"/>
      <c r="G832" s="32"/>
      <c r="H832" s="32"/>
      <c r="I832" s="32"/>
      <c r="J832" s="32"/>
      <c r="K832" s="32"/>
      <c r="L832" s="32"/>
      <c r="M832" s="32"/>
      <c r="N832" s="32"/>
      <c r="O832" s="32"/>
      <c r="P832" s="32"/>
      <c r="Q832" s="32"/>
      <c r="R832" s="32"/>
      <c r="S832" s="32"/>
      <c r="T832" s="32"/>
      <c r="U832" s="32"/>
      <c r="V832" s="32"/>
      <c r="W832" s="33"/>
      <c r="X832" s="33"/>
      <c r="Y832" s="33"/>
      <c r="Z832" s="33"/>
      <c r="AA832" s="33"/>
      <c r="AB832" s="33"/>
      <c r="AC832" s="33"/>
      <c r="AD832" s="33"/>
      <c r="AE832" s="33"/>
      <c r="AF832" s="33"/>
      <c r="AG832" s="33"/>
      <c r="AH832" s="33"/>
      <c r="AI832" s="33"/>
      <c r="AJ832" s="33"/>
      <c r="AK832" s="33"/>
    </row>
    <row r="833" spans="1:37">
      <c r="A833" s="30"/>
      <c r="B833" s="29"/>
      <c r="C833" s="31"/>
      <c r="D833" s="32"/>
      <c r="E833" s="32"/>
      <c r="F833" s="32"/>
      <c r="G833" s="32"/>
      <c r="H833" s="32"/>
      <c r="I833" s="32"/>
      <c r="J833" s="32"/>
      <c r="K833" s="32"/>
      <c r="L833" s="32"/>
      <c r="M833" s="32"/>
      <c r="N833" s="32"/>
      <c r="O833" s="32"/>
      <c r="P833" s="32"/>
      <c r="Q833" s="32"/>
      <c r="R833" s="32"/>
      <c r="S833" s="32"/>
      <c r="T833" s="32"/>
      <c r="U833" s="32"/>
      <c r="V833" s="32"/>
      <c r="W833" s="33"/>
      <c r="X833" s="33"/>
      <c r="Y833" s="33"/>
      <c r="Z833" s="33"/>
      <c r="AA833" s="33"/>
      <c r="AB833" s="33"/>
      <c r="AC833" s="33"/>
      <c r="AD833" s="33"/>
      <c r="AE833" s="33"/>
      <c r="AF833" s="33"/>
      <c r="AG833" s="33"/>
      <c r="AH833" s="33"/>
      <c r="AI833" s="33"/>
      <c r="AJ833" s="33"/>
      <c r="AK833" s="33"/>
    </row>
    <row r="834" spans="1:37">
      <c r="A834" s="30"/>
      <c r="B834" s="29"/>
      <c r="C834" s="31"/>
      <c r="D834" s="32"/>
      <c r="E834" s="32"/>
      <c r="F834" s="32"/>
      <c r="G834" s="32"/>
      <c r="H834" s="32"/>
      <c r="I834" s="32"/>
      <c r="J834" s="32"/>
      <c r="K834" s="32"/>
      <c r="L834" s="32"/>
      <c r="M834" s="32"/>
      <c r="N834" s="32"/>
      <c r="O834" s="32"/>
      <c r="P834" s="32"/>
      <c r="Q834" s="32"/>
      <c r="R834" s="32"/>
      <c r="S834" s="32"/>
      <c r="T834" s="32"/>
      <c r="U834" s="32"/>
      <c r="V834" s="32"/>
      <c r="W834" s="33"/>
      <c r="X834" s="33"/>
      <c r="Y834" s="33"/>
      <c r="Z834" s="33"/>
      <c r="AA834" s="33"/>
      <c r="AB834" s="33"/>
      <c r="AC834" s="33"/>
      <c r="AD834" s="33"/>
      <c r="AE834" s="33"/>
      <c r="AF834" s="33"/>
      <c r="AG834" s="33"/>
      <c r="AH834" s="33"/>
      <c r="AI834" s="33"/>
      <c r="AJ834" s="33"/>
      <c r="AK834" s="33"/>
    </row>
    <row r="835" spans="1:37">
      <c r="A835" s="30"/>
      <c r="B835" s="29"/>
      <c r="C835" s="31"/>
      <c r="D835" s="32"/>
      <c r="E835" s="32"/>
      <c r="F835" s="32"/>
      <c r="G835" s="32"/>
      <c r="H835" s="32"/>
      <c r="I835" s="32"/>
      <c r="J835" s="32"/>
      <c r="K835" s="32"/>
      <c r="L835" s="32"/>
      <c r="M835" s="32"/>
      <c r="N835" s="32"/>
      <c r="O835" s="32"/>
      <c r="P835" s="32"/>
      <c r="Q835" s="32"/>
      <c r="R835" s="32"/>
      <c r="S835" s="32"/>
      <c r="T835" s="32"/>
      <c r="U835" s="32"/>
      <c r="V835" s="32"/>
      <c r="W835" s="33"/>
      <c r="X835" s="33"/>
      <c r="Y835" s="33"/>
      <c r="Z835" s="33"/>
      <c r="AA835" s="33"/>
      <c r="AB835" s="33"/>
      <c r="AC835" s="33"/>
      <c r="AD835" s="33"/>
      <c r="AE835" s="33"/>
      <c r="AF835" s="33"/>
      <c r="AG835" s="33"/>
      <c r="AH835" s="33"/>
      <c r="AI835" s="33"/>
      <c r="AJ835" s="33"/>
      <c r="AK835" s="33"/>
    </row>
    <row r="836" spans="1:37">
      <c r="A836" s="30"/>
      <c r="B836" s="29"/>
      <c r="C836" s="31"/>
      <c r="D836" s="32"/>
      <c r="E836" s="32"/>
      <c r="F836" s="32"/>
      <c r="G836" s="32"/>
      <c r="H836" s="32"/>
      <c r="I836" s="32"/>
      <c r="J836" s="32"/>
      <c r="K836" s="32"/>
      <c r="L836" s="32"/>
      <c r="M836" s="32"/>
      <c r="N836" s="32"/>
      <c r="O836" s="32"/>
      <c r="P836" s="32"/>
      <c r="Q836" s="32"/>
      <c r="R836" s="32"/>
      <c r="S836" s="32"/>
      <c r="T836" s="32"/>
      <c r="U836" s="32"/>
      <c r="V836" s="32"/>
      <c r="W836" s="33"/>
      <c r="X836" s="33"/>
      <c r="Y836" s="33"/>
      <c r="Z836" s="33"/>
      <c r="AA836" s="33"/>
      <c r="AB836" s="33"/>
      <c r="AC836" s="33"/>
      <c r="AD836" s="33"/>
      <c r="AE836" s="33"/>
      <c r="AF836" s="33"/>
      <c r="AG836" s="33"/>
      <c r="AH836" s="33"/>
      <c r="AI836" s="33"/>
      <c r="AJ836" s="33"/>
      <c r="AK836" s="33"/>
    </row>
    <row r="837" spans="1:37">
      <c r="A837" s="30"/>
      <c r="B837" s="29"/>
      <c r="C837" s="31"/>
      <c r="D837" s="32"/>
      <c r="E837" s="32"/>
      <c r="F837" s="32"/>
      <c r="G837" s="32"/>
      <c r="H837" s="32"/>
      <c r="I837" s="32"/>
      <c r="J837" s="32"/>
      <c r="K837" s="32"/>
      <c r="L837" s="32"/>
      <c r="M837" s="32"/>
      <c r="N837" s="32"/>
      <c r="O837" s="32"/>
      <c r="P837" s="32"/>
      <c r="Q837" s="32"/>
      <c r="R837" s="32"/>
      <c r="S837" s="32"/>
      <c r="T837" s="32"/>
      <c r="U837" s="32"/>
      <c r="V837" s="32"/>
      <c r="W837" s="33"/>
      <c r="X837" s="33"/>
      <c r="Y837" s="33"/>
      <c r="Z837" s="33"/>
      <c r="AA837" s="33"/>
      <c r="AB837" s="33"/>
      <c r="AC837" s="33"/>
      <c r="AD837" s="33"/>
      <c r="AE837" s="33"/>
      <c r="AF837" s="33"/>
      <c r="AG837" s="33"/>
      <c r="AH837" s="33"/>
      <c r="AI837" s="33"/>
      <c r="AJ837" s="33"/>
      <c r="AK837" s="33"/>
    </row>
    <row r="838" spans="1:37">
      <c r="A838" s="30"/>
      <c r="B838" s="29"/>
      <c r="C838" s="31"/>
      <c r="D838" s="32"/>
      <c r="E838" s="32"/>
      <c r="F838" s="32"/>
      <c r="G838" s="32"/>
      <c r="H838" s="32"/>
      <c r="I838" s="32"/>
      <c r="J838" s="32"/>
      <c r="K838" s="32"/>
      <c r="L838" s="32"/>
      <c r="M838" s="32"/>
      <c r="N838" s="32"/>
      <c r="O838" s="32"/>
      <c r="P838" s="32"/>
      <c r="Q838" s="32"/>
      <c r="R838" s="32"/>
      <c r="S838" s="32"/>
      <c r="T838" s="32"/>
      <c r="U838" s="32"/>
      <c r="V838" s="32"/>
      <c r="W838" s="33"/>
      <c r="X838" s="33"/>
      <c r="Y838" s="33"/>
      <c r="Z838" s="33"/>
      <c r="AA838" s="33"/>
      <c r="AB838" s="33"/>
      <c r="AC838" s="33"/>
      <c r="AD838" s="33"/>
      <c r="AE838" s="33"/>
      <c r="AF838" s="33"/>
      <c r="AG838" s="33"/>
      <c r="AH838" s="33"/>
      <c r="AI838" s="33"/>
      <c r="AJ838" s="33"/>
      <c r="AK838" s="33"/>
    </row>
    <row r="839" spans="1:37">
      <c r="A839" s="30"/>
      <c r="B839" s="29"/>
      <c r="C839" s="31"/>
      <c r="D839" s="32"/>
      <c r="E839" s="32"/>
      <c r="F839" s="32"/>
      <c r="G839" s="32"/>
      <c r="H839" s="32"/>
      <c r="I839" s="32"/>
      <c r="J839" s="32"/>
      <c r="K839" s="32"/>
      <c r="L839" s="32"/>
      <c r="M839" s="32"/>
      <c r="N839" s="32"/>
      <c r="O839" s="32"/>
      <c r="P839" s="32"/>
      <c r="Q839" s="32"/>
      <c r="R839" s="32"/>
      <c r="S839" s="32"/>
      <c r="T839" s="32"/>
      <c r="U839" s="32"/>
      <c r="V839" s="32"/>
      <c r="W839" s="33"/>
      <c r="X839" s="33"/>
      <c r="Y839" s="33"/>
      <c r="Z839" s="33"/>
      <c r="AA839" s="33"/>
      <c r="AB839" s="33"/>
      <c r="AC839" s="33"/>
      <c r="AD839" s="33"/>
      <c r="AE839" s="33"/>
      <c r="AF839" s="33"/>
      <c r="AG839" s="33"/>
      <c r="AH839" s="33"/>
      <c r="AI839" s="33"/>
      <c r="AJ839" s="33"/>
      <c r="AK839" s="33"/>
    </row>
    <row r="840" spans="1:37">
      <c r="A840" s="30"/>
      <c r="B840" s="29"/>
      <c r="C840" s="31"/>
      <c r="D840" s="32"/>
      <c r="E840" s="32"/>
      <c r="F840" s="32"/>
      <c r="G840" s="32"/>
      <c r="H840" s="32"/>
      <c r="I840" s="32"/>
      <c r="J840" s="32"/>
      <c r="K840" s="32"/>
      <c r="L840" s="32"/>
      <c r="M840" s="32"/>
      <c r="N840" s="32"/>
      <c r="O840" s="32"/>
      <c r="P840" s="32"/>
      <c r="Q840" s="32"/>
      <c r="R840" s="32"/>
      <c r="S840" s="32"/>
      <c r="T840" s="32"/>
      <c r="U840" s="32"/>
      <c r="V840" s="32"/>
      <c r="W840" s="33"/>
      <c r="X840" s="33"/>
      <c r="Y840" s="33"/>
      <c r="Z840" s="33"/>
      <c r="AA840" s="33"/>
      <c r="AB840" s="33"/>
      <c r="AC840" s="33"/>
      <c r="AD840" s="33"/>
      <c r="AE840" s="33"/>
      <c r="AF840" s="33"/>
      <c r="AG840" s="33"/>
      <c r="AH840" s="33"/>
      <c r="AI840" s="33"/>
      <c r="AJ840" s="33"/>
      <c r="AK840" s="33"/>
    </row>
    <row r="841" spans="1:37">
      <c r="A841" s="30"/>
      <c r="B841" s="29"/>
      <c r="C841" s="31"/>
      <c r="D841" s="32"/>
      <c r="E841" s="32"/>
      <c r="F841" s="32"/>
      <c r="G841" s="32"/>
      <c r="H841" s="32"/>
      <c r="I841" s="32"/>
      <c r="J841" s="32"/>
      <c r="K841" s="32"/>
      <c r="L841" s="32"/>
      <c r="M841" s="32"/>
      <c r="N841" s="32"/>
      <c r="O841" s="32"/>
      <c r="P841" s="32"/>
      <c r="Q841" s="32"/>
      <c r="R841" s="32"/>
      <c r="S841" s="32"/>
      <c r="T841" s="32"/>
      <c r="U841" s="32"/>
      <c r="V841" s="32"/>
      <c r="W841" s="33"/>
      <c r="X841" s="33"/>
      <c r="Y841" s="33"/>
      <c r="Z841" s="33"/>
      <c r="AA841" s="33"/>
      <c r="AB841" s="33"/>
      <c r="AC841" s="33"/>
      <c r="AD841" s="33"/>
      <c r="AE841" s="33"/>
      <c r="AF841" s="33"/>
      <c r="AG841" s="33"/>
      <c r="AH841" s="33"/>
      <c r="AI841" s="33"/>
      <c r="AJ841" s="33"/>
      <c r="AK841" s="33"/>
    </row>
    <row r="842" spans="1:37">
      <c r="A842" s="30"/>
      <c r="B842" s="29"/>
      <c r="C842" s="31"/>
      <c r="D842" s="32"/>
      <c r="E842" s="32"/>
      <c r="F842" s="32"/>
      <c r="G842" s="32"/>
      <c r="H842" s="32"/>
      <c r="I842" s="32"/>
      <c r="J842" s="32"/>
      <c r="K842" s="32"/>
      <c r="L842" s="32"/>
      <c r="M842" s="32"/>
      <c r="N842" s="32"/>
      <c r="O842" s="32"/>
      <c r="P842" s="32"/>
      <c r="Q842" s="32"/>
      <c r="R842" s="32"/>
      <c r="S842" s="32"/>
      <c r="T842" s="32"/>
      <c r="U842" s="32"/>
      <c r="V842" s="32"/>
      <c r="W842" s="33"/>
      <c r="X842" s="33"/>
      <c r="Y842" s="33"/>
      <c r="Z842" s="33"/>
      <c r="AA842" s="33"/>
      <c r="AB842" s="33"/>
      <c r="AC842" s="33"/>
      <c r="AD842" s="33"/>
      <c r="AE842" s="33"/>
      <c r="AF842" s="33"/>
      <c r="AG842" s="33"/>
      <c r="AH842" s="33"/>
      <c r="AI842" s="33"/>
      <c r="AJ842" s="33"/>
      <c r="AK842" s="33"/>
    </row>
    <row r="843" spans="1:37">
      <c r="A843" s="30"/>
      <c r="B843" s="29"/>
      <c r="C843" s="31"/>
      <c r="D843" s="32"/>
      <c r="E843" s="32"/>
      <c r="F843" s="32"/>
      <c r="G843" s="32"/>
      <c r="H843" s="32"/>
      <c r="I843" s="32"/>
      <c r="J843" s="32"/>
      <c r="K843" s="32"/>
      <c r="L843" s="32"/>
      <c r="M843" s="32"/>
      <c r="N843" s="32"/>
      <c r="O843" s="32"/>
      <c r="P843" s="32"/>
      <c r="Q843" s="32"/>
      <c r="R843" s="32"/>
      <c r="S843" s="32"/>
      <c r="T843" s="32"/>
      <c r="U843" s="32"/>
      <c r="V843" s="32"/>
      <c r="W843" s="33"/>
      <c r="X843" s="33"/>
      <c r="Y843" s="33"/>
      <c r="Z843" s="33"/>
      <c r="AA843" s="33"/>
      <c r="AB843" s="33"/>
      <c r="AC843" s="33"/>
      <c r="AD843" s="33"/>
      <c r="AE843" s="33"/>
      <c r="AF843" s="33"/>
      <c r="AG843" s="33"/>
      <c r="AH843" s="33"/>
      <c r="AI843" s="33"/>
      <c r="AJ843" s="33"/>
      <c r="AK843" s="33"/>
    </row>
    <row r="844" spans="1:37">
      <c r="A844" s="30"/>
      <c r="B844" s="29"/>
      <c r="C844" s="31"/>
      <c r="D844" s="32"/>
      <c r="E844" s="32"/>
      <c r="F844" s="32"/>
      <c r="G844" s="32"/>
      <c r="H844" s="32"/>
      <c r="I844" s="32"/>
      <c r="J844" s="32"/>
      <c r="K844" s="32"/>
      <c r="L844" s="32"/>
      <c r="M844" s="32"/>
      <c r="N844" s="32"/>
      <c r="O844" s="32"/>
      <c r="P844" s="32"/>
      <c r="Q844" s="32"/>
      <c r="R844" s="32"/>
      <c r="S844" s="32"/>
      <c r="T844" s="32"/>
      <c r="U844" s="32"/>
      <c r="V844" s="32"/>
      <c r="W844" s="33"/>
      <c r="X844" s="33"/>
      <c r="Y844" s="33"/>
      <c r="Z844" s="33"/>
      <c r="AA844" s="33"/>
      <c r="AB844" s="33"/>
      <c r="AC844" s="33"/>
      <c r="AD844" s="33"/>
      <c r="AE844" s="33"/>
      <c r="AF844" s="33"/>
      <c r="AG844" s="33"/>
      <c r="AH844" s="33"/>
      <c r="AI844" s="33"/>
      <c r="AJ844" s="33"/>
      <c r="AK844" s="33"/>
    </row>
    <row r="845" spans="1:37">
      <c r="A845" s="30"/>
      <c r="B845" s="29"/>
      <c r="C845" s="31"/>
      <c r="D845" s="32"/>
      <c r="E845" s="32"/>
      <c r="F845" s="32"/>
      <c r="G845" s="32"/>
      <c r="H845" s="32"/>
      <c r="I845" s="32"/>
      <c r="J845" s="32"/>
      <c r="K845" s="32"/>
      <c r="L845" s="32"/>
      <c r="M845" s="32"/>
      <c r="N845" s="32"/>
      <c r="O845" s="32"/>
      <c r="P845" s="32"/>
      <c r="Q845" s="32"/>
      <c r="R845" s="32"/>
      <c r="S845" s="32"/>
      <c r="T845" s="32"/>
      <c r="U845" s="32"/>
      <c r="V845" s="32"/>
      <c r="W845" s="33"/>
      <c r="X845" s="33"/>
      <c r="Y845" s="33"/>
      <c r="Z845" s="33"/>
      <c r="AA845" s="33"/>
      <c r="AB845" s="33"/>
      <c r="AC845" s="33"/>
      <c r="AD845" s="33"/>
      <c r="AE845" s="33"/>
      <c r="AF845" s="33"/>
      <c r="AG845" s="33"/>
      <c r="AH845" s="33"/>
      <c r="AI845" s="33"/>
      <c r="AJ845" s="33"/>
      <c r="AK845" s="33"/>
    </row>
    <row r="846" spans="1:37">
      <c r="A846" s="30"/>
      <c r="B846" s="29"/>
      <c r="C846" s="31"/>
      <c r="D846" s="32"/>
      <c r="E846" s="32"/>
      <c r="F846" s="32"/>
      <c r="G846" s="32"/>
      <c r="H846" s="32"/>
      <c r="I846" s="32"/>
      <c r="J846" s="32"/>
      <c r="K846" s="32"/>
      <c r="L846" s="32"/>
      <c r="M846" s="32"/>
      <c r="N846" s="32"/>
      <c r="O846" s="32"/>
      <c r="P846" s="32"/>
      <c r="Q846" s="32"/>
      <c r="R846" s="32"/>
      <c r="S846" s="32"/>
      <c r="T846" s="32"/>
      <c r="U846" s="32"/>
      <c r="V846" s="32"/>
      <c r="W846" s="33"/>
      <c r="X846" s="33"/>
      <c r="Y846" s="33"/>
      <c r="Z846" s="33"/>
      <c r="AA846" s="33"/>
      <c r="AB846" s="33"/>
      <c r="AC846" s="33"/>
      <c r="AD846" s="33"/>
      <c r="AE846" s="33"/>
      <c r="AF846" s="33"/>
      <c r="AG846" s="33"/>
      <c r="AH846" s="33"/>
      <c r="AI846" s="33"/>
      <c r="AJ846" s="33"/>
      <c r="AK846" s="33"/>
    </row>
    <row r="847" spans="1:37">
      <c r="A847" s="30"/>
      <c r="B847" s="29"/>
      <c r="C847" s="31"/>
      <c r="D847" s="32"/>
      <c r="E847" s="32"/>
      <c r="F847" s="32"/>
      <c r="G847" s="32"/>
      <c r="H847" s="32"/>
      <c r="I847" s="32"/>
      <c r="J847" s="32"/>
      <c r="K847" s="32"/>
      <c r="L847" s="32"/>
      <c r="M847" s="32"/>
      <c r="N847" s="32"/>
      <c r="O847" s="32"/>
      <c r="P847" s="32"/>
      <c r="Q847" s="32"/>
      <c r="R847" s="32"/>
      <c r="S847" s="32"/>
      <c r="T847" s="32"/>
      <c r="U847" s="32"/>
      <c r="V847" s="32"/>
      <c r="W847" s="33"/>
      <c r="X847" s="33"/>
      <c r="Y847" s="33"/>
      <c r="Z847" s="33"/>
      <c r="AA847" s="33"/>
      <c r="AB847" s="33"/>
      <c r="AC847" s="33"/>
      <c r="AD847" s="33"/>
      <c r="AE847" s="33"/>
      <c r="AF847" s="33"/>
      <c r="AG847" s="33"/>
      <c r="AH847" s="33"/>
      <c r="AI847" s="33"/>
      <c r="AJ847" s="33"/>
      <c r="AK847" s="33"/>
    </row>
    <row r="848" spans="1:37">
      <c r="A848" s="30"/>
      <c r="B848" s="29"/>
      <c r="C848" s="31"/>
      <c r="D848" s="32"/>
      <c r="E848" s="32"/>
      <c r="F848" s="32"/>
      <c r="G848" s="32"/>
      <c r="H848" s="32"/>
      <c r="I848" s="32"/>
      <c r="J848" s="32"/>
      <c r="K848" s="32"/>
      <c r="L848" s="32"/>
      <c r="M848" s="32"/>
      <c r="N848" s="32"/>
      <c r="O848" s="32"/>
      <c r="P848" s="32"/>
      <c r="Q848" s="32"/>
      <c r="R848" s="32"/>
      <c r="S848" s="32"/>
      <c r="T848" s="32"/>
      <c r="U848" s="32"/>
      <c r="V848" s="32"/>
      <c r="W848" s="33"/>
      <c r="X848" s="33"/>
      <c r="Y848" s="33"/>
      <c r="Z848" s="33"/>
      <c r="AA848" s="33"/>
      <c r="AB848" s="33"/>
      <c r="AC848" s="33"/>
      <c r="AD848" s="33"/>
      <c r="AE848" s="33"/>
      <c r="AF848" s="33"/>
      <c r="AG848" s="33"/>
      <c r="AH848" s="33"/>
      <c r="AI848" s="33"/>
      <c r="AJ848" s="33"/>
      <c r="AK848" s="33"/>
    </row>
    <row r="849" spans="1:37">
      <c r="A849" s="30"/>
      <c r="B849" s="29"/>
      <c r="C849" s="31"/>
      <c r="D849" s="32"/>
      <c r="E849" s="32"/>
      <c r="F849" s="32"/>
      <c r="G849" s="32"/>
      <c r="H849" s="32"/>
      <c r="I849" s="32"/>
      <c r="J849" s="32"/>
      <c r="K849" s="32"/>
      <c r="L849" s="32"/>
      <c r="M849" s="32"/>
      <c r="N849" s="32"/>
      <c r="O849" s="32"/>
      <c r="P849" s="32"/>
      <c r="Q849" s="32"/>
      <c r="R849" s="32"/>
      <c r="S849" s="32"/>
      <c r="T849" s="32"/>
      <c r="U849" s="32"/>
      <c r="V849" s="32"/>
      <c r="W849" s="33"/>
      <c r="X849" s="33"/>
      <c r="Y849" s="33"/>
      <c r="Z849" s="33"/>
      <c r="AA849" s="33"/>
      <c r="AB849" s="33"/>
      <c r="AC849" s="33"/>
      <c r="AD849" s="33"/>
      <c r="AE849" s="33"/>
      <c r="AF849" s="33"/>
      <c r="AG849" s="33"/>
      <c r="AH849" s="33"/>
      <c r="AI849" s="33"/>
      <c r="AJ849" s="33"/>
      <c r="AK849" s="33"/>
    </row>
    <row r="850" spans="1:37">
      <c r="A850" s="30"/>
      <c r="B850" s="29"/>
      <c r="C850" s="31"/>
      <c r="D850" s="32"/>
      <c r="E850" s="32"/>
      <c r="F850" s="32"/>
      <c r="G850" s="32"/>
      <c r="H850" s="32"/>
      <c r="I850" s="32"/>
      <c r="J850" s="32"/>
      <c r="K850" s="32"/>
      <c r="L850" s="32"/>
      <c r="M850" s="32"/>
      <c r="N850" s="32"/>
      <c r="O850" s="32"/>
      <c r="P850" s="32"/>
      <c r="Q850" s="32"/>
      <c r="R850" s="32"/>
      <c r="S850" s="32"/>
      <c r="T850" s="32"/>
      <c r="U850" s="32"/>
      <c r="V850" s="32"/>
      <c r="W850" s="33"/>
      <c r="X850" s="33"/>
      <c r="Y850" s="33"/>
      <c r="Z850" s="33"/>
      <c r="AA850" s="33"/>
      <c r="AB850" s="33"/>
      <c r="AC850" s="33"/>
      <c r="AD850" s="33"/>
      <c r="AE850" s="33"/>
      <c r="AF850" s="33"/>
      <c r="AG850" s="33"/>
      <c r="AH850" s="33"/>
      <c r="AI850" s="33"/>
      <c r="AJ850" s="33"/>
      <c r="AK850" s="33"/>
    </row>
    <row r="851" spans="1:37">
      <c r="A851" s="30"/>
      <c r="B851" s="29"/>
      <c r="C851" s="31"/>
      <c r="D851" s="32"/>
      <c r="E851" s="32"/>
      <c r="F851" s="32"/>
      <c r="G851" s="32"/>
      <c r="H851" s="32"/>
      <c r="I851" s="32"/>
      <c r="J851" s="32"/>
      <c r="K851" s="32"/>
      <c r="L851" s="32"/>
      <c r="M851" s="32"/>
      <c r="N851" s="32"/>
      <c r="O851" s="32"/>
      <c r="P851" s="32"/>
      <c r="Q851" s="32"/>
      <c r="R851" s="32"/>
      <c r="S851" s="32"/>
      <c r="T851" s="32"/>
      <c r="U851" s="32"/>
      <c r="V851" s="32"/>
      <c r="W851" s="33"/>
      <c r="X851" s="33"/>
      <c r="Y851" s="33"/>
      <c r="Z851" s="33"/>
      <c r="AA851" s="33"/>
      <c r="AB851" s="33"/>
      <c r="AC851" s="33"/>
      <c r="AD851" s="33"/>
      <c r="AE851" s="33"/>
      <c r="AF851" s="33"/>
      <c r="AG851" s="33"/>
      <c r="AH851" s="33"/>
      <c r="AI851" s="33"/>
      <c r="AJ851" s="33"/>
      <c r="AK851" s="33"/>
    </row>
    <row r="852" spans="1:37">
      <c r="A852" s="30"/>
      <c r="B852" s="29"/>
      <c r="C852" s="31"/>
      <c r="D852" s="32"/>
      <c r="E852" s="32"/>
      <c r="F852" s="32"/>
      <c r="G852" s="32"/>
      <c r="H852" s="32"/>
      <c r="I852" s="32"/>
      <c r="J852" s="32"/>
      <c r="K852" s="32"/>
      <c r="L852" s="32"/>
      <c r="M852" s="32"/>
      <c r="N852" s="32"/>
      <c r="O852" s="32"/>
      <c r="P852" s="32"/>
      <c r="Q852" s="32"/>
      <c r="R852" s="32"/>
      <c r="S852" s="32"/>
      <c r="T852" s="32"/>
      <c r="U852" s="32"/>
      <c r="V852" s="32"/>
      <c r="W852" s="33"/>
      <c r="X852" s="33"/>
      <c r="Y852" s="33"/>
      <c r="Z852" s="33"/>
      <c r="AA852" s="33"/>
      <c r="AB852" s="33"/>
      <c r="AC852" s="33"/>
      <c r="AD852" s="33"/>
      <c r="AE852" s="33"/>
      <c r="AF852" s="33"/>
      <c r="AG852" s="33"/>
      <c r="AH852" s="33"/>
      <c r="AI852" s="33"/>
      <c r="AJ852" s="33"/>
      <c r="AK852" s="33"/>
    </row>
    <row r="853" spans="1:37">
      <c r="A853" s="30"/>
      <c r="B853" s="29"/>
      <c r="C853" s="31"/>
      <c r="D853" s="32"/>
      <c r="E853" s="32"/>
      <c r="F853" s="32"/>
      <c r="G853" s="32"/>
      <c r="H853" s="32"/>
      <c r="I853" s="32"/>
      <c r="J853" s="32"/>
      <c r="K853" s="32"/>
      <c r="L853" s="32"/>
      <c r="M853" s="32"/>
      <c r="N853" s="32"/>
      <c r="O853" s="32"/>
      <c r="P853" s="32"/>
      <c r="Q853" s="32"/>
      <c r="R853" s="32"/>
      <c r="S853" s="32"/>
      <c r="T853" s="32"/>
      <c r="U853" s="32"/>
      <c r="V853" s="32"/>
      <c r="W853" s="33"/>
      <c r="X853" s="33"/>
      <c r="Y853" s="33"/>
      <c r="Z853" s="33"/>
      <c r="AA853" s="33"/>
      <c r="AB853" s="33"/>
      <c r="AC853" s="33"/>
      <c r="AD853" s="33"/>
      <c r="AE853" s="33"/>
      <c r="AF853" s="33"/>
      <c r="AG853" s="33"/>
      <c r="AH853" s="33"/>
      <c r="AI853" s="33"/>
      <c r="AJ853" s="33"/>
      <c r="AK853" s="33"/>
    </row>
    <row r="854" spans="1:37">
      <c r="A854" s="30"/>
      <c r="B854" s="29"/>
      <c r="C854" s="31"/>
      <c r="D854" s="32"/>
      <c r="E854" s="32"/>
      <c r="F854" s="32"/>
      <c r="G854" s="32"/>
      <c r="H854" s="32"/>
      <c r="I854" s="32"/>
      <c r="J854" s="32"/>
      <c r="K854" s="32"/>
      <c r="L854" s="32"/>
      <c r="M854" s="32"/>
      <c r="N854" s="32"/>
      <c r="O854" s="32"/>
      <c r="P854" s="32"/>
      <c r="Q854" s="32"/>
      <c r="R854" s="32"/>
      <c r="S854" s="32"/>
      <c r="T854" s="32"/>
      <c r="U854" s="32"/>
      <c r="V854" s="32"/>
      <c r="W854" s="33"/>
      <c r="X854" s="33"/>
      <c r="Y854" s="33"/>
      <c r="Z854" s="33"/>
      <c r="AA854" s="33"/>
      <c r="AB854" s="33"/>
      <c r="AC854" s="33"/>
      <c r="AD854" s="33"/>
      <c r="AE854" s="33"/>
      <c r="AF854" s="33"/>
      <c r="AG854" s="33"/>
      <c r="AH854" s="33"/>
      <c r="AI854" s="33"/>
      <c r="AJ854" s="33"/>
      <c r="AK854" s="33"/>
    </row>
    <row r="855" spans="1:37">
      <c r="A855" s="30"/>
      <c r="B855" s="29"/>
      <c r="C855" s="31"/>
      <c r="D855" s="32"/>
      <c r="E855" s="32"/>
      <c r="F855" s="32"/>
      <c r="G855" s="32"/>
      <c r="H855" s="32"/>
      <c r="I855" s="32"/>
      <c r="J855" s="32"/>
      <c r="K855" s="32"/>
      <c r="L855" s="32"/>
      <c r="M855" s="32"/>
      <c r="N855" s="32"/>
      <c r="O855" s="32"/>
      <c r="P855" s="32"/>
      <c r="Q855" s="32"/>
      <c r="R855" s="32"/>
      <c r="S855" s="32"/>
      <c r="T855" s="32"/>
      <c r="U855" s="32"/>
      <c r="V855" s="32"/>
      <c r="W855" s="33"/>
      <c r="X855" s="33"/>
      <c r="Y855" s="33"/>
      <c r="Z855" s="33"/>
      <c r="AA855" s="33"/>
      <c r="AB855" s="33"/>
      <c r="AC855" s="33"/>
      <c r="AD855" s="33"/>
      <c r="AE855" s="33"/>
      <c r="AF855" s="33"/>
      <c r="AG855" s="33"/>
      <c r="AH855" s="33"/>
      <c r="AI855" s="33"/>
      <c r="AJ855" s="33"/>
      <c r="AK855" s="33"/>
    </row>
    <row r="856" spans="1:37">
      <c r="A856" s="30"/>
      <c r="B856" s="29"/>
      <c r="C856" s="31"/>
      <c r="D856" s="32"/>
      <c r="E856" s="32"/>
      <c r="F856" s="32"/>
      <c r="G856" s="32"/>
      <c r="H856" s="32"/>
      <c r="I856" s="32"/>
      <c r="J856" s="32"/>
      <c r="K856" s="32"/>
      <c r="L856" s="32"/>
      <c r="M856" s="32"/>
      <c r="N856" s="32"/>
      <c r="O856" s="32"/>
      <c r="P856" s="32"/>
      <c r="Q856" s="32"/>
      <c r="R856" s="32"/>
      <c r="S856" s="32"/>
      <c r="T856" s="32"/>
      <c r="U856" s="32"/>
      <c r="V856" s="32"/>
      <c r="W856" s="33"/>
      <c r="X856" s="33"/>
      <c r="Y856" s="33"/>
      <c r="Z856" s="33"/>
      <c r="AA856" s="33"/>
      <c r="AB856" s="33"/>
      <c r="AC856" s="33"/>
      <c r="AD856" s="33"/>
      <c r="AE856" s="33"/>
      <c r="AF856" s="33"/>
      <c r="AG856" s="33"/>
      <c r="AH856" s="33"/>
      <c r="AI856" s="33"/>
      <c r="AJ856" s="33"/>
      <c r="AK856" s="33"/>
    </row>
    <row r="857" spans="1:37">
      <c r="A857" s="30"/>
      <c r="B857" s="29"/>
      <c r="C857" s="31"/>
      <c r="D857" s="32"/>
      <c r="E857" s="32"/>
      <c r="F857" s="32"/>
      <c r="G857" s="32"/>
      <c r="H857" s="32"/>
      <c r="I857" s="32"/>
      <c r="J857" s="32"/>
      <c r="K857" s="32"/>
      <c r="L857" s="32"/>
      <c r="M857" s="32"/>
      <c r="N857" s="32"/>
      <c r="O857" s="32"/>
      <c r="P857" s="32"/>
      <c r="Q857" s="32"/>
      <c r="R857" s="32"/>
      <c r="S857" s="32"/>
      <c r="T857" s="32"/>
      <c r="U857" s="32"/>
      <c r="V857" s="32"/>
      <c r="W857" s="33"/>
      <c r="X857" s="33"/>
      <c r="Y857" s="33"/>
      <c r="Z857" s="33"/>
      <c r="AA857" s="33"/>
      <c r="AB857" s="33"/>
      <c r="AC857" s="33"/>
      <c r="AD857" s="33"/>
      <c r="AE857" s="33"/>
      <c r="AF857" s="33"/>
      <c r="AG857" s="33"/>
      <c r="AH857" s="33"/>
      <c r="AI857" s="33"/>
      <c r="AJ857" s="33"/>
      <c r="AK857" s="33"/>
    </row>
    <row r="858" spans="1:37">
      <c r="A858" s="30"/>
      <c r="B858" s="29"/>
      <c r="C858" s="31"/>
      <c r="D858" s="32"/>
      <c r="E858" s="32"/>
      <c r="F858" s="32"/>
      <c r="G858" s="32"/>
      <c r="H858" s="32"/>
      <c r="I858" s="32"/>
      <c r="J858" s="32"/>
      <c r="K858" s="32"/>
      <c r="L858" s="32"/>
      <c r="M858" s="32"/>
      <c r="N858" s="32"/>
      <c r="O858" s="32"/>
      <c r="P858" s="32"/>
      <c r="Q858" s="32"/>
      <c r="R858" s="32"/>
      <c r="S858" s="32"/>
      <c r="T858" s="32"/>
      <c r="U858" s="32"/>
      <c r="V858" s="32"/>
      <c r="W858" s="33"/>
      <c r="X858" s="33"/>
      <c r="Y858" s="33"/>
      <c r="Z858" s="33"/>
      <c r="AA858" s="33"/>
      <c r="AB858" s="33"/>
      <c r="AC858" s="33"/>
      <c r="AD858" s="33"/>
      <c r="AE858" s="33"/>
      <c r="AF858" s="33"/>
      <c r="AG858" s="33"/>
      <c r="AH858" s="33"/>
      <c r="AI858" s="33"/>
      <c r="AJ858" s="33"/>
      <c r="AK858" s="33"/>
    </row>
    <row r="859" spans="1:37">
      <c r="A859" s="30"/>
      <c r="B859" s="29"/>
      <c r="C859" s="31"/>
      <c r="D859" s="32"/>
      <c r="E859" s="32"/>
      <c r="F859" s="32"/>
      <c r="G859" s="32"/>
      <c r="H859" s="32"/>
      <c r="I859" s="32"/>
      <c r="J859" s="32"/>
      <c r="K859" s="32"/>
      <c r="L859" s="32"/>
      <c r="M859" s="32"/>
      <c r="N859" s="32"/>
      <c r="O859" s="32"/>
      <c r="P859" s="32"/>
      <c r="Q859" s="32"/>
      <c r="R859" s="32"/>
      <c r="S859" s="32"/>
      <c r="T859" s="32"/>
      <c r="U859" s="32"/>
      <c r="V859" s="32"/>
      <c r="W859" s="33"/>
      <c r="X859" s="33"/>
      <c r="Y859" s="33"/>
      <c r="Z859" s="33"/>
      <c r="AA859" s="33"/>
      <c r="AB859" s="33"/>
      <c r="AC859" s="33"/>
      <c r="AD859" s="33"/>
      <c r="AE859" s="33"/>
      <c r="AF859" s="33"/>
      <c r="AG859" s="33"/>
      <c r="AH859" s="33"/>
      <c r="AI859" s="33"/>
      <c r="AJ859" s="33"/>
      <c r="AK859" s="33"/>
    </row>
    <row r="860" spans="1:37">
      <c r="A860" s="30"/>
      <c r="B860" s="29"/>
      <c r="C860" s="31"/>
      <c r="D860" s="32"/>
      <c r="E860" s="32"/>
      <c r="F860" s="32"/>
      <c r="G860" s="32"/>
      <c r="H860" s="32"/>
      <c r="I860" s="32"/>
      <c r="J860" s="32"/>
      <c r="K860" s="32"/>
      <c r="L860" s="32"/>
      <c r="M860" s="32"/>
      <c r="N860" s="32"/>
      <c r="O860" s="32"/>
      <c r="P860" s="32"/>
      <c r="Q860" s="32"/>
      <c r="R860" s="32"/>
      <c r="S860" s="32"/>
      <c r="T860" s="32"/>
      <c r="U860" s="32"/>
      <c r="V860" s="32"/>
      <c r="W860" s="33"/>
      <c r="X860" s="33"/>
      <c r="Y860" s="33"/>
      <c r="Z860" s="33"/>
      <c r="AA860" s="33"/>
      <c r="AB860" s="33"/>
      <c r="AC860" s="33"/>
      <c r="AD860" s="33"/>
      <c r="AE860" s="33"/>
      <c r="AF860" s="33"/>
      <c r="AG860" s="33"/>
      <c r="AH860" s="33"/>
      <c r="AI860" s="33"/>
      <c r="AJ860" s="33"/>
      <c r="AK860" s="33"/>
    </row>
    <row r="861" spans="1:37">
      <c r="A861" s="30"/>
      <c r="B861" s="29"/>
      <c r="C861" s="31"/>
      <c r="D861" s="32"/>
      <c r="E861" s="32"/>
      <c r="F861" s="32"/>
      <c r="G861" s="32"/>
      <c r="H861" s="32"/>
      <c r="I861" s="32"/>
      <c r="J861" s="32"/>
      <c r="K861" s="32"/>
      <c r="L861" s="32"/>
      <c r="M861" s="32"/>
      <c r="N861" s="32"/>
      <c r="O861" s="32"/>
      <c r="P861" s="32"/>
      <c r="Q861" s="32"/>
      <c r="R861" s="32"/>
      <c r="S861" s="32"/>
      <c r="T861" s="32"/>
      <c r="U861" s="32"/>
      <c r="V861" s="32"/>
      <c r="W861" s="33"/>
      <c r="X861" s="33"/>
      <c r="Y861" s="33"/>
      <c r="Z861" s="33"/>
      <c r="AA861" s="33"/>
      <c r="AB861" s="33"/>
      <c r="AC861" s="33"/>
      <c r="AD861" s="33"/>
      <c r="AE861" s="33"/>
      <c r="AF861" s="33"/>
      <c r="AG861" s="33"/>
      <c r="AH861" s="33"/>
      <c r="AI861" s="33"/>
      <c r="AJ861" s="33"/>
      <c r="AK861" s="33"/>
    </row>
    <row r="862" spans="1:37">
      <c r="A862" s="30"/>
      <c r="B862" s="29"/>
      <c r="C862" s="31"/>
      <c r="D862" s="32"/>
      <c r="E862" s="32"/>
      <c r="F862" s="32"/>
      <c r="G862" s="32"/>
      <c r="H862" s="32"/>
      <c r="I862" s="32"/>
      <c r="J862" s="32"/>
      <c r="K862" s="32"/>
      <c r="L862" s="32"/>
      <c r="M862" s="32"/>
      <c r="N862" s="32"/>
      <c r="O862" s="32"/>
      <c r="P862" s="32"/>
      <c r="Q862" s="32"/>
      <c r="R862" s="32"/>
      <c r="S862" s="32"/>
      <c r="T862" s="32"/>
      <c r="U862" s="32"/>
      <c r="V862" s="32"/>
      <c r="W862" s="33"/>
      <c r="X862" s="33"/>
      <c r="Y862" s="33"/>
      <c r="Z862" s="33"/>
      <c r="AA862" s="33"/>
      <c r="AB862" s="33"/>
      <c r="AC862" s="33"/>
      <c r="AD862" s="33"/>
      <c r="AE862" s="33"/>
      <c r="AF862" s="33"/>
      <c r="AG862" s="33"/>
      <c r="AH862" s="33"/>
      <c r="AI862" s="33"/>
      <c r="AJ862" s="33"/>
      <c r="AK862" s="33"/>
    </row>
    <row r="863" spans="1:37">
      <c r="A863" s="30"/>
      <c r="B863" s="29"/>
      <c r="C863" s="31"/>
      <c r="D863" s="32"/>
      <c r="E863" s="32"/>
      <c r="F863" s="32"/>
      <c r="G863" s="32"/>
      <c r="H863" s="32"/>
      <c r="I863" s="32"/>
      <c r="J863" s="32"/>
      <c r="K863" s="32"/>
      <c r="L863" s="32"/>
      <c r="M863" s="32"/>
      <c r="N863" s="32"/>
      <c r="O863" s="32"/>
      <c r="P863" s="32"/>
      <c r="Q863" s="32"/>
      <c r="R863" s="32"/>
      <c r="S863" s="32"/>
      <c r="T863" s="32"/>
      <c r="U863" s="32"/>
      <c r="V863" s="32"/>
      <c r="W863" s="33"/>
      <c r="X863" s="33"/>
      <c r="Y863" s="33"/>
      <c r="Z863" s="33"/>
      <c r="AA863" s="33"/>
      <c r="AB863" s="33"/>
      <c r="AC863" s="33"/>
      <c r="AD863" s="33"/>
      <c r="AE863" s="33"/>
      <c r="AF863" s="33"/>
      <c r="AG863" s="33"/>
      <c r="AH863" s="33"/>
      <c r="AI863" s="33"/>
      <c r="AJ863" s="33"/>
      <c r="AK863" s="33"/>
    </row>
    <row r="864" spans="1:37">
      <c r="A864" s="30"/>
      <c r="B864" s="29"/>
      <c r="C864" s="31"/>
      <c r="D864" s="32"/>
      <c r="E864" s="32"/>
      <c r="F864" s="32"/>
      <c r="G864" s="32"/>
      <c r="H864" s="32"/>
      <c r="I864" s="32"/>
      <c r="J864" s="32"/>
      <c r="K864" s="32"/>
      <c r="L864" s="32"/>
      <c r="M864" s="32"/>
      <c r="N864" s="32"/>
      <c r="O864" s="32"/>
      <c r="P864" s="32"/>
      <c r="Q864" s="32"/>
      <c r="R864" s="32"/>
      <c r="S864" s="32"/>
      <c r="T864" s="32"/>
      <c r="U864" s="32"/>
      <c r="V864" s="32"/>
      <c r="W864" s="33"/>
      <c r="X864" s="33"/>
      <c r="Y864" s="33"/>
      <c r="Z864" s="33"/>
      <c r="AA864" s="33"/>
      <c r="AB864" s="33"/>
      <c r="AC864" s="33"/>
      <c r="AD864" s="33"/>
      <c r="AE864" s="33"/>
      <c r="AF864" s="33"/>
      <c r="AG864" s="33"/>
      <c r="AH864" s="33"/>
      <c r="AI864" s="33"/>
      <c r="AJ864" s="33"/>
      <c r="AK864" s="33"/>
    </row>
    <row r="865" spans="1:37">
      <c r="A865" s="30"/>
      <c r="B865" s="29"/>
      <c r="C865" s="31"/>
      <c r="D865" s="32"/>
      <c r="E865" s="32"/>
      <c r="F865" s="32"/>
      <c r="G865" s="32"/>
      <c r="H865" s="32"/>
      <c r="I865" s="32"/>
      <c r="J865" s="32"/>
      <c r="K865" s="32"/>
      <c r="L865" s="32"/>
      <c r="M865" s="32"/>
      <c r="N865" s="32"/>
      <c r="O865" s="32"/>
      <c r="P865" s="32"/>
      <c r="Q865" s="32"/>
      <c r="R865" s="32"/>
      <c r="S865" s="32"/>
      <c r="T865" s="32"/>
      <c r="U865" s="32"/>
      <c r="V865" s="32"/>
      <c r="W865" s="33"/>
      <c r="X865" s="33"/>
      <c r="Y865" s="33"/>
      <c r="Z865" s="33"/>
      <c r="AA865" s="33"/>
      <c r="AB865" s="33"/>
      <c r="AC865" s="33"/>
      <c r="AD865" s="33"/>
      <c r="AE865" s="33"/>
      <c r="AF865" s="33"/>
      <c r="AG865" s="33"/>
      <c r="AH865" s="33"/>
      <c r="AI865" s="33"/>
      <c r="AJ865" s="33"/>
      <c r="AK865" s="33"/>
    </row>
    <row r="866" spans="1:37">
      <c r="A866" s="30"/>
      <c r="B866" s="29"/>
      <c r="C866" s="31"/>
      <c r="D866" s="32"/>
      <c r="E866" s="32"/>
      <c r="F866" s="32"/>
      <c r="G866" s="32"/>
      <c r="H866" s="32"/>
      <c r="I866" s="32"/>
      <c r="J866" s="32"/>
      <c r="K866" s="32"/>
      <c r="L866" s="32"/>
      <c r="M866" s="32"/>
      <c r="N866" s="32"/>
      <c r="O866" s="32"/>
      <c r="P866" s="32"/>
      <c r="Q866" s="32"/>
      <c r="R866" s="32"/>
      <c r="S866" s="32"/>
      <c r="T866" s="32"/>
      <c r="U866" s="32"/>
      <c r="V866" s="32"/>
      <c r="W866" s="33"/>
      <c r="X866" s="33"/>
      <c r="Y866" s="33"/>
      <c r="Z866" s="33"/>
      <c r="AA866" s="33"/>
      <c r="AB866" s="33"/>
      <c r="AC866" s="33"/>
      <c r="AD866" s="33"/>
      <c r="AE866" s="33"/>
      <c r="AF866" s="33"/>
      <c r="AG866" s="33"/>
      <c r="AH866" s="33"/>
      <c r="AI866" s="33"/>
      <c r="AJ866" s="33"/>
      <c r="AK866" s="33"/>
    </row>
    <row r="867" spans="1:37">
      <c r="A867" s="30"/>
      <c r="B867" s="29"/>
      <c r="C867" s="31"/>
      <c r="D867" s="32"/>
      <c r="E867" s="32"/>
      <c r="F867" s="32"/>
      <c r="G867" s="32"/>
      <c r="H867" s="32"/>
      <c r="I867" s="32"/>
      <c r="J867" s="32"/>
      <c r="K867" s="32"/>
      <c r="L867" s="32"/>
      <c r="M867" s="32"/>
      <c r="N867" s="32"/>
      <c r="O867" s="32"/>
      <c r="P867" s="32"/>
      <c r="Q867" s="32"/>
      <c r="R867" s="32"/>
      <c r="S867" s="32"/>
      <c r="T867" s="32"/>
      <c r="U867" s="32"/>
      <c r="V867" s="32"/>
      <c r="W867" s="33"/>
      <c r="X867" s="33"/>
      <c r="Y867" s="33"/>
      <c r="Z867" s="33"/>
      <c r="AA867" s="33"/>
      <c r="AB867" s="33"/>
      <c r="AC867" s="33"/>
      <c r="AD867" s="33"/>
      <c r="AE867" s="33"/>
      <c r="AF867" s="33"/>
      <c r="AG867" s="33"/>
      <c r="AH867" s="33"/>
      <c r="AI867" s="33"/>
      <c r="AJ867" s="33"/>
      <c r="AK867" s="33"/>
    </row>
    <row r="868" spans="1:37">
      <c r="A868" s="30"/>
      <c r="B868" s="29"/>
      <c r="C868" s="31"/>
      <c r="D868" s="32"/>
      <c r="E868" s="32"/>
      <c r="F868" s="32"/>
      <c r="G868" s="32"/>
      <c r="H868" s="32"/>
      <c r="I868" s="32"/>
      <c r="J868" s="32"/>
      <c r="K868" s="32"/>
      <c r="L868" s="32"/>
      <c r="M868" s="32"/>
      <c r="N868" s="32"/>
      <c r="O868" s="32"/>
      <c r="P868" s="32"/>
      <c r="Q868" s="32"/>
      <c r="R868" s="32"/>
      <c r="S868" s="32"/>
      <c r="T868" s="32"/>
      <c r="U868" s="32"/>
      <c r="V868" s="32"/>
      <c r="W868" s="33"/>
      <c r="X868" s="33"/>
      <c r="Y868" s="33"/>
      <c r="Z868" s="33"/>
      <c r="AA868" s="33"/>
      <c r="AB868" s="33"/>
      <c r="AC868" s="33"/>
      <c r="AD868" s="33"/>
      <c r="AE868" s="33"/>
      <c r="AF868" s="33"/>
      <c r="AG868" s="33"/>
      <c r="AH868" s="33"/>
      <c r="AI868" s="33"/>
      <c r="AJ868" s="33"/>
      <c r="AK868" s="33"/>
    </row>
    <row r="869" spans="1:37">
      <c r="A869" s="30"/>
      <c r="B869" s="29"/>
      <c r="C869" s="31"/>
      <c r="D869" s="32"/>
      <c r="E869" s="32"/>
      <c r="F869" s="32"/>
      <c r="G869" s="32"/>
      <c r="H869" s="32"/>
      <c r="I869" s="32"/>
      <c r="J869" s="32"/>
      <c r="K869" s="32"/>
      <c r="L869" s="32"/>
      <c r="M869" s="32"/>
      <c r="N869" s="32"/>
      <c r="O869" s="32"/>
      <c r="P869" s="32"/>
      <c r="Q869" s="32"/>
      <c r="R869" s="32"/>
      <c r="S869" s="32"/>
      <c r="T869" s="32"/>
      <c r="U869" s="32"/>
      <c r="V869" s="32"/>
      <c r="W869" s="33"/>
      <c r="X869" s="33"/>
      <c r="Y869" s="33"/>
      <c r="Z869" s="33"/>
      <c r="AA869" s="33"/>
      <c r="AB869" s="33"/>
      <c r="AC869" s="33"/>
      <c r="AD869" s="33"/>
      <c r="AE869" s="33"/>
      <c r="AF869" s="33"/>
      <c r="AG869" s="33"/>
      <c r="AH869" s="33"/>
      <c r="AI869" s="33"/>
      <c r="AJ869" s="33"/>
      <c r="AK869" s="33"/>
    </row>
    <row r="870" spans="1:37">
      <c r="A870" s="30"/>
      <c r="B870" s="29"/>
      <c r="C870" s="31"/>
      <c r="D870" s="32"/>
      <c r="E870" s="32"/>
      <c r="F870" s="32"/>
      <c r="G870" s="32"/>
      <c r="H870" s="32"/>
      <c r="I870" s="32"/>
      <c r="J870" s="32"/>
      <c r="K870" s="32"/>
      <c r="L870" s="32"/>
      <c r="M870" s="32"/>
      <c r="N870" s="32"/>
      <c r="O870" s="32"/>
      <c r="P870" s="32"/>
      <c r="Q870" s="32"/>
      <c r="R870" s="32"/>
      <c r="S870" s="32"/>
      <c r="T870" s="32"/>
      <c r="U870" s="32"/>
      <c r="V870" s="32"/>
      <c r="W870" s="33"/>
      <c r="X870" s="33"/>
      <c r="Y870" s="33"/>
      <c r="Z870" s="33"/>
      <c r="AA870" s="33"/>
      <c r="AB870" s="33"/>
      <c r="AC870" s="33"/>
      <c r="AD870" s="33"/>
      <c r="AE870" s="33"/>
      <c r="AF870" s="33"/>
      <c r="AG870" s="33"/>
      <c r="AH870" s="33"/>
      <c r="AI870" s="33"/>
      <c r="AJ870" s="33"/>
      <c r="AK870" s="33"/>
    </row>
    <row r="871" spans="1:37">
      <c r="A871" s="30"/>
      <c r="B871" s="29"/>
      <c r="C871" s="31"/>
      <c r="D871" s="32"/>
      <c r="E871" s="32"/>
      <c r="F871" s="32"/>
      <c r="G871" s="32"/>
      <c r="H871" s="32"/>
      <c r="I871" s="32"/>
      <c r="J871" s="32"/>
      <c r="K871" s="32"/>
      <c r="L871" s="32"/>
      <c r="M871" s="32"/>
      <c r="N871" s="32"/>
      <c r="O871" s="32"/>
      <c r="P871" s="32"/>
      <c r="Q871" s="32"/>
      <c r="R871" s="32"/>
      <c r="S871" s="32"/>
      <c r="T871" s="32"/>
      <c r="U871" s="32"/>
      <c r="V871" s="32"/>
      <c r="W871" s="33"/>
      <c r="X871" s="33"/>
      <c r="Y871" s="33"/>
      <c r="Z871" s="33"/>
      <c r="AA871" s="33"/>
      <c r="AB871" s="33"/>
      <c r="AC871" s="33"/>
      <c r="AD871" s="33"/>
      <c r="AE871" s="33"/>
      <c r="AF871" s="33"/>
      <c r="AG871" s="33"/>
      <c r="AH871" s="33"/>
      <c r="AI871" s="33"/>
      <c r="AJ871" s="33"/>
      <c r="AK871" s="33"/>
    </row>
    <row r="872" spans="1:37">
      <c r="A872" s="30"/>
      <c r="B872" s="29"/>
      <c r="C872" s="31"/>
      <c r="D872" s="32"/>
      <c r="E872" s="32"/>
      <c r="F872" s="32"/>
      <c r="G872" s="32"/>
      <c r="H872" s="32"/>
      <c r="I872" s="32"/>
      <c r="J872" s="32"/>
      <c r="K872" s="32"/>
      <c r="L872" s="32"/>
      <c r="M872" s="32"/>
      <c r="N872" s="32"/>
      <c r="O872" s="32"/>
      <c r="P872" s="32"/>
      <c r="Q872" s="32"/>
      <c r="R872" s="32"/>
      <c r="S872" s="32"/>
      <c r="T872" s="32"/>
      <c r="U872" s="32"/>
      <c r="V872" s="32"/>
      <c r="W872" s="33"/>
      <c r="X872" s="33"/>
      <c r="Y872" s="33"/>
      <c r="Z872" s="33"/>
      <c r="AA872" s="33"/>
      <c r="AB872" s="33"/>
      <c r="AC872" s="33"/>
      <c r="AD872" s="33"/>
      <c r="AE872" s="33"/>
      <c r="AF872" s="33"/>
      <c r="AG872" s="33"/>
      <c r="AH872" s="33"/>
      <c r="AI872" s="33"/>
      <c r="AJ872" s="33"/>
      <c r="AK872" s="33"/>
    </row>
    <row r="873" spans="1:37">
      <c r="A873" s="30"/>
      <c r="B873" s="29"/>
      <c r="C873" s="31"/>
      <c r="D873" s="32"/>
      <c r="E873" s="32"/>
      <c r="F873" s="32"/>
      <c r="G873" s="32"/>
      <c r="H873" s="32"/>
      <c r="I873" s="32"/>
      <c r="J873" s="32"/>
      <c r="K873" s="32"/>
      <c r="L873" s="32"/>
      <c r="M873" s="32"/>
      <c r="N873" s="32"/>
      <c r="O873" s="32"/>
      <c r="P873" s="32"/>
      <c r="Q873" s="32"/>
      <c r="R873" s="32"/>
      <c r="S873" s="32"/>
      <c r="T873" s="32"/>
      <c r="U873" s="32"/>
      <c r="V873" s="32"/>
      <c r="W873" s="33"/>
      <c r="X873" s="33"/>
      <c r="Y873" s="33"/>
      <c r="Z873" s="33"/>
      <c r="AA873" s="33"/>
      <c r="AB873" s="33"/>
      <c r="AC873" s="33"/>
      <c r="AD873" s="33"/>
      <c r="AE873" s="33"/>
      <c r="AF873" s="33"/>
      <c r="AG873" s="33"/>
      <c r="AH873" s="33"/>
      <c r="AI873" s="33"/>
      <c r="AJ873" s="33"/>
      <c r="AK873" s="33"/>
    </row>
    <row r="874" spans="1:37">
      <c r="A874" s="30"/>
      <c r="B874" s="29"/>
      <c r="C874" s="31"/>
      <c r="D874" s="32"/>
      <c r="E874" s="32"/>
      <c r="F874" s="32"/>
      <c r="G874" s="32"/>
      <c r="H874" s="32"/>
      <c r="I874" s="32"/>
      <c r="J874" s="32"/>
      <c r="K874" s="32"/>
      <c r="L874" s="32"/>
      <c r="M874" s="32"/>
      <c r="N874" s="32"/>
      <c r="O874" s="32"/>
      <c r="P874" s="32"/>
      <c r="Q874" s="32"/>
      <c r="R874" s="32"/>
      <c r="S874" s="32"/>
      <c r="T874" s="32"/>
      <c r="U874" s="32"/>
      <c r="V874" s="32"/>
      <c r="W874" s="33"/>
      <c r="X874" s="33"/>
      <c r="Y874" s="33"/>
      <c r="Z874" s="33"/>
      <c r="AA874" s="33"/>
      <c r="AB874" s="33"/>
      <c r="AC874" s="33"/>
      <c r="AD874" s="33"/>
      <c r="AE874" s="33"/>
      <c r="AF874" s="33"/>
      <c r="AG874" s="33"/>
      <c r="AH874" s="33"/>
      <c r="AI874" s="33"/>
      <c r="AJ874" s="33"/>
      <c r="AK874" s="33"/>
    </row>
    <row r="875" spans="1:37">
      <c r="A875" s="30"/>
      <c r="B875" s="29"/>
      <c r="C875" s="31"/>
      <c r="D875" s="32"/>
      <c r="E875" s="32"/>
      <c r="F875" s="32"/>
      <c r="G875" s="32"/>
      <c r="H875" s="32"/>
      <c r="I875" s="32"/>
      <c r="J875" s="32"/>
      <c r="K875" s="32"/>
      <c r="L875" s="32"/>
      <c r="M875" s="32"/>
      <c r="N875" s="32"/>
      <c r="O875" s="32"/>
      <c r="P875" s="32"/>
      <c r="Q875" s="32"/>
      <c r="R875" s="32"/>
      <c r="S875" s="32"/>
      <c r="T875" s="32"/>
      <c r="U875" s="32"/>
      <c r="V875" s="32"/>
      <c r="W875" s="33"/>
      <c r="X875" s="33"/>
      <c r="Y875" s="33"/>
      <c r="Z875" s="33"/>
      <c r="AA875" s="33"/>
      <c r="AB875" s="33"/>
      <c r="AC875" s="33"/>
      <c r="AD875" s="33"/>
      <c r="AE875" s="33"/>
      <c r="AF875" s="33"/>
      <c r="AG875" s="33"/>
      <c r="AH875" s="33"/>
      <c r="AI875" s="33"/>
      <c r="AJ875" s="33"/>
      <c r="AK875" s="33"/>
    </row>
    <row r="876" spans="1:37">
      <c r="A876" s="30"/>
      <c r="B876" s="29"/>
      <c r="C876" s="31"/>
      <c r="D876" s="32"/>
      <c r="E876" s="32"/>
      <c r="F876" s="32"/>
      <c r="G876" s="32"/>
      <c r="H876" s="32"/>
      <c r="I876" s="32"/>
      <c r="J876" s="32"/>
      <c r="K876" s="32"/>
      <c r="L876" s="32"/>
      <c r="M876" s="32"/>
      <c r="N876" s="32"/>
      <c r="O876" s="32"/>
      <c r="P876" s="32"/>
      <c r="Q876" s="32"/>
      <c r="R876" s="32"/>
      <c r="S876" s="32"/>
      <c r="T876" s="32"/>
      <c r="U876" s="32"/>
      <c r="V876" s="32"/>
      <c r="W876" s="33"/>
      <c r="X876" s="33"/>
      <c r="Y876" s="33"/>
      <c r="Z876" s="33"/>
      <c r="AA876" s="33"/>
      <c r="AB876" s="33"/>
      <c r="AC876" s="33"/>
      <c r="AD876" s="33"/>
      <c r="AE876" s="33"/>
      <c r="AF876" s="33"/>
      <c r="AG876" s="33"/>
      <c r="AH876" s="33"/>
      <c r="AI876" s="33"/>
      <c r="AJ876" s="33"/>
      <c r="AK876" s="33"/>
    </row>
    <row r="877" spans="1:37">
      <c r="A877" s="30"/>
      <c r="B877" s="29"/>
      <c r="C877" s="31"/>
      <c r="D877" s="32"/>
      <c r="E877" s="32"/>
      <c r="F877" s="32"/>
      <c r="G877" s="32"/>
      <c r="H877" s="32"/>
      <c r="I877" s="32"/>
      <c r="J877" s="32"/>
      <c r="K877" s="32"/>
      <c r="L877" s="32"/>
      <c r="M877" s="32"/>
      <c r="N877" s="32"/>
      <c r="O877" s="32"/>
      <c r="P877" s="32"/>
      <c r="Q877" s="32"/>
      <c r="R877" s="32"/>
      <c r="S877" s="32"/>
      <c r="T877" s="32"/>
      <c r="U877" s="32"/>
      <c r="V877" s="32"/>
      <c r="W877" s="33"/>
      <c r="X877" s="33"/>
      <c r="Y877" s="33"/>
      <c r="Z877" s="33"/>
      <c r="AA877" s="33"/>
      <c r="AB877" s="33"/>
      <c r="AC877" s="33"/>
      <c r="AD877" s="33"/>
      <c r="AE877" s="33"/>
      <c r="AF877" s="33"/>
      <c r="AG877" s="33"/>
      <c r="AH877" s="33"/>
      <c r="AI877" s="33"/>
      <c r="AJ877" s="33"/>
      <c r="AK877" s="33"/>
    </row>
    <row r="878" spans="1:37">
      <c r="A878" s="30"/>
      <c r="B878" s="29"/>
      <c r="C878" s="31"/>
      <c r="D878" s="32"/>
      <c r="E878" s="32"/>
      <c r="F878" s="32"/>
      <c r="G878" s="32"/>
      <c r="H878" s="32"/>
      <c r="I878" s="32"/>
      <c r="J878" s="32"/>
      <c r="K878" s="32"/>
      <c r="L878" s="32"/>
      <c r="M878" s="32"/>
      <c r="N878" s="32"/>
      <c r="O878" s="32"/>
      <c r="P878" s="32"/>
      <c r="Q878" s="32"/>
      <c r="R878" s="32"/>
      <c r="S878" s="32"/>
      <c r="T878" s="32"/>
      <c r="U878" s="32"/>
      <c r="V878" s="32"/>
      <c r="W878" s="33"/>
      <c r="X878" s="33"/>
      <c r="Y878" s="33"/>
      <c r="Z878" s="33"/>
      <c r="AA878" s="33"/>
      <c r="AB878" s="33"/>
      <c r="AC878" s="33"/>
      <c r="AD878" s="33"/>
      <c r="AE878" s="33"/>
      <c r="AF878" s="33"/>
      <c r="AG878" s="33"/>
      <c r="AH878" s="33"/>
      <c r="AI878" s="33"/>
      <c r="AJ878" s="33"/>
      <c r="AK878" s="33"/>
    </row>
    <row r="879" spans="1:37">
      <c r="A879" s="30"/>
      <c r="B879" s="29"/>
      <c r="C879" s="31"/>
      <c r="D879" s="32"/>
      <c r="E879" s="32"/>
      <c r="F879" s="32"/>
      <c r="G879" s="32"/>
      <c r="H879" s="32"/>
      <c r="I879" s="32"/>
      <c r="J879" s="32"/>
      <c r="K879" s="32"/>
      <c r="L879" s="32"/>
      <c r="M879" s="32"/>
      <c r="N879" s="32"/>
      <c r="O879" s="32"/>
      <c r="P879" s="32"/>
      <c r="Q879" s="32"/>
      <c r="R879" s="32"/>
      <c r="S879" s="32"/>
      <c r="T879" s="32"/>
      <c r="U879" s="32"/>
      <c r="V879" s="32"/>
      <c r="W879" s="33"/>
      <c r="X879" s="33"/>
      <c r="Y879" s="33"/>
      <c r="Z879" s="33"/>
      <c r="AA879" s="33"/>
      <c r="AB879" s="33"/>
      <c r="AC879" s="33"/>
      <c r="AD879" s="33"/>
      <c r="AE879" s="33"/>
      <c r="AF879" s="33"/>
      <c r="AG879" s="33"/>
      <c r="AH879" s="33"/>
      <c r="AI879" s="33"/>
      <c r="AJ879" s="33"/>
      <c r="AK879" s="33"/>
    </row>
    <row r="880" spans="1:37">
      <c r="A880" s="30"/>
      <c r="B880" s="29"/>
      <c r="C880" s="31"/>
      <c r="D880" s="32"/>
      <c r="E880" s="32"/>
      <c r="F880" s="32"/>
      <c r="G880" s="32"/>
      <c r="H880" s="32"/>
      <c r="I880" s="32"/>
      <c r="J880" s="32"/>
      <c r="K880" s="32"/>
      <c r="L880" s="32"/>
      <c r="M880" s="32"/>
      <c r="N880" s="32"/>
      <c r="O880" s="32"/>
      <c r="P880" s="32"/>
      <c r="Q880" s="32"/>
      <c r="R880" s="32"/>
      <c r="S880" s="32"/>
      <c r="T880" s="32"/>
      <c r="U880" s="32"/>
      <c r="V880" s="32"/>
      <c r="W880" s="33"/>
      <c r="X880" s="33"/>
      <c r="Y880" s="33"/>
      <c r="Z880" s="33"/>
      <c r="AA880" s="33"/>
      <c r="AB880" s="33"/>
      <c r="AC880" s="33"/>
      <c r="AD880" s="33"/>
      <c r="AE880" s="33"/>
      <c r="AF880" s="33"/>
      <c r="AG880" s="33"/>
      <c r="AH880" s="33"/>
      <c r="AI880" s="33"/>
      <c r="AJ880" s="33"/>
      <c r="AK880" s="33"/>
    </row>
    <row r="881" spans="1:37">
      <c r="A881" s="30"/>
      <c r="B881" s="29"/>
      <c r="C881" s="31"/>
      <c r="D881" s="32"/>
      <c r="E881" s="32"/>
      <c r="F881" s="32"/>
      <c r="G881" s="32"/>
      <c r="H881" s="32"/>
      <c r="I881" s="32"/>
      <c r="J881" s="32"/>
      <c r="K881" s="32"/>
      <c r="L881" s="32"/>
      <c r="M881" s="32"/>
      <c r="N881" s="32"/>
      <c r="O881" s="32"/>
      <c r="P881" s="32"/>
      <c r="Q881" s="32"/>
      <c r="R881" s="32"/>
      <c r="S881" s="32"/>
      <c r="T881" s="32"/>
      <c r="U881" s="32"/>
      <c r="V881" s="32"/>
      <c r="W881" s="33"/>
      <c r="X881" s="33"/>
      <c r="Y881" s="33"/>
      <c r="Z881" s="33"/>
      <c r="AA881" s="33"/>
      <c r="AB881" s="33"/>
      <c r="AC881" s="33"/>
      <c r="AD881" s="33"/>
      <c r="AE881" s="33"/>
      <c r="AF881" s="33"/>
      <c r="AG881" s="33"/>
      <c r="AH881" s="33"/>
      <c r="AI881" s="33"/>
      <c r="AJ881" s="33"/>
      <c r="AK881" s="33"/>
    </row>
    <row r="882" spans="1:37">
      <c r="A882" s="30"/>
      <c r="B882" s="29"/>
      <c r="C882" s="31"/>
      <c r="D882" s="32"/>
      <c r="E882" s="32"/>
      <c r="F882" s="32"/>
      <c r="G882" s="32"/>
      <c r="H882" s="32"/>
      <c r="I882" s="32"/>
      <c r="J882" s="32"/>
      <c r="K882" s="32"/>
      <c r="L882" s="32"/>
      <c r="M882" s="32"/>
      <c r="N882" s="32"/>
      <c r="O882" s="32"/>
      <c r="P882" s="32"/>
      <c r="Q882" s="32"/>
      <c r="R882" s="32"/>
      <c r="S882" s="32"/>
      <c r="T882" s="32"/>
      <c r="U882" s="32"/>
      <c r="V882" s="32"/>
      <c r="W882" s="33"/>
      <c r="X882" s="33"/>
      <c r="Y882" s="33"/>
      <c r="Z882" s="33"/>
      <c r="AA882" s="33"/>
      <c r="AB882" s="33"/>
      <c r="AC882" s="33"/>
      <c r="AD882" s="33"/>
      <c r="AE882" s="33"/>
      <c r="AF882" s="33"/>
      <c r="AG882" s="33"/>
      <c r="AH882" s="33"/>
      <c r="AI882" s="33"/>
      <c r="AJ882" s="33"/>
      <c r="AK882" s="33"/>
    </row>
    <row r="883" spans="1:37">
      <c r="A883" s="30"/>
      <c r="B883" s="29"/>
      <c r="C883" s="31"/>
      <c r="D883" s="32"/>
      <c r="E883" s="32"/>
      <c r="F883" s="32"/>
      <c r="G883" s="32"/>
      <c r="H883" s="32"/>
      <c r="I883" s="32"/>
      <c r="J883" s="32"/>
      <c r="K883" s="32"/>
      <c r="L883" s="32"/>
      <c r="M883" s="32"/>
      <c r="N883" s="32"/>
      <c r="O883" s="32"/>
      <c r="P883" s="32"/>
      <c r="Q883" s="32"/>
      <c r="R883" s="32"/>
      <c r="S883" s="32"/>
      <c r="T883" s="32"/>
      <c r="U883" s="32"/>
      <c r="V883" s="32"/>
      <c r="W883" s="33"/>
      <c r="X883" s="33"/>
      <c r="Y883" s="33"/>
      <c r="Z883" s="33"/>
      <c r="AA883" s="33"/>
      <c r="AB883" s="33"/>
      <c r="AC883" s="33"/>
      <c r="AD883" s="33"/>
      <c r="AE883" s="33"/>
      <c r="AF883" s="33"/>
      <c r="AG883" s="33"/>
      <c r="AH883" s="33"/>
      <c r="AI883" s="33"/>
      <c r="AJ883" s="33"/>
      <c r="AK883" s="33"/>
    </row>
    <row r="884" spans="1:37">
      <c r="A884" s="30"/>
      <c r="B884" s="29"/>
      <c r="C884" s="31"/>
      <c r="D884" s="32"/>
      <c r="E884" s="32"/>
      <c r="F884" s="32"/>
      <c r="G884" s="32"/>
      <c r="H884" s="32"/>
      <c r="I884" s="32"/>
      <c r="J884" s="32"/>
      <c r="K884" s="32"/>
      <c r="L884" s="32"/>
      <c r="M884" s="32"/>
      <c r="N884" s="32"/>
      <c r="O884" s="32"/>
      <c r="P884" s="32"/>
      <c r="Q884" s="32"/>
      <c r="R884" s="32"/>
      <c r="S884" s="32"/>
      <c r="T884" s="32"/>
      <c r="U884" s="32"/>
      <c r="V884" s="32"/>
      <c r="W884" s="33"/>
      <c r="X884" s="33"/>
      <c r="Y884" s="33"/>
      <c r="Z884" s="33"/>
      <c r="AA884" s="33"/>
      <c r="AB884" s="33"/>
      <c r="AC884" s="33"/>
      <c r="AD884" s="33"/>
      <c r="AE884" s="33"/>
      <c r="AF884" s="33"/>
      <c r="AG884" s="33"/>
      <c r="AH884" s="33"/>
      <c r="AI884" s="33"/>
      <c r="AJ884" s="33"/>
      <c r="AK884" s="33"/>
    </row>
    <row r="885" spans="1:37">
      <c r="A885" s="30"/>
      <c r="B885" s="29"/>
      <c r="C885" s="31"/>
      <c r="D885" s="32"/>
      <c r="E885" s="32"/>
      <c r="F885" s="32"/>
      <c r="G885" s="32"/>
      <c r="H885" s="32"/>
      <c r="I885" s="32"/>
      <c r="J885" s="32"/>
      <c r="K885" s="32"/>
      <c r="L885" s="32"/>
      <c r="M885" s="32"/>
      <c r="N885" s="32"/>
      <c r="O885" s="32"/>
      <c r="P885" s="32"/>
      <c r="Q885" s="32"/>
      <c r="R885" s="32"/>
      <c r="S885" s="32"/>
      <c r="T885" s="32"/>
      <c r="U885" s="32"/>
      <c r="V885" s="32"/>
      <c r="W885" s="33"/>
      <c r="X885" s="33"/>
      <c r="Y885" s="33"/>
      <c r="Z885" s="33"/>
      <c r="AA885" s="33"/>
      <c r="AB885" s="33"/>
      <c r="AC885" s="33"/>
      <c r="AD885" s="33"/>
      <c r="AE885" s="33"/>
      <c r="AF885" s="33"/>
      <c r="AG885" s="33"/>
      <c r="AH885" s="33"/>
      <c r="AI885" s="33"/>
      <c r="AJ885" s="33"/>
      <c r="AK885" s="33"/>
    </row>
    <row r="886" spans="1:37">
      <c r="A886" s="30"/>
      <c r="B886" s="29"/>
      <c r="C886" s="31"/>
      <c r="D886" s="32"/>
      <c r="E886" s="32"/>
      <c r="F886" s="32"/>
      <c r="G886" s="32"/>
      <c r="H886" s="32"/>
      <c r="I886" s="32"/>
      <c r="J886" s="32"/>
      <c r="K886" s="32"/>
      <c r="L886" s="32"/>
      <c r="M886" s="32"/>
      <c r="N886" s="32"/>
      <c r="O886" s="32"/>
      <c r="P886" s="32"/>
      <c r="Q886" s="32"/>
      <c r="R886" s="32"/>
      <c r="S886" s="32"/>
      <c r="T886" s="32"/>
      <c r="U886" s="32"/>
      <c r="V886" s="32"/>
      <c r="W886" s="33"/>
      <c r="X886" s="33"/>
      <c r="Y886" s="33"/>
      <c r="Z886" s="33"/>
      <c r="AA886" s="33"/>
      <c r="AB886" s="33"/>
      <c r="AC886" s="33"/>
      <c r="AD886" s="33"/>
      <c r="AE886" s="33"/>
      <c r="AF886" s="33"/>
      <c r="AG886" s="33"/>
      <c r="AH886" s="33"/>
      <c r="AI886" s="33"/>
      <c r="AJ886" s="33"/>
      <c r="AK886" s="33"/>
    </row>
    <row r="887" spans="1:37">
      <c r="A887" s="30"/>
      <c r="B887" s="29"/>
      <c r="C887" s="31"/>
      <c r="D887" s="32"/>
      <c r="E887" s="32"/>
      <c r="F887" s="32"/>
      <c r="G887" s="32"/>
      <c r="H887" s="32"/>
      <c r="I887" s="32"/>
      <c r="J887" s="32"/>
      <c r="K887" s="32"/>
      <c r="L887" s="32"/>
      <c r="M887" s="32"/>
      <c r="N887" s="32"/>
      <c r="O887" s="32"/>
      <c r="P887" s="32"/>
      <c r="Q887" s="32"/>
      <c r="R887" s="32"/>
      <c r="S887" s="32"/>
      <c r="T887" s="32"/>
      <c r="U887" s="32"/>
      <c r="V887" s="32"/>
      <c r="W887" s="33"/>
      <c r="X887" s="33"/>
      <c r="Y887" s="33"/>
      <c r="Z887" s="33"/>
      <c r="AA887" s="33"/>
      <c r="AB887" s="33"/>
      <c r="AC887" s="33"/>
      <c r="AD887" s="33"/>
      <c r="AE887" s="33"/>
      <c r="AF887" s="33"/>
      <c r="AG887" s="33"/>
      <c r="AH887" s="33"/>
      <c r="AI887" s="33"/>
      <c r="AJ887" s="33"/>
      <c r="AK887" s="33"/>
    </row>
    <row r="888" spans="1:37">
      <c r="A888" s="30"/>
      <c r="B888" s="29"/>
      <c r="C888" s="31"/>
      <c r="D888" s="32"/>
      <c r="E888" s="32"/>
      <c r="F888" s="32"/>
      <c r="G888" s="32"/>
      <c r="H888" s="32"/>
      <c r="I888" s="32"/>
      <c r="J888" s="32"/>
      <c r="K888" s="32"/>
      <c r="L888" s="32"/>
      <c r="M888" s="32"/>
      <c r="N888" s="32"/>
      <c r="O888" s="32"/>
      <c r="P888" s="32"/>
      <c r="Q888" s="32"/>
      <c r="R888" s="32"/>
      <c r="S888" s="32"/>
      <c r="T888" s="32"/>
      <c r="U888" s="32"/>
      <c r="V888" s="32"/>
      <c r="W888" s="33"/>
      <c r="X888" s="33"/>
      <c r="Y888" s="33"/>
      <c r="Z888" s="33"/>
      <c r="AA888" s="33"/>
      <c r="AB888" s="33"/>
      <c r="AC888" s="33"/>
      <c r="AD888" s="33"/>
      <c r="AE888" s="33"/>
      <c r="AF888" s="33"/>
      <c r="AG888" s="33"/>
      <c r="AH888" s="33"/>
      <c r="AI888" s="33"/>
      <c r="AJ888" s="33"/>
      <c r="AK888" s="33"/>
    </row>
    <row r="889" spans="1:37">
      <c r="A889" s="30"/>
      <c r="B889" s="29"/>
      <c r="C889" s="31"/>
      <c r="D889" s="32"/>
      <c r="E889" s="32"/>
      <c r="F889" s="32"/>
      <c r="G889" s="32"/>
      <c r="H889" s="32"/>
      <c r="I889" s="32"/>
      <c r="J889" s="32"/>
      <c r="K889" s="32"/>
      <c r="L889" s="32"/>
      <c r="M889" s="32"/>
      <c r="N889" s="32"/>
      <c r="O889" s="32"/>
      <c r="P889" s="32"/>
      <c r="Q889" s="32"/>
      <c r="R889" s="32"/>
      <c r="S889" s="32"/>
      <c r="T889" s="32"/>
      <c r="U889" s="32"/>
      <c r="V889" s="32"/>
      <c r="W889" s="33"/>
      <c r="X889" s="33"/>
      <c r="Y889" s="33"/>
      <c r="Z889" s="33"/>
      <c r="AA889" s="33"/>
      <c r="AB889" s="33"/>
      <c r="AC889" s="33"/>
      <c r="AD889" s="33"/>
      <c r="AE889" s="33"/>
      <c r="AF889" s="33"/>
      <c r="AG889" s="33"/>
      <c r="AH889" s="33"/>
      <c r="AI889" s="33"/>
      <c r="AJ889" s="33"/>
      <c r="AK889" s="33"/>
    </row>
    <row r="890" spans="1:37">
      <c r="A890" s="30"/>
      <c r="B890" s="29"/>
      <c r="C890" s="31"/>
      <c r="D890" s="32"/>
      <c r="E890" s="32"/>
      <c r="F890" s="32"/>
      <c r="G890" s="32"/>
      <c r="H890" s="32"/>
      <c r="I890" s="32"/>
      <c r="J890" s="32"/>
      <c r="K890" s="32"/>
      <c r="L890" s="32"/>
      <c r="M890" s="32"/>
      <c r="N890" s="32"/>
      <c r="O890" s="32"/>
      <c r="P890" s="32"/>
      <c r="Q890" s="32"/>
      <c r="R890" s="32"/>
      <c r="S890" s="32"/>
      <c r="T890" s="32"/>
      <c r="U890" s="32"/>
      <c r="V890" s="32"/>
      <c r="W890" s="33"/>
      <c r="X890" s="33"/>
      <c r="Y890" s="33"/>
      <c r="Z890" s="33"/>
      <c r="AA890" s="33"/>
      <c r="AB890" s="33"/>
      <c r="AC890" s="33"/>
      <c r="AD890" s="33"/>
      <c r="AE890" s="33"/>
      <c r="AF890" s="33"/>
      <c r="AG890" s="33"/>
      <c r="AH890" s="33"/>
      <c r="AI890" s="33"/>
      <c r="AJ890" s="33"/>
      <c r="AK890" s="33"/>
    </row>
    <row r="891" spans="1:37">
      <c r="A891" s="30"/>
      <c r="B891" s="29"/>
      <c r="C891" s="31"/>
      <c r="D891" s="32"/>
      <c r="E891" s="32"/>
      <c r="F891" s="32"/>
      <c r="G891" s="32"/>
      <c r="H891" s="32"/>
      <c r="I891" s="32"/>
      <c r="J891" s="32"/>
      <c r="K891" s="32"/>
      <c r="L891" s="32"/>
      <c r="M891" s="32"/>
      <c r="N891" s="32"/>
      <c r="O891" s="32"/>
      <c r="P891" s="32"/>
      <c r="Q891" s="32"/>
      <c r="R891" s="32"/>
      <c r="S891" s="32"/>
      <c r="T891" s="32"/>
      <c r="U891" s="32"/>
      <c r="V891" s="32"/>
      <c r="W891" s="33"/>
      <c r="X891" s="33"/>
      <c r="Y891" s="33"/>
      <c r="Z891" s="33"/>
      <c r="AA891" s="33"/>
      <c r="AB891" s="33"/>
      <c r="AC891" s="33"/>
      <c r="AD891" s="33"/>
      <c r="AE891" s="33"/>
      <c r="AF891" s="33"/>
      <c r="AG891" s="33"/>
      <c r="AH891" s="33"/>
      <c r="AI891" s="33"/>
      <c r="AJ891" s="33"/>
      <c r="AK891" s="33"/>
    </row>
    <row r="892" spans="1:37">
      <c r="A892" s="30"/>
      <c r="B892" s="29"/>
      <c r="C892" s="31"/>
      <c r="D892" s="32"/>
      <c r="E892" s="32"/>
      <c r="F892" s="32"/>
      <c r="G892" s="32"/>
      <c r="H892" s="32"/>
      <c r="I892" s="32"/>
      <c r="J892" s="32"/>
      <c r="K892" s="32"/>
      <c r="L892" s="32"/>
      <c r="M892" s="32"/>
      <c r="N892" s="32"/>
      <c r="O892" s="32"/>
      <c r="P892" s="32"/>
      <c r="Q892" s="32"/>
      <c r="R892" s="32"/>
      <c r="S892" s="32"/>
      <c r="T892" s="32"/>
      <c r="U892" s="32"/>
      <c r="V892" s="32"/>
      <c r="W892" s="33"/>
      <c r="X892" s="33"/>
      <c r="Y892" s="33"/>
      <c r="Z892" s="33"/>
      <c r="AA892" s="33"/>
      <c r="AB892" s="33"/>
      <c r="AC892" s="33"/>
      <c r="AD892" s="33"/>
      <c r="AE892" s="33"/>
      <c r="AF892" s="33"/>
      <c r="AG892" s="33"/>
      <c r="AH892" s="33"/>
      <c r="AI892" s="33"/>
      <c r="AJ892" s="33"/>
      <c r="AK892" s="33"/>
    </row>
    <row r="893" spans="1:37">
      <c r="A893" s="30"/>
      <c r="B893" s="29"/>
      <c r="C893" s="31"/>
      <c r="D893" s="32"/>
      <c r="E893" s="32"/>
      <c r="F893" s="32"/>
      <c r="G893" s="32"/>
      <c r="H893" s="32"/>
      <c r="I893" s="32"/>
      <c r="J893" s="32"/>
      <c r="K893" s="32"/>
      <c r="L893" s="32"/>
      <c r="M893" s="32"/>
      <c r="N893" s="32"/>
      <c r="O893" s="32"/>
      <c r="P893" s="32"/>
      <c r="Q893" s="32"/>
      <c r="R893" s="32"/>
      <c r="S893" s="32"/>
      <c r="T893" s="32"/>
      <c r="U893" s="32"/>
      <c r="V893" s="32"/>
      <c r="W893" s="33"/>
      <c r="X893" s="33"/>
      <c r="Y893" s="33"/>
      <c r="Z893" s="33"/>
      <c r="AA893" s="33"/>
      <c r="AB893" s="33"/>
      <c r="AC893" s="33"/>
      <c r="AD893" s="33"/>
      <c r="AE893" s="33"/>
      <c r="AF893" s="33"/>
      <c r="AG893" s="33"/>
      <c r="AH893" s="33"/>
      <c r="AI893" s="33"/>
      <c r="AJ893" s="33"/>
      <c r="AK893" s="33"/>
    </row>
    <row r="894" spans="1:37">
      <c r="A894" s="30"/>
      <c r="B894" s="29"/>
      <c r="C894" s="31"/>
      <c r="D894" s="32"/>
      <c r="E894" s="32"/>
      <c r="F894" s="32"/>
      <c r="G894" s="32"/>
      <c r="H894" s="32"/>
      <c r="I894" s="32"/>
      <c r="J894" s="32"/>
      <c r="K894" s="32"/>
      <c r="L894" s="32"/>
      <c r="M894" s="32"/>
      <c r="N894" s="32"/>
      <c r="O894" s="32"/>
      <c r="P894" s="32"/>
      <c r="Q894" s="32"/>
      <c r="R894" s="32"/>
      <c r="S894" s="32"/>
      <c r="T894" s="32"/>
      <c r="U894" s="32"/>
      <c r="V894" s="32"/>
      <c r="W894" s="33"/>
      <c r="X894" s="33"/>
      <c r="Y894" s="33"/>
      <c r="Z894" s="33"/>
      <c r="AA894" s="33"/>
      <c r="AB894" s="33"/>
      <c r="AC894" s="33"/>
      <c r="AD894" s="33"/>
      <c r="AE894" s="33"/>
      <c r="AF894" s="33"/>
      <c r="AG894" s="33"/>
      <c r="AH894" s="33"/>
      <c r="AI894" s="33"/>
      <c r="AJ894" s="33"/>
      <c r="AK894" s="33"/>
    </row>
    <row r="895" spans="1:37">
      <c r="A895" s="30"/>
      <c r="B895" s="29"/>
      <c r="C895" s="31"/>
      <c r="D895" s="32"/>
      <c r="E895" s="32"/>
      <c r="F895" s="32"/>
      <c r="G895" s="32"/>
      <c r="H895" s="32"/>
      <c r="I895" s="32"/>
      <c r="J895" s="32"/>
      <c r="K895" s="32"/>
      <c r="L895" s="32"/>
      <c r="M895" s="32"/>
      <c r="N895" s="32"/>
      <c r="O895" s="32"/>
      <c r="P895" s="32"/>
      <c r="Q895" s="32"/>
      <c r="R895" s="32"/>
      <c r="S895" s="32"/>
      <c r="T895" s="32"/>
      <c r="U895" s="32"/>
      <c r="V895" s="32"/>
      <c r="W895" s="33"/>
      <c r="X895" s="33"/>
      <c r="Y895" s="33"/>
      <c r="Z895" s="33"/>
      <c r="AA895" s="33"/>
      <c r="AB895" s="33"/>
      <c r="AC895" s="33"/>
      <c r="AD895" s="33"/>
      <c r="AE895" s="33"/>
      <c r="AF895" s="33"/>
      <c r="AG895" s="33"/>
      <c r="AH895" s="33"/>
      <c r="AI895" s="33"/>
      <c r="AJ895" s="33"/>
      <c r="AK895" s="33"/>
    </row>
    <row r="896" spans="1:37">
      <c r="A896" s="30"/>
      <c r="B896" s="29"/>
      <c r="C896" s="31"/>
      <c r="D896" s="32"/>
      <c r="E896" s="32"/>
      <c r="F896" s="32"/>
      <c r="G896" s="32"/>
      <c r="H896" s="32"/>
      <c r="I896" s="32"/>
      <c r="J896" s="32"/>
      <c r="K896" s="32"/>
      <c r="L896" s="32"/>
      <c r="M896" s="32"/>
      <c r="N896" s="32"/>
      <c r="O896" s="32"/>
      <c r="P896" s="32"/>
      <c r="Q896" s="32"/>
      <c r="R896" s="32"/>
      <c r="S896" s="32"/>
      <c r="T896" s="32"/>
      <c r="U896" s="32"/>
      <c r="V896" s="32"/>
      <c r="W896" s="33"/>
      <c r="X896" s="33"/>
      <c r="Y896" s="33"/>
      <c r="Z896" s="33"/>
      <c r="AA896" s="33"/>
      <c r="AB896" s="33"/>
      <c r="AC896" s="33"/>
      <c r="AD896" s="33"/>
      <c r="AE896" s="33"/>
      <c r="AF896" s="33"/>
      <c r="AG896" s="33"/>
      <c r="AH896" s="33"/>
      <c r="AI896" s="33"/>
      <c r="AJ896" s="33"/>
      <c r="AK896" s="33"/>
    </row>
    <row r="897" spans="1:37">
      <c r="A897" s="30"/>
      <c r="B897" s="29"/>
      <c r="C897" s="31"/>
      <c r="D897" s="32"/>
      <c r="E897" s="32"/>
      <c r="F897" s="32"/>
      <c r="G897" s="32"/>
      <c r="H897" s="32"/>
      <c r="I897" s="32"/>
      <c r="J897" s="32"/>
      <c r="K897" s="32"/>
      <c r="L897" s="32"/>
      <c r="M897" s="32"/>
      <c r="N897" s="32"/>
      <c r="O897" s="32"/>
      <c r="P897" s="32"/>
      <c r="Q897" s="32"/>
      <c r="R897" s="32"/>
      <c r="S897" s="32"/>
      <c r="T897" s="32"/>
      <c r="U897" s="32"/>
      <c r="V897" s="32"/>
      <c r="W897" s="33"/>
      <c r="X897" s="33"/>
      <c r="Y897" s="33"/>
      <c r="Z897" s="33"/>
      <c r="AA897" s="33"/>
      <c r="AB897" s="33"/>
      <c r="AC897" s="33"/>
      <c r="AD897" s="33"/>
      <c r="AE897" s="33"/>
      <c r="AF897" s="33"/>
      <c r="AG897" s="33"/>
      <c r="AH897" s="33"/>
      <c r="AI897" s="33"/>
      <c r="AJ897" s="33"/>
      <c r="AK897" s="33"/>
    </row>
    <row r="898" spans="1:37">
      <c r="A898" s="30"/>
      <c r="B898" s="29"/>
      <c r="C898" s="31"/>
      <c r="D898" s="32"/>
      <c r="E898" s="32"/>
      <c r="F898" s="32"/>
      <c r="G898" s="32"/>
      <c r="H898" s="32"/>
      <c r="I898" s="32"/>
      <c r="J898" s="32"/>
      <c r="K898" s="32"/>
      <c r="L898" s="32"/>
      <c r="M898" s="32"/>
      <c r="N898" s="32"/>
      <c r="O898" s="32"/>
      <c r="P898" s="32"/>
      <c r="Q898" s="32"/>
      <c r="R898" s="32"/>
      <c r="S898" s="32"/>
      <c r="T898" s="32"/>
      <c r="U898" s="32"/>
      <c r="V898" s="32"/>
      <c r="W898" s="33"/>
      <c r="X898" s="33"/>
      <c r="Y898" s="33"/>
      <c r="Z898" s="33"/>
      <c r="AA898" s="33"/>
      <c r="AB898" s="33"/>
      <c r="AC898" s="33"/>
      <c r="AD898" s="33"/>
      <c r="AE898" s="33"/>
      <c r="AF898" s="33"/>
      <c r="AG898" s="33"/>
      <c r="AH898" s="33"/>
      <c r="AI898" s="33"/>
      <c r="AJ898" s="33"/>
      <c r="AK898" s="33"/>
    </row>
    <row r="899" spans="1:37">
      <c r="A899" s="30"/>
      <c r="B899" s="29"/>
      <c r="C899" s="31"/>
      <c r="D899" s="32"/>
      <c r="E899" s="32"/>
      <c r="F899" s="32"/>
      <c r="G899" s="32"/>
      <c r="H899" s="32"/>
      <c r="I899" s="32"/>
      <c r="J899" s="32"/>
      <c r="K899" s="32"/>
      <c r="L899" s="32"/>
      <c r="M899" s="32"/>
      <c r="N899" s="32"/>
      <c r="O899" s="32"/>
      <c r="P899" s="32"/>
      <c r="Q899" s="32"/>
      <c r="R899" s="32"/>
      <c r="S899" s="32"/>
      <c r="T899" s="32"/>
      <c r="U899" s="32"/>
      <c r="V899" s="32"/>
      <c r="W899" s="33"/>
      <c r="X899" s="33"/>
      <c r="Y899" s="33"/>
      <c r="Z899" s="33"/>
      <c r="AA899" s="33"/>
      <c r="AB899" s="33"/>
      <c r="AC899" s="33"/>
      <c r="AD899" s="33"/>
      <c r="AE899" s="33"/>
      <c r="AF899" s="33"/>
      <c r="AG899" s="33"/>
      <c r="AH899" s="33"/>
      <c r="AI899" s="33"/>
      <c r="AJ899" s="33"/>
      <c r="AK899" s="33"/>
    </row>
    <row r="900" spans="1:37">
      <c r="A900" s="30"/>
      <c r="B900" s="29"/>
      <c r="C900" s="31"/>
      <c r="D900" s="32"/>
      <c r="E900" s="32"/>
      <c r="F900" s="32"/>
      <c r="G900" s="32"/>
      <c r="H900" s="32"/>
      <c r="I900" s="32"/>
      <c r="J900" s="32"/>
      <c r="K900" s="32"/>
      <c r="L900" s="32"/>
      <c r="M900" s="32"/>
      <c r="N900" s="32"/>
      <c r="O900" s="32"/>
      <c r="P900" s="32"/>
      <c r="Q900" s="32"/>
      <c r="R900" s="32"/>
      <c r="S900" s="32"/>
      <c r="T900" s="32"/>
      <c r="U900" s="32"/>
      <c r="V900" s="32"/>
      <c r="W900" s="33"/>
      <c r="X900" s="33"/>
      <c r="Y900" s="33"/>
      <c r="Z900" s="33"/>
      <c r="AA900" s="33"/>
      <c r="AB900" s="33"/>
      <c r="AC900" s="33"/>
      <c r="AD900" s="33"/>
      <c r="AE900" s="33"/>
      <c r="AF900" s="33"/>
      <c r="AG900" s="33"/>
      <c r="AH900" s="33"/>
      <c r="AI900" s="33"/>
      <c r="AJ900" s="33"/>
      <c r="AK900" s="33"/>
    </row>
    <row r="901" spans="1:37">
      <c r="A901" s="30"/>
      <c r="B901" s="29"/>
      <c r="C901" s="31"/>
      <c r="D901" s="32"/>
      <c r="E901" s="32"/>
      <c r="F901" s="32"/>
      <c r="G901" s="32"/>
      <c r="H901" s="32"/>
      <c r="I901" s="32"/>
      <c r="J901" s="32"/>
      <c r="K901" s="32"/>
      <c r="L901" s="32"/>
      <c r="M901" s="32"/>
      <c r="N901" s="32"/>
      <c r="O901" s="32"/>
      <c r="P901" s="32"/>
      <c r="Q901" s="32"/>
      <c r="R901" s="32"/>
      <c r="S901" s="32"/>
      <c r="T901" s="32"/>
      <c r="U901" s="32"/>
      <c r="V901" s="32"/>
      <c r="W901" s="33"/>
      <c r="X901" s="33"/>
      <c r="Y901" s="33"/>
      <c r="Z901" s="33"/>
      <c r="AA901" s="33"/>
      <c r="AB901" s="33"/>
      <c r="AC901" s="33"/>
      <c r="AD901" s="33"/>
      <c r="AE901" s="33"/>
      <c r="AF901" s="33"/>
      <c r="AG901" s="33"/>
      <c r="AH901" s="33"/>
      <c r="AI901" s="33"/>
      <c r="AJ901" s="33"/>
      <c r="AK901" s="33"/>
    </row>
    <row r="902" spans="1:37">
      <c r="A902" s="30"/>
      <c r="B902" s="29"/>
      <c r="C902" s="31"/>
      <c r="D902" s="32"/>
      <c r="E902" s="32"/>
      <c r="F902" s="32"/>
      <c r="G902" s="32"/>
      <c r="H902" s="32"/>
      <c r="I902" s="32"/>
      <c r="J902" s="32"/>
      <c r="K902" s="32"/>
      <c r="L902" s="32"/>
      <c r="M902" s="32"/>
      <c r="N902" s="32"/>
      <c r="O902" s="32"/>
      <c r="P902" s="32"/>
      <c r="Q902" s="32"/>
      <c r="R902" s="32"/>
      <c r="S902" s="32"/>
      <c r="T902" s="32"/>
      <c r="U902" s="32"/>
      <c r="V902" s="32"/>
      <c r="W902" s="33"/>
      <c r="X902" s="33"/>
      <c r="Y902" s="33"/>
      <c r="Z902" s="33"/>
      <c r="AA902" s="33"/>
      <c r="AB902" s="33"/>
      <c r="AC902" s="33"/>
      <c r="AD902" s="33"/>
      <c r="AE902" s="33"/>
      <c r="AF902" s="33"/>
      <c r="AG902" s="33"/>
      <c r="AH902" s="33"/>
      <c r="AI902" s="33"/>
      <c r="AJ902" s="33"/>
      <c r="AK902" s="33"/>
    </row>
    <row r="903" spans="1:37">
      <c r="A903" s="30"/>
      <c r="B903" s="29"/>
      <c r="C903" s="31"/>
      <c r="D903" s="32"/>
      <c r="E903" s="32"/>
      <c r="F903" s="32"/>
      <c r="G903" s="32"/>
      <c r="H903" s="32"/>
      <c r="I903" s="32"/>
      <c r="J903" s="32"/>
      <c r="K903" s="32"/>
      <c r="L903" s="32"/>
      <c r="M903" s="32"/>
      <c r="N903" s="32"/>
      <c r="O903" s="32"/>
      <c r="P903" s="32"/>
      <c r="Q903" s="32"/>
      <c r="R903" s="32"/>
      <c r="S903" s="32"/>
      <c r="T903" s="32"/>
      <c r="U903" s="32"/>
      <c r="V903" s="32"/>
      <c r="W903" s="33"/>
      <c r="X903" s="33"/>
      <c r="Y903" s="33"/>
      <c r="Z903" s="33"/>
      <c r="AA903" s="33"/>
      <c r="AB903" s="33"/>
      <c r="AC903" s="33"/>
      <c r="AD903" s="33"/>
      <c r="AE903" s="33"/>
      <c r="AF903" s="33"/>
      <c r="AG903" s="33"/>
      <c r="AH903" s="33"/>
      <c r="AI903" s="33"/>
      <c r="AJ903" s="33"/>
      <c r="AK903" s="33"/>
    </row>
    <row r="904" spans="1:37">
      <c r="A904" s="30"/>
      <c r="B904" s="29"/>
      <c r="C904" s="31"/>
      <c r="D904" s="32"/>
      <c r="E904" s="32"/>
      <c r="F904" s="32"/>
      <c r="G904" s="32"/>
      <c r="H904" s="32"/>
      <c r="I904" s="32"/>
      <c r="J904" s="32"/>
      <c r="K904" s="32"/>
      <c r="L904" s="32"/>
      <c r="M904" s="32"/>
      <c r="N904" s="32"/>
      <c r="O904" s="32"/>
      <c r="P904" s="32"/>
      <c r="Q904" s="32"/>
      <c r="R904" s="32"/>
      <c r="S904" s="32"/>
      <c r="T904" s="32"/>
      <c r="U904" s="32"/>
      <c r="V904" s="32"/>
      <c r="W904" s="33"/>
      <c r="X904" s="33"/>
      <c r="Y904" s="33"/>
      <c r="Z904" s="33"/>
      <c r="AA904" s="33"/>
      <c r="AB904" s="33"/>
      <c r="AC904" s="33"/>
      <c r="AD904" s="33"/>
      <c r="AE904" s="33"/>
      <c r="AF904" s="33"/>
      <c r="AG904" s="33"/>
      <c r="AH904" s="33"/>
      <c r="AI904" s="33"/>
      <c r="AJ904" s="33"/>
      <c r="AK904" s="33"/>
    </row>
    <row r="905" spans="1:37">
      <c r="A905" s="30"/>
      <c r="B905" s="29"/>
      <c r="C905" s="31"/>
      <c r="D905" s="32"/>
      <c r="E905" s="32"/>
      <c r="F905" s="32"/>
      <c r="G905" s="32"/>
      <c r="H905" s="32"/>
      <c r="I905" s="32"/>
      <c r="J905" s="32"/>
      <c r="K905" s="32"/>
      <c r="L905" s="32"/>
      <c r="M905" s="32"/>
      <c r="N905" s="32"/>
      <c r="O905" s="32"/>
      <c r="P905" s="32"/>
      <c r="Q905" s="32"/>
      <c r="R905" s="32"/>
      <c r="S905" s="32"/>
      <c r="T905" s="32"/>
      <c r="U905" s="32"/>
      <c r="V905" s="32"/>
      <c r="W905" s="33"/>
      <c r="X905" s="33"/>
      <c r="Y905" s="33"/>
      <c r="Z905" s="33"/>
      <c r="AA905" s="33"/>
      <c r="AB905" s="33"/>
      <c r="AC905" s="33"/>
      <c r="AD905" s="33"/>
      <c r="AE905" s="33"/>
      <c r="AF905" s="33"/>
      <c r="AG905" s="33"/>
      <c r="AH905" s="33"/>
      <c r="AI905" s="33"/>
      <c r="AJ905" s="33"/>
      <c r="AK905" s="33"/>
    </row>
    <row r="906" spans="1:37">
      <c r="A906" s="30"/>
      <c r="B906" s="29"/>
      <c r="C906" s="31"/>
      <c r="D906" s="32"/>
      <c r="E906" s="32"/>
      <c r="F906" s="32"/>
      <c r="G906" s="32"/>
      <c r="H906" s="32"/>
      <c r="I906" s="32"/>
      <c r="J906" s="32"/>
      <c r="K906" s="32"/>
      <c r="L906" s="32"/>
      <c r="M906" s="32"/>
      <c r="N906" s="32"/>
      <c r="O906" s="32"/>
      <c r="P906" s="32"/>
      <c r="Q906" s="32"/>
      <c r="R906" s="32"/>
      <c r="S906" s="32"/>
      <c r="T906" s="32"/>
      <c r="U906" s="32"/>
      <c r="V906" s="32"/>
      <c r="W906" s="33"/>
      <c r="X906" s="33"/>
      <c r="Y906" s="33"/>
      <c r="Z906" s="33"/>
      <c r="AA906" s="33"/>
      <c r="AB906" s="33"/>
      <c r="AC906" s="33"/>
      <c r="AD906" s="33"/>
      <c r="AE906" s="33"/>
      <c r="AF906" s="33"/>
      <c r="AG906" s="33"/>
      <c r="AH906" s="33"/>
      <c r="AI906" s="33"/>
      <c r="AJ906" s="33"/>
      <c r="AK906" s="33"/>
    </row>
    <row r="907" spans="1:37">
      <c r="A907" s="30"/>
      <c r="B907" s="29"/>
      <c r="C907" s="31"/>
      <c r="D907" s="32"/>
      <c r="E907" s="32"/>
      <c r="F907" s="32"/>
      <c r="G907" s="32"/>
      <c r="H907" s="32"/>
      <c r="I907" s="32"/>
      <c r="J907" s="32"/>
      <c r="K907" s="32"/>
      <c r="L907" s="32"/>
      <c r="M907" s="32"/>
      <c r="N907" s="32"/>
      <c r="O907" s="32"/>
      <c r="P907" s="32"/>
      <c r="Q907" s="32"/>
      <c r="R907" s="32"/>
      <c r="S907" s="32"/>
      <c r="T907" s="32"/>
      <c r="U907" s="32"/>
      <c r="V907" s="32"/>
      <c r="W907" s="33"/>
      <c r="X907" s="33"/>
      <c r="Y907" s="33"/>
      <c r="Z907" s="33"/>
      <c r="AA907" s="33"/>
      <c r="AB907" s="33"/>
      <c r="AC907" s="33"/>
      <c r="AD907" s="33"/>
      <c r="AE907" s="33"/>
      <c r="AF907" s="33"/>
      <c r="AG907" s="33"/>
      <c r="AH907" s="33"/>
      <c r="AI907" s="33"/>
      <c r="AJ907" s="33"/>
      <c r="AK907" s="33"/>
    </row>
    <row r="908" spans="1:37">
      <c r="A908" s="30"/>
      <c r="B908" s="29"/>
      <c r="C908" s="31"/>
      <c r="D908" s="32"/>
      <c r="E908" s="32"/>
      <c r="F908" s="32"/>
      <c r="G908" s="32"/>
      <c r="H908" s="32"/>
      <c r="I908" s="32"/>
      <c r="J908" s="32"/>
      <c r="K908" s="32"/>
      <c r="L908" s="32"/>
      <c r="M908" s="32"/>
      <c r="N908" s="32"/>
      <c r="O908" s="32"/>
      <c r="P908" s="32"/>
      <c r="Q908" s="32"/>
      <c r="R908" s="32"/>
      <c r="S908" s="32"/>
      <c r="T908" s="32"/>
      <c r="U908" s="32"/>
      <c r="V908" s="32"/>
      <c r="W908" s="33"/>
      <c r="X908" s="33"/>
      <c r="Y908" s="33"/>
      <c r="Z908" s="33"/>
      <c r="AA908" s="33"/>
      <c r="AB908" s="33"/>
      <c r="AC908" s="33"/>
      <c r="AD908" s="33"/>
      <c r="AE908" s="33"/>
      <c r="AF908" s="33"/>
      <c r="AG908" s="33"/>
      <c r="AH908" s="33"/>
      <c r="AI908" s="33"/>
      <c r="AJ908" s="33"/>
      <c r="AK908" s="33"/>
    </row>
    <row r="909" spans="1:37">
      <c r="A909" s="30"/>
      <c r="B909" s="29"/>
      <c r="C909" s="31"/>
      <c r="D909" s="32"/>
      <c r="E909" s="32"/>
      <c r="F909" s="32"/>
      <c r="G909" s="32"/>
      <c r="H909" s="32"/>
      <c r="I909" s="32"/>
      <c r="J909" s="32"/>
      <c r="K909" s="32"/>
      <c r="L909" s="32"/>
      <c r="M909" s="32"/>
      <c r="N909" s="32"/>
      <c r="O909" s="32"/>
      <c r="P909" s="32"/>
      <c r="Q909" s="32"/>
      <c r="R909" s="32"/>
      <c r="S909" s="32"/>
      <c r="T909" s="32"/>
      <c r="U909" s="32"/>
      <c r="V909" s="32"/>
      <c r="W909" s="33"/>
      <c r="X909" s="33"/>
      <c r="Y909" s="33"/>
      <c r="Z909" s="33"/>
      <c r="AA909" s="33"/>
      <c r="AB909" s="33"/>
      <c r="AC909" s="33"/>
      <c r="AD909" s="33"/>
      <c r="AE909" s="33"/>
      <c r="AF909" s="33"/>
      <c r="AG909" s="33"/>
      <c r="AH909" s="33"/>
      <c r="AI909" s="33"/>
      <c r="AJ909" s="33"/>
      <c r="AK909" s="33"/>
    </row>
    <row r="910" spans="1:37">
      <c r="A910" s="30"/>
      <c r="B910" s="29"/>
      <c r="C910" s="31"/>
      <c r="D910" s="32"/>
      <c r="E910" s="32"/>
      <c r="F910" s="32"/>
      <c r="G910" s="32"/>
      <c r="H910" s="32"/>
      <c r="I910" s="32"/>
      <c r="J910" s="32"/>
      <c r="K910" s="32"/>
      <c r="L910" s="32"/>
      <c r="M910" s="32"/>
      <c r="N910" s="32"/>
      <c r="O910" s="32"/>
      <c r="P910" s="32"/>
      <c r="Q910" s="32"/>
      <c r="R910" s="32"/>
      <c r="S910" s="32"/>
      <c r="T910" s="32"/>
      <c r="U910" s="32"/>
      <c r="V910" s="32"/>
      <c r="W910" s="33"/>
      <c r="X910" s="33"/>
      <c r="Y910" s="33"/>
      <c r="Z910" s="33"/>
      <c r="AA910" s="33"/>
      <c r="AB910" s="33"/>
      <c r="AC910" s="33"/>
      <c r="AD910" s="33"/>
      <c r="AE910" s="33"/>
      <c r="AF910" s="33"/>
      <c r="AG910" s="33"/>
      <c r="AH910" s="33"/>
      <c r="AI910" s="33"/>
      <c r="AJ910" s="33"/>
      <c r="AK910" s="33"/>
    </row>
    <row r="911" spans="1:37">
      <c r="A911" s="30"/>
      <c r="B911" s="29"/>
      <c r="C911" s="31"/>
      <c r="D911" s="32"/>
      <c r="E911" s="32"/>
      <c r="F911" s="32"/>
      <c r="G911" s="32"/>
      <c r="H911" s="32"/>
      <c r="I911" s="32"/>
      <c r="J911" s="32"/>
      <c r="K911" s="32"/>
      <c r="L911" s="32"/>
      <c r="M911" s="32"/>
      <c r="N911" s="32"/>
      <c r="O911" s="32"/>
      <c r="P911" s="32"/>
      <c r="Q911" s="32"/>
      <c r="R911" s="32"/>
      <c r="S911" s="32"/>
      <c r="T911" s="32"/>
      <c r="U911" s="32"/>
      <c r="V911" s="32"/>
      <c r="W911" s="33"/>
      <c r="X911" s="33"/>
      <c r="Y911" s="33"/>
      <c r="Z911" s="33"/>
      <c r="AA911" s="33"/>
      <c r="AB911" s="33"/>
      <c r="AC911" s="33"/>
      <c r="AD911" s="33"/>
      <c r="AE911" s="33"/>
      <c r="AF911" s="33"/>
      <c r="AG911" s="33"/>
      <c r="AH911" s="33"/>
      <c r="AI911" s="33"/>
      <c r="AJ911" s="33"/>
      <c r="AK911" s="33"/>
    </row>
    <row r="912" spans="1:37">
      <c r="A912" s="30"/>
      <c r="B912" s="29"/>
      <c r="C912" s="31"/>
      <c r="D912" s="32"/>
      <c r="E912" s="32"/>
      <c r="F912" s="32"/>
      <c r="G912" s="32"/>
      <c r="H912" s="32"/>
      <c r="I912" s="32"/>
      <c r="J912" s="32"/>
      <c r="K912" s="32"/>
      <c r="L912" s="32"/>
      <c r="M912" s="32"/>
      <c r="N912" s="32"/>
      <c r="O912" s="32"/>
      <c r="P912" s="32"/>
      <c r="Q912" s="32"/>
      <c r="R912" s="32"/>
      <c r="S912" s="32"/>
      <c r="T912" s="32"/>
      <c r="U912" s="32"/>
      <c r="V912" s="32"/>
      <c r="W912" s="33"/>
      <c r="X912" s="33"/>
      <c r="Y912" s="33"/>
      <c r="Z912" s="33"/>
      <c r="AA912" s="33"/>
      <c r="AB912" s="33"/>
      <c r="AC912" s="33"/>
      <c r="AD912" s="33"/>
      <c r="AE912" s="33"/>
      <c r="AF912" s="33"/>
      <c r="AG912" s="33"/>
      <c r="AH912" s="33"/>
      <c r="AI912" s="33"/>
      <c r="AJ912" s="33"/>
      <c r="AK912" s="33"/>
    </row>
    <row r="913" spans="1:37">
      <c r="A913" s="30"/>
      <c r="B913" s="29"/>
      <c r="C913" s="31"/>
      <c r="D913" s="32"/>
      <c r="E913" s="32"/>
      <c r="F913" s="32"/>
      <c r="G913" s="32"/>
      <c r="H913" s="32"/>
      <c r="I913" s="32"/>
      <c r="J913" s="32"/>
      <c r="K913" s="32"/>
      <c r="L913" s="32"/>
      <c r="M913" s="32"/>
      <c r="N913" s="32"/>
      <c r="O913" s="32"/>
      <c r="P913" s="32"/>
      <c r="Q913" s="32"/>
      <c r="R913" s="32"/>
      <c r="S913" s="32"/>
      <c r="T913" s="32"/>
      <c r="U913" s="32"/>
      <c r="V913" s="32"/>
      <c r="W913" s="33"/>
      <c r="X913" s="33"/>
      <c r="Y913" s="33"/>
      <c r="Z913" s="33"/>
      <c r="AA913" s="33"/>
      <c r="AB913" s="33"/>
      <c r="AC913" s="33"/>
      <c r="AD913" s="33"/>
      <c r="AE913" s="33"/>
      <c r="AF913" s="33"/>
      <c r="AG913" s="33"/>
      <c r="AH913" s="33"/>
      <c r="AI913" s="33"/>
      <c r="AJ913" s="33"/>
      <c r="AK913" s="33"/>
    </row>
    <row r="914" spans="1:37">
      <c r="A914" s="30"/>
      <c r="B914" s="29"/>
      <c r="C914" s="31"/>
      <c r="D914" s="32"/>
      <c r="E914" s="32"/>
      <c r="F914" s="32"/>
      <c r="G914" s="32"/>
      <c r="H914" s="32"/>
      <c r="I914" s="32"/>
      <c r="J914" s="32"/>
      <c r="K914" s="32"/>
      <c r="L914" s="32"/>
      <c r="M914" s="32"/>
      <c r="N914" s="32"/>
      <c r="O914" s="32"/>
      <c r="P914" s="32"/>
      <c r="Q914" s="32"/>
      <c r="R914" s="32"/>
      <c r="S914" s="32"/>
      <c r="T914" s="32"/>
      <c r="U914" s="32"/>
      <c r="V914" s="32"/>
      <c r="W914" s="33"/>
      <c r="X914" s="33"/>
      <c r="Y914" s="33"/>
      <c r="Z914" s="33"/>
      <c r="AA914" s="33"/>
      <c r="AB914" s="33"/>
      <c r="AC914" s="33"/>
      <c r="AD914" s="33"/>
      <c r="AE914" s="33"/>
      <c r="AF914" s="33"/>
      <c r="AG914" s="33"/>
      <c r="AH914" s="33"/>
      <c r="AI914" s="33"/>
      <c r="AJ914" s="33"/>
      <c r="AK914" s="33"/>
    </row>
    <row r="915" spans="1:37">
      <c r="A915" s="30"/>
      <c r="B915" s="29"/>
      <c r="C915" s="31"/>
      <c r="D915" s="32"/>
      <c r="E915" s="32"/>
      <c r="F915" s="32"/>
      <c r="G915" s="32"/>
      <c r="H915" s="32"/>
      <c r="I915" s="32"/>
      <c r="J915" s="32"/>
      <c r="K915" s="32"/>
      <c r="L915" s="32"/>
      <c r="M915" s="32"/>
      <c r="N915" s="32"/>
      <c r="O915" s="32"/>
      <c r="P915" s="32"/>
      <c r="Q915" s="32"/>
      <c r="R915" s="32"/>
      <c r="S915" s="32"/>
      <c r="T915" s="32"/>
      <c r="U915" s="32"/>
      <c r="V915" s="32"/>
      <c r="W915" s="33"/>
      <c r="X915" s="33"/>
      <c r="Y915" s="33"/>
      <c r="Z915" s="33"/>
      <c r="AA915" s="33"/>
      <c r="AB915" s="33"/>
      <c r="AC915" s="33"/>
      <c r="AD915" s="33"/>
      <c r="AE915" s="33"/>
      <c r="AF915" s="33"/>
      <c r="AG915" s="33"/>
      <c r="AH915" s="33"/>
      <c r="AI915" s="33"/>
      <c r="AJ915" s="33"/>
      <c r="AK915" s="33"/>
    </row>
    <row r="916" spans="1:37">
      <c r="A916" s="30"/>
      <c r="B916" s="29"/>
      <c r="C916" s="31"/>
      <c r="D916" s="32"/>
      <c r="E916" s="32"/>
      <c r="F916" s="32"/>
      <c r="G916" s="32"/>
      <c r="H916" s="32"/>
      <c r="I916" s="32"/>
      <c r="J916" s="32"/>
      <c r="K916" s="32"/>
      <c r="L916" s="32"/>
      <c r="M916" s="32"/>
      <c r="N916" s="32"/>
      <c r="O916" s="32"/>
      <c r="P916" s="32"/>
      <c r="Q916" s="32"/>
      <c r="R916" s="32"/>
      <c r="S916" s="32"/>
      <c r="T916" s="32"/>
      <c r="U916" s="32"/>
      <c r="V916" s="32"/>
      <c r="W916" s="33"/>
      <c r="X916" s="33"/>
      <c r="Y916" s="33"/>
      <c r="Z916" s="33"/>
      <c r="AA916" s="33"/>
      <c r="AB916" s="33"/>
      <c r="AC916" s="33"/>
      <c r="AD916" s="33"/>
      <c r="AE916" s="33"/>
      <c r="AF916" s="33"/>
      <c r="AG916" s="33"/>
      <c r="AH916" s="33"/>
      <c r="AI916" s="33"/>
      <c r="AJ916" s="33"/>
      <c r="AK916" s="33"/>
    </row>
    <row r="917" spans="1:37">
      <c r="A917" s="30"/>
      <c r="B917" s="29"/>
      <c r="C917" s="31"/>
      <c r="D917" s="32"/>
      <c r="E917" s="32"/>
      <c r="F917" s="32"/>
      <c r="G917" s="32"/>
      <c r="H917" s="32"/>
      <c r="I917" s="32"/>
      <c r="J917" s="32"/>
      <c r="K917" s="32"/>
      <c r="L917" s="32"/>
      <c r="M917" s="32"/>
      <c r="N917" s="32"/>
      <c r="O917" s="32"/>
      <c r="P917" s="32"/>
      <c r="Q917" s="32"/>
      <c r="R917" s="32"/>
      <c r="S917" s="32"/>
      <c r="T917" s="32"/>
      <c r="U917" s="32"/>
      <c r="V917" s="32"/>
      <c r="W917" s="33"/>
      <c r="X917" s="33"/>
      <c r="Y917" s="33"/>
      <c r="Z917" s="33"/>
      <c r="AA917" s="33"/>
      <c r="AB917" s="33"/>
      <c r="AC917" s="33"/>
      <c r="AD917" s="33"/>
      <c r="AE917" s="33"/>
      <c r="AF917" s="33"/>
      <c r="AG917" s="33"/>
      <c r="AH917" s="33"/>
      <c r="AI917" s="33"/>
      <c r="AJ917" s="33"/>
      <c r="AK917" s="33"/>
    </row>
    <row r="918" spans="1:37">
      <c r="A918" s="30"/>
      <c r="B918" s="29"/>
      <c r="C918" s="31"/>
      <c r="D918" s="32"/>
      <c r="E918" s="32"/>
      <c r="F918" s="32"/>
      <c r="G918" s="32"/>
      <c r="H918" s="32"/>
      <c r="I918" s="32"/>
      <c r="J918" s="32"/>
      <c r="K918" s="32"/>
      <c r="L918" s="32"/>
      <c r="M918" s="32"/>
      <c r="N918" s="32"/>
      <c r="O918" s="32"/>
      <c r="P918" s="32"/>
      <c r="Q918" s="32"/>
      <c r="R918" s="32"/>
      <c r="S918" s="32"/>
      <c r="T918" s="32"/>
      <c r="U918" s="32"/>
      <c r="V918" s="32"/>
      <c r="W918" s="33"/>
      <c r="X918" s="33"/>
      <c r="Y918" s="33"/>
      <c r="Z918" s="33"/>
      <c r="AA918" s="33"/>
      <c r="AB918" s="33"/>
      <c r="AC918" s="33"/>
      <c r="AD918" s="33"/>
      <c r="AE918" s="33"/>
      <c r="AF918" s="33"/>
      <c r="AG918" s="33"/>
      <c r="AH918" s="33"/>
      <c r="AI918" s="33"/>
      <c r="AJ918" s="33"/>
      <c r="AK918" s="33"/>
    </row>
    <row r="919" spans="1:37">
      <c r="A919" s="30"/>
      <c r="B919" s="29"/>
      <c r="C919" s="31"/>
      <c r="D919" s="32"/>
      <c r="E919" s="32"/>
      <c r="F919" s="32"/>
      <c r="G919" s="32"/>
      <c r="H919" s="32"/>
      <c r="I919" s="32"/>
      <c r="J919" s="32"/>
      <c r="K919" s="32"/>
      <c r="L919" s="32"/>
      <c r="M919" s="32"/>
      <c r="N919" s="32"/>
      <c r="O919" s="32"/>
      <c r="P919" s="32"/>
      <c r="Q919" s="32"/>
      <c r="R919" s="32"/>
      <c r="S919" s="32"/>
      <c r="T919" s="32"/>
      <c r="U919" s="32"/>
      <c r="V919" s="32"/>
      <c r="W919" s="33"/>
      <c r="X919" s="33"/>
      <c r="Y919" s="33"/>
      <c r="Z919" s="33"/>
      <c r="AA919" s="33"/>
      <c r="AB919" s="33"/>
      <c r="AC919" s="33"/>
      <c r="AD919" s="33"/>
      <c r="AE919" s="33"/>
      <c r="AF919" s="33"/>
      <c r="AG919" s="33"/>
      <c r="AH919" s="33"/>
      <c r="AI919" s="33"/>
      <c r="AJ919" s="33"/>
      <c r="AK919" s="33"/>
    </row>
    <row r="920" spans="1:37">
      <c r="A920" s="30"/>
      <c r="B920" s="29"/>
      <c r="C920" s="31"/>
      <c r="D920" s="32"/>
      <c r="E920" s="32"/>
      <c r="F920" s="32"/>
      <c r="G920" s="32"/>
      <c r="H920" s="32"/>
      <c r="I920" s="32"/>
      <c r="J920" s="32"/>
      <c r="K920" s="32"/>
      <c r="L920" s="32"/>
      <c r="M920" s="32"/>
      <c r="N920" s="32"/>
      <c r="O920" s="32"/>
      <c r="P920" s="32"/>
      <c r="Q920" s="32"/>
      <c r="R920" s="32"/>
      <c r="S920" s="32"/>
      <c r="T920" s="32"/>
      <c r="U920" s="32"/>
      <c r="V920" s="32"/>
      <c r="W920" s="33"/>
      <c r="X920" s="33"/>
      <c r="Y920" s="33"/>
      <c r="Z920" s="33"/>
      <c r="AA920" s="33"/>
      <c r="AB920" s="33"/>
      <c r="AC920" s="33"/>
      <c r="AD920" s="33"/>
      <c r="AE920" s="33"/>
      <c r="AF920" s="33"/>
      <c r="AG920" s="33"/>
      <c r="AH920" s="33"/>
      <c r="AI920" s="33"/>
      <c r="AJ920" s="33"/>
      <c r="AK920" s="33"/>
    </row>
    <row r="921" spans="1:37">
      <c r="A921" s="30"/>
      <c r="B921" s="29"/>
      <c r="C921" s="31"/>
      <c r="D921" s="32"/>
      <c r="E921" s="32"/>
      <c r="F921" s="32"/>
      <c r="G921" s="32"/>
      <c r="H921" s="32"/>
      <c r="I921" s="32"/>
      <c r="J921" s="32"/>
      <c r="K921" s="32"/>
      <c r="L921" s="32"/>
      <c r="M921" s="32"/>
      <c r="N921" s="32"/>
      <c r="O921" s="32"/>
      <c r="P921" s="32"/>
      <c r="Q921" s="32"/>
      <c r="R921" s="32"/>
      <c r="S921" s="32"/>
      <c r="T921" s="32"/>
      <c r="U921" s="32"/>
      <c r="V921" s="32"/>
      <c r="W921" s="33"/>
      <c r="X921" s="33"/>
      <c r="Y921" s="33"/>
      <c r="Z921" s="33"/>
      <c r="AA921" s="33"/>
      <c r="AB921" s="33"/>
      <c r="AC921" s="33"/>
      <c r="AD921" s="33"/>
      <c r="AE921" s="33"/>
      <c r="AF921" s="33"/>
      <c r="AG921" s="33"/>
      <c r="AH921" s="33"/>
      <c r="AI921" s="33"/>
      <c r="AJ921" s="33"/>
      <c r="AK921" s="33"/>
    </row>
    <row r="922" spans="1:37">
      <c r="A922" s="30"/>
      <c r="B922" s="29"/>
      <c r="C922" s="31"/>
      <c r="D922" s="32"/>
      <c r="E922" s="32"/>
      <c r="F922" s="32"/>
      <c r="G922" s="32"/>
      <c r="H922" s="32"/>
      <c r="I922" s="32"/>
      <c r="J922" s="32"/>
      <c r="K922" s="32"/>
      <c r="L922" s="32"/>
      <c r="M922" s="32"/>
      <c r="N922" s="32"/>
      <c r="O922" s="32"/>
      <c r="P922" s="32"/>
      <c r="Q922" s="32"/>
      <c r="R922" s="32"/>
      <c r="S922" s="32"/>
      <c r="T922" s="32"/>
      <c r="U922" s="32"/>
      <c r="V922" s="32"/>
      <c r="W922" s="33"/>
      <c r="X922" s="33"/>
      <c r="Y922" s="33"/>
      <c r="Z922" s="33"/>
      <c r="AA922" s="33"/>
      <c r="AB922" s="33"/>
      <c r="AC922" s="33"/>
      <c r="AD922" s="33"/>
      <c r="AE922" s="33"/>
      <c r="AF922" s="33"/>
      <c r="AG922" s="33"/>
      <c r="AH922" s="33"/>
      <c r="AI922" s="33"/>
      <c r="AJ922" s="33"/>
      <c r="AK922" s="33"/>
    </row>
    <row r="923" spans="1:37">
      <c r="A923" s="30"/>
      <c r="B923" s="29"/>
      <c r="C923" s="31"/>
      <c r="D923" s="32"/>
      <c r="E923" s="32"/>
      <c r="F923" s="32"/>
      <c r="G923" s="32"/>
      <c r="H923" s="32"/>
      <c r="I923" s="32"/>
      <c r="J923" s="32"/>
      <c r="K923" s="32"/>
      <c r="L923" s="32"/>
      <c r="M923" s="32"/>
      <c r="N923" s="32"/>
      <c r="O923" s="32"/>
      <c r="P923" s="32"/>
      <c r="Q923" s="32"/>
      <c r="R923" s="32"/>
      <c r="S923" s="32"/>
      <c r="T923" s="32"/>
      <c r="U923" s="32"/>
      <c r="V923" s="32"/>
      <c r="W923" s="33"/>
      <c r="X923" s="33"/>
      <c r="Y923" s="33"/>
      <c r="Z923" s="33"/>
      <c r="AA923" s="33"/>
      <c r="AB923" s="33"/>
      <c r="AC923" s="33"/>
      <c r="AD923" s="33"/>
      <c r="AE923" s="33"/>
      <c r="AF923" s="33"/>
      <c r="AG923" s="33"/>
      <c r="AH923" s="33"/>
      <c r="AI923" s="33"/>
      <c r="AJ923" s="33"/>
      <c r="AK923" s="33"/>
    </row>
    <row r="924" spans="1:37">
      <c r="A924" s="30"/>
      <c r="B924" s="29"/>
      <c r="C924" s="31"/>
      <c r="D924" s="32"/>
      <c r="E924" s="32"/>
      <c r="F924" s="32"/>
      <c r="G924" s="32"/>
      <c r="H924" s="32"/>
      <c r="I924" s="32"/>
      <c r="J924" s="32"/>
      <c r="K924" s="32"/>
      <c r="L924" s="32"/>
      <c r="M924" s="32"/>
      <c r="N924" s="32"/>
      <c r="O924" s="32"/>
      <c r="P924" s="32"/>
      <c r="Q924" s="32"/>
      <c r="R924" s="32"/>
      <c r="S924" s="32"/>
      <c r="T924" s="32"/>
      <c r="U924" s="32"/>
      <c r="V924" s="32"/>
      <c r="W924" s="33"/>
      <c r="X924" s="33"/>
      <c r="Y924" s="33"/>
      <c r="Z924" s="33"/>
      <c r="AA924" s="33"/>
      <c r="AB924" s="33"/>
      <c r="AC924" s="33"/>
      <c r="AD924" s="33"/>
      <c r="AE924" s="33"/>
      <c r="AF924" s="33"/>
      <c r="AG924" s="33"/>
      <c r="AH924" s="33"/>
      <c r="AI924" s="33"/>
      <c r="AJ924" s="33"/>
      <c r="AK924" s="33"/>
    </row>
    <row r="925" spans="1:37">
      <c r="A925" s="30"/>
      <c r="B925" s="29"/>
      <c r="C925" s="31"/>
      <c r="D925" s="32"/>
      <c r="E925" s="32"/>
      <c r="F925" s="32"/>
      <c r="G925" s="32"/>
      <c r="H925" s="32"/>
      <c r="I925" s="32"/>
      <c r="J925" s="32"/>
      <c r="K925" s="32"/>
      <c r="L925" s="32"/>
      <c r="M925" s="32"/>
      <c r="N925" s="32"/>
      <c r="O925" s="32"/>
      <c r="P925" s="32"/>
      <c r="Q925" s="32"/>
      <c r="R925" s="32"/>
      <c r="S925" s="32"/>
      <c r="T925" s="32"/>
      <c r="U925" s="32"/>
      <c r="V925" s="32"/>
      <c r="W925" s="33"/>
      <c r="X925" s="33"/>
      <c r="Y925" s="33"/>
      <c r="Z925" s="33"/>
      <c r="AA925" s="33"/>
      <c r="AB925" s="33"/>
      <c r="AC925" s="33"/>
      <c r="AD925" s="33"/>
      <c r="AE925" s="33"/>
      <c r="AF925" s="33"/>
      <c r="AG925" s="33"/>
      <c r="AH925" s="33"/>
      <c r="AI925" s="33"/>
      <c r="AJ925" s="33"/>
      <c r="AK925" s="33"/>
    </row>
    <row r="926" spans="1:37">
      <c r="A926" s="30"/>
      <c r="B926" s="29"/>
      <c r="C926" s="31"/>
      <c r="D926" s="32"/>
      <c r="E926" s="32"/>
      <c r="F926" s="32"/>
      <c r="G926" s="32"/>
      <c r="H926" s="32"/>
      <c r="I926" s="32"/>
      <c r="J926" s="32"/>
      <c r="K926" s="32"/>
      <c r="L926" s="32"/>
      <c r="M926" s="32"/>
      <c r="N926" s="32"/>
      <c r="O926" s="32"/>
      <c r="P926" s="32"/>
      <c r="Q926" s="32"/>
      <c r="R926" s="32"/>
      <c r="S926" s="32"/>
      <c r="T926" s="32"/>
      <c r="U926" s="32"/>
      <c r="V926" s="32"/>
      <c r="W926" s="33"/>
      <c r="X926" s="33"/>
      <c r="Y926" s="33"/>
      <c r="Z926" s="33"/>
      <c r="AA926" s="33"/>
      <c r="AB926" s="33"/>
      <c r="AC926" s="33"/>
      <c r="AD926" s="33"/>
      <c r="AE926" s="33"/>
      <c r="AF926" s="33"/>
      <c r="AG926" s="33"/>
      <c r="AH926" s="33"/>
      <c r="AI926" s="33"/>
      <c r="AJ926" s="33"/>
      <c r="AK926" s="33"/>
    </row>
    <row r="927" spans="1:37">
      <c r="A927" s="30"/>
      <c r="B927" s="29"/>
      <c r="C927" s="31"/>
      <c r="D927" s="32"/>
      <c r="E927" s="32"/>
      <c r="F927" s="32"/>
      <c r="G927" s="32"/>
      <c r="H927" s="32"/>
      <c r="I927" s="32"/>
      <c r="J927" s="32"/>
      <c r="K927" s="32"/>
      <c r="L927" s="32"/>
      <c r="M927" s="32"/>
      <c r="N927" s="32"/>
      <c r="O927" s="32"/>
      <c r="P927" s="32"/>
      <c r="Q927" s="32"/>
      <c r="R927" s="32"/>
      <c r="S927" s="32"/>
      <c r="T927" s="32"/>
      <c r="U927" s="32"/>
      <c r="V927" s="32"/>
      <c r="W927" s="33"/>
      <c r="X927" s="33"/>
      <c r="Y927" s="33"/>
      <c r="Z927" s="33"/>
      <c r="AA927" s="33"/>
      <c r="AB927" s="33"/>
      <c r="AC927" s="33"/>
      <c r="AD927" s="33"/>
      <c r="AE927" s="33"/>
      <c r="AF927" s="33"/>
      <c r="AG927" s="33"/>
      <c r="AH927" s="33"/>
      <c r="AI927" s="33"/>
      <c r="AJ927" s="33"/>
      <c r="AK927" s="33"/>
    </row>
    <row r="928" spans="1:37">
      <c r="A928" s="30"/>
      <c r="B928" s="29"/>
      <c r="C928" s="31"/>
      <c r="D928" s="32"/>
      <c r="E928" s="32"/>
      <c r="F928" s="32"/>
      <c r="G928" s="32"/>
      <c r="H928" s="32"/>
      <c r="I928" s="32"/>
      <c r="J928" s="32"/>
      <c r="K928" s="32"/>
      <c r="L928" s="32"/>
      <c r="M928" s="32"/>
      <c r="N928" s="32"/>
      <c r="O928" s="32"/>
      <c r="P928" s="32"/>
      <c r="Q928" s="32"/>
      <c r="R928" s="32"/>
      <c r="S928" s="32"/>
      <c r="T928" s="32"/>
      <c r="U928" s="32"/>
      <c r="V928" s="32"/>
      <c r="W928" s="33"/>
      <c r="X928" s="33"/>
      <c r="Y928" s="33"/>
      <c r="Z928" s="33"/>
      <c r="AA928" s="33"/>
      <c r="AB928" s="33"/>
      <c r="AC928" s="33"/>
      <c r="AD928" s="33"/>
      <c r="AE928" s="33"/>
      <c r="AF928" s="33"/>
      <c r="AG928" s="33"/>
      <c r="AH928" s="33"/>
      <c r="AI928" s="33"/>
      <c r="AJ928" s="33"/>
      <c r="AK928" s="33"/>
    </row>
    <row r="929" spans="1:37">
      <c r="A929" s="30"/>
      <c r="B929" s="29"/>
      <c r="C929" s="31"/>
      <c r="D929" s="32"/>
      <c r="E929" s="32"/>
      <c r="F929" s="32"/>
      <c r="G929" s="32"/>
      <c r="H929" s="32"/>
      <c r="I929" s="32"/>
      <c r="J929" s="32"/>
      <c r="K929" s="32"/>
      <c r="L929" s="32"/>
      <c r="M929" s="32"/>
      <c r="N929" s="32"/>
      <c r="O929" s="32"/>
      <c r="P929" s="32"/>
      <c r="Q929" s="32"/>
      <c r="R929" s="32"/>
      <c r="S929" s="32"/>
      <c r="T929" s="32"/>
      <c r="U929" s="32"/>
      <c r="V929" s="32"/>
      <c r="W929" s="33"/>
      <c r="X929" s="33"/>
      <c r="Y929" s="33"/>
      <c r="Z929" s="33"/>
      <c r="AA929" s="33"/>
      <c r="AB929" s="33"/>
      <c r="AC929" s="33"/>
      <c r="AD929" s="33"/>
      <c r="AE929" s="33"/>
      <c r="AF929" s="33"/>
      <c r="AG929" s="33"/>
      <c r="AH929" s="33"/>
      <c r="AI929" s="33"/>
      <c r="AJ929" s="33"/>
      <c r="AK929" s="33"/>
    </row>
    <row r="930" spans="1:37">
      <c r="A930" s="30"/>
      <c r="B930" s="29"/>
      <c r="C930" s="31"/>
      <c r="D930" s="32"/>
      <c r="E930" s="32"/>
      <c r="F930" s="32"/>
      <c r="G930" s="32"/>
      <c r="H930" s="32"/>
      <c r="I930" s="32"/>
      <c r="J930" s="32"/>
      <c r="K930" s="32"/>
      <c r="L930" s="32"/>
      <c r="M930" s="32"/>
      <c r="N930" s="32"/>
      <c r="O930" s="32"/>
      <c r="P930" s="32"/>
      <c r="Q930" s="32"/>
      <c r="R930" s="32"/>
      <c r="S930" s="32"/>
      <c r="T930" s="32"/>
      <c r="U930" s="32"/>
      <c r="V930" s="32"/>
      <c r="W930" s="33"/>
      <c r="X930" s="33"/>
      <c r="Y930" s="33"/>
      <c r="Z930" s="33"/>
      <c r="AA930" s="33"/>
      <c r="AB930" s="33"/>
      <c r="AC930" s="33"/>
      <c r="AD930" s="33"/>
      <c r="AE930" s="33"/>
      <c r="AF930" s="33"/>
      <c r="AG930" s="33"/>
      <c r="AH930" s="33"/>
      <c r="AI930" s="33"/>
      <c r="AJ930" s="33"/>
      <c r="AK930" s="33"/>
    </row>
    <row r="931" spans="1:37">
      <c r="A931" s="30"/>
      <c r="B931" s="29"/>
      <c r="C931" s="31"/>
      <c r="D931" s="32"/>
      <c r="E931" s="32"/>
      <c r="F931" s="32"/>
      <c r="G931" s="32"/>
      <c r="H931" s="32"/>
      <c r="I931" s="32"/>
      <c r="J931" s="32"/>
      <c r="K931" s="32"/>
      <c r="L931" s="32"/>
      <c r="M931" s="32"/>
      <c r="N931" s="32"/>
      <c r="O931" s="32"/>
      <c r="P931" s="32"/>
      <c r="Q931" s="32"/>
      <c r="R931" s="32"/>
      <c r="S931" s="32"/>
      <c r="T931" s="32"/>
      <c r="U931" s="32"/>
      <c r="V931" s="32"/>
      <c r="W931" s="33"/>
      <c r="X931" s="33"/>
      <c r="Y931" s="33"/>
      <c r="Z931" s="33"/>
      <c r="AA931" s="33"/>
      <c r="AB931" s="33"/>
      <c r="AC931" s="33"/>
      <c r="AD931" s="33"/>
      <c r="AE931" s="33"/>
      <c r="AF931" s="33"/>
      <c r="AG931" s="33"/>
      <c r="AH931" s="33"/>
      <c r="AI931" s="33"/>
      <c r="AJ931" s="33"/>
      <c r="AK931" s="33"/>
    </row>
    <row r="932" spans="1:37">
      <c r="A932" s="30"/>
      <c r="B932" s="29"/>
      <c r="C932" s="31"/>
      <c r="D932" s="32"/>
      <c r="E932" s="32"/>
      <c r="F932" s="32"/>
      <c r="G932" s="32"/>
      <c r="H932" s="32"/>
      <c r="I932" s="32"/>
      <c r="J932" s="32"/>
      <c r="K932" s="32"/>
      <c r="L932" s="32"/>
      <c r="M932" s="32"/>
      <c r="N932" s="32"/>
      <c r="O932" s="32"/>
      <c r="P932" s="32"/>
      <c r="Q932" s="32"/>
      <c r="R932" s="32"/>
      <c r="S932" s="32"/>
      <c r="T932" s="32"/>
      <c r="U932" s="32"/>
      <c r="V932" s="32"/>
      <c r="W932" s="33"/>
      <c r="X932" s="33"/>
      <c r="Y932" s="33"/>
      <c r="Z932" s="33"/>
      <c r="AA932" s="33"/>
      <c r="AB932" s="33"/>
      <c r="AC932" s="33"/>
      <c r="AD932" s="33"/>
      <c r="AE932" s="33"/>
      <c r="AF932" s="33"/>
      <c r="AG932" s="33"/>
      <c r="AH932" s="33"/>
      <c r="AI932" s="33"/>
      <c r="AJ932" s="33"/>
      <c r="AK932" s="33"/>
    </row>
    <row r="933" spans="1:37">
      <c r="A933" s="30"/>
      <c r="B933" s="29"/>
      <c r="C933" s="31"/>
      <c r="D933" s="32"/>
      <c r="E933" s="32"/>
      <c r="F933" s="32"/>
      <c r="G933" s="32"/>
      <c r="H933" s="32"/>
      <c r="I933" s="32"/>
      <c r="J933" s="32"/>
      <c r="K933" s="32"/>
      <c r="L933" s="32"/>
      <c r="M933" s="32"/>
      <c r="N933" s="32"/>
      <c r="O933" s="32"/>
      <c r="P933" s="32"/>
      <c r="Q933" s="32"/>
      <c r="R933" s="32"/>
      <c r="S933" s="32"/>
      <c r="T933" s="32"/>
      <c r="U933" s="32"/>
      <c r="V933" s="32"/>
      <c r="W933" s="33"/>
      <c r="X933" s="33"/>
      <c r="Y933" s="33"/>
      <c r="Z933" s="33"/>
      <c r="AA933" s="33"/>
      <c r="AB933" s="33"/>
      <c r="AC933" s="33"/>
      <c r="AD933" s="33"/>
      <c r="AE933" s="33"/>
      <c r="AF933" s="33"/>
      <c r="AG933" s="33"/>
      <c r="AH933" s="33"/>
      <c r="AI933" s="33"/>
      <c r="AJ933" s="33"/>
      <c r="AK933" s="33"/>
    </row>
    <row r="934" spans="1:37">
      <c r="A934" s="30"/>
      <c r="B934" s="29"/>
      <c r="C934" s="31"/>
      <c r="D934" s="32"/>
      <c r="E934" s="32"/>
      <c r="F934" s="32"/>
      <c r="G934" s="32"/>
      <c r="H934" s="32"/>
      <c r="I934" s="32"/>
      <c r="J934" s="32"/>
      <c r="K934" s="32"/>
      <c r="L934" s="32"/>
      <c r="M934" s="32"/>
      <c r="N934" s="32"/>
      <c r="O934" s="32"/>
      <c r="P934" s="32"/>
      <c r="Q934" s="32"/>
      <c r="R934" s="32"/>
      <c r="S934" s="32"/>
      <c r="T934" s="32"/>
      <c r="U934" s="32"/>
      <c r="V934" s="32"/>
      <c r="W934" s="33"/>
      <c r="X934" s="33"/>
      <c r="Y934" s="33"/>
      <c r="Z934" s="33"/>
      <c r="AA934" s="33"/>
      <c r="AB934" s="33"/>
      <c r="AC934" s="33"/>
      <c r="AD934" s="33"/>
      <c r="AE934" s="33"/>
      <c r="AF934" s="33"/>
      <c r="AG934" s="33"/>
      <c r="AH934" s="33"/>
      <c r="AI934" s="33"/>
      <c r="AJ934" s="33"/>
      <c r="AK934" s="33"/>
    </row>
    <row r="935" spans="1:37">
      <c r="A935" s="30"/>
      <c r="B935" s="29"/>
      <c r="C935" s="31"/>
      <c r="D935" s="32"/>
      <c r="E935" s="32"/>
      <c r="F935" s="32"/>
      <c r="G935" s="32"/>
      <c r="H935" s="32"/>
      <c r="I935" s="32"/>
      <c r="J935" s="32"/>
      <c r="K935" s="32"/>
      <c r="L935" s="32"/>
      <c r="M935" s="32"/>
      <c r="N935" s="32"/>
      <c r="O935" s="32"/>
      <c r="P935" s="32"/>
      <c r="Q935" s="32"/>
      <c r="R935" s="32"/>
      <c r="S935" s="32"/>
      <c r="T935" s="32"/>
      <c r="U935" s="32"/>
      <c r="V935" s="32"/>
      <c r="W935" s="33"/>
      <c r="X935" s="33"/>
      <c r="Y935" s="33"/>
      <c r="Z935" s="33"/>
      <c r="AA935" s="33"/>
      <c r="AB935" s="33"/>
      <c r="AC935" s="33"/>
      <c r="AD935" s="33"/>
      <c r="AE935" s="33"/>
      <c r="AF935" s="33"/>
      <c r="AG935" s="33"/>
      <c r="AH935" s="33"/>
      <c r="AI935" s="33"/>
      <c r="AJ935" s="33"/>
      <c r="AK935" s="33"/>
    </row>
    <row r="936" spans="1:37">
      <c r="A936" s="30"/>
      <c r="B936" s="29"/>
      <c r="C936" s="31"/>
      <c r="D936" s="32"/>
      <c r="E936" s="32"/>
      <c r="F936" s="32"/>
      <c r="G936" s="32"/>
      <c r="H936" s="32"/>
      <c r="I936" s="32"/>
      <c r="J936" s="32"/>
      <c r="K936" s="32"/>
      <c r="L936" s="32"/>
      <c r="M936" s="32"/>
      <c r="N936" s="32"/>
      <c r="O936" s="32"/>
      <c r="P936" s="32"/>
      <c r="Q936" s="32"/>
      <c r="R936" s="32"/>
      <c r="S936" s="32"/>
      <c r="T936" s="32"/>
      <c r="U936" s="32"/>
      <c r="V936" s="32"/>
      <c r="W936" s="33"/>
      <c r="X936" s="33"/>
      <c r="Y936" s="33"/>
      <c r="Z936" s="33"/>
      <c r="AA936" s="33"/>
      <c r="AB936" s="33"/>
      <c r="AC936" s="33"/>
      <c r="AD936" s="33"/>
      <c r="AE936" s="33"/>
      <c r="AF936" s="33"/>
      <c r="AG936" s="33"/>
      <c r="AH936" s="33"/>
      <c r="AI936" s="33"/>
      <c r="AJ936" s="33"/>
      <c r="AK936" s="33"/>
    </row>
    <row r="937" spans="1:37">
      <c r="A937" s="30"/>
      <c r="B937" s="29"/>
      <c r="C937" s="31"/>
      <c r="D937" s="32"/>
      <c r="E937" s="32"/>
      <c r="F937" s="32"/>
      <c r="G937" s="32"/>
      <c r="H937" s="32"/>
      <c r="I937" s="32"/>
      <c r="J937" s="32"/>
      <c r="K937" s="32"/>
      <c r="L937" s="32"/>
      <c r="M937" s="32"/>
      <c r="N937" s="32"/>
      <c r="O937" s="32"/>
      <c r="P937" s="32"/>
      <c r="Q937" s="32"/>
      <c r="R937" s="32"/>
      <c r="S937" s="32"/>
      <c r="T937" s="32"/>
      <c r="U937" s="32"/>
      <c r="V937" s="32"/>
      <c r="W937" s="33"/>
      <c r="X937" s="33"/>
      <c r="Y937" s="33"/>
      <c r="Z937" s="33"/>
      <c r="AA937" s="33"/>
      <c r="AB937" s="33"/>
      <c r="AC937" s="33"/>
      <c r="AD937" s="33"/>
      <c r="AE937" s="33"/>
      <c r="AF937" s="33"/>
      <c r="AG937" s="33"/>
      <c r="AH937" s="33"/>
      <c r="AI937" s="33"/>
      <c r="AJ937" s="33"/>
      <c r="AK937" s="33"/>
    </row>
    <row r="938" spans="1:37">
      <c r="A938" s="30"/>
      <c r="B938" s="29"/>
      <c r="C938" s="31"/>
      <c r="D938" s="32"/>
      <c r="E938" s="32"/>
      <c r="F938" s="32"/>
      <c r="G938" s="32"/>
      <c r="H938" s="32"/>
      <c r="I938" s="32"/>
      <c r="J938" s="32"/>
      <c r="K938" s="32"/>
      <c r="L938" s="32"/>
      <c r="M938" s="32"/>
      <c r="N938" s="32"/>
      <c r="O938" s="32"/>
      <c r="P938" s="32"/>
      <c r="Q938" s="32"/>
      <c r="R938" s="32"/>
      <c r="S938" s="32"/>
      <c r="T938" s="32"/>
      <c r="U938" s="32"/>
      <c r="V938" s="32"/>
      <c r="W938" s="33"/>
      <c r="X938" s="33"/>
      <c r="Y938" s="33"/>
      <c r="Z938" s="33"/>
      <c r="AA938" s="33"/>
      <c r="AB938" s="33"/>
      <c r="AC938" s="33"/>
      <c r="AD938" s="33"/>
      <c r="AE938" s="33"/>
      <c r="AF938" s="33"/>
      <c r="AG938" s="33"/>
      <c r="AH938" s="33"/>
      <c r="AI938" s="33"/>
      <c r="AJ938" s="33"/>
      <c r="AK938" s="33"/>
    </row>
    <row r="939" spans="1:37">
      <c r="A939" s="30"/>
      <c r="B939" s="29"/>
      <c r="C939" s="31"/>
      <c r="D939" s="32"/>
      <c r="E939" s="32"/>
      <c r="F939" s="32"/>
      <c r="G939" s="32"/>
      <c r="H939" s="32"/>
      <c r="I939" s="32"/>
      <c r="J939" s="32"/>
      <c r="K939" s="32"/>
      <c r="L939" s="32"/>
      <c r="M939" s="32"/>
      <c r="N939" s="32"/>
      <c r="O939" s="32"/>
      <c r="P939" s="32"/>
      <c r="Q939" s="32"/>
      <c r="R939" s="32"/>
      <c r="S939" s="32"/>
      <c r="T939" s="32"/>
      <c r="U939" s="32"/>
      <c r="V939" s="32"/>
      <c r="W939" s="33"/>
      <c r="X939" s="33"/>
      <c r="Y939" s="33"/>
      <c r="Z939" s="33"/>
      <c r="AA939" s="33"/>
      <c r="AB939" s="33"/>
      <c r="AC939" s="33"/>
      <c r="AD939" s="33"/>
      <c r="AE939" s="33"/>
      <c r="AF939" s="33"/>
      <c r="AG939" s="33"/>
      <c r="AH939" s="33"/>
      <c r="AI939" s="33"/>
      <c r="AJ939" s="33"/>
      <c r="AK939" s="33"/>
    </row>
    <row r="940" spans="1:37">
      <c r="A940" s="30"/>
      <c r="B940" s="29"/>
      <c r="C940" s="31"/>
      <c r="D940" s="32"/>
      <c r="E940" s="32"/>
      <c r="F940" s="32"/>
      <c r="G940" s="32"/>
      <c r="H940" s="32"/>
      <c r="I940" s="32"/>
      <c r="J940" s="32"/>
      <c r="K940" s="32"/>
      <c r="L940" s="32"/>
      <c r="M940" s="32"/>
      <c r="N940" s="32"/>
      <c r="O940" s="32"/>
      <c r="P940" s="32"/>
      <c r="Q940" s="32"/>
      <c r="R940" s="32"/>
      <c r="S940" s="32"/>
      <c r="T940" s="32"/>
      <c r="U940" s="32"/>
      <c r="V940" s="32"/>
      <c r="W940" s="33"/>
      <c r="X940" s="33"/>
      <c r="Y940" s="33"/>
      <c r="Z940" s="33"/>
      <c r="AA940" s="33"/>
      <c r="AB940" s="33"/>
      <c r="AC940" s="33"/>
      <c r="AD940" s="33"/>
      <c r="AE940" s="33"/>
      <c r="AF940" s="33"/>
      <c r="AG940" s="33"/>
      <c r="AH940" s="33"/>
      <c r="AI940" s="33"/>
      <c r="AJ940" s="33"/>
      <c r="AK940" s="33"/>
    </row>
    <row r="941" spans="1:37">
      <c r="A941" s="30"/>
      <c r="B941" s="29"/>
      <c r="C941" s="31"/>
      <c r="D941" s="32"/>
      <c r="E941" s="32"/>
      <c r="F941" s="32"/>
      <c r="G941" s="32"/>
      <c r="H941" s="32"/>
      <c r="I941" s="32"/>
      <c r="J941" s="32"/>
      <c r="K941" s="32"/>
      <c r="L941" s="32"/>
      <c r="M941" s="32"/>
      <c r="N941" s="32"/>
      <c r="O941" s="32"/>
      <c r="P941" s="32"/>
      <c r="Q941" s="32"/>
      <c r="R941" s="32"/>
      <c r="S941" s="32"/>
      <c r="T941" s="32"/>
      <c r="U941" s="32"/>
      <c r="V941" s="32"/>
      <c r="W941" s="33"/>
      <c r="X941" s="33"/>
      <c r="Y941" s="33"/>
      <c r="Z941" s="33"/>
      <c r="AA941" s="33"/>
      <c r="AB941" s="33"/>
      <c r="AC941" s="33"/>
      <c r="AD941" s="33"/>
      <c r="AE941" s="33"/>
      <c r="AF941" s="33"/>
      <c r="AG941" s="33"/>
      <c r="AH941" s="33"/>
      <c r="AI941" s="33"/>
      <c r="AJ941" s="33"/>
      <c r="AK941" s="33"/>
    </row>
    <row r="942" spans="1:37">
      <c r="A942" s="30"/>
      <c r="B942" s="29"/>
      <c r="C942" s="31"/>
      <c r="D942" s="32"/>
      <c r="E942" s="32"/>
      <c r="F942" s="32"/>
      <c r="G942" s="32"/>
      <c r="H942" s="32"/>
      <c r="I942" s="32"/>
      <c r="J942" s="32"/>
      <c r="K942" s="32"/>
      <c r="L942" s="32"/>
      <c r="M942" s="32"/>
      <c r="N942" s="32"/>
      <c r="O942" s="32"/>
      <c r="P942" s="32"/>
      <c r="Q942" s="32"/>
      <c r="R942" s="32"/>
      <c r="S942" s="32"/>
      <c r="T942" s="32"/>
      <c r="U942" s="32"/>
      <c r="V942" s="32"/>
      <c r="W942" s="33"/>
      <c r="X942" s="33"/>
      <c r="Y942" s="33"/>
      <c r="Z942" s="33"/>
      <c r="AA942" s="33"/>
      <c r="AB942" s="33"/>
      <c r="AC942" s="33"/>
      <c r="AD942" s="33"/>
      <c r="AE942" s="33"/>
      <c r="AF942" s="33"/>
      <c r="AG942" s="33"/>
      <c r="AH942" s="33"/>
      <c r="AI942" s="33"/>
      <c r="AJ942" s="33"/>
      <c r="AK942" s="33"/>
    </row>
    <row r="943" spans="1:37">
      <c r="A943" s="30"/>
      <c r="B943" s="29"/>
      <c r="C943" s="31"/>
      <c r="D943" s="32"/>
      <c r="E943" s="32"/>
      <c r="F943" s="32"/>
      <c r="G943" s="32"/>
      <c r="H943" s="32"/>
      <c r="I943" s="32"/>
      <c r="J943" s="32"/>
      <c r="K943" s="32"/>
      <c r="L943" s="32"/>
      <c r="M943" s="32"/>
      <c r="N943" s="32"/>
      <c r="O943" s="32"/>
      <c r="P943" s="32"/>
      <c r="Q943" s="32"/>
      <c r="R943" s="32"/>
      <c r="S943" s="32"/>
      <c r="T943" s="32"/>
      <c r="U943" s="32"/>
      <c r="V943" s="32"/>
      <c r="W943" s="33"/>
      <c r="X943" s="33"/>
      <c r="Y943" s="33"/>
      <c r="Z943" s="33"/>
      <c r="AA943" s="33"/>
      <c r="AB943" s="33"/>
      <c r="AC943" s="33"/>
      <c r="AD943" s="33"/>
      <c r="AE943" s="33"/>
      <c r="AF943" s="33"/>
      <c r="AG943" s="33"/>
      <c r="AH943" s="33"/>
      <c r="AI943" s="33"/>
      <c r="AJ943" s="33"/>
      <c r="AK943" s="33"/>
    </row>
    <row r="944" spans="1:37">
      <c r="A944" s="30"/>
      <c r="B944" s="29"/>
      <c r="C944" s="31"/>
      <c r="D944" s="32"/>
      <c r="E944" s="32"/>
      <c r="F944" s="32"/>
      <c r="G944" s="32"/>
      <c r="H944" s="32"/>
      <c r="I944" s="32"/>
      <c r="J944" s="32"/>
      <c r="K944" s="32"/>
      <c r="L944" s="32"/>
      <c r="M944" s="32"/>
      <c r="N944" s="32"/>
      <c r="O944" s="32"/>
      <c r="P944" s="32"/>
      <c r="Q944" s="32"/>
      <c r="R944" s="32"/>
      <c r="S944" s="32"/>
      <c r="T944" s="32"/>
      <c r="U944" s="32"/>
      <c r="V944" s="32"/>
      <c r="W944" s="33"/>
      <c r="X944" s="33"/>
      <c r="Y944" s="33"/>
      <c r="Z944" s="33"/>
      <c r="AA944" s="33"/>
      <c r="AB944" s="33"/>
      <c r="AC944" s="33"/>
      <c r="AD944" s="33"/>
      <c r="AE944" s="33"/>
      <c r="AF944" s="33"/>
      <c r="AG944" s="33"/>
      <c r="AH944" s="33"/>
      <c r="AI944" s="33"/>
      <c r="AJ944" s="33"/>
      <c r="AK944" s="33"/>
    </row>
    <row r="945" spans="1:37">
      <c r="A945" s="30"/>
      <c r="B945" s="29"/>
      <c r="C945" s="31"/>
      <c r="D945" s="32"/>
      <c r="E945" s="32"/>
      <c r="F945" s="32"/>
      <c r="G945" s="32"/>
      <c r="H945" s="32"/>
      <c r="I945" s="32"/>
      <c r="J945" s="32"/>
      <c r="K945" s="32"/>
      <c r="L945" s="32"/>
      <c r="M945" s="32"/>
      <c r="N945" s="32"/>
      <c r="O945" s="32"/>
      <c r="P945" s="32"/>
      <c r="Q945" s="32"/>
      <c r="R945" s="32"/>
      <c r="S945" s="32"/>
      <c r="T945" s="32"/>
      <c r="U945" s="32"/>
      <c r="V945" s="32"/>
      <c r="W945" s="33"/>
      <c r="X945" s="33"/>
      <c r="Y945" s="33"/>
      <c r="Z945" s="33"/>
      <c r="AA945" s="33"/>
      <c r="AB945" s="33"/>
      <c r="AC945" s="33"/>
      <c r="AD945" s="33"/>
      <c r="AE945" s="33"/>
      <c r="AF945" s="33"/>
      <c r="AG945" s="33"/>
      <c r="AH945" s="33"/>
      <c r="AI945" s="33"/>
      <c r="AJ945" s="33"/>
      <c r="AK945" s="33"/>
    </row>
    <row r="946" spans="1:37">
      <c r="A946" s="30"/>
      <c r="B946" s="29"/>
      <c r="C946" s="31"/>
      <c r="D946" s="32"/>
      <c r="E946" s="32"/>
      <c r="F946" s="32"/>
      <c r="G946" s="32"/>
      <c r="H946" s="32"/>
      <c r="I946" s="32"/>
      <c r="J946" s="32"/>
      <c r="K946" s="32"/>
      <c r="L946" s="32"/>
      <c r="M946" s="32"/>
      <c r="N946" s="32"/>
      <c r="O946" s="32"/>
      <c r="P946" s="32"/>
      <c r="Q946" s="32"/>
      <c r="R946" s="32"/>
      <c r="S946" s="32"/>
      <c r="T946" s="32"/>
      <c r="U946" s="32"/>
      <c r="V946" s="32"/>
      <c r="W946" s="33"/>
      <c r="X946" s="33"/>
      <c r="Y946" s="33"/>
      <c r="Z946" s="33"/>
      <c r="AA946" s="33"/>
      <c r="AB946" s="33"/>
      <c r="AC946" s="33"/>
      <c r="AD946" s="33"/>
      <c r="AE946" s="33"/>
      <c r="AF946" s="33"/>
      <c r="AG946" s="33"/>
      <c r="AH946" s="33"/>
      <c r="AI946" s="33"/>
      <c r="AJ946" s="33"/>
      <c r="AK946" s="33"/>
    </row>
    <row r="947" spans="1:37">
      <c r="A947" s="30"/>
      <c r="B947" s="29"/>
      <c r="C947" s="31"/>
      <c r="D947" s="32"/>
      <c r="E947" s="32"/>
      <c r="F947" s="32"/>
      <c r="G947" s="32"/>
      <c r="H947" s="32"/>
      <c r="I947" s="32"/>
      <c r="J947" s="32"/>
      <c r="K947" s="32"/>
      <c r="L947" s="32"/>
      <c r="M947" s="32"/>
      <c r="N947" s="32"/>
      <c r="O947" s="32"/>
      <c r="P947" s="32"/>
      <c r="Q947" s="32"/>
      <c r="R947" s="32"/>
      <c r="S947" s="32"/>
      <c r="T947" s="32"/>
      <c r="U947" s="32"/>
      <c r="V947" s="32"/>
      <c r="W947" s="33"/>
      <c r="X947" s="33"/>
      <c r="Y947" s="33"/>
      <c r="Z947" s="33"/>
      <c r="AA947" s="33"/>
      <c r="AB947" s="33"/>
      <c r="AC947" s="33"/>
      <c r="AD947" s="33"/>
      <c r="AE947" s="33"/>
      <c r="AF947" s="33"/>
      <c r="AG947" s="33"/>
      <c r="AH947" s="33"/>
      <c r="AI947" s="33"/>
      <c r="AJ947" s="33"/>
      <c r="AK947" s="33"/>
    </row>
    <row r="948" spans="1:37">
      <c r="A948" s="30"/>
      <c r="B948" s="29"/>
      <c r="C948" s="31"/>
      <c r="D948" s="32"/>
      <c r="E948" s="32"/>
      <c r="F948" s="32"/>
      <c r="G948" s="32"/>
      <c r="H948" s="32"/>
      <c r="I948" s="32"/>
      <c r="J948" s="32"/>
      <c r="K948" s="32"/>
      <c r="L948" s="32"/>
      <c r="M948" s="32"/>
      <c r="N948" s="32"/>
      <c r="O948" s="32"/>
      <c r="P948" s="32"/>
      <c r="Q948" s="32"/>
      <c r="R948" s="32"/>
      <c r="S948" s="32"/>
      <c r="T948" s="32"/>
      <c r="U948" s="32"/>
      <c r="V948" s="32"/>
      <c r="W948" s="33"/>
      <c r="X948" s="33"/>
      <c r="Y948" s="33"/>
      <c r="Z948" s="33"/>
      <c r="AA948" s="33"/>
      <c r="AB948" s="33"/>
      <c r="AC948" s="33"/>
      <c r="AD948" s="33"/>
      <c r="AE948" s="33"/>
      <c r="AF948" s="33"/>
      <c r="AG948" s="33"/>
      <c r="AH948" s="33"/>
      <c r="AI948" s="33"/>
      <c r="AJ948" s="33"/>
      <c r="AK948" s="33"/>
    </row>
    <row r="949" spans="1:37">
      <c r="A949" s="30"/>
      <c r="B949" s="29"/>
      <c r="C949" s="31"/>
      <c r="D949" s="32"/>
      <c r="E949" s="32"/>
      <c r="F949" s="32"/>
      <c r="G949" s="32"/>
      <c r="H949" s="32"/>
      <c r="I949" s="32"/>
      <c r="J949" s="32"/>
      <c r="K949" s="32"/>
      <c r="L949" s="32"/>
      <c r="M949" s="32"/>
      <c r="N949" s="32"/>
      <c r="O949" s="32"/>
      <c r="P949" s="32"/>
      <c r="Q949" s="32"/>
      <c r="R949" s="32"/>
      <c r="S949" s="32"/>
      <c r="T949" s="32"/>
      <c r="U949" s="32"/>
      <c r="V949" s="32"/>
      <c r="W949" s="33"/>
      <c r="X949" s="33"/>
      <c r="Y949" s="33"/>
      <c r="Z949" s="33"/>
      <c r="AA949" s="33"/>
      <c r="AB949" s="33"/>
      <c r="AC949" s="33"/>
      <c r="AD949" s="33"/>
      <c r="AE949" s="33"/>
      <c r="AF949" s="33"/>
      <c r="AG949" s="33"/>
      <c r="AH949" s="33"/>
      <c r="AI949" s="33"/>
      <c r="AJ949" s="33"/>
      <c r="AK949" s="33"/>
    </row>
    <row r="950" spans="1:37">
      <c r="A950" s="30"/>
      <c r="B950" s="29"/>
      <c r="C950" s="31"/>
      <c r="D950" s="32"/>
      <c r="E950" s="32"/>
      <c r="F950" s="32"/>
      <c r="G950" s="32"/>
      <c r="H950" s="32"/>
      <c r="I950" s="32"/>
      <c r="J950" s="32"/>
      <c r="K950" s="32"/>
      <c r="L950" s="32"/>
      <c r="M950" s="32"/>
      <c r="N950" s="32"/>
      <c r="O950" s="32"/>
      <c r="P950" s="32"/>
      <c r="Q950" s="32"/>
      <c r="R950" s="32"/>
      <c r="S950" s="32"/>
      <c r="T950" s="32"/>
      <c r="U950" s="32"/>
      <c r="V950" s="32"/>
      <c r="W950" s="33"/>
      <c r="X950" s="33"/>
      <c r="Y950" s="33"/>
      <c r="Z950" s="33"/>
      <c r="AA950" s="33"/>
      <c r="AB950" s="33"/>
      <c r="AC950" s="33"/>
      <c r="AD950" s="33"/>
      <c r="AE950" s="33"/>
      <c r="AF950" s="33"/>
      <c r="AG950" s="33"/>
      <c r="AH950" s="33"/>
      <c r="AI950" s="33"/>
      <c r="AJ950" s="33"/>
      <c r="AK950" s="33"/>
    </row>
    <row r="951" spans="1:37">
      <c r="A951" s="30"/>
      <c r="B951" s="29"/>
      <c r="C951" s="31"/>
      <c r="D951" s="32"/>
      <c r="E951" s="32"/>
      <c r="F951" s="32"/>
      <c r="G951" s="32"/>
      <c r="H951" s="32"/>
      <c r="I951" s="32"/>
      <c r="J951" s="32"/>
      <c r="K951" s="32"/>
      <c r="L951" s="32"/>
      <c r="M951" s="32"/>
      <c r="N951" s="32"/>
      <c r="O951" s="32"/>
      <c r="P951" s="32"/>
      <c r="Q951" s="32"/>
      <c r="R951" s="32"/>
      <c r="S951" s="32"/>
      <c r="T951" s="32"/>
      <c r="U951" s="32"/>
      <c r="V951" s="32"/>
      <c r="W951" s="33"/>
      <c r="X951" s="33"/>
      <c r="Y951" s="33"/>
      <c r="Z951" s="33"/>
      <c r="AA951" s="33"/>
      <c r="AB951" s="33"/>
      <c r="AC951" s="33"/>
      <c r="AD951" s="33"/>
      <c r="AE951" s="33"/>
      <c r="AF951" s="33"/>
      <c r="AG951" s="33"/>
      <c r="AH951" s="33"/>
      <c r="AI951" s="33"/>
      <c r="AJ951" s="33"/>
      <c r="AK951" s="33"/>
    </row>
    <row r="952" spans="1:37">
      <c r="A952" s="30"/>
      <c r="B952" s="29"/>
      <c r="C952" s="31"/>
      <c r="D952" s="32"/>
      <c r="E952" s="32"/>
      <c r="F952" s="32"/>
      <c r="G952" s="32"/>
      <c r="H952" s="32"/>
      <c r="I952" s="32"/>
      <c r="J952" s="32"/>
      <c r="K952" s="32"/>
      <c r="L952" s="32"/>
      <c r="M952" s="32"/>
      <c r="N952" s="32"/>
      <c r="O952" s="32"/>
      <c r="P952" s="32"/>
      <c r="Q952" s="32"/>
      <c r="R952" s="32"/>
      <c r="S952" s="32"/>
      <c r="T952" s="32"/>
      <c r="U952" s="32"/>
      <c r="V952" s="32"/>
      <c r="W952" s="33"/>
      <c r="X952" s="33"/>
      <c r="Y952" s="33"/>
      <c r="Z952" s="33"/>
      <c r="AA952" s="33"/>
      <c r="AB952" s="33"/>
      <c r="AC952" s="33"/>
      <c r="AD952" s="33"/>
      <c r="AE952" s="33"/>
      <c r="AF952" s="33"/>
      <c r="AG952" s="33"/>
      <c r="AH952" s="33"/>
      <c r="AI952" s="33"/>
      <c r="AJ952" s="33"/>
      <c r="AK952" s="33"/>
    </row>
    <row r="953" spans="1:37">
      <c r="A953" s="30"/>
      <c r="B953" s="29"/>
      <c r="C953" s="31"/>
      <c r="D953" s="32"/>
      <c r="E953" s="32"/>
      <c r="F953" s="32"/>
      <c r="G953" s="32"/>
      <c r="H953" s="32"/>
      <c r="I953" s="32"/>
      <c r="J953" s="32"/>
      <c r="K953" s="32"/>
      <c r="L953" s="32"/>
      <c r="M953" s="32"/>
      <c r="N953" s="32"/>
      <c r="O953" s="32"/>
      <c r="P953" s="32"/>
      <c r="Q953" s="32"/>
      <c r="R953" s="32"/>
      <c r="S953" s="32"/>
      <c r="T953" s="32"/>
      <c r="U953" s="32"/>
      <c r="V953" s="32"/>
      <c r="W953" s="33"/>
      <c r="X953" s="33"/>
      <c r="Y953" s="33"/>
      <c r="Z953" s="33"/>
      <c r="AA953" s="33"/>
      <c r="AB953" s="33"/>
      <c r="AC953" s="33"/>
      <c r="AD953" s="33"/>
      <c r="AE953" s="33"/>
      <c r="AF953" s="33"/>
      <c r="AG953" s="33"/>
      <c r="AH953" s="33"/>
      <c r="AI953" s="33"/>
      <c r="AJ953" s="33"/>
      <c r="AK953" s="33"/>
    </row>
    <row r="954" spans="1:37">
      <c r="A954" s="30"/>
      <c r="B954" s="29"/>
      <c r="C954" s="31"/>
      <c r="D954" s="32"/>
      <c r="E954" s="32"/>
      <c r="F954" s="32"/>
      <c r="G954" s="32"/>
      <c r="H954" s="32"/>
      <c r="I954" s="32"/>
      <c r="J954" s="32"/>
      <c r="K954" s="32"/>
      <c r="L954" s="32"/>
      <c r="M954" s="32"/>
      <c r="N954" s="32"/>
      <c r="O954" s="32"/>
      <c r="P954" s="32"/>
      <c r="Q954" s="32"/>
      <c r="R954" s="32"/>
      <c r="S954" s="32"/>
      <c r="T954" s="32"/>
      <c r="U954" s="32"/>
      <c r="V954" s="32"/>
      <c r="W954" s="33"/>
      <c r="X954" s="33"/>
      <c r="Y954" s="33"/>
      <c r="Z954" s="33"/>
      <c r="AA954" s="33"/>
      <c r="AB954" s="33"/>
      <c r="AC954" s="33"/>
      <c r="AD954" s="33"/>
      <c r="AE954" s="33"/>
      <c r="AF954" s="33"/>
      <c r="AG954" s="33"/>
      <c r="AH954" s="33"/>
      <c r="AI954" s="33"/>
      <c r="AJ954" s="33"/>
      <c r="AK954" s="33"/>
    </row>
    <row r="955" spans="1:37">
      <c r="A955" s="30"/>
      <c r="B955" s="29"/>
      <c r="C955" s="31"/>
      <c r="D955" s="32"/>
      <c r="E955" s="32"/>
      <c r="F955" s="32"/>
      <c r="G955" s="32"/>
      <c r="H955" s="32"/>
      <c r="I955" s="32"/>
      <c r="J955" s="32"/>
      <c r="K955" s="32"/>
      <c r="L955" s="32"/>
      <c r="M955" s="32"/>
      <c r="N955" s="32"/>
      <c r="O955" s="32"/>
      <c r="P955" s="32"/>
      <c r="Q955" s="32"/>
      <c r="R955" s="32"/>
      <c r="S955" s="32"/>
      <c r="T955" s="32"/>
      <c r="U955" s="32"/>
      <c r="V955" s="32"/>
      <c r="W955" s="33"/>
      <c r="X955" s="33"/>
      <c r="Y955" s="33"/>
      <c r="Z955" s="33"/>
      <c r="AA955" s="33"/>
      <c r="AB955" s="33"/>
      <c r="AC955" s="33"/>
      <c r="AD955" s="33"/>
      <c r="AE955" s="33"/>
      <c r="AF955" s="33"/>
      <c r="AG955" s="33"/>
      <c r="AH955" s="33"/>
      <c r="AI955" s="33"/>
      <c r="AJ955" s="33"/>
      <c r="AK955" s="33"/>
    </row>
    <row r="956" spans="1:37">
      <c r="A956" s="30"/>
      <c r="B956" s="29"/>
      <c r="C956" s="31"/>
      <c r="D956" s="32"/>
      <c r="E956" s="32"/>
      <c r="F956" s="32"/>
      <c r="G956" s="32"/>
      <c r="H956" s="32"/>
      <c r="I956" s="32"/>
      <c r="J956" s="32"/>
      <c r="K956" s="32"/>
      <c r="L956" s="32"/>
      <c r="M956" s="32"/>
      <c r="N956" s="32"/>
      <c r="O956" s="32"/>
      <c r="P956" s="32"/>
      <c r="Q956" s="32"/>
      <c r="R956" s="32"/>
      <c r="S956" s="32"/>
      <c r="T956" s="32"/>
      <c r="U956" s="32"/>
      <c r="V956" s="32"/>
      <c r="W956" s="33"/>
      <c r="X956" s="33"/>
      <c r="Y956" s="33"/>
      <c r="Z956" s="33"/>
      <c r="AA956" s="33"/>
      <c r="AB956" s="33"/>
      <c r="AC956" s="33"/>
      <c r="AD956" s="33"/>
      <c r="AE956" s="33"/>
      <c r="AF956" s="33"/>
      <c r="AG956" s="33"/>
      <c r="AH956" s="33"/>
      <c r="AI956" s="33"/>
      <c r="AJ956" s="33"/>
      <c r="AK956" s="33"/>
    </row>
    <row r="957" spans="1:37">
      <c r="A957" s="30"/>
      <c r="B957" s="29"/>
      <c r="C957" s="31"/>
      <c r="D957" s="32"/>
      <c r="E957" s="32"/>
      <c r="F957" s="32"/>
      <c r="G957" s="32"/>
      <c r="H957" s="32"/>
      <c r="I957" s="32"/>
      <c r="J957" s="32"/>
      <c r="K957" s="32"/>
      <c r="L957" s="32"/>
      <c r="M957" s="32"/>
      <c r="N957" s="32"/>
      <c r="O957" s="32"/>
      <c r="P957" s="32"/>
      <c r="Q957" s="32"/>
      <c r="R957" s="32"/>
      <c r="S957" s="32"/>
      <c r="T957" s="32"/>
      <c r="U957" s="32"/>
      <c r="V957" s="32"/>
      <c r="W957" s="33"/>
      <c r="X957" s="33"/>
      <c r="Y957" s="33"/>
      <c r="Z957" s="33"/>
      <c r="AA957" s="33"/>
      <c r="AB957" s="33"/>
      <c r="AC957" s="33"/>
      <c r="AD957" s="33"/>
      <c r="AE957" s="33"/>
      <c r="AF957" s="33"/>
      <c r="AG957" s="33"/>
      <c r="AH957" s="33"/>
      <c r="AI957" s="33"/>
      <c r="AJ957" s="33"/>
      <c r="AK957" s="33"/>
    </row>
    <row r="958" spans="1:37">
      <c r="A958" s="30"/>
      <c r="B958" s="29"/>
      <c r="C958" s="31"/>
      <c r="D958" s="32"/>
      <c r="E958" s="32"/>
      <c r="F958" s="32"/>
      <c r="G958" s="32"/>
      <c r="H958" s="32"/>
      <c r="I958" s="32"/>
      <c r="J958" s="32"/>
      <c r="K958" s="32"/>
      <c r="L958" s="32"/>
      <c r="M958" s="32"/>
      <c r="N958" s="32"/>
      <c r="O958" s="32"/>
      <c r="P958" s="32"/>
      <c r="Q958" s="32"/>
      <c r="R958" s="32"/>
      <c r="S958" s="32"/>
      <c r="T958" s="32"/>
      <c r="U958" s="32"/>
      <c r="V958" s="32"/>
      <c r="W958" s="33"/>
      <c r="X958" s="33"/>
      <c r="Y958" s="33"/>
      <c r="Z958" s="33"/>
      <c r="AA958" s="33"/>
      <c r="AB958" s="33"/>
      <c r="AC958" s="33"/>
      <c r="AD958" s="33"/>
      <c r="AE958" s="33"/>
      <c r="AF958" s="33"/>
      <c r="AG958" s="33"/>
      <c r="AH958" s="33"/>
      <c r="AI958" s="33"/>
      <c r="AJ958" s="33"/>
      <c r="AK958" s="33"/>
    </row>
    <row r="959" spans="1:37">
      <c r="A959" s="30"/>
      <c r="B959" s="29"/>
      <c r="C959" s="31"/>
      <c r="D959" s="32"/>
      <c r="E959" s="32"/>
      <c r="F959" s="32"/>
      <c r="G959" s="32"/>
      <c r="H959" s="32"/>
      <c r="I959" s="32"/>
      <c r="J959" s="32"/>
      <c r="K959" s="32"/>
      <c r="L959" s="32"/>
      <c r="M959" s="32"/>
      <c r="N959" s="32"/>
      <c r="O959" s="32"/>
      <c r="P959" s="32"/>
      <c r="Q959" s="32"/>
      <c r="R959" s="32"/>
      <c r="S959" s="32"/>
      <c r="T959" s="32"/>
      <c r="U959" s="32"/>
      <c r="V959" s="32"/>
      <c r="W959" s="33"/>
      <c r="X959" s="33"/>
      <c r="Y959" s="33"/>
      <c r="Z959" s="33"/>
      <c r="AA959" s="33"/>
      <c r="AB959" s="33"/>
      <c r="AC959" s="33"/>
      <c r="AD959" s="33"/>
      <c r="AE959" s="33"/>
      <c r="AF959" s="33"/>
      <c r="AG959" s="33"/>
      <c r="AH959" s="33"/>
      <c r="AI959" s="33"/>
      <c r="AJ959" s="33"/>
      <c r="AK959" s="33"/>
    </row>
    <row r="960" spans="1:37">
      <c r="A960" s="30"/>
      <c r="B960" s="29"/>
      <c r="C960" s="31"/>
      <c r="D960" s="32"/>
      <c r="E960" s="32"/>
      <c r="F960" s="32"/>
      <c r="G960" s="32"/>
      <c r="H960" s="32"/>
      <c r="I960" s="32"/>
      <c r="J960" s="32"/>
      <c r="K960" s="32"/>
      <c r="L960" s="32"/>
      <c r="M960" s="32"/>
      <c r="N960" s="32"/>
      <c r="O960" s="32"/>
      <c r="P960" s="32"/>
      <c r="Q960" s="32"/>
      <c r="R960" s="32"/>
      <c r="S960" s="32"/>
      <c r="T960" s="32"/>
      <c r="U960" s="32"/>
      <c r="V960" s="32"/>
      <c r="W960" s="33"/>
      <c r="X960" s="33"/>
      <c r="Y960" s="33"/>
      <c r="Z960" s="33"/>
      <c r="AA960" s="33"/>
      <c r="AB960" s="33"/>
      <c r="AC960" s="33"/>
      <c r="AD960" s="33"/>
      <c r="AE960" s="33"/>
      <c r="AF960" s="33"/>
      <c r="AG960" s="33"/>
      <c r="AH960" s="33"/>
      <c r="AI960" s="33"/>
      <c r="AJ960" s="33"/>
      <c r="AK960" s="33"/>
    </row>
    <row r="961" spans="1:37">
      <c r="A961" s="30"/>
      <c r="B961" s="29"/>
      <c r="C961" s="31"/>
      <c r="D961" s="32"/>
      <c r="E961" s="32"/>
      <c r="F961" s="32"/>
      <c r="G961" s="32"/>
      <c r="H961" s="32"/>
      <c r="I961" s="32"/>
      <c r="J961" s="32"/>
      <c r="K961" s="32"/>
      <c r="L961" s="32"/>
      <c r="M961" s="32"/>
      <c r="N961" s="32"/>
      <c r="O961" s="32"/>
      <c r="P961" s="32"/>
      <c r="Q961" s="32"/>
      <c r="R961" s="32"/>
      <c r="S961" s="32"/>
      <c r="T961" s="32"/>
      <c r="U961" s="32"/>
      <c r="V961" s="32"/>
      <c r="W961" s="33"/>
      <c r="X961" s="33"/>
      <c r="Y961" s="33"/>
      <c r="Z961" s="33"/>
      <c r="AA961" s="33"/>
      <c r="AB961" s="33"/>
      <c r="AC961" s="33"/>
      <c r="AD961" s="33"/>
      <c r="AE961" s="33"/>
      <c r="AF961" s="33"/>
      <c r="AG961" s="33"/>
      <c r="AH961" s="33"/>
      <c r="AI961" s="33"/>
      <c r="AJ961" s="33"/>
      <c r="AK961" s="33"/>
    </row>
    <row r="962" spans="1:37">
      <c r="A962" s="30"/>
      <c r="B962" s="29"/>
      <c r="C962" s="31"/>
      <c r="D962" s="32"/>
      <c r="E962" s="32"/>
      <c r="F962" s="32"/>
      <c r="G962" s="32"/>
      <c r="H962" s="32"/>
      <c r="I962" s="32"/>
      <c r="J962" s="32"/>
      <c r="K962" s="32"/>
      <c r="L962" s="32"/>
      <c r="M962" s="32"/>
      <c r="N962" s="32"/>
      <c r="O962" s="32"/>
      <c r="P962" s="32"/>
      <c r="Q962" s="32"/>
      <c r="R962" s="32"/>
      <c r="S962" s="32"/>
      <c r="T962" s="32"/>
      <c r="U962" s="32"/>
      <c r="V962" s="32"/>
      <c r="W962" s="33"/>
      <c r="X962" s="33"/>
      <c r="Y962" s="33"/>
      <c r="Z962" s="33"/>
      <c r="AA962" s="33"/>
      <c r="AB962" s="33"/>
      <c r="AC962" s="33"/>
      <c r="AD962" s="33"/>
      <c r="AE962" s="33"/>
      <c r="AF962" s="33"/>
      <c r="AG962" s="33"/>
      <c r="AH962" s="33"/>
      <c r="AI962" s="33"/>
      <c r="AJ962" s="33"/>
      <c r="AK962" s="33"/>
    </row>
    <row r="963" spans="1:37">
      <c r="A963" s="30"/>
      <c r="B963" s="29"/>
      <c r="C963" s="31"/>
      <c r="D963" s="32"/>
      <c r="E963" s="32"/>
      <c r="F963" s="32"/>
      <c r="G963" s="32"/>
      <c r="H963" s="32"/>
      <c r="I963" s="32"/>
      <c r="J963" s="32"/>
      <c r="K963" s="32"/>
      <c r="L963" s="32"/>
      <c r="M963" s="32"/>
      <c r="N963" s="32"/>
      <c r="O963" s="32"/>
      <c r="P963" s="32"/>
      <c r="Q963" s="32"/>
      <c r="R963" s="32"/>
      <c r="S963" s="32"/>
      <c r="T963" s="32"/>
      <c r="U963" s="32"/>
      <c r="V963" s="32"/>
      <c r="W963" s="33"/>
      <c r="X963" s="33"/>
      <c r="Y963" s="33"/>
      <c r="Z963" s="33"/>
      <c r="AA963" s="33"/>
      <c r="AB963" s="33"/>
      <c r="AC963" s="33"/>
      <c r="AD963" s="33"/>
      <c r="AE963" s="33"/>
      <c r="AF963" s="33"/>
      <c r="AG963" s="33"/>
      <c r="AH963" s="33"/>
      <c r="AI963" s="33"/>
      <c r="AJ963" s="33"/>
      <c r="AK963" s="33"/>
    </row>
    <row r="964" spans="1:37">
      <c r="A964" s="30"/>
      <c r="B964" s="29"/>
      <c r="C964" s="31"/>
      <c r="D964" s="32"/>
      <c r="E964" s="32"/>
      <c r="F964" s="32"/>
      <c r="G964" s="32"/>
      <c r="H964" s="32"/>
      <c r="I964" s="32"/>
      <c r="J964" s="32"/>
      <c r="K964" s="32"/>
      <c r="L964" s="32"/>
      <c r="M964" s="32"/>
      <c r="N964" s="32"/>
      <c r="O964" s="32"/>
      <c r="P964" s="32"/>
      <c r="Q964" s="32"/>
      <c r="R964" s="32"/>
      <c r="S964" s="32"/>
      <c r="T964" s="32"/>
      <c r="U964" s="32"/>
      <c r="V964" s="32"/>
      <c r="W964" s="33"/>
      <c r="X964" s="33"/>
      <c r="Y964" s="33"/>
      <c r="Z964" s="33"/>
      <c r="AA964" s="33"/>
      <c r="AB964" s="33"/>
      <c r="AC964" s="33"/>
      <c r="AD964" s="33"/>
      <c r="AE964" s="33"/>
      <c r="AF964" s="33"/>
      <c r="AG964" s="33"/>
      <c r="AH964" s="33"/>
      <c r="AI964" s="33"/>
      <c r="AJ964" s="33"/>
      <c r="AK964" s="33"/>
    </row>
    <row r="965" spans="1:37">
      <c r="A965" s="30"/>
      <c r="B965" s="29"/>
      <c r="C965" s="31"/>
      <c r="D965" s="32"/>
      <c r="E965" s="32"/>
      <c r="F965" s="32"/>
      <c r="G965" s="32"/>
      <c r="H965" s="32"/>
      <c r="I965" s="32"/>
      <c r="J965" s="32"/>
      <c r="K965" s="32"/>
      <c r="L965" s="32"/>
      <c r="M965" s="32"/>
      <c r="N965" s="32"/>
      <c r="O965" s="32"/>
      <c r="P965" s="32"/>
      <c r="Q965" s="32"/>
      <c r="R965" s="32"/>
      <c r="S965" s="32"/>
      <c r="T965" s="32"/>
      <c r="U965" s="32"/>
      <c r="V965" s="32"/>
      <c r="W965" s="33"/>
      <c r="X965" s="33"/>
      <c r="Y965" s="33"/>
      <c r="Z965" s="33"/>
      <c r="AA965" s="33"/>
      <c r="AB965" s="33"/>
      <c r="AC965" s="33"/>
      <c r="AD965" s="33"/>
      <c r="AE965" s="33"/>
      <c r="AF965" s="33"/>
      <c r="AG965" s="33"/>
      <c r="AH965" s="33"/>
      <c r="AI965" s="33"/>
      <c r="AJ965" s="33"/>
      <c r="AK965" s="33"/>
    </row>
    <row r="966" spans="1:37">
      <c r="A966" s="30"/>
      <c r="B966" s="29"/>
      <c r="C966" s="31"/>
      <c r="D966" s="32"/>
      <c r="E966" s="32"/>
      <c r="F966" s="32"/>
      <c r="G966" s="32"/>
      <c r="H966" s="32"/>
      <c r="I966" s="32"/>
      <c r="J966" s="32"/>
      <c r="K966" s="32"/>
      <c r="L966" s="32"/>
      <c r="M966" s="32"/>
      <c r="N966" s="32"/>
      <c r="O966" s="32"/>
      <c r="P966" s="32"/>
      <c r="Q966" s="32"/>
      <c r="R966" s="32"/>
      <c r="S966" s="32"/>
      <c r="T966" s="32"/>
      <c r="U966" s="32"/>
      <c r="V966" s="32"/>
      <c r="W966" s="33"/>
      <c r="X966" s="33"/>
      <c r="Y966" s="33"/>
      <c r="Z966" s="33"/>
      <c r="AA966" s="33"/>
      <c r="AB966" s="33"/>
      <c r="AC966" s="33"/>
      <c r="AD966" s="33"/>
      <c r="AE966" s="33"/>
      <c r="AF966" s="33"/>
      <c r="AG966" s="33"/>
      <c r="AH966" s="33"/>
      <c r="AI966" s="33"/>
      <c r="AJ966" s="33"/>
      <c r="AK966" s="33"/>
    </row>
    <row r="967" spans="1:37">
      <c r="A967" s="30"/>
      <c r="B967" s="29"/>
      <c r="C967" s="31"/>
      <c r="D967" s="32"/>
      <c r="E967" s="32"/>
      <c r="F967" s="32"/>
      <c r="G967" s="32"/>
      <c r="H967" s="32"/>
      <c r="I967" s="32"/>
      <c r="J967" s="32"/>
      <c r="K967" s="32"/>
      <c r="L967" s="32"/>
      <c r="M967" s="32"/>
      <c r="N967" s="32"/>
      <c r="O967" s="32"/>
      <c r="P967" s="32"/>
      <c r="Q967" s="32"/>
      <c r="R967" s="32"/>
      <c r="S967" s="32"/>
      <c r="T967" s="32"/>
      <c r="U967" s="32"/>
      <c r="V967" s="32"/>
      <c r="W967" s="33"/>
      <c r="X967" s="33"/>
      <c r="Y967" s="33"/>
      <c r="Z967" s="33"/>
      <c r="AA967" s="33"/>
      <c r="AB967" s="33"/>
      <c r="AC967" s="33"/>
      <c r="AD967" s="33"/>
      <c r="AE967" s="33"/>
      <c r="AF967" s="33"/>
      <c r="AG967" s="33"/>
      <c r="AH967" s="33"/>
      <c r="AI967" s="33"/>
      <c r="AJ967" s="33"/>
      <c r="AK967" s="33"/>
    </row>
    <row r="968" spans="1:37">
      <c r="A968" s="30"/>
      <c r="B968" s="29"/>
      <c r="C968" s="31"/>
      <c r="D968" s="32"/>
      <c r="E968" s="32"/>
      <c r="F968" s="32"/>
      <c r="G968" s="32"/>
      <c r="H968" s="32"/>
      <c r="I968" s="32"/>
      <c r="J968" s="32"/>
      <c r="K968" s="32"/>
      <c r="L968" s="32"/>
      <c r="M968" s="32"/>
      <c r="N968" s="32"/>
      <c r="O968" s="32"/>
      <c r="P968" s="32"/>
      <c r="Q968" s="32"/>
      <c r="R968" s="32"/>
      <c r="S968" s="32"/>
      <c r="T968" s="32"/>
      <c r="U968" s="32"/>
      <c r="V968" s="32"/>
      <c r="W968" s="33"/>
      <c r="X968" s="33"/>
      <c r="Y968" s="33"/>
      <c r="Z968" s="33"/>
      <c r="AA968" s="33"/>
      <c r="AB968" s="33"/>
      <c r="AC968" s="33"/>
      <c r="AD968" s="33"/>
      <c r="AE968" s="33"/>
      <c r="AF968" s="33"/>
      <c r="AG968" s="33"/>
      <c r="AH968" s="33"/>
      <c r="AI968" s="33"/>
      <c r="AJ968" s="33"/>
      <c r="AK968" s="33"/>
    </row>
    <row r="969" spans="1:37">
      <c r="A969" s="30"/>
      <c r="B969" s="29"/>
      <c r="C969" s="31"/>
      <c r="D969" s="32"/>
      <c r="E969" s="32"/>
      <c r="F969" s="32"/>
      <c r="G969" s="32"/>
      <c r="H969" s="32"/>
      <c r="I969" s="32"/>
      <c r="J969" s="32"/>
      <c r="K969" s="32"/>
      <c r="L969" s="32"/>
      <c r="M969" s="32"/>
      <c r="N969" s="32"/>
      <c r="O969" s="32"/>
      <c r="P969" s="32"/>
      <c r="Q969" s="32"/>
      <c r="R969" s="32"/>
      <c r="S969" s="32"/>
      <c r="T969" s="32"/>
      <c r="U969" s="32"/>
      <c r="V969" s="32"/>
      <c r="W969" s="33"/>
      <c r="X969" s="33"/>
      <c r="Y969" s="33"/>
      <c r="Z969" s="33"/>
      <c r="AA969" s="33"/>
      <c r="AB969" s="33"/>
      <c r="AC969" s="33"/>
      <c r="AD969" s="33"/>
      <c r="AE969" s="33"/>
      <c r="AF969" s="33"/>
      <c r="AG969" s="33"/>
      <c r="AH969" s="33"/>
      <c r="AI969" s="33"/>
      <c r="AJ969" s="33"/>
      <c r="AK969" s="33"/>
    </row>
    <row r="970" spans="1:37">
      <c r="A970" s="30"/>
      <c r="B970" s="29"/>
      <c r="C970" s="31"/>
      <c r="D970" s="32"/>
      <c r="E970" s="32"/>
      <c r="F970" s="32"/>
      <c r="G970" s="32"/>
      <c r="H970" s="32"/>
      <c r="I970" s="32"/>
      <c r="J970" s="32"/>
      <c r="K970" s="32"/>
      <c r="L970" s="32"/>
      <c r="M970" s="32"/>
      <c r="N970" s="32"/>
      <c r="O970" s="32"/>
      <c r="P970" s="32"/>
      <c r="Q970" s="32"/>
      <c r="R970" s="32"/>
      <c r="S970" s="32"/>
      <c r="T970" s="32"/>
      <c r="U970" s="32"/>
      <c r="V970" s="32"/>
      <c r="W970" s="33"/>
      <c r="X970" s="33"/>
      <c r="Y970" s="33"/>
      <c r="Z970" s="33"/>
      <c r="AA970" s="33"/>
      <c r="AB970" s="33"/>
      <c r="AC970" s="33"/>
      <c r="AD970" s="33"/>
      <c r="AE970" s="33"/>
      <c r="AF970" s="33"/>
      <c r="AG970" s="33"/>
      <c r="AH970" s="33"/>
      <c r="AI970" s="33"/>
      <c r="AJ970" s="33"/>
      <c r="AK970" s="33"/>
    </row>
    <row r="971" spans="1:37">
      <c r="A971" s="30"/>
      <c r="B971" s="29"/>
      <c r="C971" s="31"/>
      <c r="D971" s="32"/>
      <c r="E971" s="32"/>
      <c r="F971" s="32"/>
      <c r="G971" s="32"/>
      <c r="H971" s="32"/>
      <c r="I971" s="32"/>
      <c r="J971" s="32"/>
      <c r="K971" s="32"/>
      <c r="L971" s="32"/>
      <c r="M971" s="32"/>
      <c r="N971" s="32"/>
      <c r="O971" s="32"/>
      <c r="P971" s="32"/>
      <c r="Q971" s="32"/>
      <c r="R971" s="32"/>
      <c r="S971" s="32"/>
      <c r="T971" s="32"/>
      <c r="U971" s="32"/>
      <c r="V971" s="32"/>
      <c r="W971" s="33"/>
      <c r="X971" s="33"/>
      <c r="Y971" s="33"/>
      <c r="Z971" s="33"/>
      <c r="AA971" s="33"/>
      <c r="AB971" s="33"/>
      <c r="AC971" s="33"/>
      <c r="AD971" s="33"/>
      <c r="AE971" s="33"/>
      <c r="AF971" s="33"/>
      <c r="AG971" s="33"/>
      <c r="AH971" s="33"/>
      <c r="AI971" s="33"/>
      <c r="AJ971" s="33"/>
      <c r="AK971" s="33"/>
    </row>
    <row r="972" spans="1:37">
      <c r="A972" s="30"/>
      <c r="B972" s="29"/>
      <c r="C972" s="31"/>
      <c r="D972" s="32"/>
      <c r="E972" s="32"/>
      <c r="F972" s="32"/>
      <c r="G972" s="32"/>
      <c r="H972" s="32"/>
      <c r="I972" s="32"/>
      <c r="J972" s="32"/>
      <c r="K972" s="32"/>
      <c r="L972" s="32"/>
      <c r="M972" s="32"/>
      <c r="N972" s="32"/>
      <c r="O972" s="32"/>
      <c r="P972" s="32"/>
      <c r="Q972" s="32"/>
      <c r="R972" s="32"/>
      <c r="S972" s="32"/>
      <c r="T972" s="32"/>
      <c r="U972" s="32"/>
      <c r="V972" s="32"/>
      <c r="W972" s="33"/>
      <c r="X972" s="33"/>
      <c r="Y972" s="33"/>
      <c r="Z972" s="33"/>
      <c r="AA972" s="33"/>
      <c r="AB972" s="33"/>
      <c r="AC972" s="33"/>
      <c r="AD972" s="33"/>
      <c r="AE972" s="33"/>
      <c r="AF972" s="33"/>
      <c r="AG972" s="33"/>
      <c r="AH972" s="33"/>
      <c r="AI972" s="33"/>
      <c r="AJ972" s="33"/>
      <c r="AK972" s="33"/>
    </row>
    <row r="973" spans="1:37">
      <c r="A973" s="30"/>
      <c r="B973" s="29"/>
      <c r="C973" s="31"/>
      <c r="D973" s="32"/>
      <c r="E973" s="32"/>
      <c r="F973" s="32"/>
      <c r="G973" s="32"/>
      <c r="H973" s="32"/>
      <c r="I973" s="32"/>
      <c r="J973" s="32"/>
      <c r="K973" s="32"/>
      <c r="L973" s="32"/>
      <c r="M973" s="32"/>
      <c r="N973" s="32"/>
      <c r="O973" s="32"/>
      <c r="P973" s="32"/>
      <c r="Q973" s="32"/>
      <c r="R973" s="32"/>
      <c r="S973" s="32"/>
      <c r="T973" s="32"/>
      <c r="U973" s="32"/>
      <c r="V973" s="32"/>
      <c r="W973" s="33"/>
      <c r="X973" s="33"/>
      <c r="Y973" s="33"/>
      <c r="Z973" s="33"/>
      <c r="AA973" s="33"/>
      <c r="AB973" s="33"/>
      <c r="AC973" s="33"/>
      <c r="AD973" s="33"/>
      <c r="AE973" s="33"/>
      <c r="AF973" s="33"/>
      <c r="AG973" s="33"/>
      <c r="AH973" s="33"/>
      <c r="AI973" s="33"/>
      <c r="AJ973" s="33"/>
      <c r="AK973" s="33"/>
    </row>
    <row r="974" spans="1:37">
      <c r="A974" s="30"/>
      <c r="B974" s="29"/>
      <c r="C974" s="31"/>
      <c r="D974" s="32"/>
      <c r="E974" s="32"/>
      <c r="F974" s="32"/>
      <c r="G974" s="32"/>
      <c r="H974" s="32"/>
      <c r="I974" s="32"/>
      <c r="J974" s="32"/>
      <c r="K974" s="32"/>
      <c r="L974" s="32"/>
      <c r="M974" s="32"/>
      <c r="N974" s="32"/>
      <c r="O974" s="32"/>
      <c r="P974" s="32"/>
      <c r="Q974" s="32"/>
      <c r="R974" s="32"/>
      <c r="S974" s="32"/>
      <c r="T974" s="32"/>
      <c r="U974" s="32"/>
      <c r="V974" s="32"/>
      <c r="W974" s="33"/>
      <c r="X974" s="33"/>
      <c r="Y974" s="33"/>
      <c r="Z974" s="33"/>
      <c r="AA974" s="33"/>
      <c r="AB974" s="33"/>
      <c r="AC974" s="33"/>
      <c r="AD974" s="33"/>
      <c r="AE974" s="33"/>
      <c r="AF974" s="33"/>
      <c r="AG974" s="33"/>
      <c r="AH974" s="33"/>
      <c r="AI974" s="33"/>
      <c r="AJ974" s="33"/>
      <c r="AK974" s="33"/>
    </row>
    <row r="975" spans="1:37">
      <c r="A975" s="30"/>
      <c r="B975" s="29"/>
      <c r="C975" s="31"/>
      <c r="D975" s="32"/>
      <c r="E975" s="32"/>
      <c r="F975" s="32"/>
      <c r="G975" s="32"/>
      <c r="H975" s="32"/>
      <c r="I975" s="32"/>
      <c r="J975" s="32"/>
      <c r="K975" s="32"/>
      <c r="L975" s="32"/>
      <c r="M975" s="32"/>
      <c r="N975" s="32"/>
      <c r="O975" s="32"/>
      <c r="P975" s="32"/>
      <c r="Q975" s="32"/>
      <c r="R975" s="32"/>
      <c r="S975" s="32"/>
      <c r="T975" s="32"/>
      <c r="U975" s="32"/>
      <c r="V975" s="32"/>
      <c r="W975" s="33"/>
      <c r="X975" s="33"/>
      <c r="Y975" s="33"/>
      <c r="Z975" s="33"/>
      <c r="AA975" s="33"/>
      <c r="AB975" s="33"/>
      <c r="AC975" s="33"/>
      <c r="AD975" s="33"/>
      <c r="AE975" s="33"/>
      <c r="AF975" s="33"/>
      <c r="AG975" s="33"/>
      <c r="AH975" s="33"/>
      <c r="AI975" s="33"/>
      <c r="AJ975" s="33"/>
      <c r="AK975" s="33"/>
    </row>
    <row r="976" spans="1:37">
      <c r="A976" s="30"/>
      <c r="B976" s="29"/>
      <c r="C976" s="31"/>
      <c r="D976" s="32"/>
      <c r="E976" s="32"/>
      <c r="F976" s="32"/>
      <c r="G976" s="32"/>
      <c r="H976" s="32"/>
      <c r="I976" s="32"/>
      <c r="J976" s="32"/>
      <c r="K976" s="32"/>
      <c r="L976" s="32"/>
      <c r="M976" s="32"/>
      <c r="N976" s="32"/>
      <c r="O976" s="32"/>
      <c r="P976" s="32"/>
      <c r="Q976" s="32"/>
      <c r="R976" s="32"/>
      <c r="S976" s="32"/>
      <c r="T976" s="32"/>
      <c r="U976" s="32"/>
      <c r="V976" s="32"/>
      <c r="W976" s="33"/>
      <c r="X976" s="33"/>
      <c r="Y976" s="33"/>
      <c r="Z976" s="33"/>
      <c r="AA976" s="33"/>
      <c r="AB976" s="33"/>
      <c r="AC976" s="33"/>
      <c r="AD976" s="33"/>
      <c r="AE976" s="33"/>
      <c r="AF976" s="33"/>
      <c r="AG976" s="33"/>
      <c r="AH976" s="33"/>
      <c r="AI976" s="33"/>
      <c r="AJ976" s="33"/>
      <c r="AK976" s="33"/>
    </row>
    <row r="977" spans="1:37">
      <c r="A977" s="30"/>
      <c r="B977" s="29"/>
      <c r="C977" s="31"/>
      <c r="D977" s="32"/>
      <c r="E977" s="32"/>
      <c r="F977" s="32"/>
      <c r="G977" s="32"/>
      <c r="H977" s="32"/>
      <c r="I977" s="32"/>
      <c r="J977" s="32"/>
      <c r="K977" s="32"/>
      <c r="L977" s="32"/>
      <c r="M977" s="32"/>
      <c r="N977" s="32"/>
      <c r="O977" s="32"/>
      <c r="P977" s="32"/>
      <c r="Q977" s="32"/>
      <c r="R977" s="32"/>
      <c r="S977" s="32"/>
      <c r="T977" s="32"/>
      <c r="U977" s="32"/>
      <c r="V977" s="32"/>
      <c r="W977" s="33"/>
      <c r="X977" s="33"/>
      <c r="Y977" s="33"/>
      <c r="Z977" s="33"/>
      <c r="AA977" s="33"/>
      <c r="AB977" s="33"/>
      <c r="AC977" s="33"/>
      <c r="AD977" s="33"/>
      <c r="AE977" s="33"/>
      <c r="AF977" s="33"/>
      <c r="AG977" s="33"/>
      <c r="AH977" s="33"/>
      <c r="AI977" s="33"/>
      <c r="AJ977" s="33"/>
      <c r="AK977" s="33"/>
    </row>
    <row r="978" spans="1:37">
      <c r="A978" s="30"/>
      <c r="B978" s="29"/>
      <c r="C978" s="31"/>
      <c r="D978" s="32"/>
      <c r="E978" s="32"/>
      <c r="F978" s="32"/>
      <c r="G978" s="32"/>
      <c r="H978" s="32"/>
      <c r="I978" s="32"/>
      <c r="J978" s="32"/>
      <c r="K978" s="32"/>
      <c r="L978" s="32"/>
      <c r="M978" s="32"/>
      <c r="N978" s="32"/>
      <c r="O978" s="32"/>
      <c r="P978" s="32"/>
      <c r="Q978" s="32"/>
      <c r="R978" s="32"/>
      <c r="S978" s="32"/>
      <c r="T978" s="32"/>
      <c r="U978" s="32"/>
      <c r="V978" s="32"/>
      <c r="W978" s="33"/>
      <c r="X978" s="33"/>
      <c r="Y978" s="33"/>
      <c r="Z978" s="33"/>
      <c r="AA978" s="33"/>
      <c r="AB978" s="33"/>
      <c r="AC978" s="33"/>
      <c r="AD978" s="33"/>
      <c r="AE978" s="33"/>
      <c r="AF978" s="33"/>
      <c r="AG978" s="33"/>
      <c r="AH978" s="33"/>
      <c r="AI978" s="33"/>
      <c r="AJ978" s="33"/>
      <c r="AK978" s="33"/>
    </row>
    <row r="979" spans="1:37">
      <c r="A979" s="30"/>
      <c r="B979" s="29"/>
      <c r="C979" s="31"/>
      <c r="D979" s="32"/>
      <c r="E979" s="32"/>
      <c r="F979" s="32"/>
      <c r="G979" s="32"/>
      <c r="H979" s="32"/>
      <c r="I979" s="32"/>
      <c r="J979" s="32"/>
      <c r="K979" s="32"/>
      <c r="L979" s="32"/>
      <c r="M979" s="32"/>
      <c r="N979" s="32"/>
      <c r="O979" s="32"/>
      <c r="P979" s="32"/>
      <c r="Q979" s="32"/>
      <c r="R979" s="32"/>
      <c r="S979" s="32"/>
      <c r="T979" s="32"/>
      <c r="U979" s="32"/>
      <c r="V979" s="32"/>
      <c r="W979" s="33"/>
      <c r="X979" s="33"/>
      <c r="Y979" s="33"/>
      <c r="Z979" s="33"/>
      <c r="AA979" s="33"/>
      <c r="AB979" s="33"/>
      <c r="AC979" s="33"/>
      <c r="AD979" s="33"/>
      <c r="AE979" s="33"/>
      <c r="AF979" s="33"/>
      <c r="AG979" s="33"/>
      <c r="AH979" s="33"/>
      <c r="AI979" s="33"/>
      <c r="AJ979" s="33"/>
      <c r="AK979" s="33"/>
    </row>
    <row r="980" spans="1:37">
      <c r="A980" s="30"/>
      <c r="B980" s="29"/>
      <c r="C980" s="31"/>
      <c r="D980" s="32"/>
      <c r="E980" s="32"/>
      <c r="F980" s="32"/>
      <c r="G980" s="32"/>
      <c r="H980" s="32"/>
      <c r="I980" s="32"/>
      <c r="J980" s="32"/>
      <c r="K980" s="32"/>
      <c r="L980" s="32"/>
      <c r="M980" s="32"/>
      <c r="N980" s="32"/>
      <c r="O980" s="32"/>
      <c r="P980" s="32"/>
      <c r="Q980" s="32"/>
      <c r="R980" s="32"/>
      <c r="S980" s="32"/>
      <c r="T980" s="32"/>
      <c r="U980" s="32"/>
      <c r="V980" s="32"/>
      <c r="W980" s="33"/>
      <c r="X980" s="33"/>
      <c r="Y980" s="33"/>
      <c r="Z980" s="33"/>
      <c r="AA980" s="33"/>
      <c r="AB980" s="33"/>
      <c r="AC980" s="33"/>
      <c r="AD980" s="33"/>
      <c r="AE980" s="33"/>
      <c r="AF980" s="33"/>
      <c r="AG980" s="33"/>
      <c r="AH980" s="33"/>
      <c r="AI980" s="33"/>
      <c r="AJ980" s="33"/>
      <c r="AK980" s="33"/>
    </row>
    <row r="981" spans="1:37">
      <c r="A981" s="30"/>
      <c r="B981" s="29"/>
      <c r="C981" s="31"/>
      <c r="D981" s="32"/>
      <c r="E981" s="32"/>
      <c r="F981" s="32"/>
      <c r="G981" s="32"/>
      <c r="H981" s="32"/>
      <c r="I981" s="32"/>
      <c r="J981" s="32"/>
      <c r="K981" s="32"/>
      <c r="L981" s="32"/>
      <c r="M981" s="32"/>
      <c r="N981" s="32"/>
      <c r="O981" s="32"/>
      <c r="P981" s="32"/>
      <c r="Q981" s="32"/>
      <c r="R981" s="32"/>
      <c r="S981" s="32"/>
      <c r="T981" s="32"/>
      <c r="U981" s="32"/>
      <c r="V981" s="32"/>
      <c r="W981" s="33"/>
      <c r="X981" s="33"/>
      <c r="Y981" s="33"/>
      <c r="Z981" s="33"/>
      <c r="AA981" s="33"/>
      <c r="AB981" s="33"/>
      <c r="AC981" s="33"/>
      <c r="AD981" s="33"/>
      <c r="AE981" s="33"/>
      <c r="AF981" s="33"/>
      <c r="AG981" s="33"/>
      <c r="AH981" s="33"/>
      <c r="AI981" s="33"/>
      <c r="AJ981" s="33"/>
      <c r="AK981" s="33"/>
    </row>
    <row r="982" spans="1:37">
      <c r="A982" s="30"/>
      <c r="B982" s="29"/>
      <c r="C982" s="31"/>
      <c r="D982" s="32"/>
      <c r="E982" s="32"/>
      <c r="F982" s="32"/>
      <c r="G982" s="32"/>
      <c r="H982" s="32"/>
      <c r="I982" s="32"/>
      <c r="J982" s="32"/>
      <c r="K982" s="32"/>
      <c r="L982" s="32"/>
      <c r="M982" s="32"/>
      <c r="N982" s="32"/>
      <c r="O982" s="32"/>
      <c r="P982" s="32"/>
      <c r="Q982" s="32"/>
      <c r="R982" s="32"/>
      <c r="S982" s="32"/>
      <c r="T982" s="32"/>
      <c r="U982" s="32"/>
      <c r="V982" s="32"/>
      <c r="W982" s="33"/>
      <c r="X982" s="33"/>
      <c r="Y982" s="33"/>
      <c r="Z982" s="33"/>
      <c r="AA982" s="33"/>
      <c r="AB982" s="33"/>
      <c r="AC982" s="33"/>
      <c r="AD982" s="33"/>
      <c r="AE982" s="33"/>
      <c r="AF982" s="33"/>
      <c r="AG982" s="33"/>
      <c r="AH982" s="33"/>
      <c r="AI982" s="33"/>
      <c r="AJ982" s="33"/>
      <c r="AK982" s="33"/>
    </row>
    <row r="983" spans="1:37">
      <c r="A983" s="30"/>
      <c r="B983" s="29"/>
      <c r="C983" s="31"/>
      <c r="D983" s="32"/>
      <c r="E983" s="32"/>
      <c r="F983" s="32"/>
      <c r="G983" s="32"/>
      <c r="H983" s="32"/>
      <c r="I983" s="32"/>
      <c r="J983" s="32"/>
      <c r="K983" s="32"/>
      <c r="L983" s="32"/>
      <c r="M983" s="32"/>
      <c r="N983" s="32"/>
      <c r="O983" s="32"/>
      <c r="P983" s="32"/>
      <c r="Q983" s="32"/>
      <c r="R983" s="32"/>
      <c r="S983" s="32"/>
      <c r="T983" s="32"/>
      <c r="U983" s="32"/>
      <c r="V983" s="32"/>
      <c r="W983" s="33"/>
      <c r="X983" s="33"/>
      <c r="Y983" s="33"/>
      <c r="Z983" s="33"/>
      <c r="AA983" s="33"/>
      <c r="AB983" s="33"/>
      <c r="AC983" s="33"/>
      <c r="AD983" s="33"/>
      <c r="AE983" s="33"/>
      <c r="AF983" s="33"/>
      <c r="AG983" s="33"/>
      <c r="AH983" s="33"/>
      <c r="AI983" s="33"/>
      <c r="AJ983" s="33"/>
      <c r="AK983" s="33"/>
    </row>
    <row r="984" spans="1:37">
      <c r="A984" s="30"/>
      <c r="B984" s="29"/>
      <c r="C984" s="31"/>
      <c r="D984" s="32"/>
      <c r="E984" s="32"/>
      <c r="F984" s="32"/>
      <c r="G984" s="32"/>
      <c r="H984" s="32"/>
      <c r="I984" s="32"/>
      <c r="J984" s="32"/>
      <c r="K984" s="32"/>
      <c r="L984" s="32"/>
      <c r="M984" s="32"/>
      <c r="N984" s="32"/>
      <c r="O984" s="32"/>
      <c r="P984" s="32"/>
      <c r="Q984" s="32"/>
      <c r="R984" s="32"/>
      <c r="S984" s="32"/>
      <c r="T984" s="32"/>
      <c r="U984" s="32"/>
      <c r="V984" s="32"/>
      <c r="W984" s="33"/>
      <c r="X984" s="33"/>
      <c r="Y984" s="33"/>
      <c r="Z984" s="33"/>
      <c r="AA984" s="33"/>
      <c r="AB984" s="33"/>
      <c r="AC984" s="33"/>
      <c r="AD984" s="33"/>
      <c r="AE984" s="33"/>
      <c r="AF984" s="33"/>
      <c r="AG984" s="33"/>
      <c r="AH984" s="33"/>
      <c r="AI984" s="33"/>
      <c r="AJ984" s="33"/>
      <c r="AK984" s="33"/>
    </row>
    <row r="985" spans="1:37">
      <c r="A985" s="30"/>
      <c r="B985" s="29"/>
      <c r="C985" s="31"/>
      <c r="D985" s="32"/>
      <c r="E985" s="32"/>
      <c r="F985" s="32"/>
      <c r="G985" s="32"/>
      <c r="H985" s="32"/>
      <c r="I985" s="32"/>
      <c r="J985" s="32"/>
      <c r="K985" s="32"/>
      <c r="L985" s="32"/>
      <c r="M985" s="32"/>
      <c r="N985" s="32"/>
      <c r="O985" s="32"/>
      <c r="P985" s="32"/>
      <c r="Q985" s="32"/>
      <c r="R985" s="32"/>
      <c r="S985" s="32"/>
      <c r="T985" s="32"/>
      <c r="U985" s="32"/>
      <c r="V985" s="32"/>
      <c r="W985" s="33"/>
      <c r="X985" s="33"/>
      <c r="Y985" s="33"/>
      <c r="Z985" s="33"/>
      <c r="AA985" s="33"/>
      <c r="AB985" s="33"/>
      <c r="AC985" s="33"/>
      <c r="AD985" s="33"/>
      <c r="AE985" s="33"/>
      <c r="AF985" s="33"/>
      <c r="AG985" s="33"/>
      <c r="AH985" s="33"/>
      <c r="AI985" s="33"/>
      <c r="AJ985" s="33"/>
      <c r="AK985" s="33"/>
    </row>
    <row r="986" spans="1:37">
      <c r="A986" s="30"/>
      <c r="B986" s="29"/>
      <c r="C986" s="31"/>
      <c r="D986" s="32"/>
      <c r="E986" s="32"/>
      <c r="F986" s="32"/>
      <c r="G986" s="32"/>
      <c r="H986" s="32"/>
      <c r="I986" s="32"/>
      <c r="J986" s="32"/>
      <c r="K986" s="32"/>
      <c r="L986" s="32"/>
      <c r="M986" s="32"/>
      <c r="N986" s="32"/>
      <c r="O986" s="32"/>
      <c r="P986" s="32"/>
      <c r="Q986" s="32"/>
      <c r="R986" s="32"/>
      <c r="S986" s="32"/>
      <c r="T986" s="32"/>
      <c r="U986" s="32"/>
      <c r="V986" s="32"/>
      <c r="W986" s="33"/>
      <c r="X986" s="33"/>
      <c r="Y986" s="33"/>
      <c r="Z986" s="33"/>
      <c r="AA986" s="33"/>
      <c r="AB986" s="33"/>
      <c r="AC986" s="33"/>
      <c r="AD986" s="33"/>
      <c r="AE986" s="33"/>
      <c r="AF986" s="33"/>
      <c r="AG986" s="33"/>
      <c r="AH986" s="33"/>
      <c r="AI986" s="33"/>
      <c r="AJ986" s="33"/>
      <c r="AK986" s="33"/>
    </row>
    <row r="987" spans="1:37">
      <c r="A987" s="30"/>
      <c r="B987" s="29"/>
      <c r="C987" s="31"/>
      <c r="D987" s="32"/>
      <c r="E987" s="32"/>
      <c r="F987" s="32"/>
      <c r="G987" s="32"/>
      <c r="H987" s="32"/>
      <c r="I987" s="32"/>
      <c r="J987" s="32"/>
      <c r="K987" s="32"/>
      <c r="L987" s="32"/>
      <c r="M987" s="32"/>
      <c r="N987" s="32"/>
      <c r="O987" s="32"/>
      <c r="P987" s="32"/>
      <c r="Q987" s="32"/>
      <c r="R987" s="32"/>
      <c r="S987" s="32"/>
      <c r="T987" s="32"/>
      <c r="U987" s="32"/>
      <c r="V987" s="32"/>
      <c r="W987" s="33"/>
      <c r="X987" s="33"/>
      <c r="Y987" s="33"/>
      <c r="Z987" s="33"/>
      <c r="AA987" s="33"/>
      <c r="AB987" s="33"/>
      <c r="AC987" s="33"/>
      <c r="AD987" s="33"/>
      <c r="AE987" s="33"/>
      <c r="AF987" s="33"/>
      <c r="AG987" s="33"/>
      <c r="AH987" s="33"/>
      <c r="AI987" s="33"/>
      <c r="AJ987" s="33"/>
      <c r="AK987" s="33"/>
    </row>
    <row r="988" spans="1:37">
      <c r="A988" s="30"/>
      <c r="B988" s="29"/>
      <c r="C988" s="31"/>
      <c r="D988" s="32"/>
      <c r="E988" s="32"/>
      <c r="F988" s="32"/>
      <c r="G988" s="32"/>
      <c r="H988" s="32"/>
      <c r="I988" s="32"/>
      <c r="J988" s="32"/>
      <c r="K988" s="32"/>
      <c r="L988" s="32"/>
      <c r="M988" s="32"/>
      <c r="N988" s="32"/>
      <c r="O988" s="32"/>
      <c r="P988" s="32"/>
      <c r="Q988" s="32"/>
      <c r="R988" s="32"/>
      <c r="S988" s="32"/>
      <c r="T988" s="32"/>
      <c r="U988" s="32"/>
      <c r="V988" s="32"/>
      <c r="W988" s="33"/>
      <c r="X988" s="33"/>
      <c r="Y988" s="33"/>
      <c r="Z988" s="33"/>
      <c r="AA988" s="33"/>
      <c r="AB988" s="33"/>
      <c r="AC988" s="33"/>
      <c r="AD988" s="33"/>
      <c r="AE988" s="33"/>
      <c r="AF988" s="33"/>
      <c r="AG988" s="33"/>
      <c r="AH988" s="33"/>
      <c r="AI988" s="33"/>
      <c r="AJ988" s="33"/>
      <c r="AK988" s="33"/>
    </row>
    <row r="989" spans="1:37">
      <c r="A989" s="30"/>
      <c r="B989" s="29"/>
      <c r="C989" s="31"/>
      <c r="D989" s="32"/>
      <c r="E989" s="32"/>
      <c r="F989" s="32"/>
      <c r="G989" s="32"/>
      <c r="H989" s="32"/>
      <c r="I989" s="32"/>
      <c r="J989" s="32"/>
      <c r="K989" s="32"/>
      <c r="L989" s="32"/>
      <c r="M989" s="32"/>
      <c r="N989" s="32"/>
      <c r="O989" s="32"/>
      <c r="P989" s="32"/>
      <c r="Q989" s="32"/>
      <c r="R989" s="32"/>
      <c r="S989" s="32"/>
      <c r="T989" s="32"/>
      <c r="U989" s="32"/>
      <c r="V989" s="32"/>
      <c r="W989" s="33"/>
      <c r="X989" s="33"/>
      <c r="Y989" s="33"/>
      <c r="Z989" s="33"/>
      <c r="AA989" s="33"/>
      <c r="AB989" s="33"/>
      <c r="AC989" s="33"/>
      <c r="AD989" s="33"/>
      <c r="AE989" s="33"/>
      <c r="AF989" s="33"/>
      <c r="AG989" s="33"/>
      <c r="AH989" s="33"/>
      <c r="AI989" s="33"/>
      <c r="AJ989" s="33"/>
      <c r="AK989" s="33"/>
    </row>
    <row r="990" spans="1:37">
      <c r="A990" s="30"/>
      <c r="B990" s="29"/>
      <c r="C990" s="31"/>
      <c r="D990" s="32"/>
      <c r="E990" s="32"/>
      <c r="F990" s="32"/>
      <c r="G990" s="32"/>
      <c r="H990" s="32"/>
      <c r="I990" s="32"/>
      <c r="J990" s="32"/>
      <c r="K990" s="32"/>
      <c r="L990" s="32"/>
      <c r="M990" s="32"/>
      <c r="N990" s="32"/>
      <c r="O990" s="32"/>
      <c r="P990" s="32"/>
      <c r="Q990" s="32"/>
      <c r="R990" s="32"/>
      <c r="S990" s="32"/>
      <c r="T990" s="32"/>
      <c r="U990" s="32"/>
      <c r="V990" s="32"/>
      <c r="W990" s="33"/>
      <c r="X990" s="33"/>
      <c r="Y990" s="33"/>
      <c r="Z990" s="33"/>
      <c r="AA990" s="33"/>
      <c r="AB990" s="33"/>
      <c r="AC990" s="33"/>
      <c r="AD990" s="33"/>
      <c r="AE990" s="33"/>
      <c r="AF990" s="33"/>
      <c r="AG990" s="33"/>
      <c r="AH990" s="33"/>
      <c r="AI990" s="33"/>
      <c r="AJ990" s="33"/>
      <c r="AK990" s="33"/>
    </row>
    <row r="991" spans="1:37">
      <c r="A991" s="30"/>
      <c r="B991" s="29"/>
      <c r="C991" s="31"/>
      <c r="D991" s="32"/>
      <c r="E991" s="32"/>
      <c r="F991" s="32"/>
      <c r="G991" s="32"/>
      <c r="H991" s="32"/>
      <c r="I991" s="32"/>
      <c r="J991" s="32"/>
      <c r="K991" s="32"/>
      <c r="L991" s="32"/>
      <c r="M991" s="32"/>
      <c r="N991" s="32"/>
      <c r="O991" s="32"/>
      <c r="P991" s="32"/>
      <c r="Q991" s="32"/>
      <c r="R991" s="32"/>
      <c r="S991" s="32"/>
      <c r="T991" s="32"/>
      <c r="U991" s="32"/>
      <c r="V991" s="32"/>
      <c r="W991" s="33"/>
      <c r="X991" s="33"/>
      <c r="Y991" s="33"/>
      <c r="Z991" s="33"/>
      <c r="AA991" s="33"/>
      <c r="AB991" s="33"/>
      <c r="AC991" s="33"/>
      <c r="AD991" s="33"/>
      <c r="AE991" s="33"/>
      <c r="AF991" s="33"/>
      <c r="AG991" s="33"/>
      <c r="AH991" s="33"/>
      <c r="AI991" s="33"/>
      <c r="AJ991" s="33"/>
      <c r="AK991" s="33"/>
    </row>
    <row r="992" spans="1:37">
      <c r="A992" s="30"/>
      <c r="B992" s="29"/>
      <c r="C992" s="31"/>
      <c r="D992" s="32"/>
      <c r="E992" s="32"/>
      <c r="F992" s="32"/>
      <c r="G992" s="32"/>
      <c r="H992" s="32"/>
      <c r="I992" s="32"/>
      <c r="J992" s="32"/>
      <c r="K992" s="32"/>
      <c r="L992" s="32"/>
      <c r="M992" s="32"/>
      <c r="N992" s="32"/>
      <c r="O992" s="32"/>
      <c r="P992" s="32"/>
      <c r="Q992" s="32"/>
      <c r="R992" s="32"/>
      <c r="S992" s="32"/>
      <c r="T992" s="32"/>
      <c r="U992" s="32"/>
      <c r="V992" s="32"/>
      <c r="W992" s="33"/>
      <c r="X992" s="33"/>
      <c r="Y992" s="33"/>
      <c r="Z992" s="33"/>
      <c r="AA992" s="33"/>
      <c r="AB992" s="33"/>
      <c r="AC992" s="33"/>
      <c r="AD992" s="33"/>
      <c r="AE992" s="33"/>
      <c r="AF992" s="33"/>
      <c r="AG992" s="33"/>
      <c r="AH992" s="33"/>
      <c r="AI992" s="33"/>
      <c r="AJ992" s="33"/>
      <c r="AK992" s="33"/>
    </row>
    <row r="993" spans="1:37">
      <c r="A993" s="30"/>
      <c r="B993" s="29"/>
      <c r="C993" s="31"/>
      <c r="D993" s="32"/>
      <c r="E993" s="32"/>
      <c r="F993" s="32"/>
      <c r="G993" s="32"/>
      <c r="H993" s="32"/>
      <c r="I993" s="32"/>
      <c r="J993" s="32"/>
      <c r="K993" s="32"/>
      <c r="L993" s="32"/>
      <c r="M993" s="32"/>
      <c r="N993" s="32"/>
      <c r="O993" s="32"/>
      <c r="P993" s="32"/>
      <c r="Q993" s="32"/>
      <c r="R993" s="32"/>
      <c r="S993" s="32"/>
      <c r="T993" s="32"/>
      <c r="U993" s="32"/>
      <c r="V993" s="32"/>
      <c r="W993" s="33"/>
      <c r="X993" s="33"/>
      <c r="Y993" s="33"/>
      <c r="Z993" s="33"/>
      <c r="AA993" s="33"/>
      <c r="AB993" s="33"/>
      <c r="AC993" s="33"/>
      <c r="AD993" s="33"/>
      <c r="AE993" s="33"/>
      <c r="AF993" s="33"/>
      <c r="AG993" s="33"/>
      <c r="AH993" s="33"/>
      <c r="AI993" s="33"/>
      <c r="AJ993" s="33"/>
      <c r="AK993" s="33"/>
    </row>
    <row r="994" spans="1:37">
      <c r="A994" s="30"/>
      <c r="B994" s="29"/>
      <c r="C994" s="31"/>
      <c r="D994" s="32"/>
      <c r="E994" s="32"/>
      <c r="F994" s="32"/>
      <c r="G994" s="32"/>
      <c r="H994" s="32"/>
      <c r="I994" s="32"/>
      <c r="J994" s="32"/>
      <c r="K994" s="32"/>
      <c r="L994" s="32"/>
      <c r="M994" s="32"/>
      <c r="N994" s="32"/>
      <c r="O994" s="32"/>
      <c r="P994" s="32"/>
      <c r="Q994" s="32"/>
      <c r="R994" s="32"/>
      <c r="S994" s="32"/>
      <c r="T994" s="32"/>
      <c r="U994" s="32"/>
      <c r="V994" s="32"/>
      <c r="W994" s="33"/>
      <c r="X994" s="33"/>
      <c r="Y994" s="33"/>
      <c r="Z994" s="33"/>
      <c r="AA994" s="33"/>
      <c r="AB994" s="33"/>
      <c r="AC994" s="33"/>
      <c r="AD994" s="33"/>
      <c r="AE994" s="33"/>
      <c r="AF994" s="33"/>
      <c r="AG994" s="33"/>
      <c r="AH994" s="33"/>
      <c r="AI994" s="33"/>
      <c r="AJ994" s="33"/>
      <c r="AK994" s="33"/>
    </row>
    <row r="995" spans="1:37">
      <c r="A995" s="30"/>
      <c r="B995" s="29"/>
      <c r="C995" s="31"/>
      <c r="D995" s="32"/>
      <c r="E995" s="32"/>
      <c r="F995" s="32"/>
      <c r="G995" s="32"/>
      <c r="H995" s="32"/>
      <c r="I995" s="32"/>
      <c r="J995" s="32"/>
      <c r="K995" s="32"/>
      <c r="L995" s="32"/>
      <c r="M995" s="32"/>
      <c r="N995" s="32"/>
      <c r="O995" s="32"/>
      <c r="P995" s="32"/>
      <c r="Q995" s="32"/>
      <c r="R995" s="32"/>
      <c r="S995" s="32"/>
      <c r="T995" s="32"/>
      <c r="U995" s="32"/>
      <c r="V995" s="32"/>
      <c r="W995" s="33"/>
      <c r="X995" s="33"/>
      <c r="Y995" s="33"/>
      <c r="Z995" s="33"/>
      <c r="AA995" s="33"/>
      <c r="AB995" s="33"/>
      <c r="AC995" s="33"/>
      <c r="AD995" s="33"/>
      <c r="AE995" s="33"/>
      <c r="AF995" s="33"/>
      <c r="AG995" s="33"/>
      <c r="AH995" s="33"/>
      <c r="AI995" s="33"/>
      <c r="AJ995" s="33"/>
      <c r="AK995" s="33"/>
    </row>
    <row r="996" spans="1:37">
      <c r="A996" s="30"/>
      <c r="B996" s="29"/>
      <c r="C996" s="31"/>
      <c r="D996" s="32"/>
      <c r="E996" s="32"/>
      <c r="F996" s="32"/>
      <c r="G996" s="32"/>
      <c r="H996" s="32"/>
      <c r="I996" s="32"/>
      <c r="J996" s="32"/>
      <c r="K996" s="32"/>
      <c r="L996" s="32"/>
      <c r="M996" s="32"/>
      <c r="N996" s="32"/>
      <c r="O996" s="32"/>
      <c r="P996" s="32"/>
      <c r="Q996" s="32"/>
      <c r="R996" s="32"/>
      <c r="S996" s="32"/>
      <c r="T996" s="32"/>
      <c r="U996" s="32"/>
      <c r="V996" s="32"/>
      <c r="W996" s="33"/>
      <c r="X996" s="33"/>
      <c r="Y996" s="33"/>
      <c r="Z996" s="33"/>
      <c r="AA996" s="33"/>
      <c r="AB996" s="33"/>
      <c r="AC996" s="33"/>
      <c r="AD996" s="33"/>
      <c r="AE996" s="33"/>
      <c r="AF996" s="33"/>
      <c r="AG996" s="33"/>
      <c r="AH996" s="33"/>
      <c r="AI996" s="33"/>
      <c r="AJ996" s="33"/>
      <c r="AK996" s="33"/>
    </row>
    <row r="997" spans="1:37">
      <c r="A997" s="30"/>
      <c r="B997" s="29"/>
      <c r="C997" s="31"/>
      <c r="D997" s="32"/>
      <c r="E997" s="32"/>
      <c r="F997" s="32"/>
      <c r="G997" s="32"/>
      <c r="H997" s="32"/>
      <c r="I997" s="32"/>
      <c r="J997" s="32"/>
      <c r="K997" s="32"/>
      <c r="L997" s="32"/>
      <c r="M997" s="32"/>
      <c r="N997" s="32"/>
      <c r="O997" s="32"/>
      <c r="P997" s="32"/>
      <c r="Q997" s="32"/>
      <c r="R997" s="32"/>
      <c r="S997" s="32"/>
      <c r="T997" s="32"/>
      <c r="U997" s="32"/>
      <c r="V997" s="32"/>
      <c r="W997" s="33"/>
      <c r="X997" s="33"/>
      <c r="Y997" s="33"/>
      <c r="Z997" s="33"/>
      <c r="AA997" s="33"/>
      <c r="AB997" s="33"/>
      <c r="AC997" s="33"/>
      <c r="AD997" s="33"/>
      <c r="AE997" s="33"/>
      <c r="AF997" s="33"/>
      <c r="AG997" s="33"/>
      <c r="AH997" s="33"/>
      <c r="AI997" s="33"/>
      <c r="AJ997" s="33"/>
      <c r="AK997" s="33"/>
    </row>
    <row r="998" spans="1:37">
      <c r="A998" s="30"/>
      <c r="B998" s="29"/>
      <c r="C998" s="31"/>
      <c r="D998" s="32"/>
      <c r="E998" s="32"/>
      <c r="F998" s="32"/>
      <c r="G998" s="32"/>
      <c r="H998" s="32"/>
      <c r="I998" s="32"/>
      <c r="J998" s="32"/>
      <c r="K998" s="32"/>
      <c r="L998" s="32"/>
      <c r="M998" s="32"/>
      <c r="N998" s="32"/>
      <c r="O998" s="32"/>
      <c r="P998" s="32"/>
      <c r="Q998" s="32"/>
      <c r="R998" s="32"/>
      <c r="S998" s="32"/>
      <c r="T998" s="32"/>
      <c r="U998" s="32"/>
      <c r="V998" s="32"/>
      <c r="W998" s="33"/>
      <c r="X998" s="33"/>
      <c r="Y998" s="33"/>
      <c r="Z998" s="33"/>
      <c r="AA998" s="33"/>
      <c r="AB998" s="33"/>
      <c r="AC998" s="33"/>
      <c r="AD998" s="33"/>
      <c r="AE998" s="33"/>
      <c r="AF998" s="33"/>
      <c r="AG998" s="33"/>
      <c r="AH998" s="33"/>
      <c r="AI998" s="33"/>
      <c r="AJ998" s="33"/>
      <c r="AK998" s="33"/>
    </row>
    <row r="999" spans="1:37">
      <c r="A999" s="30"/>
      <c r="B999" s="29"/>
      <c r="C999" s="31"/>
      <c r="D999" s="32"/>
      <c r="E999" s="32"/>
      <c r="F999" s="32"/>
      <c r="G999" s="32"/>
      <c r="H999" s="32"/>
      <c r="I999" s="32"/>
      <c r="J999" s="32"/>
      <c r="K999" s="32"/>
      <c r="L999" s="32"/>
      <c r="M999" s="32"/>
      <c r="N999" s="32"/>
      <c r="O999" s="32"/>
      <c r="P999" s="32"/>
      <c r="Q999" s="32"/>
      <c r="R999" s="32"/>
      <c r="S999" s="32"/>
      <c r="T999" s="32"/>
      <c r="U999" s="32"/>
      <c r="V999" s="32"/>
      <c r="W999" s="33"/>
      <c r="X999" s="33"/>
      <c r="Y999" s="33"/>
      <c r="Z999" s="33"/>
      <c r="AA999" s="33"/>
      <c r="AB999" s="33"/>
      <c r="AC999" s="33"/>
      <c r="AD999" s="33"/>
      <c r="AE999" s="33"/>
      <c r="AF999" s="33"/>
      <c r="AG999" s="33"/>
      <c r="AH999" s="33"/>
      <c r="AI999" s="33"/>
      <c r="AJ999" s="33"/>
      <c r="AK999" s="33"/>
    </row>
    <row r="1000" spans="1:37">
      <c r="A1000" s="30"/>
      <c r="B1000" s="29"/>
      <c r="C1000" s="31"/>
      <c r="D1000" s="32"/>
      <c r="E1000" s="32"/>
      <c r="F1000" s="32"/>
      <c r="G1000" s="32"/>
      <c r="H1000" s="32"/>
      <c r="I1000" s="32"/>
      <c r="J1000" s="32"/>
      <c r="K1000" s="32"/>
      <c r="L1000" s="32"/>
      <c r="M1000" s="32"/>
      <c r="N1000" s="32"/>
      <c r="O1000" s="32"/>
      <c r="P1000" s="32"/>
      <c r="Q1000" s="32"/>
      <c r="R1000" s="32"/>
      <c r="S1000" s="32"/>
      <c r="T1000" s="32"/>
      <c r="U1000" s="32"/>
      <c r="V1000" s="32"/>
      <c r="W1000" s="33"/>
      <c r="X1000" s="33"/>
      <c r="Y1000" s="33"/>
      <c r="Z1000" s="33"/>
      <c r="AA1000" s="33"/>
      <c r="AB1000" s="33"/>
      <c r="AC1000" s="33"/>
      <c r="AD1000" s="33"/>
      <c r="AE1000" s="33"/>
      <c r="AF1000" s="33"/>
      <c r="AG1000" s="33"/>
      <c r="AH1000" s="33"/>
      <c r="AI1000" s="33"/>
      <c r="AJ1000" s="33"/>
      <c r="AK1000" s="33"/>
    </row>
    <row r="1001" spans="1:37">
      <c r="A1001" s="30"/>
      <c r="B1001" s="29"/>
      <c r="C1001" s="31"/>
      <c r="D1001" s="32"/>
      <c r="E1001" s="32"/>
      <c r="F1001" s="32"/>
      <c r="G1001" s="32"/>
      <c r="H1001" s="32"/>
      <c r="I1001" s="32"/>
      <c r="J1001" s="32"/>
      <c r="K1001" s="32"/>
      <c r="L1001" s="32"/>
      <c r="M1001" s="32"/>
      <c r="N1001" s="32"/>
      <c r="O1001" s="32"/>
      <c r="P1001" s="32"/>
      <c r="Q1001" s="32"/>
      <c r="R1001" s="32"/>
      <c r="S1001" s="32"/>
      <c r="T1001" s="32"/>
      <c r="U1001" s="32"/>
      <c r="V1001" s="32"/>
      <c r="W1001" s="33"/>
      <c r="X1001" s="33"/>
      <c r="Y1001" s="33"/>
      <c r="Z1001" s="33"/>
      <c r="AA1001" s="33"/>
      <c r="AB1001" s="33"/>
      <c r="AC1001" s="33"/>
      <c r="AD1001" s="33"/>
      <c r="AE1001" s="33"/>
      <c r="AF1001" s="33"/>
      <c r="AG1001" s="33"/>
      <c r="AH1001" s="33"/>
      <c r="AI1001" s="33"/>
      <c r="AJ1001" s="33"/>
      <c r="AK1001" s="33"/>
    </row>
    <row r="1002" spans="1:37">
      <c r="A1002" s="30"/>
      <c r="B1002" s="29"/>
      <c r="C1002" s="31"/>
      <c r="D1002" s="32"/>
      <c r="E1002" s="32"/>
      <c r="F1002" s="32"/>
      <c r="G1002" s="32"/>
      <c r="H1002" s="32"/>
      <c r="I1002" s="32"/>
      <c r="J1002" s="32"/>
      <c r="K1002" s="32"/>
      <c r="L1002" s="32"/>
      <c r="M1002" s="32"/>
      <c r="N1002" s="32"/>
      <c r="O1002" s="32"/>
      <c r="P1002" s="32"/>
      <c r="Q1002" s="32"/>
      <c r="R1002" s="32"/>
      <c r="S1002" s="32"/>
      <c r="T1002" s="32"/>
      <c r="U1002" s="32"/>
      <c r="V1002" s="32"/>
      <c r="W1002" s="33"/>
      <c r="X1002" s="33"/>
      <c r="Y1002" s="33"/>
      <c r="Z1002" s="33"/>
      <c r="AA1002" s="33"/>
      <c r="AB1002" s="33"/>
      <c r="AC1002" s="33"/>
      <c r="AD1002" s="33"/>
      <c r="AE1002" s="33"/>
      <c r="AF1002" s="33"/>
      <c r="AG1002" s="33"/>
      <c r="AH1002" s="33"/>
      <c r="AI1002" s="33"/>
      <c r="AJ1002" s="33"/>
      <c r="AK1002" s="33"/>
    </row>
    <row r="1003" spans="1:37">
      <c r="A1003" s="30"/>
      <c r="B1003" s="29"/>
      <c r="C1003" s="31"/>
      <c r="D1003" s="32"/>
      <c r="E1003" s="32"/>
      <c r="F1003" s="32"/>
      <c r="G1003" s="32"/>
      <c r="H1003" s="32"/>
      <c r="I1003" s="32"/>
      <c r="J1003" s="32"/>
      <c r="K1003" s="32"/>
      <c r="L1003" s="32"/>
      <c r="M1003" s="32"/>
      <c r="N1003" s="32"/>
      <c r="O1003" s="32"/>
      <c r="P1003" s="32"/>
      <c r="Q1003" s="32"/>
      <c r="R1003" s="32"/>
      <c r="S1003" s="32"/>
      <c r="T1003" s="32"/>
      <c r="U1003" s="32"/>
      <c r="V1003" s="32"/>
      <c r="W1003" s="33"/>
      <c r="X1003" s="33"/>
      <c r="Y1003" s="33"/>
      <c r="Z1003" s="33"/>
      <c r="AA1003" s="33"/>
      <c r="AB1003" s="33"/>
      <c r="AC1003" s="33"/>
      <c r="AD1003" s="33"/>
      <c r="AE1003" s="33"/>
      <c r="AF1003" s="33"/>
      <c r="AG1003" s="33"/>
      <c r="AH1003" s="33"/>
      <c r="AI1003" s="33"/>
      <c r="AJ1003" s="33"/>
      <c r="AK1003" s="33"/>
    </row>
    <row r="1004" spans="1:37">
      <c r="A1004" s="30"/>
      <c r="B1004" s="29"/>
      <c r="C1004" s="31"/>
      <c r="D1004" s="32"/>
      <c r="E1004" s="32"/>
      <c r="F1004" s="32"/>
      <c r="G1004" s="32"/>
      <c r="H1004" s="32"/>
      <c r="I1004" s="32"/>
      <c r="J1004" s="32"/>
      <c r="K1004" s="32"/>
      <c r="L1004" s="32"/>
      <c r="M1004" s="32"/>
      <c r="N1004" s="32"/>
      <c r="O1004" s="32"/>
      <c r="P1004" s="32"/>
      <c r="Q1004" s="32"/>
      <c r="R1004" s="32"/>
      <c r="S1004" s="32"/>
      <c r="T1004" s="32"/>
      <c r="U1004" s="32"/>
      <c r="V1004" s="32"/>
      <c r="W1004" s="33"/>
      <c r="X1004" s="33"/>
      <c r="Y1004" s="33"/>
      <c r="Z1004" s="33"/>
      <c r="AA1004" s="33"/>
      <c r="AB1004" s="33"/>
      <c r="AC1004" s="33"/>
      <c r="AD1004" s="33"/>
      <c r="AE1004" s="33"/>
      <c r="AF1004" s="33"/>
      <c r="AG1004" s="33"/>
      <c r="AH1004" s="33"/>
      <c r="AI1004" s="33"/>
      <c r="AJ1004" s="33"/>
      <c r="AK1004" s="33"/>
    </row>
    <row r="1005" spans="1:37">
      <c r="A1005" s="30"/>
      <c r="B1005" s="29"/>
      <c r="C1005" s="31"/>
      <c r="D1005" s="32"/>
      <c r="E1005" s="32"/>
      <c r="F1005" s="32"/>
      <c r="G1005" s="32"/>
      <c r="H1005" s="32"/>
      <c r="I1005" s="32"/>
      <c r="J1005" s="32"/>
      <c r="K1005" s="32"/>
      <c r="L1005" s="32"/>
      <c r="M1005" s="32"/>
      <c r="N1005" s="32"/>
      <c r="O1005" s="32"/>
      <c r="P1005" s="32"/>
      <c r="Q1005" s="32"/>
      <c r="R1005" s="32"/>
      <c r="S1005" s="32"/>
      <c r="T1005" s="32"/>
      <c r="U1005" s="32"/>
      <c r="V1005" s="32"/>
      <c r="W1005" s="33"/>
      <c r="X1005" s="33"/>
      <c r="Y1005" s="33"/>
      <c r="Z1005" s="33"/>
      <c r="AA1005" s="33"/>
      <c r="AB1005" s="33"/>
      <c r="AC1005" s="33"/>
      <c r="AD1005" s="33"/>
      <c r="AE1005" s="33"/>
      <c r="AF1005" s="33"/>
      <c r="AG1005" s="33"/>
      <c r="AH1005" s="33"/>
      <c r="AI1005" s="33"/>
      <c r="AJ1005" s="33"/>
      <c r="AK1005" s="33"/>
    </row>
    <row r="1006" spans="1:37">
      <c r="A1006" s="30"/>
      <c r="B1006" s="29"/>
      <c r="C1006" s="31"/>
      <c r="D1006" s="32"/>
      <c r="E1006" s="32"/>
      <c r="F1006" s="32"/>
      <c r="G1006" s="32"/>
      <c r="H1006" s="32"/>
      <c r="I1006" s="32"/>
      <c r="J1006" s="32"/>
      <c r="K1006" s="32"/>
      <c r="L1006" s="32"/>
      <c r="M1006" s="32"/>
      <c r="N1006" s="32"/>
      <c r="O1006" s="32"/>
      <c r="P1006" s="32"/>
      <c r="Q1006" s="32"/>
      <c r="R1006" s="32"/>
      <c r="S1006" s="32"/>
      <c r="T1006" s="32"/>
      <c r="U1006" s="32"/>
      <c r="V1006" s="32"/>
      <c r="W1006" s="33"/>
      <c r="X1006" s="33"/>
      <c r="Y1006" s="33"/>
      <c r="Z1006" s="33"/>
      <c r="AA1006" s="33"/>
      <c r="AB1006" s="33"/>
      <c r="AC1006" s="33"/>
      <c r="AD1006" s="33"/>
      <c r="AE1006" s="33"/>
      <c r="AF1006" s="33"/>
      <c r="AG1006" s="33"/>
      <c r="AH1006" s="33"/>
      <c r="AI1006" s="33"/>
      <c r="AJ1006" s="33"/>
      <c r="AK1006" s="33"/>
    </row>
    <row r="1007" spans="1:37">
      <c r="A1007" s="30"/>
      <c r="B1007" s="29"/>
      <c r="C1007" s="31"/>
      <c r="D1007" s="32"/>
      <c r="E1007" s="32"/>
      <c r="F1007" s="32"/>
      <c r="G1007" s="32"/>
      <c r="H1007" s="32"/>
      <c r="I1007" s="32"/>
      <c r="J1007" s="32"/>
      <c r="K1007" s="32"/>
      <c r="L1007" s="32"/>
      <c r="M1007" s="32"/>
      <c r="N1007" s="32"/>
      <c r="O1007" s="32"/>
      <c r="P1007" s="32"/>
      <c r="Q1007" s="32"/>
      <c r="R1007" s="32"/>
      <c r="S1007" s="32"/>
      <c r="T1007" s="32"/>
      <c r="U1007" s="32"/>
      <c r="V1007" s="32"/>
      <c r="W1007" s="33"/>
      <c r="X1007" s="33"/>
      <c r="Y1007" s="33"/>
      <c r="Z1007" s="33"/>
      <c r="AA1007" s="33"/>
      <c r="AB1007" s="33"/>
      <c r="AC1007" s="33"/>
      <c r="AD1007" s="33"/>
      <c r="AE1007" s="33"/>
      <c r="AF1007" s="33"/>
      <c r="AG1007" s="33"/>
      <c r="AH1007" s="33"/>
      <c r="AI1007" s="33"/>
      <c r="AJ1007" s="33"/>
      <c r="AK1007" s="33"/>
    </row>
    <row r="1008" spans="1:37">
      <c r="A1008" s="30"/>
      <c r="B1008" s="29"/>
      <c r="C1008" s="31"/>
      <c r="D1008" s="32"/>
      <c r="E1008" s="32"/>
      <c r="F1008" s="32"/>
      <c r="G1008" s="32"/>
      <c r="H1008" s="32"/>
      <c r="I1008" s="32"/>
      <c r="J1008" s="32"/>
      <c r="K1008" s="32"/>
      <c r="L1008" s="32"/>
      <c r="M1008" s="32"/>
      <c r="N1008" s="32"/>
      <c r="O1008" s="32"/>
      <c r="P1008" s="32"/>
      <c r="Q1008" s="32"/>
      <c r="R1008" s="32"/>
      <c r="S1008" s="32"/>
      <c r="T1008" s="32"/>
      <c r="U1008" s="32"/>
      <c r="V1008" s="32"/>
      <c r="W1008" s="33"/>
      <c r="X1008" s="33"/>
      <c r="Y1008" s="33"/>
      <c r="Z1008" s="33"/>
      <c r="AA1008" s="33"/>
      <c r="AB1008" s="33"/>
      <c r="AC1008" s="33"/>
      <c r="AD1008" s="33"/>
      <c r="AE1008" s="33"/>
      <c r="AF1008" s="33"/>
      <c r="AG1008" s="33"/>
      <c r="AH1008" s="33"/>
      <c r="AI1008" s="33"/>
      <c r="AJ1008" s="33"/>
      <c r="AK1008" s="33"/>
    </row>
    <row r="1009" spans="1:37">
      <c r="A1009" s="30"/>
      <c r="B1009" s="29"/>
      <c r="C1009" s="31"/>
      <c r="D1009" s="32"/>
      <c r="E1009" s="32"/>
      <c r="F1009" s="32"/>
      <c r="G1009" s="32"/>
      <c r="H1009" s="32"/>
      <c r="I1009" s="32"/>
      <c r="J1009" s="32"/>
      <c r="K1009" s="32"/>
      <c r="L1009" s="32"/>
      <c r="M1009" s="32"/>
      <c r="N1009" s="32"/>
      <c r="O1009" s="32"/>
      <c r="P1009" s="32"/>
      <c r="Q1009" s="32"/>
      <c r="R1009" s="32"/>
      <c r="S1009" s="32"/>
      <c r="T1009" s="32"/>
      <c r="U1009" s="32"/>
      <c r="V1009" s="32"/>
      <c r="W1009" s="33"/>
      <c r="X1009" s="33"/>
      <c r="Y1009" s="33"/>
      <c r="Z1009" s="33"/>
      <c r="AA1009" s="33"/>
      <c r="AB1009" s="33"/>
      <c r="AC1009" s="33"/>
      <c r="AD1009" s="33"/>
      <c r="AE1009" s="33"/>
      <c r="AF1009" s="33"/>
      <c r="AG1009" s="33"/>
      <c r="AH1009" s="33"/>
      <c r="AI1009" s="33"/>
      <c r="AJ1009" s="33"/>
      <c r="AK1009" s="33"/>
    </row>
    <row r="1010" spans="1:37">
      <c r="A1010" s="30"/>
      <c r="B1010" s="29"/>
      <c r="C1010" s="31"/>
      <c r="D1010" s="32"/>
      <c r="E1010" s="32"/>
      <c r="F1010" s="32"/>
      <c r="G1010" s="32"/>
      <c r="H1010" s="32"/>
      <c r="I1010" s="32"/>
      <c r="J1010" s="32"/>
      <c r="K1010" s="32"/>
      <c r="L1010" s="32"/>
      <c r="M1010" s="32"/>
      <c r="N1010" s="32"/>
      <c r="O1010" s="32"/>
      <c r="P1010" s="32"/>
      <c r="Q1010" s="32"/>
      <c r="R1010" s="32"/>
      <c r="S1010" s="32"/>
      <c r="T1010" s="32"/>
      <c r="U1010" s="32"/>
      <c r="V1010" s="32"/>
      <c r="W1010" s="33"/>
      <c r="X1010" s="33"/>
      <c r="Y1010" s="33"/>
      <c r="Z1010" s="33"/>
      <c r="AA1010" s="33"/>
      <c r="AB1010" s="33"/>
      <c r="AC1010" s="33"/>
      <c r="AD1010" s="33"/>
      <c r="AE1010" s="33"/>
      <c r="AF1010" s="33"/>
      <c r="AG1010" s="33"/>
      <c r="AH1010" s="33"/>
      <c r="AI1010" s="33"/>
      <c r="AJ1010" s="33"/>
      <c r="AK1010" s="33"/>
    </row>
    <row r="1011" spans="1:37">
      <c r="A1011" s="30"/>
      <c r="B1011" s="29"/>
      <c r="C1011" s="31"/>
      <c r="D1011" s="32"/>
      <c r="E1011" s="32"/>
      <c r="F1011" s="32"/>
      <c r="G1011" s="32"/>
      <c r="H1011" s="32"/>
      <c r="I1011" s="32"/>
      <c r="J1011" s="32"/>
      <c r="K1011" s="32"/>
      <c r="L1011" s="32"/>
      <c r="M1011" s="32"/>
      <c r="N1011" s="32"/>
      <c r="O1011" s="32"/>
      <c r="P1011" s="32"/>
      <c r="Q1011" s="32"/>
      <c r="R1011" s="32"/>
      <c r="S1011" s="32"/>
      <c r="T1011" s="32"/>
      <c r="U1011" s="32"/>
      <c r="V1011" s="32"/>
      <c r="W1011" s="33"/>
      <c r="X1011" s="33"/>
      <c r="Y1011" s="33"/>
      <c r="Z1011" s="33"/>
      <c r="AA1011" s="33"/>
      <c r="AB1011" s="33"/>
      <c r="AC1011" s="33"/>
      <c r="AD1011" s="33"/>
      <c r="AE1011" s="33"/>
      <c r="AF1011" s="33"/>
      <c r="AG1011" s="33"/>
      <c r="AH1011" s="33"/>
      <c r="AI1011" s="33"/>
      <c r="AJ1011" s="33"/>
      <c r="AK1011" s="33"/>
    </row>
    <row r="1012" spans="1:37">
      <c r="A1012" s="30"/>
      <c r="B1012" s="29"/>
      <c r="C1012" s="31"/>
      <c r="D1012" s="32"/>
      <c r="E1012" s="32"/>
      <c r="F1012" s="32"/>
      <c r="G1012" s="32"/>
      <c r="H1012" s="32"/>
      <c r="I1012" s="32"/>
      <c r="J1012" s="32"/>
      <c r="K1012" s="32"/>
      <c r="L1012" s="32"/>
      <c r="M1012" s="32"/>
      <c r="N1012" s="32"/>
      <c r="O1012" s="32"/>
      <c r="P1012" s="32"/>
      <c r="Q1012" s="32"/>
      <c r="R1012" s="32"/>
      <c r="S1012" s="32"/>
      <c r="T1012" s="32"/>
      <c r="U1012" s="32"/>
      <c r="V1012" s="32"/>
      <c r="W1012" s="33"/>
      <c r="X1012" s="33"/>
      <c r="Y1012" s="33"/>
      <c r="Z1012" s="33"/>
      <c r="AA1012" s="33"/>
      <c r="AB1012" s="33"/>
      <c r="AC1012" s="33"/>
      <c r="AD1012" s="33"/>
      <c r="AE1012" s="33"/>
      <c r="AF1012" s="33"/>
      <c r="AG1012" s="33"/>
      <c r="AH1012" s="33"/>
      <c r="AI1012" s="33"/>
      <c r="AJ1012" s="33"/>
      <c r="AK1012" s="33"/>
    </row>
    <row r="1013" spans="1:37">
      <c r="A1013" s="30"/>
      <c r="B1013" s="29"/>
      <c r="C1013" s="31"/>
      <c r="D1013" s="32"/>
      <c r="E1013" s="32"/>
      <c r="F1013" s="32"/>
      <c r="G1013" s="32"/>
      <c r="H1013" s="32"/>
      <c r="I1013" s="32"/>
      <c r="J1013" s="32"/>
      <c r="K1013" s="32"/>
      <c r="L1013" s="32"/>
      <c r="M1013" s="32"/>
      <c r="N1013" s="32"/>
      <c r="O1013" s="32"/>
      <c r="P1013" s="32"/>
      <c r="Q1013" s="32"/>
      <c r="R1013" s="32"/>
      <c r="S1013" s="32"/>
      <c r="T1013" s="32"/>
      <c r="U1013" s="32"/>
      <c r="V1013" s="32"/>
      <c r="W1013" s="33"/>
      <c r="X1013" s="33"/>
      <c r="Y1013" s="33"/>
      <c r="Z1013" s="33"/>
      <c r="AA1013" s="33"/>
      <c r="AB1013" s="33"/>
      <c r="AC1013" s="33"/>
      <c r="AD1013" s="33"/>
      <c r="AE1013" s="33"/>
      <c r="AF1013" s="33"/>
      <c r="AG1013" s="33"/>
      <c r="AH1013" s="33"/>
      <c r="AI1013" s="33"/>
      <c r="AJ1013" s="33"/>
      <c r="AK1013" s="33"/>
    </row>
    <row r="1014" spans="1:37">
      <c r="A1014" s="30"/>
      <c r="B1014" s="29"/>
      <c r="C1014" s="31"/>
      <c r="D1014" s="32"/>
      <c r="E1014" s="32"/>
      <c r="F1014" s="32"/>
      <c r="G1014" s="32"/>
      <c r="H1014" s="32"/>
      <c r="I1014" s="32"/>
      <c r="J1014" s="32"/>
      <c r="K1014" s="32"/>
      <c r="L1014" s="32"/>
      <c r="M1014" s="32"/>
      <c r="N1014" s="32"/>
      <c r="O1014" s="32"/>
      <c r="P1014" s="32"/>
      <c r="Q1014" s="32"/>
      <c r="R1014" s="32"/>
      <c r="S1014" s="32"/>
      <c r="T1014" s="32"/>
      <c r="U1014" s="32"/>
      <c r="V1014" s="32"/>
      <c r="W1014" s="33"/>
      <c r="X1014" s="33"/>
      <c r="Y1014" s="33"/>
      <c r="Z1014" s="33"/>
      <c r="AA1014" s="33"/>
      <c r="AB1014" s="33"/>
      <c r="AC1014" s="33"/>
      <c r="AD1014" s="33"/>
      <c r="AE1014" s="33"/>
      <c r="AF1014" s="33"/>
      <c r="AG1014" s="33"/>
      <c r="AH1014" s="33"/>
      <c r="AI1014" s="33"/>
      <c r="AJ1014" s="33"/>
      <c r="AK1014" s="33"/>
    </row>
    <row r="1015" spans="1:37">
      <c r="A1015" s="30"/>
      <c r="B1015" s="29"/>
      <c r="C1015" s="31"/>
      <c r="D1015" s="32"/>
      <c r="E1015" s="32"/>
      <c r="F1015" s="32"/>
      <c r="G1015" s="32"/>
      <c r="H1015" s="32"/>
      <c r="I1015" s="32"/>
      <c r="J1015" s="32"/>
      <c r="K1015" s="32"/>
      <c r="L1015" s="32"/>
      <c r="M1015" s="32"/>
      <c r="N1015" s="32"/>
      <c r="O1015" s="32"/>
      <c r="P1015" s="32"/>
      <c r="Q1015" s="32"/>
      <c r="R1015" s="32"/>
      <c r="S1015" s="32"/>
      <c r="T1015" s="32"/>
      <c r="U1015" s="32"/>
      <c r="V1015" s="32"/>
      <c r="W1015" s="33"/>
      <c r="X1015" s="33"/>
      <c r="Y1015" s="33"/>
      <c r="Z1015" s="33"/>
      <c r="AA1015" s="33"/>
      <c r="AB1015" s="33"/>
      <c r="AC1015" s="33"/>
      <c r="AD1015" s="33"/>
      <c r="AE1015" s="33"/>
      <c r="AF1015" s="33"/>
      <c r="AG1015" s="33"/>
      <c r="AH1015" s="33"/>
      <c r="AI1015" s="33"/>
      <c r="AJ1015" s="33"/>
      <c r="AK1015" s="33"/>
    </row>
    <row r="1016" spans="1:37">
      <c r="A1016" s="30"/>
      <c r="B1016" s="29"/>
      <c r="C1016" s="31"/>
      <c r="D1016" s="32"/>
      <c r="E1016" s="32"/>
      <c r="F1016" s="32"/>
      <c r="G1016" s="32"/>
      <c r="H1016" s="32"/>
      <c r="I1016" s="32"/>
      <c r="J1016" s="32"/>
      <c r="K1016" s="32"/>
      <c r="L1016" s="32"/>
      <c r="M1016" s="32"/>
      <c r="N1016" s="32"/>
      <c r="O1016" s="32"/>
      <c r="P1016" s="32"/>
      <c r="Q1016" s="32"/>
      <c r="R1016" s="32"/>
      <c r="S1016" s="32"/>
      <c r="T1016" s="32"/>
      <c r="U1016" s="32"/>
      <c r="V1016" s="32"/>
      <c r="W1016" s="33"/>
      <c r="X1016" s="33"/>
      <c r="Y1016" s="33"/>
      <c r="Z1016" s="33"/>
      <c r="AA1016" s="33"/>
      <c r="AB1016" s="33"/>
      <c r="AC1016" s="33"/>
      <c r="AD1016" s="33"/>
      <c r="AE1016" s="33"/>
      <c r="AF1016" s="33"/>
      <c r="AG1016" s="33"/>
      <c r="AH1016" s="33"/>
      <c r="AI1016" s="33"/>
      <c r="AJ1016" s="33"/>
      <c r="AK1016" s="33"/>
    </row>
    <row r="1017" spans="1:37">
      <c r="A1017" s="30"/>
      <c r="B1017" s="29"/>
      <c r="C1017" s="31"/>
      <c r="D1017" s="32"/>
      <c r="E1017" s="32"/>
      <c r="F1017" s="32"/>
      <c r="G1017" s="32"/>
      <c r="H1017" s="32"/>
      <c r="I1017" s="32"/>
      <c r="J1017" s="32"/>
      <c r="K1017" s="32"/>
      <c r="L1017" s="32"/>
      <c r="M1017" s="32"/>
      <c r="N1017" s="32"/>
      <c r="O1017" s="32"/>
      <c r="P1017" s="32"/>
      <c r="Q1017" s="32"/>
      <c r="R1017" s="32"/>
      <c r="S1017" s="32"/>
      <c r="T1017" s="32"/>
      <c r="U1017" s="32"/>
      <c r="V1017" s="32"/>
      <c r="W1017" s="33"/>
      <c r="X1017" s="33"/>
      <c r="Y1017" s="33"/>
      <c r="Z1017" s="33"/>
      <c r="AA1017" s="33"/>
      <c r="AB1017" s="33"/>
      <c r="AC1017" s="33"/>
      <c r="AD1017" s="33"/>
      <c r="AE1017" s="33"/>
      <c r="AF1017" s="33"/>
      <c r="AG1017" s="33"/>
      <c r="AH1017" s="33"/>
      <c r="AI1017" s="33"/>
      <c r="AJ1017" s="33"/>
      <c r="AK1017" s="33"/>
    </row>
    <row r="1018" spans="1:37">
      <c r="A1018" s="30"/>
      <c r="B1018" s="29"/>
      <c r="C1018" s="31"/>
      <c r="D1018" s="32"/>
      <c r="E1018" s="32"/>
      <c r="F1018" s="32"/>
      <c r="G1018" s="32"/>
      <c r="H1018" s="32"/>
      <c r="I1018" s="32"/>
      <c r="J1018" s="32"/>
      <c r="K1018" s="32"/>
      <c r="L1018" s="32"/>
      <c r="M1018" s="32"/>
      <c r="N1018" s="32"/>
      <c r="O1018" s="32"/>
      <c r="P1018" s="32"/>
      <c r="Q1018" s="32"/>
      <c r="R1018" s="32"/>
      <c r="S1018" s="32"/>
      <c r="T1018" s="32"/>
      <c r="U1018" s="32"/>
      <c r="V1018" s="32"/>
      <c r="W1018" s="33"/>
      <c r="X1018" s="33"/>
      <c r="Y1018" s="33"/>
      <c r="Z1018" s="33"/>
      <c r="AA1018" s="33"/>
      <c r="AB1018" s="33"/>
      <c r="AC1018" s="33"/>
      <c r="AD1018" s="33"/>
      <c r="AE1018" s="33"/>
      <c r="AF1018" s="33"/>
      <c r="AG1018" s="33"/>
      <c r="AH1018" s="33"/>
      <c r="AI1018" s="33"/>
      <c r="AJ1018" s="33"/>
      <c r="AK1018" s="33"/>
    </row>
    <row r="1019" spans="1:37">
      <c r="A1019" s="30"/>
      <c r="B1019" s="29"/>
      <c r="C1019" s="31"/>
      <c r="D1019" s="32"/>
      <c r="E1019" s="32"/>
      <c r="F1019" s="32"/>
      <c r="G1019" s="32"/>
      <c r="H1019" s="32"/>
      <c r="I1019" s="32"/>
      <c r="J1019" s="32"/>
      <c r="K1019" s="32"/>
      <c r="L1019" s="32"/>
      <c r="M1019" s="32"/>
      <c r="N1019" s="32"/>
      <c r="O1019" s="32"/>
      <c r="P1019" s="32"/>
      <c r="Q1019" s="32"/>
      <c r="R1019" s="32"/>
      <c r="S1019" s="32"/>
      <c r="T1019" s="32"/>
      <c r="U1019" s="32"/>
      <c r="V1019" s="32"/>
      <c r="W1019" s="33"/>
      <c r="X1019" s="33"/>
      <c r="Y1019" s="33"/>
      <c r="Z1019" s="33"/>
      <c r="AA1019" s="33"/>
      <c r="AB1019" s="33"/>
      <c r="AC1019" s="33"/>
      <c r="AD1019" s="33"/>
      <c r="AE1019" s="33"/>
      <c r="AF1019" s="33"/>
      <c r="AG1019" s="33"/>
      <c r="AH1019" s="33"/>
      <c r="AI1019" s="33"/>
      <c r="AJ1019" s="33"/>
      <c r="AK1019" s="33"/>
    </row>
    <row r="1020" spans="1:37">
      <c r="A1020" s="30"/>
      <c r="B1020" s="29"/>
      <c r="C1020" s="31"/>
      <c r="D1020" s="32"/>
      <c r="E1020" s="32"/>
      <c r="F1020" s="32"/>
      <c r="G1020" s="32"/>
      <c r="H1020" s="32"/>
      <c r="I1020" s="32"/>
      <c r="J1020" s="32"/>
      <c r="K1020" s="32"/>
      <c r="L1020" s="32"/>
      <c r="M1020" s="32"/>
      <c r="N1020" s="32"/>
      <c r="O1020" s="32"/>
      <c r="P1020" s="32"/>
      <c r="Q1020" s="32"/>
      <c r="R1020" s="32"/>
      <c r="S1020" s="32"/>
      <c r="T1020" s="32"/>
      <c r="U1020" s="32"/>
      <c r="V1020" s="32"/>
      <c r="W1020" s="33"/>
      <c r="X1020" s="33"/>
      <c r="Y1020" s="33"/>
      <c r="Z1020" s="33"/>
      <c r="AA1020" s="33"/>
      <c r="AB1020" s="33"/>
      <c r="AC1020" s="33"/>
      <c r="AD1020" s="33"/>
      <c r="AE1020" s="33"/>
      <c r="AF1020" s="33"/>
      <c r="AG1020" s="33"/>
      <c r="AH1020" s="33"/>
      <c r="AI1020" s="33"/>
      <c r="AJ1020" s="33"/>
      <c r="AK1020" s="33"/>
    </row>
    <row r="1021" spans="1:37">
      <c r="A1021" s="30"/>
      <c r="B1021" s="29"/>
      <c r="C1021" s="31"/>
      <c r="D1021" s="32"/>
      <c r="E1021" s="32"/>
      <c r="F1021" s="32"/>
      <c r="G1021" s="32"/>
      <c r="H1021" s="32"/>
      <c r="I1021" s="32"/>
      <c r="J1021" s="32"/>
      <c r="K1021" s="32"/>
      <c r="L1021" s="32"/>
      <c r="M1021" s="32"/>
      <c r="N1021" s="32"/>
      <c r="O1021" s="32"/>
      <c r="P1021" s="32"/>
      <c r="Q1021" s="32"/>
      <c r="R1021" s="32"/>
      <c r="S1021" s="32"/>
      <c r="T1021" s="32"/>
      <c r="U1021" s="32"/>
      <c r="V1021" s="32"/>
      <c r="W1021" s="33"/>
      <c r="X1021" s="33"/>
      <c r="Y1021" s="33"/>
      <c r="Z1021" s="33"/>
      <c r="AA1021" s="33"/>
      <c r="AB1021" s="33"/>
      <c r="AC1021" s="33"/>
      <c r="AD1021" s="33"/>
      <c r="AE1021" s="33"/>
      <c r="AF1021" s="33"/>
      <c r="AG1021" s="33"/>
      <c r="AH1021" s="33"/>
      <c r="AI1021" s="33"/>
      <c r="AJ1021" s="33"/>
      <c r="AK1021" s="33"/>
    </row>
    <row r="1022" spans="1:37">
      <c r="A1022" s="30"/>
      <c r="B1022" s="29"/>
      <c r="C1022" s="31"/>
      <c r="D1022" s="32"/>
      <c r="E1022" s="32"/>
      <c r="F1022" s="32"/>
      <c r="G1022" s="32"/>
      <c r="H1022" s="32"/>
      <c r="I1022" s="32"/>
      <c r="J1022" s="32"/>
      <c r="K1022" s="32"/>
      <c r="L1022" s="32"/>
      <c r="M1022" s="32"/>
      <c r="N1022" s="32"/>
      <c r="O1022" s="32"/>
      <c r="P1022" s="32"/>
      <c r="Q1022" s="32"/>
      <c r="R1022" s="32"/>
      <c r="S1022" s="32"/>
      <c r="T1022" s="32"/>
      <c r="U1022" s="32"/>
      <c r="V1022" s="32"/>
      <c r="W1022" s="33"/>
      <c r="X1022" s="33"/>
      <c r="Y1022" s="33"/>
      <c r="Z1022" s="33"/>
      <c r="AA1022" s="33"/>
      <c r="AB1022" s="33"/>
      <c r="AC1022" s="33"/>
      <c r="AD1022" s="33"/>
      <c r="AE1022" s="33"/>
      <c r="AF1022" s="33"/>
      <c r="AG1022" s="33"/>
      <c r="AH1022" s="33"/>
      <c r="AI1022" s="33"/>
      <c r="AJ1022" s="33"/>
      <c r="AK1022" s="33"/>
    </row>
    <row r="1023" spans="1:37">
      <c r="A1023" s="30"/>
      <c r="B1023" s="29"/>
      <c r="C1023" s="31"/>
      <c r="D1023" s="32"/>
      <c r="E1023" s="32"/>
      <c r="F1023" s="32"/>
      <c r="G1023" s="32"/>
      <c r="H1023" s="32"/>
      <c r="I1023" s="32"/>
      <c r="J1023" s="32"/>
      <c r="K1023" s="32"/>
      <c r="L1023" s="32"/>
      <c r="M1023" s="32"/>
      <c r="N1023" s="32"/>
      <c r="O1023" s="32"/>
      <c r="P1023" s="32"/>
      <c r="Q1023" s="32"/>
      <c r="R1023" s="32"/>
      <c r="S1023" s="32"/>
      <c r="T1023" s="32"/>
      <c r="U1023" s="32"/>
      <c r="V1023" s="32"/>
      <c r="W1023" s="33"/>
      <c r="X1023" s="33"/>
      <c r="Y1023" s="33"/>
      <c r="Z1023" s="33"/>
      <c r="AA1023" s="33"/>
      <c r="AB1023" s="33"/>
      <c r="AC1023" s="33"/>
      <c r="AD1023" s="33"/>
      <c r="AE1023" s="33"/>
      <c r="AF1023" s="33"/>
      <c r="AG1023" s="33"/>
      <c r="AH1023" s="33"/>
      <c r="AI1023" s="33"/>
      <c r="AJ1023" s="33"/>
      <c r="AK1023" s="33"/>
    </row>
    <row r="1024" spans="1:37">
      <c r="A1024" s="30"/>
      <c r="B1024" s="29"/>
      <c r="C1024" s="31"/>
      <c r="D1024" s="32"/>
      <c r="E1024" s="32"/>
      <c r="F1024" s="32"/>
      <c r="G1024" s="32"/>
      <c r="H1024" s="32"/>
      <c r="I1024" s="32"/>
      <c r="J1024" s="32"/>
      <c r="K1024" s="32"/>
      <c r="L1024" s="32"/>
      <c r="M1024" s="32"/>
      <c r="N1024" s="32"/>
      <c r="O1024" s="32"/>
      <c r="P1024" s="32"/>
      <c r="Q1024" s="32"/>
      <c r="R1024" s="32"/>
      <c r="S1024" s="32"/>
      <c r="T1024" s="32"/>
      <c r="U1024" s="32"/>
      <c r="V1024" s="32"/>
      <c r="W1024" s="33"/>
      <c r="X1024" s="33"/>
      <c r="Y1024" s="33"/>
      <c r="Z1024" s="33"/>
      <c r="AA1024" s="33"/>
      <c r="AB1024" s="33"/>
      <c r="AC1024" s="33"/>
      <c r="AD1024" s="33"/>
      <c r="AE1024" s="33"/>
      <c r="AF1024" s="33"/>
      <c r="AG1024" s="33"/>
      <c r="AH1024" s="33"/>
      <c r="AI1024" s="33"/>
      <c r="AJ1024" s="33"/>
      <c r="AK1024" s="33"/>
    </row>
    <row r="1025" spans="1:37">
      <c r="A1025" s="30"/>
      <c r="B1025" s="29"/>
      <c r="C1025" s="31"/>
      <c r="D1025" s="32"/>
      <c r="E1025" s="32"/>
      <c r="F1025" s="32"/>
      <c r="G1025" s="32"/>
      <c r="H1025" s="32"/>
      <c r="I1025" s="32"/>
      <c r="J1025" s="32"/>
      <c r="K1025" s="32"/>
      <c r="L1025" s="32"/>
      <c r="M1025" s="32"/>
      <c r="N1025" s="32"/>
      <c r="O1025" s="32"/>
      <c r="P1025" s="32"/>
      <c r="Q1025" s="32"/>
      <c r="R1025" s="32"/>
      <c r="S1025" s="32"/>
      <c r="T1025" s="32"/>
      <c r="U1025" s="32"/>
      <c r="V1025" s="32"/>
      <c r="W1025" s="33"/>
      <c r="X1025" s="33"/>
      <c r="Y1025" s="33"/>
      <c r="Z1025" s="33"/>
      <c r="AA1025" s="33"/>
      <c r="AB1025" s="33"/>
      <c r="AC1025" s="33"/>
      <c r="AD1025" s="33"/>
      <c r="AE1025" s="33"/>
      <c r="AF1025" s="33"/>
      <c r="AG1025" s="33"/>
      <c r="AH1025" s="33"/>
      <c r="AI1025" s="33"/>
      <c r="AJ1025" s="33"/>
      <c r="AK1025" s="33"/>
    </row>
    <row r="1026" spans="1:37">
      <c r="A1026" s="30"/>
      <c r="B1026" s="29"/>
      <c r="C1026" s="31"/>
      <c r="D1026" s="32"/>
      <c r="E1026" s="32"/>
      <c r="F1026" s="32"/>
      <c r="G1026" s="32"/>
      <c r="H1026" s="32"/>
      <c r="I1026" s="32"/>
      <c r="J1026" s="32"/>
      <c r="K1026" s="32"/>
      <c r="L1026" s="32"/>
      <c r="M1026" s="32"/>
      <c r="N1026" s="32"/>
      <c r="O1026" s="32"/>
      <c r="P1026" s="32"/>
      <c r="Q1026" s="32"/>
      <c r="R1026" s="32"/>
      <c r="S1026" s="32"/>
      <c r="T1026" s="32"/>
      <c r="U1026" s="32"/>
      <c r="V1026" s="32"/>
      <c r="W1026" s="33"/>
      <c r="X1026" s="33"/>
      <c r="Y1026" s="33"/>
      <c r="Z1026" s="33"/>
      <c r="AA1026" s="33"/>
      <c r="AB1026" s="33"/>
      <c r="AC1026" s="33"/>
      <c r="AD1026" s="33"/>
      <c r="AE1026" s="33"/>
      <c r="AF1026" s="33"/>
      <c r="AG1026" s="33"/>
      <c r="AH1026" s="33"/>
      <c r="AI1026" s="33"/>
      <c r="AJ1026" s="33"/>
      <c r="AK1026" s="33"/>
    </row>
    <row r="1027" spans="1:37">
      <c r="A1027" s="30"/>
      <c r="B1027" s="29"/>
      <c r="C1027" s="31"/>
      <c r="D1027" s="32"/>
      <c r="E1027" s="32"/>
      <c r="F1027" s="32"/>
      <c r="G1027" s="32"/>
      <c r="H1027" s="32"/>
      <c r="I1027" s="32"/>
      <c r="J1027" s="32"/>
      <c r="K1027" s="32"/>
      <c r="L1027" s="32"/>
      <c r="M1027" s="32"/>
      <c r="N1027" s="32"/>
      <c r="O1027" s="32"/>
      <c r="P1027" s="32"/>
      <c r="Q1027" s="32"/>
      <c r="R1027" s="32"/>
      <c r="S1027" s="32"/>
      <c r="T1027" s="32"/>
      <c r="U1027" s="32"/>
      <c r="V1027" s="32"/>
      <c r="W1027" s="33"/>
      <c r="X1027" s="33"/>
      <c r="Y1027" s="33"/>
      <c r="Z1027" s="33"/>
      <c r="AA1027" s="33"/>
      <c r="AB1027" s="33"/>
      <c r="AC1027" s="33"/>
      <c r="AD1027" s="33"/>
      <c r="AE1027" s="33"/>
      <c r="AF1027" s="33"/>
      <c r="AG1027" s="33"/>
      <c r="AH1027" s="33"/>
      <c r="AI1027" s="33"/>
      <c r="AJ1027" s="33"/>
      <c r="AK1027" s="33"/>
    </row>
    <row r="1028" spans="1:37">
      <c r="A1028" s="30"/>
      <c r="B1028" s="29"/>
      <c r="C1028" s="31"/>
      <c r="D1028" s="32"/>
      <c r="E1028" s="32"/>
      <c r="F1028" s="32"/>
      <c r="G1028" s="32"/>
      <c r="H1028" s="32"/>
      <c r="I1028" s="32"/>
      <c r="J1028" s="32"/>
      <c r="K1028" s="32"/>
      <c r="L1028" s="32"/>
      <c r="M1028" s="32"/>
      <c r="N1028" s="32"/>
      <c r="O1028" s="32"/>
      <c r="P1028" s="32"/>
      <c r="Q1028" s="32"/>
      <c r="R1028" s="32"/>
      <c r="S1028" s="32"/>
      <c r="T1028" s="32"/>
      <c r="U1028" s="32"/>
      <c r="V1028" s="32"/>
      <c r="W1028" s="33"/>
      <c r="X1028" s="33"/>
      <c r="Y1028" s="33"/>
      <c r="Z1028" s="33"/>
      <c r="AA1028" s="33"/>
      <c r="AB1028" s="33"/>
      <c r="AC1028" s="33"/>
      <c r="AD1028" s="33"/>
      <c r="AE1028" s="33"/>
      <c r="AF1028" s="33"/>
      <c r="AG1028" s="33"/>
      <c r="AH1028" s="33"/>
      <c r="AI1028" s="33"/>
      <c r="AJ1028" s="33"/>
      <c r="AK1028" s="33"/>
    </row>
    <row r="1029" spans="1:37">
      <c r="A1029" s="30"/>
      <c r="B1029" s="29"/>
      <c r="C1029" s="31"/>
      <c r="D1029" s="32"/>
      <c r="E1029" s="32"/>
      <c r="F1029" s="32"/>
      <c r="G1029" s="32"/>
      <c r="H1029" s="32"/>
      <c r="I1029" s="32"/>
      <c r="J1029" s="32"/>
      <c r="K1029" s="32"/>
      <c r="L1029" s="32"/>
      <c r="M1029" s="32"/>
      <c r="N1029" s="32"/>
      <c r="O1029" s="32"/>
      <c r="P1029" s="32"/>
      <c r="Q1029" s="32"/>
      <c r="R1029" s="32"/>
      <c r="S1029" s="32"/>
      <c r="T1029" s="32"/>
      <c r="U1029" s="32"/>
      <c r="V1029" s="32"/>
      <c r="W1029" s="33"/>
      <c r="X1029" s="33"/>
      <c r="Y1029" s="33"/>
      <c r="Z1029" s="33"/>
      <c r="AA1029" s="33"/>
      <c r="AB1029" s="33"/>
      <c r="AC1029" s="33"/>
      <c r="AD1029" s="33"/>
      <c r="AE1029" s="33"/>
      <c r="AF1029" s="33"/>
      <c r="AG1029" s="33"/>
      <c r="AH1029" s="33"/>
      <c r="AI1029" s="33"/>
      <c r="AJ1029" s="33"/>
      <c r="AK1029" s="33"/>
    </row>
    <row r="1030" spans="1:37">
      <c r="A1030" s="30"/>
      <c r="B1030" s="29"/>
      <c r="C1030" s="31"/>
      <c r="D1030" s="32"/>
      <c r="E1030" s="32"/>
      <c r="F1030" s="32"/>
      <c r="G1030" s="32"/>
      <c r="H1030" s="32"/>
      <c r="I1030" s="32"/>
      <c r="J1030" s="32"/>
      <c r="K1030" s="32"/>
      <c r="L1030" s="32"/>
      <c r="M1030" s="32"/>
      <c r="N1030" s="32"/>
      <c r="O1030" s="32"/>
      <c r="P1030" s="32"/>
      <c r="Q1030" s="32"/>
      <c r="R1030" s="32"/>
      <c r="S1030" s="32"/>
      <c r="T1030" s="32"/>
      <c r="U1030" s="32"/>
      <c r="V1030" s="32"/>
      <c r="W1030" s="33"/>
      <c r="X1030" s="33"/>
      <c r="Y1030" s="33"/>
      <c r="Z1030" s="33"/>
      <c r="AA1030" s="33"/>
      <c r="AB1030" s="33"/>
      <c r="AC1030" s="33"/>
      <c r="AD1030" s="33"/>
      <c r="AE1030" s="33"/>
      <c r="AF1030" s="33"/>
      <c r="AG1030" s="33"/>
      <c r="AH1030" s="33"/>
      <c r="AI1030" s="33"/>
      <c r="AJ1030" s="33"/>
      <c r="AK1030" s="33"/>
    </row>
    <row r="1031" spans="1:37">
      <c r="A1031" s="30"/>
      <c r="B1031" s="29"/>
      <c r="C1031" s="31"/>
      <c r="D1031" s="32"/>
      <c r="E1031" s="32"/>
      <c r="F1031" s="32"/>
      <c r="G1031" s="32"/>
      <c r="H1031" s="32"/>
      <c r="I1031" s="32"/>
      <c r="J1031" s="32"/>
      <c r="K1031" s="32"/>
      <c r="L1031" s="32"/>
      <c r="M1031" s="32"/>
      <c r="N1031" s="32"/>
      <c r="O1031" s="32"/>
      <c r="P1031" s="32"/>
      <c r="Q1031" s="32"/>
      <c r="R1031" s="32"/>
      <c r="S1031" s="32"/>
      <c r="T1031" s="32"/>
      <c r="U1031" s="32"/>
      <c r="V1031" s="32"/>
      <c r="W1031" s="33"/>
      <c r="X1031" s="33"/>
      <c r="Y1031" s="33"/>
      <c r="Z1031" s="33"/>
      <c r="AA1031" s="33"/>
      <c r="AB1031" s="33"/>
      <c r="AC1031" s="33"/>
      <c r="AD1031" s="33"/>
      <c r="AE1031" s="33"/>
      <c r="AF1031" s="33"/>
      <c r="AG1031" s="33"/>
      <c r="AH1031" s="33"/>
      <c r="AI1031" s="33"/>
      <c r="AJ1031" s="33"/>
      <c r="AK1031" s="33"/>
    </row>
    <row r="1032" spans="1:37">
      <c r="A1032" s="30"/>
      <c r="B1032" s="29"/>
      <c r="C1032" s="31"/>
      <c r="D1032" s="32"/>
      <c r="E1032" s="32"/>
      <c r="F1032" s="32"/>
      <c r="G1032" s="32"/>
      <c r="H1032" s="32"/>
      <c r="I1032" s="32"/>
      <c r="J1032" s="32"/>
      <c r="K1032" s="32"/>
      <c r="L1032" s="32"/>
      <c r="M1032" s="32"/>
      <c r="N1032" s="32"/>
      <c r="O1032" s="32"/>
      <c r="P1032" s="32"/>
      <c r="Q1032" s="32"/>
      <c r="R1032" s="32"/>
      <c r="S1032" s="32"/>
      <c r="T1032" s="32"/>
      <c r="U1032" s="32"/>
      <c r="V1032" s="32"/>
      <c r="W1032" s="33"/>
      <c r="X1032" s="33"/>
      <c r="Y1032" s="33"/>
      <c r="Z1032" s="33"/>
      <c r="AA1032" s="33"/>
      <c r="AB1032" s="33"/>
      <c r="AC1032" s="33"/>
      <c r="AD1032" s="33"/>
      <c r="AE1032" s="33"/>
      <c r="AF1032" s="33"/>
      <c r="AG1032" s="33"/>
      <c r="AH1032" s="33"/>
      <c r="AI1032" s="33"/>
      <c r="AJ1032" s="33"/>
      <c r="AK1032" s="33"/>
    </row>
    <row r="1033" spans="1:37">
      <c r="A1033" s="30"/>
      <c r="B1033" s="29"/>
      <c r="C1033" s="31"/>
      <c r="D1033" s="32"/>
      <c r="E1033" s="32"/>
      <c r="F1033" s="32"/>
      <c r="G1033" s="32"/>
      <c r="H1033" s="32"/>
      <c r="I1033" s="32"/>
      <c r="J1033" s="32"/>
      <c r="K1033" s="32"/>
      <c r="L1033" s="32"/>
      <c r="M1033" s="32"/>
      <c r="N1033" s="32"/>
      <c r="O1033" s="32"/>
      <c r="P1033" s="32"/>
      <c r="Q1033" s="32"/>
      <c r="R1033" s="32"/>
      <c r="S1033" s="32"/>
      <c r="T1033" s="32"/>
      <c r="U1033" s="32"/>
      <c r="V1033" s="32"/>
      <c r="W1033" s="33"/>
      <c r="X1033" s="33"/>
      <c r="Y1033" s="33"/>
      <c r="Z1033" s="33"/>
      <c r="AA1033" s="33"/>
      <c r="AB1033" s="33"/>
      <c r="AC1033" s="33"/>
      <c r="AD1033" s="33"/>
      <c r="AE1033" s="33"/>
      <c r="AF1033" s="33"/>
      <c r="AG1033" s="33"/>
      <c r="AH1033" s="33"/>
      <c r="AI1033" s="33"/>
      <c r="AJ1033" s="33"/>
      <c r="AK1033" s="33"/>
    </row>
    <row r="1034" spans="1:37">
      <c r="A1034" s="30"/>
      <c r="B1034" s="29"/>
      <c r="C1034" s="31"/>
      <c r="D1034" s="32"/>
      <c r="E1034" s="32"/>
      <c r="F1034" s="32"/>
      <c r="G1034" s="32"/>
      <c r="H1034" s="32"/>
      <c r="I1034" s="32"/>
      <c r="J1034" s="32"/>
      <c r="K1034" s="32"/>
      <c r="L1034" s="32"/>
      <c r="M1034" s="32"/>
      <c r="N1034" s="32"/>
      <c r="O1034" s="32"/>
      <c r="P1034" s="32"/>
      <c r="Q1034" s="32"/>
      <c r="R1034" s="32"/>
      <c r="S1034" s="32"/>
      <c r="T1034" s="32"/>
      <c r="U1034" s="32"/>
      <c r="V1034" s="32"/>
      <c r="W1034" s="33"/>
      <c r="X1034" s="33"/>
      <c r="Y1034" s="33"/>
      <c r="Z1034" s="33"/>
      <c r="AA1034" s="33"/>
      <c r="AB1034" s="33"/>
      <c r="AC1034" s="33"/>
      <c r="AD1034" s="33"/>
      <c r="AE1034" s="33"/>
      <c r="AF1034" s="33"/>
      <c r="AG1034" s="33"/>
      <c r="AH1034" s="33"/>
      <c r="AI1034" s="33"/>
      <c r="AJ1034" s="33"/>
      <c r="AK1034" s="33"/>
    </row>
    <row r="1035" spans="1:37">
      <c r="A1035" s="30"/>
      <c r="B1035" s="29"/>
      <c r="C1035" s="31"/>
      <c r="D1035" s="32"/>
      <c r="E1035" s="32"/>
      <c r="F1035" s="32"/>
      <c r="G1035" s="32"/>
      <c r="H1035" s="32"/>
      <c r="I1035" s="32"/>
      <c r="J1035" s="32"/>
      <c r="K1035" s="32"/>
      <c r="L1035" s="32"/>
      <c r="M1035" s="32"/>
      <c r="N1035" s="32"/>
      <c r="O1035" s="32"/>
      <c r="P1035" s="32"/>
      <c r="Q1035" s="32"/>
      <c r="R1035" s="32"/>
      <c r="S1035" s="32"/>
      <c r="T1035" s="32"/>
      <c r="U1035" s="32"/>
      <c r="V1035" s="32"/>
      <c r="W1035" s="33"/>
      <c r="X1035" s="33"/>
      <c r="Y1035" s="33"/>
      <c r="Z1035" s="33"/>
      <c r="AA1035" s="33"/>
      <c r="AB1035" s="33"/>
      <c r="AC1035" s="33"/>
      <c r="AD1035" s="33"/>
      <c r="AE1035" s="33"/>
      <c r="AF1035" s="33"/>
      <c r="AG1035" s="33"/>
      <c r="AH1035" s="33"/>
      <c r="AI1035" s="33"/>
      <c r="AJ1035" s="33"/>
      <c r="AK1035" s="33"/>
    </row>
    <row r="1036" spans="1:37">
      <c r="A1036" s="30"/>
      <c r="B1036" s="29"/>
      <c r="C1036" s="31"/>
      <c r="D1036" s="32"/>
      <c r="E1036" s="32"/>
      <c r="F1036" s="32"/>
      <c r="G1036" s="32"/>
      <c r="H1036" s="32"/>
      <c r="I1036" s="32"/>
      <c r="J1036" s="32"/>
      <c r="K1036" s="32"/>
      <c r="L1036" s="32"/>
      <c r="M1036" s="32"/>
      <c r="N1036" s="32"/>
      <c r="O1036" s="32"/>
      <c r="P1036" s="32"/>
      <c r="Q1036" s="32"/>
      <c r="R1036" s="32"/>
      <c r="S1036" s="32"/>
      <c r="T1036" s="32"/>
      <c r="U1036" s="32"/>
      <c r="V1036" s="32"/>
      <c r="W1036" s="33"/>
      <c r="X1036" s="33"/>
      <c r="Y1036" s="33"/>
      <c r="Z1036" s="33"/>
      <c r="AA1036" s="33"/>
      <c r="AB1036" s="33"/>
      <c r="AC1036" s="33"/>
      <c r="AD1036" s="33"/>
      <c r="AE1036" s="33"/>
      <c r="AF1036" s="33"/>
      <c r="AG1036" s="33"/>
      <c r="AH1036" s="33"/>
      <c r="AI1036" s="33"/>
      <c r="AJ1036" s="33"/>
      <c r="AK1036" s="33"/>
    </row>
    <row r="1037" spans="1:37">
      <c r="A1037" s="30"/>
      <c r="B1037" s="29"/>
      <c r="C1037" s="31"/>
      <c r="D1037" s="32"/>
      <c r="E1037" s="32"/>
      <c r="F1037" s="32"/>
      <c r="G1037" s="32"/>
      <c r="H1037" s="32"/>
      <c r="I1037" s="32"/>
      <c r="J1037" s="32"/>
      <c r="K1037" s="32"/>
      <c r="L1037" s="32"/>
      <c r="M1037" s="32"/>
      <c r="N1037" s="32"/>
      <c r="O1037" s="32"/>
      <c r="P1037" s="32"/>
      <c r="Q1037" s="32"/>
      <c r="R1037" s="32"/>
      <c r="S1037" s="32"/>
      <c r="T1037" s="32"/>
      <c r="U1037" s="32"/>
      <c r="V1037" s="32"/>
      <c r="W1037" s="33"/>
      <c r="X1037" s="33"/>
      <c r="Y1037" s="33"/>
      <c r="Z1037" s="33"/>
      <c r="AA1037" s="33"/>
      <c r="AB1037" s="33"/>
      <c r="AC1037" s="33"/>
      <c r="AD1037" s="33"/>
      <c r="AE1037" s="33"/>
      <c r="AF1037" s="33"/>
      <c r="AG1037" s="33"/>
      <c r="AH1037" s="33"/>
      <c r="AI1037" s="33"/>
      <c r="AJ1037" s="33"/>
      <c r="AK1037" s="33"/>
    </row>
    <row r="1038" spans="1:37">
      <c r="A1038" s="30"/>
      <c r="B1038" s="29"/>
      <c r="C1038" s="31"/>
      <c r="D1038" s="32"/>
      <c r="E1038" s="32"/>
      <c r="F1038" s="32"/>
      <c r="G1038" s="32"/>
      <c r="H1038" s="32"/>
      <c r="I1038" s="32"/>
      <c r="J1038" s="32"/>
      <c r="K1038" s="32"/>
      <c r="L1038" s="32"/>
      <c r="M1038" s="32"/>
      <c r="N1038" s="32"/>
      <c r="O1038" s="32"/>
      <c r="P1038" s="32"/>
      <c r="Q1038" s="32"/>
      <c r="R1038" s="32"/>
      <c r="S1038" s="32"/>
      <c r="T1038" s="32"/>
      <c r="U1038" s="32"/>
      <c r="V1038" s="32"/>
      <c r="W1038" s="33"/>
      <c r="X1038" s="33"/>
      <c r="Y1038" s="33"/>
      <c r="Z1038" s="33"/>
      <c r="AA1038" s="33"/>
      <c r="AB1038" s="33"/>
      <c r="AC1038" s="33"/>
      <c r="AD1038" s="33"/>
      <c r="AE1038" s="33"/>
      <c r="AF1038" s="33"/>
      <c r="AG1038" s="33"/>
      <c r="AH1038" s="33"/>
      <c r="AI1038" s="33"/>
      <c r="AJ1038" s="33"/>
      <c r="AK1038" s="33"/>
    </row>
    <row r="1039" spans="1:37">
      <c r="A1039" s="30"/>
      <c r="B1039" s="29"/>
      <c r="C1039" s="31"/>
      <c r="D1039" s="32"/>
      <c r="E1039" s="32"/>
      <c r="F1039" s="32"/>
      <c r="G1039" s="32"/>
      <c r="H1039" s="32"/>
      <c r="I1039" s="32"/>
      <c r="J1039" s="32"/>
      <c r="K1039" s="32"/>
      <c r="L1039" s="32"/>
      <c r="M1039" s="32"/>
      <c r="N1039" s="32"/>
      <c r="O1039" s="32"/>
      <c r="P1039" s="32"/>
      <c r="Q1039" s="32"/>
      <c r="R1039" s="32"/>
      <c r="S1039" s="32"/>
      <c r="T1039" s="32"/>
      <c r="U1039" s="32"/>
      <c r="V1039" s="32"/>
      <c r="W1039" s="33"/>
      <c r="X1039" s="33"/>
      <c r="Y1039" s="33"/>
      <c r="Z1039" s="33"/>
      <c r="AA1039" s="33"/>
      <c r="AB1039" s="33"/>
      <c r="AC1039" s="33"/>
      <c r="AD1039" s="33"/>
      <c r="AE1039" s="33"/>
      <c r="AF1039" s="33"/>
      <c r="AG1039" s="33"/>
      <c r="AH1039" s="33"/>
      <c r="AI1039" s="33"/>
      <c r="AJ1039" s="33"/>
      <c r="AK1039" s="33"/>
    </row>
    <row r="1040" spans="1:37">
      <c r="A1040" s="30"/>
      <c r="B1040" s="29"/>
      <c r="C1040" s="31"/>
      <c r="D1040" s="32"/>
      <c r="E1040" s="32"/>
      <c r="F1040" s="32"/>
      <c r="G1040" s="32"/>
      <c r="H1040" s="32"/>
      <c r="I1040" s="32"/>
      <c r="J1040" s="32"/>
      <c r="K1040" s="32"/>
      <c r="L1040" s="32"/>
      <c r="M1040" s="32"/>
      <c r="N1040" s="32"/>
      <c r="O1040" s="32"/>
      <c r="P1040" s="32"/>
      <c r="Q1040" s="32"/>
      <c r="R1040" s="32"/>
      <c r="S1040" s="32"/>
      <c r="T1040" s="32"/>
      <c r="U1040" s="32"/>
      <c r="V1040" s="32"/>
      <c r="W1040" s="33"/>
      <c r="X1040" s="33"/>
      <c r="Y1040" s="33"/>
      <c r="Z1040" s="33"/>
      <c r="AA1040" s="33"/>
      <c r="AB1040" s="33"/>
      <c r="AC1040" s="33"/>
      <c r="AD1040" s="33"/>
      <c r="AE1040" s="33"/>
      <c r="AF1040" s="33"/>
      <c r="AG1040" s="33"/>
      <c r="AH1040" s="33"/>
      <c r="AI1040" s="33"/>
      <c r="AJ1040" s="33"/>
      <c r="AK1040" s="33"/>
    </row>
    <row r="1041" spans="1:37">
      <c r="A1041" s="30"/>
      <c r="B1041" s="29"/>
      <c r="C1041" s="31"/>
      <c r="D1041" s="32"/>
      <c r="E1041" s="32"/>
      <c r="F1041" s="32"/>
      <c r="G1041" s="32"/>
      <c r="H1041" s="32"/>
      <c r="I1041" s="32"/>
      <c r="J1041" s="32"/>
      <c r="K1041" s="32"/>
      <c r="L1041" s="32"/>
      <c r="M1041" s="32"/>
      <c r="N1041" s="32"/>
      <c r="O1041" s="32"/>
      <c r="P1041" s="32"/>
      <c r="Q1041" s="32"/>
      <c r="R1041" s="32"/>
      <c r="S1041" s="32"/>
      <c r="T1041" s="32"/>
      <c r="U1041" s="32"/>
      <c r="V1041" s="32"/>
      <c r="W1041" s="33"/>
      <c r="X1041" s="33"/>
      <c r="Y1041" s="33"/>
      <c r="Z1041" s="33"/>
      <c r="AA1041" s="33"/>
      <c r="AB1041" s="33"/>
      <c r="AC1041" s="33"/>
      <c r="AD1041" s="33"/>
      <c r="AE1041" s="33"/>
      <c r="AF1041" s="33"/>
      <c r="AG1041" s="33"/>
      <c r="AH1041" s="33"/>
      <c r="AI1041" s="33"/>
      <c r="AJ1041" s="33"/>
      <c r="AK1041" s="33"/>
    </row>
    <row r="1042" spans="1:37">
      <c r="A1042" s="30"/>
      <c r="B1042" s="29"/>
      <c r="C1042" s="31"/>
      <c r="D1042" s="32"/>
      <c r="E1042" s="32"/>
      <c r="F1042" s="32"/>
      <c r="G1042" s="32"/>
      <c r="H1042" s="32"/>
      <c r="I1042" s="32"/>
      <c r="J1042" s="32"/>
      <c r="K1042" s="32"/>
      <c r="L1042" s="32"/>
      <c r="M1042" s="32"/>
      <c r="N1042" s="32"/>
      <c r="O1042" s="32"/>
      <c r="P1042" s="32"/>
      <c r="Q1042" s="32"/>
      <c r="R1042" s="32"/>
      <c r="S1042" s="32"/>
      <c r="T1042" s="32"/>
      <c r="U1042" s="32"/>
      <c r="V1042" s="32"/>
      <c r="W1042" s="33"/>
      <c r="X1042" s="33"/>
      <c r="Y1042" s="33"/>
      <c r="Z1042" s="33"/>
      <c r="AA1042" s="33"/>
      <c r="AB1042" s="33"/>
      <c r="AC1042" s="33"/>
      <c r="AD1042" s="33"/>
      <c r="AE1042" s="33"/>
      <c r="AF1042" s="33"/>
      <c r="AG1042" s="33"/>
      <c r="AH1042" s="33"/>
      <c r="AI1042" s="33"/>
      <c r="AJ1042" s="33"/>
      <c r="AK1042" s="33"/>
    </row>
    <row r="1043" spans="1:37">
      <c r="A1043" s="30"/>
      <c r="B1043" s="29"/>
      <c r="C1043" s="31"/>
      <c r="D1043" s="32"/>
      <c r="E1043" s="32"/>
      <c r="F1043" s="32"/>
      <c r="G1043" s="32"/>
      <c r="H1043" s="32"/>
      <c r="I1043" s="32"/>
      <c r="J1043" s="32"/>
      <c r="K1043" s="32"/>
      <c r="L1043" s="32"/>
      <c r="M1043" s="32"/>
      <c r="N1043" s="32"/>
      <c r="O1043" s="32"/>
      <c r="P1043" s="32"/>
      <c r="Q1043" s="32"/>
      <c r="R1043" s="32"/>
      <c r="S1043" s="32"/>
      <c r="T1043" s="32"/>
      <c r="U1043" s="32"/>
      <c r="V1043" s="32"/>
      <c r="W1043" s="33"/>
      <c r="X1043" s="33"/>
      <c r="Y1043" s="33"/>
      <c r="Z1043" s="33"/>
      <c r="AA1043" s="33"/>
      <c r="AB1043" s="33"/>
      <c r="AC1043" s="33"/>
      <c r="AD1043" s="33"/>
      <c r="AE1043" s="33"/>
      <c r="AF1043" s="33"/>
      <c r="AG1043" s="33"/>
      <c r="AH1043" s="33"/>
      <c r="AI1043" s="33"/>
      <c r="AJ1043" s="33"/>
      <c r="AK1043" s="33"/>
    </row>
    <row r="1044" spans="1:37">
      <c r="A1044" s="30"/>
      <c r="B1044" s="29"/>
      <c r="C1044" s="31"/>
      <c r="D1044" s="32"/>
      <c r="E1044" s="32"/>
      <c r="F1044" s="32"/>
      <c r="G1044" s="32"/>
      <c r="H1044" s="32"/>
      <c r="I1044" s="32"/>
      <c r="J1044" s="32"/>
      <c r="K1044" s="32"/>
      <c r="L1044" s="32"/>
      <c r="M1044" s="32"/>
      <c r="N1044" s="32"/>
      <c r="O1044" s="32"/>
      <c r="P1044" s="32"/>
      <c r="Q1044" s="32"/>
      <c r="R1044" s="32"/>
      <c r="S1044" s="32"/>
      <c r="T1044" s="32"/>
      <c r="U1044" s="32"/>
      <c r="V1044" s="32"/>
      <c r="W1044" s="33"/>
      <c r="X1044" s="33"/>
      <c r="Y1044" s="33"/>
      <c r="Z1044" s="33"/>
      <c r="AA1044" s="33"/>
      <c r="AB1044" s="33"/>
      <c r="AC1044" s="33"/>
      <c r="AD1044" s="33"/>
      <c r="AE1044" s="33"/>
      <c r="AF1044" s="33"/>
      <c r="AG1044" s="33"/>
      <c r="AH1044" s="33"/>
      <c r="AI1044" s="33"/>
      <c r="AJ1044" s="33"/>
      <c r="AK1044" s="33"/>
    </row>
    <row r="1045" spans="1:37">
      <c r="A1045" s="30"/>
      <c r="B1045" s="29"/>
      <c r="C1045" s="31"/>
      <c r="D1045" s="32"/>
      <c r="E1045" s="32"/>
      <c r="F1045" s="32"/>
      <c r="G1045" s="32"/>
      <c r="H1045" s="32"/>
      <c r="I1045" s="32"/>
      <c r="J1045" s="32"/>
      <c r="K1045" s="32"/>
      <c r="L1045" s="32"/>
      <c r="M1045" s="32"/>
      <c r="N1045" s="32"/>
      <c r="O1045" s="32"/>
      <c r="P1045" s="32"/>
      <c r="Q1045" s="32"/>
      <c r="R1045" s="32"/>
      <c r="S1045" s="32"/>
      <c r="T1045" s="32"/>
      <c r="U1045" s="32"/>
      <c r="V1045" s="32"/>
      <c r="W1045" s="33"/>
      <c r="X1045" s="33"/>
      <c r="Y1045" s="33"/>
      <c r="Z1045" s="33"/>
      <c r="AA1045" s="33"/>
      <c r="AB1045" s="33"/>
      <c r="AC1045" s="33"/>
      <c r="AD1045" s="33"/>
      <c r="AE1045" s="33"/>
      <c r="AF1045" s="33"/>
      <c r="AG1045" s="33"/>
      <c r="AH1045" s="33"/>
      <c r="AI1045" s="33"/>
      <c r="AJ1045" s="33"/>
      <c r="AK1045" s="33"/>
    </row>
    <row r="1046" spans="1:37">
      <c r="A1046" s="30"/>
      <c r="B1046" s="29"/>
      <c r="C1046" s="31"/>
      <c r="D1046" s="32"/>
      <c r="E1046" s="32"/>
      <c r="F1046" s="32"/>
      <c r="G1046" s="32"/>
      <c r="H1046" s="32"/>
      <c r="I1046" s="32"/>
      <c r="J1046" s="32"/>
      <c r="K1046" s="32"/>
      <c r="L1046" s="32"/>
      <c r="M1046" s="32"/>
      <c r="N1046" s="32"/>
      <c r="O1046" s="32"/>
      <c r="P1046" s="32"/>
      <c r="Q1046" s="32"/>
      <c r="R1046" s="32"/>
      <c r="S1046" s="32"/>
      <c r="T1046" s="32"/>
      <c r="U1046" s="32"/>
      <c r="V1046" s="32"/>
      <c r="W1046" s="33"/>
      <c r="X1046" s="33"/>
      <c r="Y1046" s="33"/>
      <c r="Z1046" s="33"/>
      <c r="AA1046" s="33"/>
      <c r="AB1046" s="33"/>
      <c r="AC1046" s="33"/>
      <c r="AD1046" s="33"/>
      <c r="AE1046" s="33"/>
      <c r="AF1046" s="33"/>
      <c r="AG1046" s="33"/>
      <c r="AH1046" s="33"/>
      <c r="AI1046" s="33"/>
      <c r="AJ1046" s="33"/>
      <c r="AK1046" s="33"/>
    </row>
    <row r="1047" spans="1:37">
      <c r="A1047" s="30"/>
      <c r="B1047" s="29"/>
      <c r="C1047" s="31"/>
      <c r="D1047" s="32"/>
      <c r="E1047" s="32"/>
      <c r="F1047" s="32"/>
      <c r="G1047" s="32"/>
      <c r="H1047" s="32"/>
      <c r="I1047" s="32"/>
      <c r="J1047" s="32"/>
      <c r="K1047" s="32"/>
      <c r="L1047" s="32"/>
      <c r="M1047" s="32"/>
      <c r="N1047" s="32"/>
      <c r="O1047" s="32"/>
      <c r="P1047" s="32"/>
      <c r="Q1047" s="32"/>
      <c r="R1047" s="32"/>
      <c r="S1047" s="32"/>
      <c r="T1047" s="32"/>
      <c r="U1047" s="32"/>
      <c r="V1047" s="32"/>
      <c r="W1047" s="33"/>
      <c r="X1047" s="33"/>
      <c r="Y1047" s="33"/>
      <c r="Z1047" s="33"/>
      <c r="AA1047" s="33"/>
      <c r="AB1047" s="33"/>
      <c r="AC1047" s="33"/>
      <c r="AD1047" s="33"/>
      <c r="AE1047" s="33"/>
      <c r="AF1047" s="33"/>
      <c r="AG1047" s="33"/>
      <c r="AH1047" s="33"/>
      <c r="AI1047" s="33"/>
      <c r="AJ1047" s="33"/>
      <c r="AK1047" s="33"/>
    </row>
    <row r="1048" spans="1:37">
      <c r="A1048" s="30"/>
      <c r="B1048" s="29"/>
      <c r="C1048" s="31"/>
      <c r="D1048" s="32"/>
      <c r="E1048" s="32"/>
      <c r="F1048" s="32"/>
      <c r="G1048" s="32"/>
      <c r="H1048" s="32"/>
      <c r="I1048" s="32"/>
      <c r="J1048" s="32"/>
      <c r="K1048" s="32"/>
      <c r="L1048" s="32"/>
      <c r="M1048" s="32"/>
      <c r="N1048" s="32"/>
      <c r="O1048" s="32"/>
      <c r="P1048" s="32"/>
      <c r="Q1048" s="32"/>
      <c r="R1048" s="32"/>
      <c r="S1048" s="32"/>
      <c r="T1048" s="32"/>
      <c r="U1048" s="32"/>
      <c r="V1048" s="32"/>
      <c r="W1048" s="33"/>
      <c r="X1048" s="33"/>
      <c r="Y1048" s="33"/>
      <c r="Z1048" s="33"/>
      <c r="AA1048" s="33"/>
      <c r="AB1048" s="33"/>
      <c r="AC1048" s="33"/>
      <c r="AD1048" s="33"/>
      <c r="AE1048" s="33"/>
      <c r="AF1048" s="33"/>
      <c r="AG1048" s="33"/>
      <c r="AH1048" s="33"/>
      <c r="AI1048" s="33"/>
      <c r="AJ1048" s="33"/>
      <c r="AK1048" s="33"/>
    </row>
    <row r="1049" spans="1:37">
      <c r="A1049" s="30"/>
      <c r="B1049" s="29"/>
      <c r="C1049" s="31"/>
      <c r="D1049" s="32"/>
      <c r="E1049" s="32"/>
      <c r="F1049" s="32"/>
      <c r="G1049" s="32"/>
      <c r="H1049" s="32"/>
      <c r="I1049" s="32"/>
      <c r="J1049" s="32"/>
      <c r="K1049" s="32"/>
      <c r="L1049" s="32"/>
      <c r="M1049" s="32"/>
      <c r="N1049" s="32"/>
      <c r="O1049" s="32"/>
      <c r="P1049" s="32"/>
      <c r="Q1049" s="32"/>
      <c r="R1049" s="32"/>
      <c r="S1049" s="32"/>
      <c r="T1049" s="32"/>
      <c r="U1049" s="32"/>
      <c r="V1049" s="32"/>
      <c r="W1049" s="33"/>
      <c r="X1049" s="33"/>
      <c r="Y1049" s="33"/>
      <c r="Z1049" s="33"/>
      <c r="AA1049" s="33"/>
      <c r="AB1049" s="33"/>
      <c r="AC1049" s="33"/>
      <c r="AD1049" s="33"/>
      <c r="AE1049" s="33"/>
      <c r="AF1049" s="33"/>
      <c r="AG1049" s="33"/>
      <c r="AH1049" s="33"/>
      <c r="AI1049" s="33"/>
      <c r="AJ1049" s="33"/>
      <c r="AK1049" s="33"/>
    </row>
    <row r="1050" spans="1:37">
      <c r="A1050" s="30"/>
      <c r="B1050" s="29"/>
      <c r="C1050" s="31"/>
      <c r="D1050" s="32"/>
      <c r="E1050" s="32"/>
      <c r="F1050" s="32"/>
      <c r="G1050" s="32"/>
      <c r="H1050" s="32"/>
      <c r="I1050" s="32"/>
      <c r="J1050" s="32"/>
      <c r="K1050" s="32"/>
      <c r="L1050" s="32"/>
      <c r="M1050" s="32"/>
      <c r="N1050" s="32"/>
      <c r="O1050" s="32"/>
      <c r="P1050" s="32"/>
      <c r="Q1050" s="32"/>
      <c r="R1050" s="32"/>
      <c r="S1050" s="32"/>
      <c r="T1050" s="32"/>
      <c r="U1050" s="32"/>
      <c r="V1050" s="32"/>
      <c r="W1050" s="33"/>
      <c r="X1050" s="33"/>
      <c r="Y1050" s="33"/>
      <c r="Z1050" s="33"/>
      <c r="AA1050" s="33"/>
      <c r="AB1050" s="33"/>
      <c r="AC1050" s="33"/>
      <c r="AD1050" s="33"/>
      <c r="AE1050" s="33"/>
      <c r="AF1050" s="33"/>
      <c r="AG1050" s="33"/>
      <c r="AH1050" s="33"/>
      <c r="AI1050" s="33"/>
      <c r="AJ1050" s="33"/>
      <c r="AK1050" s="33"/>
    </row>
    <row r="1051" spans="1:37">
      <c r="A1051" s="30"/>
      <c r="B1051" s="29"/>
      <c r="C1051" s="31"/>
      <c r="D1051" s="32"/>
      <c r="E1051" s="32"/>
      <c r="F1051" s="32"/>
      <c r="G1051" s="32"/>
      <c r="H1051" s="32"/>
      <c r="I1051" s="32"/>
      <c r="J1051" s="32"/>
      <c r="K1051" s="32"/>
      <c r="L1051" s="32"/>
      <c r="M1051" s="32"/>
      <c r="N1051" s="32"/>
      <c r="O1051" s="32"/>
      <c r="P1051" s="32"/>
      <c r="Q1051" s="32"/>
      <c r="R1051" s="32"/>
      <c r="S1051" s="32"/>
      <c r="T1051" s="32"/>
      <c r="U1051" s="32"/>
      <c r="V1051" s="32"/>
      <c r="W1051" s="33"/>
      <c r="X1051" s="33"/>
      <c r="Y1051" s="33"/>
      <c r="Z1051" s="33"/>
      <c r="AA1051" s="33"/>
      <c r="AB1051" s="33"/>
      <c r="AC1051" s="33"/>
      <c r="AD1051" s="33"/>
      <c r="AE1051" s="33"/>
      <c r="AF1051" s="33"/>
      <c r="AG1051" s="33"/>
      <c r="AH1051" s="33"/>
      <c r="AI1051" s="33"/>
      <c r="AJ1051" s="33"/>
      <c r="AK1051" s="33"/>
    </row>
    <row r="1052" spans="1:37">
      <c r="A1052" s="30"/>
      <c r="B1052" s="29"/>
      <c r="C1052" s="31"/>
      <c r="D1052" s="32"/>
      <c r="E1052" s="32"/>
      <c r="F1052" s="32"/>
      <c r="G1052" s="32"/>
      <c r="H1052" s="32"/>
      <c r="I1052" s="32"/>
      <c r="J1052" s="32"/>
      <c r="K1052" s="32"/>
      <c r="L1052" s="32"/>
      <c r="M1052" s="32"/>
      <c r="N1052" s="32"/>
      <c r="O1052" s="32"/>
      <c r="P1052" s="32"/>
      <c r="Q1052" s="32"/>
      <c r="R1052" s="32"/>
      <c r="S1052" s="32"/>
      <c r="T1052" s="32"/>
      <c r="U1052" s="32"/>
      <c r="V1052" s="32"/>
      <c r="W1052" s="33"/>
      <c r="X1052" s="33"/>
      <c r="Y1052" s="33"/>
      <c r="Z1052" s="33"/>
      <c r="AA1052" s="33"/>
      <c r="AB1052" s="33"/>
      <c r="AC1052" s="33"/>
      <c r="AD1052" s="33"/>
      <c r="AE1052" s="33"/>
      <c r="AF1052" s="33"/>
      <c r="AG1052" s="33"/>
      <c r="AH1052" s="33"/>
      <c r="AI1052" s="33"/>
      <c r="AJ1052" s="33"/>
      <c r="AK1052" s="33"/>
    </row>
    <row r="1053" spans="1:37">
      <c r="A1053" s="30"/>
      <c r="B1053" s="29"/>
      <c r="C1053" s="31"/>
      <c r="D1053" s="32"/>
      <c r="E1053" s="32"/>
      <c r="F1053" s="32"/>
      <c r="G1053" s="32"/>
      <c r="H1053" s="32"/>
      <c r="I1053" s="32"/>
      <c r="J1053" s="32"/>
      <c r="K1053" s="32"/>
      <c r="L1053" s="32"/>
      <c r="M1053" s="32"/>
      <c r="N1053" s="32"/>
      <c r="O1053" s="32"/>
      <c r="P1053" s="32"/>
      <c r="Q1053" s="32"/>
      <c r="R1053" s="32"/>
      <c r="S1053" s="32"/>
      <c r="T1053" s="32"/>
      <c r="U1053" s="32"/>
      <c r="V1053" s="32"/>
      <c r="W1053" s="33"/>
      <c r="X1053" s="33"/>
      <c r="Y1053" s="33"/>
      <c r="Z1053" s="33"/>
      <c r="AA1053" s="33"/>
      <c r="AB1053" s="33"/>
      <c r="AC1053" s="33"/>
      <c r="AD1053" s="33"/>
      <c r="AE1053" s="33"/>
      <c r="AF1053" s="33"/>
      <c r="AG1053" s="33"/>
      <c r="AH1053" s="33"/>
      <c r="AI1053" s="33"/>
      <c r="AJ1053" s="33"/>
      <c r="AK1053" s="33"/>
    </row>
    <row r="1054" spans="1:37">
      <c r="A1054" s="30"/>
      <c r="B1054" s="29"/>
      <c r="C1054" s="31"/>
      <c r="D1054" s="32"/>
      <c r="E1054" s="32"/>
      <c r="F1054" s="32"/>
      <c r="G1054" s="32"/>
      <c r="H1054" s="32"/>
      <c r="I1054" s="32"/>
      <c r="J1054" s="32"/>
      <c r="K1054" s="32"/>
      <c r="L1054" s="32"/>
      <c r="M1054" s="32"/>
      <c r="N1054" s="32"/>
      <c r="O1054" s="32"/>
      <c r="P1054" s="32"/>
      <c r="Q1054" s="32"/>
      <c r="R1054" s="32"/>
      <c r="S1054" s="32"/>
      <c r="T1054" s="32"/>
      <c r="U1054" s="32"/>
      <c r="V1054" s="32"/>
      <c r="W1054" s="33"/>
      <c r="X1054" s="33"/>
      <c r="Y1054" s="33"/>
      <c r="Z1054" s="33"/>
      <c r="AA1054" s="33"/>
      <c r="AB1054" s="33"/>
      <c r="AC1054" s="33"/>
      <c r="AD1054" s="33"/>
      <c r="AE1054" s="33"/>
      <c r="AF1054" s="33"/>
      <c r="AG1054" s="33"/>
      <c r="AH1054" s="33"/>
      <c r="AI1054" s="33"/>
      <c r="AJ1054" s="33"/>
      <c r="AK1054" s="33"/>
    </row>
    <row r="1055" spans="1:37">
      <c r="A1055" s="30"/>
      <c r="B1055" s="29"/>
      <c r="C1055" s="31"/>
      <c r="D1055" s="32"/>
      <c r="E1055" s="32"/>
      <c r="F1055" s="32"/>
      <c r="G1055" s="32"/>
      <c r="H1055" s="32"/>
      <c r="I1055" s="32"/>
      <c r="J1055" s="32"/>
      <c r="K1055" s="32"/>
      <c r="L1055" s="32"/>
      <c r="M1055" s="32"/>
      <c r="N1055" s="32"/>
      <c r="O1055" s="32"/>
      <c r="P1055" s="32"/>
      <c r="Q1055" s="32"/>
      <c r="R1055" s="32"/>
      <c r="S1055" s="32"/>
      <c r="T1055" s="32"/>
      <c r="U1055" s="32"/>
      <c r="V1055" s="32"/>
      <c r="W1055" s="33"/>
      <c r="X1055" s="33"/>
      <c r="Y1055" s="33"/>
      <c r="Z1055" s="33"/>
      <c r="AA1055" s="33"/>
      <c r="AB1055" s="33"/>
      <c r="AC1055" s="33"/>
      <c r="AD1055" s="33"/>
      <c r="AE1055" s="33"/>
      <c r="AF1055" s="33"/>
      <c r="AG1055" s="33"/>
      <c r="AH1055" s="33"/>
      <c r="AI1055" s="33"/>
      <c r="AJ1055" s="33"/>
      <c r="AK1055" s="33"/>
    </row>
    <row r="1056" spans="1:37">
      <c r="A1056" s="30"/>
      <c r="B1056" s="29"/>
      <c r="C1056" s="31"/>
      <c r="D1056" s="32"/>
      <c r="E1056" s="32"/>
      <c r="F1056" s="32"/>
      <c r="G1056" s="32"/>
      <c r="H1056" s="32"/>
      <c r="I1056" s="32"/>
      <c r="J1056" s="32"/>
      <c r="K1056" s="32"/>
      <c r="L1056" s="32"/>
      <c r="M1056" s="32"/>
      <c r="N1056" s="32"/>
      <c r="O1056" s="32"/>
      <c r="P1056" s="32"/>
      <c r="Q1056" s="32"/>
      <c r="R1056" s="32"/>
      <c r="S1056" s="32"/>
      <c r="T1056" s="32"/>
      <c r="U1056" s="32"/>
      <c r="V1056" s="32"/>
      <c r="W1056" s="33"/>
      <c r="X1056" s="33"/>
      <c r="Y1056" s="33"/>
      <c r="Z1056" s="33"/>
      <c r="AA1056" s="33"/>
      <c r="AB1056" s="33"/>
      <c r="AC1056" s="33"/>
      <c r="AD1056" s="33"/>
      <c r="AE1056" s="33"/>
      <c r="AF1056" s="33"/>
      <c r="AG1056" s="33"/>
      <c r="AH1056" s="33"/>
      <c r="AI1056" s="33"/>
      <c r="AJ1056" s="33"/>
      <c r="AK1056" s="33"/>
    </row>
    <row r="1057" spans="1:37">
      <c r="A1057" s="30"/>
      <c r="B1057" s="29"/>
      <c r="C1057" s="31"/>
      <c r="D1057" s="32"/>
      <c r="E1057" s="32"/>
      <c r="F1057" s="32"/>
      <c r="G1057" s="32"/>
      <c r="H1057" s="32"/>
      <c r="I1057" s="32"/>
      <c r="J1057" s="32"/>
      <c r="K1057" s="32"/>
      <c r="L1057" s="32"/>
      <c r="M1057" s="32"/>
      <c r="N1057" s="32"/>
      <c r="O1057" s="32"/>
      <c r="P1057" s="32"/>
      <c r="Q1057" s="32"/>
      <c r="R1057" s="32"/>
      <c r="S1057" s="32"/>
      <c r="T1057" s="32"/>
      <c r="U1057" s="32"/>
      <c r="V1057" s="32"/>
      <c r="W1057" s="33"/>
      <c r="X1057" s="33"/>
      <c r="Y1057" s="33"/>
      <c r="Z1057" s="33"/>
      <c r="AA1057" s="33"/>
      <c r="AB1057" s="33"/>
      <c r="AC1057" s="33"/>
      <c r="AD1057" s="33"/>
      <c r="AE1057" s="33"/>
      <c r="AF1057" s="33"/>
      <c r="AG1057" s="33"/>
      <c r="AH1057" s="33"/>
      <c r="AI1057" s="33"/>
      <c r="AJ1057" s="33"/>
      <c r="AK1057" s="33"/>
    </row>
    <row r="1058" spans="1:37">
      <c r="A1058" s="30"/>
      <c r="B1058" s="29"/>
      <c r="C1058" s="31"/>
      <c r="D1058" s="32"/>
      <c r="E1058" s="32"/>
      <c r="F1058" s="32"/>
      <c r="G1058" s="32"/>
      <c r="H1058" s="32"/>
      <c r="I1058" s="32"/>
      <c r="J1058" s="32"/>
      <c r="K1058" s="32"/>
      <c r="L1058" s="32"/>
      <c r="M1058" s="32"/>
      <c r="N1058" s="32"/>
      <c r="O1058" s="32"/>
      <c r="P1058" s="32"/>
      <c r="Q1058" s="32"/>
      <c r="R1058" s="32"/>
      <c r="S1058" s="32"/>
      <c r="T1058" s="32"/>
      <c r="U1058" s="32"/>
      <c r="V1058" s="32"/>
      <c r="W1058" s="33"/>
      <c r="X1058" s="33"/>
      <c r="Y1058" s="33"/>
      <c r="Z1058" s="33"/>
      <c r="AA1058" s="33"/>
      <c r="AB1058" s="33"/>
      <c r="AC1058" s="33"/>
      <c r="AD1058" s="33"/>
      <c r="AE1058" s="33"/>
      <c r="AF1058" s="33"/>
      <c r="AG1058" s="33"/>
      <c r="AH1058" s="33"/>
      <c r="AI1058" s="33"/>
      <c r="AJ1058" s="33"/>
      <c r="AK1058" s="33"/>
    </row>
    <row r="1059" spans="1:37">
      <c r="A1059" s="30"/>
      <c r="B1059" s="29"/>
      <c r="C1059" s="31"/>
      <c r="D1059" s="32"/>
      <c r="E1059" s="32"/>
      <c r="F1059" s="32"/>
      <c r="G1059" s="32"/>
      <c r="H1059" s="32"/>
      <c r="I1059" s="32"/>
      <c r="J1059" s="32"/>
      <c r="K1059" s="32"/>
      <c r="L1059" s="32"/>
      <c r="M1059" s="32"/>
      <c r="N1059" s="32"/>
      <c r="O1059" s="32"/>
      <c r="P1059" s="32"/>
      <c r="Q1059" s="32"/>
      <c r="R1059" s="32"/>
      <c r="S1059" s="32"/>
      <c r="T1059" s="32"/>
      <c r="U1059" s="32"/>
      <c r="V1059" s="32"/>
      <c r="W1059" s="33"/>
      <c r="X1059" s="33"/>
      <c r="Y1059" s="33"/>
      <c r="Z1059" s="33"/>
      <c r="AA1059" s="33"/>
      <c r="AB1059" s="33"/>
      <c r="AC1059" s="33"/>
      <c r="AD1059" s="33"/>
      <c r="AE1059" s="33"/>
      <c r="AF1059" s="33"/>
      <c r="AG1059" s="33"/>
      <c r="AH1059" s="33"/>
      <c r="AI1059" s="33"/>
      <c r="AJ1059" s="33"/>
      <c r="AK1059" s="33"/>
    </row>
    <row r="1060" spans="1:37">
      <c r="A1060" s="30"/>
      <c r="B1060" s="29"/>
      <c r="C1060" s="31"/>
      <c r="D1060" s="32"/>
      <c r="E1060" s="32"/>
      <c r="F1060" s="32"/>
      <c r="G1060" s="32"/>
      <c r="H1060" s="32"/>
      <c r="I1060" s="32"/>
      <c r="J1060" s="32"/>
      <c r="K1060" s="32"/>
      <c r="L1060" s="32"/>
      <c r="M1060" s="32"/>
      <c r="N1060" s="32"/>
      <c r="O1060" s="32"/>
      <c r="P1060" s="32"/>
      <c r="Q1060" s="32"/>
      <c r="R1060" s="32"/>
      <c r="S1060" s="32"/>
      <c r="T1060" s="32"/>
      <c r="U1060" s="32"/>
      <c r="V1060" s="32"/>
      <c r="W1060" s="33"/>
      <c r="X1060" s="33"/>
      <c r="Y1060" s="33"/>
      <c r="Z1060" s="33"/>
      <c r="AA1060" s="33"/>
      <c r="AB1060" s="33"/>
      <c r="AC1060" s="33"/>
      <c r="AD1060" s="33"/>
      <c r="AE1060" s="33"/>
      <c r="AF1060" s="33"/>
      <c r="AG1060" s="33"/>
      <c r="AH1060" s="33"/>
      <c r="AI1060" s="33"/>
      <c r="AJ1060" s="33"/>
      <c r="AK1060" s="33"/>
    </row>
    <row r="1061" spans="1:37">
      <c r="A1061" s="30"/>
      <c r="B1061" s="29"/>
      <c r="C1061" s="31"/>
      <c r="D1061" s="32"/>
      <c r="E1061" s="32"/>
      <c r="F1061" s="32"/>
      <c r="G1061" s="32"/>
      <c r="H1061" s="32"/>
      <c r="I1061" s="32"/>
      <c r="J1061" s="32"/>
      <c r="K1061" s="32"/>
      <c r="L1061" s="32"/>
      <c r="M1061" s="32"/>
      <c r="N1061" s="32"/>
      <c r="O1061" s="32"/>
      <c r="P1061" s="32"/>
      <c r="Q1061" s="32"/>
      <c r="R1061" s="32"/>
      <c r="S1061" s="32"/>
      <c r="T1061" s="32"/>
      <c r="U1061" s="32"/>
      <c r="V1061" s="32"/>
      <c r="W1061" s="33"/>
      <c r="X1061" s="33"/>
      <c r="Y1061" s="33"/>
      <c r="Z1061" s="33"/>
      <c r="AA1061" s="33"/>
      <c r="AB1061" s="33"/>
      <c r="AC1061" s="33"/>
      <c r="AD1061" s="33"/>
      <c r="AE1061" s="33"/>
      <c r="AF1061" s="33"/>
      <c r="AG1061" s="33"/>
      <c r="AH1061" s="33"/>
      <c r="AI1061" s="33"/>
      <c r="AJ1061" s="33"/>
      <c r="AK1061" s="33"/>
    </row>
    <row r="1062" spans="1:37">
      <c r="A1062" s="30"/>
      <c r="B1062" s="29"/>
      <c r="C1062" s="31"/>
      <c r="D1062" s="32"/>
      <c r="E1062" s="32"/>
      <c r="F1062" s="32"/>
      <c r="G1062" s="32"/>
      <c r="H1062" s="32"/>
      <c r="I1062" s="32"/>
      <c r="J1062" s="32"/>
      <c r="K1062" s="32"/>
      <c r="L1062" s="32"/>
      <c r="M1062" s="32"/>
      <c r="N1062" s="32"/>
      <c r="O1062" s="32"/>
      <c r="P1062" s="32"/>
      <c r="Q1062" s="32"/>
      <c r="R1062" s="32"/>
      <c r="S1062" s="32"/>
      <c r="T1062" s="32"/>
      <c r="U1062" s="32"/>
      <c r="V1062" s="32"/>
      <c r="W1062" s="33"/>
      <c r="X1062" s="33"/>
      <c r="Y1062" s="33"/>
      <c r="Z1062" s="33"/>
      <c r="AA1062" s="33"/>
      <c r="AB1062" s="33"/>
      <c r="AC1062" s="33"/>
      <c r="AD1062" s="33"/>
      <c r="AE1062" s="33"/>
      <c r="AF1062" s="33"/>
      <c r="AG1062" s="33"/>
      <c r="AH1062" s="33"/>
      <c r="AI1062" s="33"/>
      <c r="AJ1062" s="33"/>
      <c r="AK1062" s="33"/>
    </row>
    <row r="1063" spans="1:37">
      <c r="A1063" s="30"/>
      <c r="B1063" s="29"/>
      <c r="C1063" s="31"/>
      <c r="D1063" s="32"/>
      <c r="E1063" s="32"/>
      <c r="F1063" s="32"/>
      <c r="G1063" s="32"/>
      <c r="H1063" s="32"/>
      <c r="I1063" s="32"/>
      <c r="J1063" s="32"/>
      <c r="K1063" s="32"/>
      <c r="L1063" s="32"/>
      <c r="M1063" s="32"/>
      <c r="N1063" s="32"/>
      <c r="O1063" s="32"/>
      <c r="P1063" s="32"/>
      <c r="Q1063" s="32"/>
      <c r="R1063" s="32"/>
      <c r="S1063" s="32"/>
      <c r="T1063" s="32"/>
      <c r="U1063" s="32"/>
      <c r="V1063" s="32"/>
      <c r="W1063" s="33"/>
      <c r="X1063" s="33"/>
      <c r="Y1063" s="33"/>
      <c r="Z1063" s="33"/>
      <c r="AA1063" s="33"/>
      <c r="AB1063" s="33"/>
      <c r="AC1063" s="33"/>
      <c r="AD1063" s="33"/>
      <c r="AE1063" s="33"/>
      <c r="AF1063" s="33"/>
      <c r="AG1063" s="33"/>
      <c r="AH1063" s="33"/>
      <c r="AI1063" s="33"/>
      <c r="AJ1063" s="33"/>
      <c r="AK1063" s="33"/>
    </row>
    <row r="1064" spans="1:37">
      <c r="A1064" s="30"/>
      <c r="B1064" s="29"/>
      <c r="C1064" s="31"/>
      <c r="D1064" s="32"/>
      <c r="E1064" s="32"/>
      <c r="F1064" s="32"/>
      <c r="G1064" s="32"/>
      <c r="H1064" s="32"/>
      <c r="I1064" s="32"/>
      <c r="J1064" s="32"/>
      <c r="K1064" s="32"/>
      <c r="L1064" s="32"/>
      <c r="M1064" s="32"/>
      <c r="N1064" s="32"/>
      <c r="O1064" s="32"/>
      <c r="P1064" s="32"/>
      <c r="Q1064" s="32"/>
      <c r="R1064" s="32"/>
      <c r="S1064" s="32"/>
      <c r="T1064" s="32"/>
      <c r="U1064" s="32"/>
      <c r="V1064" s="32"/>
      <c r="W1064" s="33"/>
      <c r="X1064" s="33"/>
      <c r="Y1064" s="33"/>
      <c r="Z1064" s="33"/>
      <c r="AA1064" s="33"/>
      <c r="AB1064" s="33"/>
      <c r="AC1064" s="33"/>
      <c r="AD1064" s="33"/>
      <c r="AE1064" s="33"/>
      <c r="AF1064" s="33"/>
      <c r="AG1064" s="33"/>
      <c r="AH1064" s="33"/>
      <c r="AI1064" s="33"/>
      <c r="AJ1064" s="33"/>
      <c r="AK1064" s="33"/>
    </row>
    <row r="1065" spans="1:37">
      <c r="A1065" s="30"/>
      <c r="B1065" s="29"/>
      <c r="C1065" s="31"/>
      <c r="D1065" s="32"/>
      <c r="E1065" s="32"/>
      <c r="F1065" s="32"/>
      <c r="G1065" s="32"/>
      <c r="H1065" s="32"/>
      <c r="I1065" s="32"/>
      <c r="J1065" s="32"/>
      <c r="K1065" s="32"/>
      <c r="L1065" s="32"/>
      <c r="M1065" s="32"/>
      <c r="N1065" s="32"/>
      <c r="O1065" s="32"/>
      <c r="P1065" s="32"/>
      <c r="Q1065" s="32"/>
      <c r="R1065" s="32"/>
      <c r="S1065" s="32"/>
      <c r="T1065" s="32"/>
      <c r="U1065" s="32"/>
      <c r="V1065" s="32"/>
      <c r="W1065" s="33"/>
      <c r="X1065" s="33"/>
      <c r="Y1065" s="33"/>
      <c r="Z1065" s="33"/>
      <c r="AA1065" s="33"/>
      <c r="AB1065" s="33"/>
      <c r="AC1065" s="33"/>
      <c r="AD1065" s="33"/>
      <c r="AE1065" s="33"/>
      <c r="AF1065" s="33"/>
      <c r="AG1065" s="33"/>
      <c r="AH1065" s="33"/>
      <c r="AI1065" s="33"/>
      <c r="AJ1065" s="33"/>
      <c r="AK1065" s="33"/>
    </row>
    <row r="1066" spans="1:37">
      <c r="A1066" s="30"/>
      <c r="B1066" s="29"/>
      <c r="C1066" s="31"/>
      <c r="D1066" s="32"/>
      <c r="E1066" s="32"/>
      <c r="F1066" s="32"/>
      <c r="G1066" s="32"/>
      <c r="H1066" s="32"/>
      <c r="I1066" s="32"/>
      <c r="J1066" s="32"/>
      <c r="K1066" s="32"/>
      <c r="L1066" s="32"/>
      <c r="M1066" s="32"/>
      <c r="N1066" s="32"/>
      <c r="O1066" s="32"/>
      <c r="P1066" s="32"/>
      <c r="Q1066" s="32"/>
      <c r="R1066" s="32"/>
      <c r="S1066" s="32"/>
      <c r="T1066" s="32"/>
      <c r="U1066" s="32"/>
      <c r="V1066" s="32"/>
      <c r="W1066" s="33"/>
      <c r="X1066" s="33"/>
      <c r="Y1066" s="33"/>
      <c r="Z1066" s="33"/>
      <c r="AA1066" s="33"/>
      <c r="AB1066" s="33"/>
      <c r="AC1066" s="33"/>
      <c r="AD1066" s="33"/>
      <c r="AE1066" s="33"/>
      <c r="AF1066" s="33"/>
      <c r="AG1066" s="33"/>
      <c r="AH1066" s="33"/>
      <c r="AI1066" s="33"/>
      <c r="AJ1066" s="33"/>
      <c r="AK1066" s="33"/>
    </row>
    <row r="1067" spans="1:37">
      <c r="A1067" s="30"/>
      <c r="B1067" s="29"/>
      <c r="C1067" s="31"/>
      <c r="D1067" s="32"/>
      <c r="E1067" s="32"/>
      <c r="F1067" s="32"/>
      <c r="G1067" s="32"/>
      <c r="H1067" s="32"/>
      <c r="I1067" s="32"/>
      <c r="J1067" s="32"/>
      <c r="K1067" s="32"/>
      <c r="L1067" s="32"/>
      <c r="M1067" s="32"/>
      <c r="N1067" s="32"/>
      <c r="O1067" s="32"/>
      <c r="P1067" s="32"/>
      <c r="Q1067" s="32"/>
      <c r="R1067" s="32"/>
      <c r="S1067" s="32"/>
      <c r="T1067" s="32"/>
      <c r="U1067" s="32"/>
      <c r="V1067" s="32"/>
      <c r="W1067" s="33"/>
      <c r="X1067" s="33"/>
      <c r="Y1067" s="33"/>
      <c r="Z1067" s="33"/>
      <c r="AA1067" s="33"/>
      <c r="AB1067" s="33"/>
      <c r="AC1067" s="33"/>
      <c r="AD1067" s="33"/>
      <c r="AE1067" s="33"/>
      <c r="AF1067" s="33"/>
      <c r="AG1067" s="33"/>
      <c r="AH1067" s="33"/>
      <c r="AI1067" s="33"/>
      <c r="AJ1067" s="33"/>
      <c r="AK1067" s="33"/>
    </row>
    <row r="1068" spans="1:37">
      <c r="A1068" s="30"/>
      <c r="B1068" s="29"/>
      <c r="C1068" s="31"/>
      <c r="D1068" s="32"/>
      <c r="E1068" s="32"/>
      <c r="F1068" s="32"/>
      <c r="G1068" s="32"/>
      <c r="H1068" s="32"/>
      <c r="I1068" s="32"/>
      <c r="J1068" s="32"/>
      <c r="K1068" s="32"/>
      <c r="L1068" s="32"/>
      <c r="M1068" s="32"/>
      <c r="N1068" s="32"/>
      <c r="O1068" s="32"/>
      <c r="P1068" s="32"/>
      <c r="Q1068" s="32"/>
      <c r="R1068" s="32"/>
      <c r="S1068" s="32"/>
      <c r="T1068" s="32"/>
      <c r="U1068" s="32"/>
      <c r="V1068" s="32"/>
      <c r="W1068" s="33"/>
      <c r="X1068" s="33"/>
      <c r="Y1068" s="33"/>
      <c r="Z1068" s="33"/>
      <c r="AA1068" s="33"/>
      <c r="AB1068" s="33"/>
      <c r="AC1068" s="33"/>
      <c r="AD1068" s="33"/>
      <c r="AE1068" s="33"/>
      <c r="AF1068" s="33"/>
      <c r="AG1068" s="33"/>
      <c r="AH1068" s="33"/>
      <c r="AI1068" s="33"/>
      <c r="AJ1068" s="33"/>
      <c r="AK1068" s="33"/>
    </row>
    <row r="1069" spans="1:37">
      <c r="A1069" s="30"/>
      <c r="B1069" s="29"/>
      <c r="C1069" s="31"/>
      <c r="D1069" s="32"/>
      <c r="E1069" s="32"/>
      <c r="F1069" s="32"/>
      <c r="G1069" s="32"/>
      <c r="H1069" s="32"/>
      <c r="I1069" s="32"/>
      <c r="J1069" s="32"/>
      <c r="K1069" s="32"/>
      <c r="L1069" s="32"/>
      <c r="M1069" s="32"/>
      <c r="N1069" s="32"/>
      <c r="O1069" s="32"/>
      <c r="P1069" s="32"/>
      <c r="Q1069" s="32"/>
      <c r="R1069" s="32"/>
      <c r="S1069" s="32"/>
      <c r="T1069" s="32"/>
      <c r="U1069" s="32"/>
      <c r="V1069" s="32"/>
      <c r="W1069" s="33"/>
      <c r="X1069" s="33"/>
      <c r="Y1069" s="33"/>
      <c r="Z1069" s="33"/>
      <c r="AA1069" s="33"/>
      <c r="AB1069" s="33"/>
      <c r="AC1069" s="33"/>
      <c r="AD1069" s="33"/>
      <c r="AE1069" s="33"/>
      <c r="AF1069" s="33"/>
      <c r="AG1069" s="33"/>
      <c r="AH1069" s="33"/>
      <c r="AI1069" s="33"/>
      <c r="AJ1069" s="33"/>
      <c r="AK1069" s="33"/>
    </row>
    <row r="1070" spans="1:37">
      <c r="A1070" s="30"/>
      <c r="B1070" s="29"/>
      <c r="C1070" s="31"/>
      <c r="D1070" s="32"/>
      <c r="E1070" s="32"/>
      <c r="F1070" s="32"/>
      <c r="G1070" s="32"/>
      <c r="H1070" s="32"/>
      <c r="I1070" s="32"/>
      <c r="J1070" s="32"/>
      <c r="K1070" s="32"/>
      <c r="L1070" s="32"/>
      <c r="M1070" s="32"/>
      <c r="N1070" s="32"/>
      <c r="O1070" s="32"/>
      <c r="P1070" s="32"/>
      <c r="Q1070" s="32"/>
      <c r="R1070" s="32"/>
      <c r="S1070" s="32"/>
      <c r="T1070" s="32"/>
      <c r="U1070" s="32"/>
      <c r="V1070" s="32"/>
      <c r="W1070" s="33"/>
      <c r="X1070" s="33"/>
      <c r="Y1070" s="33"/>
      <c r="Z1070" s="33"/>
      <c r="AA1070" s="33"/>
      <c r="AB1070" s="33"/>
      <c r="AC1070" s="33"/>
      <c r="AD1070" s="33"/>
      <c r="AE1070" s="33"/>
      <c r="AF1070" s="33"/>
      <c r="AG1070" s="33"/>
      <c r="AH1070" s="33"/>
      <c r="AI1070" s="33"/>
      <c r="AJ1070" s="33"/>
      <c r="AK1070" s="33"/>
    </row>
    <row r="1071" spans="1:37">
      <c r="A1071" s="30"/>
      <c r="B1071" s="29"/>
      <c r="C1071" s="31"/>
      <c r="D1071" s="32"/>
      <c r="E1071" s="32"/>
      <c r="F1071" s="32"/>
      <c r="G1071" s="32"/>
      <c r="H1071" s="32"/>
      <c r="I1071" s="32"/>
      <c r="J1071" s="32"/>
      <c r="K1071" s="32"/>
      <c r="L1071" s="32"/>
      <c r="M1071" s="32"/>
      <c r="N1071" s="32"/>
      <c r="O1071" s="32"/>
      <c r="P1071" s="32"/>
      <c r="Q1071" s="32"/>
      <c r="R1071" s="32"/>
      <c r="S1071" s="32"/>
      <c r="T1071" s="32"/>
      <c r="U1071" s="32"/>
      <c r="V1071" s="32"/>
      <c r="W1071" s="33"/>
      <c r="X1071" s="33"/>
      <c r="Y1071" s="33"/>
      <c r="Z1071" s="33"/>
      <c r="AA1071" s="33"/>
      <c r="AB1071" s="33"/>
      <c r="AC1071" s="33"/>
      <c r="AD1071" s="33"/>
      <c r="AE1071" s="33"/>
      <c r="AF1071" s="33"/>
      <c r="AG1071" s="33"/>
      <c r="AH1071" s="33"/>
      <c r="AI1071" s="33"/>
      <c r="AJ1071" s="33"/>
      <c r="AK1071" s="33"/>
    </row>
    <row r="1072" spans="1:37">
      <c r="A1072" s="30"/>
      <c r="B1072" s="29"/>
      <c r="C1072" s="31"/>
      <c r="D1072" s="32"/>
      <c r="E1072" s="32"/>
      <c r="F1072" s="32"/>
      <c r="G1072" s="32"/>
      <c r="H1072" s="32"/>
      <c r="I1072" s="32"/>
      <c r="J1072" s="32"/>
      <c r="K1072" s="32"/>
      <c r="L1072" s="32"/>
      <c r="M1072" s="32"/>
      <c r="N1072" s="32"/>
      <c r="O1072" s="32"/>
      <c r="P1072" s="32"/>
      <c r="Q1072" s="32"/>
      <c r="R1072" s="32"/>
      <c r="S1072" s="32"/>
      <c r="T1072" s="32"/>
      <c r="U1072" s="32"/>
      <c r="V1072" s="32"/>
      <c r="W1072" s="33"/>
      <c r="X1072" s="33"/>
      <c r="Y1072" s="33"/>
      <c r="Z1072" s="33"/>
      <c r="AA1072" s="33"/>
      <c r="AB1072" s="33"/>
      <c r="AC1072" s="33"/>
      <c r="AD1072" s="33"/>
      <c r="AE1072" s="33"/>
      <c r="AF1072" s="33"/>
      <c r="AG1072" s="33"/>
      <c r="AH1072" s="33"/>
      <c r="AI1072" s="33"/>
      <c r="AJ1072" s="33"/>
      <c r="AK1072" s="33"/>
    </row>
    <row r="1073" spans="1:37">
      <c r="A1073" s="30"/>
      <c r="B1073" s="29"/>
      <c r="C1073" s="31"/>
      <c r="D1073" s="32"/>
      <c r="E1073" s="32"/>
      <c r="F1073" s="32"/>
      <c r="G1073" s="32"/>
      <c r="H1073" s="32"/>
      <c r="I1073" s="32"/>
      <c r="J1073" s="32"/>
      <c r="K1073" s="32"/>
      <c r="L1073" s="32"/>
      <c r="M1073" s="32"/>
      <c r="N1073" s="32"/>
      <c r="O1073" s="32"/>
      <c r="P1073" s="32"/>
      <c r="Q1073" s="32"/>
      <c r="R1073" s="32"/>
      <c r="S1073" s="32"/>
      <c r="T1073" s="32"/>
      <c r="U1073" s="32"/>
      <c r="V1073" s="32"/>
      <c r="W1073" s="33"/>
      <c r="X1073" s="33"/>
      <c r="Y1073" s="33"/>
      <c r="Z1073" s="33"/>
      <c r="AA1073" s="33"/>
      <c r="AB1073" s="33"/>
      <c r="AC1073" s="33"/>
      <c r="AD1073" s="33"/>
      <c r="AE1073" s="33"/>
      <c r="AF1073" s="33"/>
      <c r="AG1073" s="33"/>
      <c r="AH1073" s="33"/>
      <c r="AI1073" s="33"/>
      <c r="AJ1073" s="33"/>
      <c r="AK1073" s="33"/>
    </row>
    <row r="1074" spans="1:37">
      <c r="A1074" s="30"/>
      <c r="B1074" s="29"/>
      <c r="C1074" s="31"/>
      <c r="D1074" s="32"/>
      <c r="E1074" s="32"/>
      <c r="F1074" s="32"/>
      <c r="G1074" s="32"/>
      <c r="H1074" s="32"/>
      <c r="I1074" s="32"/>
      <c r="J1074" s="32"/>
      <c r="K1074" s="32"/>
      <c r="L1074" s="32"/>
      <c r="M1074" s="32"/>
      <c r="N1074" s="32"/>
      <c r="O1074" s="32"/>
      <c r="P1074" s="32"/>
      <c r="Q1074" s="32"/>
      <c r="R1074" s="32"/>
      <c r="S1074" s="32"/>
      <c r="T1074" s="32"/>
      <c r="U1074" s="32"/>
      <c r="V1074" s="32"/>
      <c r="W1074" s="33"/>
      <c r="X1074" s="33"/>
      <c r="Y1074" s="33"/>
      <c r="Z1074" s="33"/>
      <c r="AA1074" s="33"/>
      <c r="AB1074" s="33"/>
      <c r="AC1074" s="33"/>
      <c r="AD1074" s="33"/>
      <c r="AE1074" s="33"/>
      <c r="AF1074" s="33"/>
      <c r="AG1074" s="33"/>
      <c r="AH1074" s="33"/>
      <c r="AI1074" s="33"/>
      <c r="AJ1074" s="33"/>
      <c r="AK1074" s="33"/>
    </row>
    <row r="1075" spans="1:37">
      <c r="A1075" s="30"/>
      <c r="B1075" s="29"/>
      <c r="C1075" s="31"/>
      <c r="D1075" s="32"/>
      <c r="E1075" s="32"/>
      <c r="F1075" s="32"/>
      <c r="G1075" s="32"/>
      <c r="H1075" s="32"/>
      <c r="I1075" s="32"/>
      <c r="J1075" s="32"/>
      <c r="K1075" s="32"/>
      <c r="L1075" s="32"/>
      <c r="M1075" s="32"/>
      <c r="N1075" s="32"/>
      <c r="O1075" s="32"/>
      <c r="P1075" s="32"/>
      <c r="Q1075" s="32"/>
      <c r="R1075" s="32"/>
      <c r="S1075" s="32"/>
      <c r="T1075" s="32"/>
      <c r="U1075" s="32"/>
      <c r="V1075" s="32"/>
      <c r="W1075" s="33"/>
      <c r="X1075" s="33"/>
      <c r="Y1075" s="33"/>
      <c r="Z1075" s="33"/>
      <c r="AA1075" s="33"/>
      <c r="AB1075" s="33"/>
      <c r="AC1075" s="33"/>
      <c r="AD1075" s="33"/>
      <c r="AE1075" s="33"/>
      <c r="AF1075" s="33"/>
      <c r="AG1075" s="33"/>
      <c r="AH1075" s="33"/>
      <c r="AI1075" s="33"/>
      <c r="AJ1075" s="33"/>
      <c r="AK1075" s="33"/>
    </row>
    <row r="1076" spans="1:37">
      <c r="A1076" s="30"/>
      <c r="B1076" s="29"/>
      <c r="C1076" s="31"/>
      <c r="D1076" s="32"/>
      <c r="E1076" s="32"/>
      <c r="F1076" s="32"/>
      <c r="G1076" s="32"/>
      <c r="H1076" s="32"/>
      <c r="I1076" s="32"/>
      <c r="J1076" s="32"/>
      <c r="K1076" s="32"/>
      <c r="L1076" s="32"/>
      <c r="M1076" s="32"/>
      <c r="N1076" s="32"/>
      <c r="O1076" s="32"/>
      <c r="P1076" s="32"/>
      <c r="Q1076" s="32"/>
      <c r="R1076" s="32"/>
      <c r="S1076" s="32"/>
      <c r="T1076" s="32"/>
      <c r="U1076" s="32"/>
      <c r="V1076" s="32"/>
      <c r="W1076" s="33"/>
      <c r="X1076" s="33"/>
      <c r="Y1076" s="33"/>
      <c r="Z1076" s="33"/>
      <c r="AA1076" s="33"/>
      <c r="AB1076" s="33"/>
      <c r="AC1076" s="33"/>
      <c r="AD1076" s="33"/>
      <c r="AE1076" s="33"/>
      <c r="AF1076" s="33"/>
      <c r="AG1076" s="33"/>
      <c r="AH1076" s="33"/>
      <c r="AI1076" s="33"/>
      <c r="AJ1076" s="33"/>
      <c r="AK1076" s="33"/>
    </row>
    <row r="1077" spans="1:37">
      <c r="A1077" s="30"/>
      <c r="B1077" s="29"/>
      <c r="C1077" s="31"/>
      <c r="D1077" s="32"/>
      <c r="E1077" s="32"/>
      <c r="F1077" s="32"/>
      <c r="G1077" s="32"/>
      <c r="H1077" s="32"/>
      <c r="I1077" s="32"/>
      <c r="J1077" s="32"/>
      <c r="K1077" s="32"/>
      <c r="L1077" s="32"/>
      <c r="M1077" s="32"/>
      <c r="N1077" s="32"/>
      <c r="O1077" s="32"/>
      <c r="P1077" s="32"/>
      <c r="Q1077" s="32"/>
      <c r="R1077" s="32"/>
      <c r="S1077" s="32"/>
      <c r="T1077" s="32"/>
      <c r="U1077" s="32"/>
      <c r="V1077" s="32"/>
      <c r="W1077" s="33"/>
      <c r="X1077" s="33"/>
      <c r="Y1077" s="33"/>
      <c r="Z1077" s="33"/>
      <c r="AA1077" s="33"/>
      <c r="AB1077" s="33"/>
      <c r="AC1077" s="33"/>
      <c r="AD1077" s="33"/>
      <c r="AE1077" s="33"/>
      <c r="AF1077" s="33"/>
      <c r="AG1077" s="33"/>
      <c r="AH1077" s="33"/>
      <c r="AI1077" s="33"/>
      <c r="AJ1077" s="33"/>
      <c r="AK1077" s="33"/>
    </row>
    <row r="1078" spans="1:37">
      <c r="A1078" s="30"/>
      <c r="B1078" s="29"/>
      <c r="C1078" s="31"/>
      <c r="D1078" s="32"/>
      <c r="E1078" s="32"/>
      <c r="F1078" s="32"/>
      <c r="G1078" s="32"/>
      <c r="H1078" s="32"/>
      <c r="I1078" s="32"/>
      <c r="J1078" s="32"/>
      <c r="K1078" s="32"/>
      <c r="L1078" s="32"/>
      <c r="M1078" s="32"/>
      <c r="N1078" s="32"/>
      <c r="O1078" s="32"/>
      <c r="P1078" s="32"/>
      <c r="Q1078" s="32"/>
      <c r="R1078" s="32"/>
      <c r="S1078" s="32"/>
      <c r="T1078" s="32"/>
      <c r="U1078" s="32"/>
      <c r="V1078" s="32"/>
      <c r="W1078" s="33"/>
      <c r="X1078" s="33"/>
      <c r="Y1078" s="33"/>
      <c r="Z1078" s="33"/>
      <c r="AA1078" s="33"/>
      <c r="AB1078" s="33"/>
      <c r="AC1078" s="33"/>
      <c r="AD1078" s="33"/>
      <c r="AE1078" s="33"/>
      <c r="AF1078" s="33"/>
      <c r="AG1078" s="33"/>
      <c r="AH1078" s="33"/>
      <c r="AI1078" s="33"/>
      <c r="AJ1078" s="33"/>
      <c r="AK1078" s="33"/>
    </row>
    <row r="1079" spans="1:37">
      <c r="A1079" s="30"/>
      <c r="B1079" s="29"/>
      <c r="C1079" s="31"/>
      <c r="D1079" s="32"/>
      <c r="E1079" s="32"/>
      <c r="F1079" s="32"/>
      <c r="G1079" s="32"/>
      <c r="H1079" s="32"/>
      <c r="I1079" s="32"/>
      <c r="J1079" s="32"/>
      <c r="K1079" s="32"/>
      <c r="L1079" s="32"/>
      <c r="M1079" s="32"/>
      <c r="N1079" s="32"/>
      <c r="O1079" s="32"/>
      <c r="P1079" s="32"/>
      <c r="Q1079" s="32"/>
      <c r="R1079" s="32"/>
      <c r="S1079" s="32"/>
      <c r="T1079" s="32"/>
      <c r="U1079" s="32"/>
      <c r="V1079" s="32"/>
      <c r="W1079" s="33"/>
      <c r="X1079" s="33"/>
      <c r="Y1079" s="33"/>
      <c r="Z1079" s="33"/>
      <c r="AA1079" s="33"/>
      <c r="AB1079" s="33"/>
      <c r="AC1079" s="33"/>
      <c r="AD1079" s="33"/>
      <c r="AE1079" s="33"/>
      <c r="AF1079" s="33"/>
      <c r="AG1079" s="33"/>
      <c r="AH1079" s="33"/>
      <c r="AI1079" s="33"/>
      <c r="AJ1079" s="33"/>
      <c r="AK1079" s="33"/>
    </row>
    <row r="1080" spans="1:37">
      <c r="A1080" s="30"/>
      <c r="B1080" s="29"/>
      <c r="C1080" s="31"/>
      <c r="D1080" s="32"/>
      <c r="E1080" s="32"/>
      <c r="F1080" s="32"/>
      <c r="G1080" s="32"/>
      <c r="H1080" s="32"/>
      <c r="I1080" s="32"/>
      <c r="J1080" s="32"/>
      <c r="K1080" s="32"/>
      <c r="L1080" s="32"/>
      <c r="M1080" s="32"/>
      <c r="N1080" s="32"/>
      <c r="O1080" s="32"/>
      <c r="P1080" s="32"/>
      <c r="Q1080" s="32"/>
      <c r="R1080" s="32"/>
      <c r="S1080" s="32"/>
      <c r="T1080" s="32"/>
      <c r="U1080" s="32"/>
      <c r="V1080" s="32"/>
      <c r="W1080" s="33"/>
      <c r="X1080" s="33"/>
      <c r="Y1080" s="33"/>
      <c r="Z1080" s="33"/>
      <c r="AA1080" s="33"/>
      <c r="AB1080" s="33"/>
      <c r="AC1080" s="33"/>
      <c r="AD1080" s="33"/>
      <c r="AE1080" s="33"/>
      <c r="AF1080" s="33"/>
      <c r="AG1080" s="33"/>
      <c r="AH1080" s="33"/>
      <c r="AI1080" s="33"/>
      <c r="AJ1080" s="33"/>
      <c r="AK1080" s="33"/>
    </row>
    <row r="1081" spans="1:37">
      <c r="A1081" s="30"/>
      <c r="B1081" s="29"/>
      <c r="C1081" s="31"/>
      <c r="D1081" s="32"/>
      <c r="E1081" s="32"/>
      <c r="F1081" s="32"/>
      <c r="G1081" s="32"/>
      <c r="H1081" s="32"/>
      <c r="I1081" s="32"/>
      <c r="J1081" s="32"/>
      <c r="K1081" s="32"/>
      <c r="L1081" s="32"/>
      <c r="M1081" s="32"/>
      <c r="N1081" s="32"/>
      <c r="O1081" s="32"/>
      <c r="P1081" s="32"/>
      <c r="Q1081" s="32"/>
      <c r="R1081" s="32"/>
      <c r="S1081" s="32"/>
      <c r="T1081" s="32"/>
      <c r="U1081" s="32"/>
      <c r="V1081" s="32"/>
      <c r="W1081" s="33"/>
      <c r="X1081" s="33"/>
      <c r="Y1081" s="33"/>
      <c r="Z1081" s="33"/>
      <c r="AA1081" s="33"/>
      <c r="AB1081" s="33"/>
      <c r="AC1081" s="33"/>
      <c r="AD1081" s="33"/>
      <c r="AE1081" s="33"/>
      <c r="AF1081" s="33"/>
      <c r="AG1081" s="33"/>
      <c r="AH1081" s="33"/>
      <c r="AI1081" s="33"/>
      <c r="AJ1081" s="33"/>
      <c r="AK1081" s="33"/>
    </row>
    <row r="1082" spans="1:37">
      <c r="A1082" s="30"/>
      <c r="B1082" s="29"/>
      <c r="C1082" s="31"/>
      <c r="D1082" s="32"/>
      <c r="E1082" s="32"/>
      <c r="F1082" s="32"/>
      <c r="G1082" s="32"/>
      <c r="H1082" s="32"/>
      <c r="I1082" s="32"/>
      <c r="J1082" s="32"/>
      <c r="K1082" s="32"/>
      <c r="L1082" s="32"/>
      <c r="M1082" s="32"/>
      <c r="N1082" s="32"/>
      <c r="O1082" s="32"/>
      <c r="P1082" s="32"/>
      <c r="Q1082" s="32"/>
      <c r="R1082" s="32"/>
      <c r="S1082" s="32"/>
      <c r="T1082" s="32"/>
      <c r="U1082" s="32"/>
      <c r="V1082" s="32"/>
      <c r="W1082" s="33"/>
      <c r="X1082" s="33"/>
      <c r="Y1082" s="33"/>
      <c r="Z1082" s="33"/>
      <c r="AA1082" s="33"/>
      <c r="AB1082" s="33"/>
      <c r="AC1082" s="33"/>
      <c r="AD1082" s="33"/>
      <c r="AE1082" s="33"/>
      <c r="AF1082" s="33"/>
      <c r="AG1082" s="33"/>
      <c r="AH1082" s="33"/>
      <c r="AI1082" s="33"/>
      <c r="AJ1082" s="33"/>
      <c r="AK1082" s="33"/>
    </row>
    <row r="1083" spans="1:37">
      <c r="A1083" s="30"/>
      <c r="B1083" s="29"/>
      <c r="C1083" s="31"/>
      <c r="D1083" s="32"/>
      <c r="E1083" s="32"/>
      <c r="F1083" s="32"/>
      <c r="G1083" s="32"/>
      <c r="H1083" s="32"/>
      <c r="I1083" s="32"/>
      <c r="J1083" s="32"/>
      <c r="K1083" s="32"/>
      <c r="L1083" s="32"/>
      <c r="M1083" s="32"/>
      <c r="N1083" s="32"/>
      <c r="O1083" s="32"/>
      <c r="P1083" s="32"/>
      <c r="Q1083" s="32"/>
      <c r="R1083" s="32"/>
      <c r="S1083" s="32"/>
      <c r="T1083" s="32"/>
      <c r="U1083" s="32"/>
      <c r="V1083" s="32"/>
      <c r="W1083" s="33"/>
      <c r="X1083" s="33"/>
      <c r="Y1083" s="33"/>
      <c r="Z1083" s="33"/>
      <c r="AA1083" s="33"/>
      <c r="AB1083" s="33"/>
      <c r="AC1083" s="33"/>
      <c r="AD1083" s="33"/>
      <c r="AE1083" s="33"/>
      <c r="AF1083" s="33"/>
      <c r="AG1083" s="33"/>
      <c r="AH1083" s="33"/>
      <c r="AI1083" s="33"/>
      <c r="AJ1083" s="33"/>
      <c r="AK1083" s="33"/>
    </row>
    <row r="1084" spans="1:37">
      <c r="A1084" s="30"/>
      <c r="B1084" s="29"/>
      <c r="C1084" s="31"/>
      <c r="D1084" s="32"/>
      <c r="E1084" s="32"/>
      <c r="F1084" s="32"/>
      <c r="G1084" s="32"/>
      <c r="H1084" s="32"/>
      <c r="I1084" s="32"/>
      <c r="J1084" s="32"/>
      <c r="K1084" s="32"/>
      <c r="L1084" s="32"/>
      <c r="M1084" s="32"/>
      <c r="N1084" s="32"/>
      <c r="O1084" s="32"/>
      <c r="P1084" s="32"/>
      <c r="Q1084" s="32"/>
      <c r="R1084" s="32"/>
      <c r="S1084" s="32"/>
      <c r="T1084" s="32"/>
      <c r="U1084" s="32"/>
      <c r="V1084" s="32"/>
      <c r="W1084" s="33"/>
      <c r="X1084" s="33"/>
      <c r="Y1084" s="33"/>
      <c r="Z1084" s="33"/>
      <c r="AA1084" s="33"/>
      <c r="AB1084" s="33"/>
      <c r="AC1084" s="33"/>
      <c r="AD1084" s="33"/>
      <c r="AE1084" s="33"/>
      <c r="AF1084" s="33"/>
      <c r="AG1084" s="33"/>
      <c r="AH1084" s="33"/>
      <c r="AI1084" s="33"/>
      <c r="AJ1084" s="33"/>
      <c r="AK1084" s="33"/>
    </row>
    <row r="1085" spans="1:37">
      <c r="A1085" s="30"/>
      <c r="B1085" s="29"/>
      <c r="C1085" s="31"/>
      <c r="D1085" s="32"/>
      <c r="E1085" s="32"/>
      <c r="F1085" s="32"/>
      <c r="G1085" s="32"/>
      <c r="H1085" s="32"/>
      <c r="I1085" s="32"/>
      <c r="J1085" s="32"/>
      <c r="K1085" s="32"/>
      <c r="L1085" s="32"/>
      <c r="M1085" s="32"/>
      <c r="N1085" s="32"/>
      <c r="O1085" s="32"/>
      <c r="P1085" s="32"/>
      <c r="Q1085" s="32"/>
      <c r="R1085" s="32"/>
      <c r="S1085" s="32"/>
      <c r="T1085" s="32"/>
      <c r="U1085" s="32"/>
      <c r="V1085" s="32"/>
      <c r="W1085" s="33"/>
      <c r="X1085" s="33"/>
      <c r="Y1085" s="33"/>
      <c r="Z1085" s="33"/>
      <c r="AA1085" s="33"/>
      <c r="AB1085" s="33"/>
      <c r="AC1085" s="33"/>
      <c r="AD1085" s="33"/>
      <c r="AE1085" s="33"/>
      <c r="AF1085" s="33"/>
      <c r="AG1085" s="33"/>
      <c r="AH1085" s="33"/>
      <c r="AI1085" s="33"/>
      <c r="AJ1085" s="33"/>
      <c r="AK1085" s="33"/>
    </row>
    <row r="1086" spans="1:37">
      <c r="A1086" s="30"/>
      <c r="B1086" s="29"/>
      <c r="C1086" s="31"/>
      <c r="D1086" s="32"/>
      <c r="E1086" s="32"/>
      <c r="F1086" s="32"/>
      <c r="G1086" s="32"/>
      <c r="H1086" s="32"/>
      <c r="I1086" s="32"/>
      <c r="J1086" s="32"/>
      <c r="K1086" s="32"/>
      <c r="L1086" s="32"/>
      <c r="M1086" s="32"/>
      <c r="N1086" s="32"/>
      <c r="O1086" s="32"/>
      <c r="P1086" s="32"/>
      <c r="Q1086" s="32"/>
      <c r="R1086" s="32"/>
      <c r="S1086" s="32"/>
      <c r="T1086" s="32"/>
      <c r="U1086" s="32"/>
      <c r="V1086" s="32"/>
      <c r="W1086" s="33"/>
      <c r="X1086" s="33"/>
      <c r="Y1086" s="33"/>
      <c r="Z1086" s="33"/>
      <c r="AA1086" s="33"/>
      <c r="AB1086" s="33"/>
      <c r="AC1086" s="33"/>
      <c r="AD1086" s="33"/>
      <c r="AE1086" s="33"/>
      <c r="AF1086" s="33"/>
      <c r="AG1086" s="33"/>
      <c r="AH1086" s="33"/>
      <c r="AI1086" s="33"/>
      <c r="AJ1086" s="33"/>
      <c r="AK1086" s="33"/>
    </row>
    <row r="1087" spans="1:37">
      <c r="A1087" s="30"/>
      <c r="B1087" s="29"/>
      <c r="C1087" s="31"/>
      <c r="D1087" s="32"/>
      <c r="E1087" s="32"/>
      <c r="F1087" s="32"/>
      <c r="G1087" s="32"/>
      <c r="H1087" s="32"/>
      <c r="I1087" s="32"/>
      <c r="J1087" s="32"/>
      <c r="K1087" s="32"/>
      <c r="L1087" s="32"/>
      <c r="M1087" s="32"/>
      <c r="N1087" s="32"/>
      <c r="O1087" s="32"/>
      <c r="P1087" s="32"/>
      <c r="Q1087" s="32"/>
      <c r="R1087" s="32"/>
      <c r="S1087" s="32"/>
      <c r="T1087" s="32"/>
      <c r="U1087" s="32"/>
      <c r="V1087" s="32"/>
      <c r="W1087" s="33"/>
      <c r="X1087" s="33"/>
      <c r="Y1087" s="33"/>
      <c r="Z1087" s="33"/>
      <c r="AA1087" s="33"/>
      <c r="AB1087" s="33"/>
      <c r="AC1087" s="33"/>
      <c r="AD1087" s="33"/>
      <c r="AE1087" s="33"/>
      <c r="AF1087" s="33"/>
      <c r="AG1087" s="33"/>
      <c r="AH1087" s="33"/>
      <c r="AI1087" s="33"/>
      <c r="AJ1087" s="33"/>
      <c r="AK1087" s="33"/>
    </row>
    <row r="1088" spans="1:37">
      <c r="A1088" s="30"/>
      <c r="B1088" s="29"/>
      <c r="C1088" s="31"/>
      <c r="D1088" s="32"/>
      <c r="E1088" s="32"/>
      <c r="F1088" s="32"/>
      <c r="G1088" s="32"/>
      <c r="H1088" s="32"/>
      <c r="I1088" s="32"/>
      <c r="J1088" s="32"/>
      <c r="K1088" s="32"/>
      <c r="L1088" s="32"/>
      <c r="M1088" s="32"/>
      <c r="N1088" s="32"/>
      <c r="O1088" s="32"/>
      <c r="P1088" s="32"/>
      <c r="Q1088" s="32"/>
      <c r="R1088" s="32"/>
      <c r="S1088" s="32"/>
      <c r="T1088" s="32"/>
      <c r="U1088" s="32"/>
      <c r="V1088" s="32"/>
      <c r="W1088" s="33"/>
      <c r="X1088" s="33"/>
      <c r="Y1088" s="33"/>
      <c r="Z1088" s="33"/>
      <c r="AA1088" s="33"/>
      <c r="AB1088" s="33"/>
      <c r="AC1088" s="33"/>
      <c r="AD1088" s="33"/>
      <c r="AE1088" s="33"/>
      <c r="AF1088" s="33"/>
      <c r="AG1088" s="33"/>
      <c r="AH1088" s="33"/>
      <c r="AI1088" s="33"/>
      <c r="AJ1088" s="33"/>
      <c r="AK1088" s="33"/>
    </row>
    <row r="1089" spans="1:37">
      <c r="A1089" s="30"/>
      <c r="B1089" s="29"/>
      <c r="C1089" s="31"/>
      <c r="D1089" s="32"/>
      <c r="E1089" s="32"/>
      <c r="F1089" s="32"/>
      <c r="G1089" s="32"/>
      <c r="H1089" s="32"/>
      <c r="I1089" s="32"/>
      <c r="J1089" s="32"/>
      <c r="K1089" s="32"/>
      <c r="L1089" s="32"/>
      <c r="M1089" s="32"/>
      <c r="N1089" s="32"/>
      <c r="O1089" s="32"/>
      <c r="P1089" s="32"/>
      <c r="Q1089" s="32"/>
      <c r="R1089" s="32"/>
      <c r="S1089" s="32"/>
      <c r="T1089" s="32"/>
      <c r="U1089" s="32"/>
      <c r="V1089" s="32"/>
      <c r="W1089" s="33"/>
      <c r="X1089" s="33"/>
      <c r="Y1089" s="33"/>
      <c r="Z1089" s="33"/>
      <c r="AA1089" s="33"/>
      <c r="AB1089" s="33"/>
      <c r="AC1089" s="33"/>
      <c r="AD1089" s="33"/>
      <c r="AE1089" s="33"/>
      <c r="AF1089" s="33"/>
      <c r="AG1089" s="33"/>
      <c r="AH1089" s="33"/>
      <c r="AI1089" s="33"/>
      <c r="AJ1089" s="33"/>
      <c r="AK1089" s="33"/>
    </row>
    <row r="1090" spans="1:37">
      <c r="A1090" s="30"/>
      <c r="B1090" s="29"/>
      <c r="C1090" s="31"/>
      <c r="D1090" s="32"/>
      <c r="E1090" s="32"/>
      <c r="F1090" s="32"/>
      <c r="G1090" s="32"/>
      <c r="H1090" s="32"/>
      <c r="I1090" s="32"/>
      <c r="J1090" s="32"/>
      <c r="K1090" s="32"/>
      <c r="L1090" s="32"/>
      <c r="M1090" s="32"/>
      <c r="N1090" s="32"/>
      <c r="O1090" s="32"/>
      <c r="P1090" s="32"/>
      <c r="Q1090" s="32"/>
      <c r="R1090" s="32"/>
      <c r="S1090" s="32"/>
      <c r="T1090" s="32"/>
      <c r="U1090" s="32"/>
      <c r="V1090" s="32"/>
      <c r="W1090" s="33"/>
      <c r="X1090" s="33"/>
      <c r="Y1090" s="33"/>
      <c r="Z1090" s="33"/>
      <c r="AA1090" s="33"/>
      <c r="AB1090" s="33"/>
      <c r="AC1090" s="33"/>
      <c r="AD1090" s="33"/>
      <c r="AE1090" s="33"/>
      <c r="AF1090" s="33"/>
      <c r="AG1090" s="33"/>
      <c r="AH1090" s="33"/>
      <c r="AI1090" s="33"/>
      <c r="AJ1090" s="33"/>
      <c r="AK1090" s="33"/>
    </row>
    <row r="1091" spans="1:37">
      <c r="A1091" s="30"/>
      <c r="B1091" s="29"/>
      <c r="C1091" s="31"/>
      <c r="D1091" s="32"/>
      <c r="E1091" s="32"/>
      <c r="F1091" s="32"/>
      <c r="G1091" s="32"/>
      <c r="H1091" s="32"/>
      <c r="I1091" s="32"/>
      <c r="J1091" s="32"/>
      <c r="K1091" s="32"/>
      <c r="L1091" s="32"/>
      <c r="M1091" s="32"/>
      <c r="N1091" s="32"/>
      <c r="O1091" s="32"/>
      <c r="P1091" s="32"/>
      <c r="Q1091" s="32"/>
      <c r="R1091" s="32"/>
      <c r="S1091" s="32"/>
      <c r="T1091" s="32"/>
      <c r="U1091" s="32"/>
      <c r="V1091" s="32"/>
      <c r="W1091" s="33"/>
      <c r="X1091" s="33"/>
      <c r="Y1091" s="33"/>
      <c r="Z1091" s="33"/>
      <c r="AA1091" s="33"/>
      <c r="AB1091" s="33"/>
      <c r="AC1091" s="33"/>
      <c r="AD1091" s="33"/>
      <c r="AE1091" s="33"/>
      <c r="AF1091" s="33"/>
      <c r="AG1091" s="33"/>
      <c r="AH1091" s="33"/>
      <c r="AI1091" s="33"/>
      <c r="AJ1091" s="33"/>
      <c r="AK1091" s="33"/>
    </row>
    <row r="1092" spans="1:37">
      <c r="A1092" s="30"/>
      <c r="B1092" s="29"/>
      <c r="C1092" s="31"/>
      <c r="D1092" s="32"/>
      <c r="E1092" s="32"/>
      <c r="F1092" s="32"/>
      <c r="G1092" s="32"/>
      <c r="H1092" s="32"/>
      <c r="I1092" s="32"/>
      <c r="J1092" s="32"/>
      <c r="K1092" s="32"/>
      <c r="L1092" s="32"/>
      <c r="M1092" s="32"/>
      <c r="N1092" s="32"/>
      <c r="O1092" s="32"/>
      <c r="P1092" s="32"/>
      <c r="Q1092" s="32"/>
      <c r="R1092" s="32"/>
      <c r="S1092" s="32"/>
      <c r="T1092" s="32"/>
      <c r="U1092" s="32"/>
      <c r="V1092" s="32"/>
      <c r="W1092" s="33"/>
      <c r="X1092" s="33"/>
      <c r="Y1092" s="33"/>
      <c r="Z1092" s="33"/>
      <c r="AA1092" s="33"/>
      <c r="AB1092" s="33"/>
      <c r="AC1092" s="33"/>
      <c r="AD1092" s="33"/>
      <c r="AE1092" s="33"/>
      <c r="AF1092" s="33"/>
      <c r="AG1092" s="33"/>
      <c r="AH1092" s="33"/>
      <c r="AI1092" s="33"/>
      <c r="AJ1092" s="33"/>
      <c r="AK1092" s="33"/>
    </row>
    <row r="1093" spans="1:37">
      <c r="A1093" s="30"/>
      <c r="B1093" s="29"/>
      <c r="C1093" s="31"/>
      <c r="D1093" s="32"/>
      <c r="E1093" s="32"/>
      <c r="F1093" s="32"/>
      <c r="G1093" s="32"/>
      <c r="H1093" s="32"/>
      <c r="I1093" s="32"/>
      <c r="J1093" s="32"/>
      <c r="K1093" s="32"/>
      <c r="L1093" s="32"/>
      <c r="M1093" s="32"/>
      <c r="N1093" s="32"/>
      <c r="O1093" s="32"/>
      <c r="P1093" s="32"/>
      <c r="Q1093" s="32"/>
      <c r="R1093" s="32"/>
      <c r="S1093" s="32"/>
      <c r="T1093" s="32"/>
      <c r="U1093" s="32"/>
      <c r="V1093" s="32"/>
      <c r="W1093" s="33"/>
      <c r="X1093" s="33"/>
      <c r="Y1093" s="33"/>
      <c r="Z1093" s="33"/>
      <c r="AA1093" s="33"/>
      <c r="AB1093" s="33"/>
      <c r="AC1093" s="33"/>
      <c r="AD1093" s="33"/>
      <c r="AE1093" s="33"/>
      <c r="AF1093" s="33"/>
      <c r="AG1093" s="33"/>
      <c r="AH1093" s="33"/>
      <c r="AI1093" s="33"/>
      <c r="AJ1093" s="33"/>
      <c r="AK1093" s="33"/>
    </row>
    <row r="1094" spans="1:37">
      <c r="A1094" s="30"/>
      <c r="B1094" s="29"/>
      <c r="C1094" s="31"/>
      <c r="D1094" s="32"/>
      <c r="E1094" s="32"/>
      <c r="F1094" s="32"/>
      <c r="G1094" s="32"/>
      <c r="H1094" s="32"/>
      <c r="I1094" s="32"/>
      <c r="J1094" s="32"/>
      <c r="K1094" s="32"/>
      <c r="L1094" s="32"/>
      <c r="M1094" s="32"/>
      <c r="N1094" s="32"/>
      <c r="O1094" s="32"/>
      <c r="P1094" s="32"/>
      <c r="Q1094" s="32"/>
      <c r="R1094" s="32"/>
      <c r="S1094" s="32"/>
      <c r="T1094" s="32"/>
      <c r="U1094" s="32"/>
      <c r="V1094" s="32"/>
      <c r="W1094" s="33"/>
      <c r="X1094" s="33"/>
      <c r="Y1094" s="33"/>
      <c r="Z1094" s="33"/>
      <c r="AA1094" s="33"/>
      <c r="AB1094" s="33"/>
      <c r="AC1094" s="33"/>
      <c r="AD1094" s="33"/>
      <c r="AE1094" s="33"/>
      <c r="AF1094" s="33"/>
      <c r="AG1094" s="33"/>
      <c r="AH1094" s="33"/>
      <c r="AI1094" s="33"/>
      <c r="AJ1094" s="33"/>
      <c r="AK1094" s="33"/>
    </row>
    <row r="1095" spans="1:37">
      <c r="A1095" s="30"/>
      <c r="B1095" s="29"/>
      <c r="C1095" s="31"/>
      <c r="D1095" s="32"/>
      <c r="E1095" s="32"/>
      <c r="F1095" s="32"/>
      <c r="G1095" s="32"/>
      <c r="H1095" s="32"/>
      <c r="I1095" s="32"/>
      <c r="J1095" s="32"/>
      <c r="K1095" s="32"/>
      <c r="L1095" s="32"/>
      <c r="M1095" s="32"/>
      <c r="N1095" s="32"/>
      <c r="O1095" s="32"/>
      <c r="P1095" s="32"/>
      <c r="Q1095" s="32"/>
      <c r="R1095" s="32"/>
      <c r="S1095" s="32"/>
      <c r="T1095" s="32"/>
      <c r="U1095" s="32"/>
      <c r="V1095" s="32"/>
      <c r="W1095" s="33"/>
      <c r="X1095" s="33"/>
      <c r="Y1095" s="33"/>
      <c r="Z1095" s="33"/>
      <c r="AA1095" s="33"/>
      <c r="AB1095" s="33"/>
      <c r="AC1095" s="33"/>
      <c r="AD1095" s="33"/>
      <c r="AE1095" s="33"/>
      <c r="AF1095" s="33"/>
      <c r="AG1095" s="33"/>
      <c r="AH1095" s="33"/>
      <c r="AI1095" s="33"/>
      <c r="AJ1095" s="33"/>
      <c r="AK1095" s="33"/>
    </row>
    <row r="1096" spans="1:37">
      <c r="A1096" s="30"/>
      <c r="B1096" s="29"/>
      <c r="C1096" s="31"/>
      <c r="D1096" s="32"/>
      <c r="E1096" s="32"/>
      <c r="F1096" s="32"/>
      <c r="G1096" s="32"/>
      <c r="H1096" s="32"/>
      <c r="I1096" s="32"/>
      <c r="J1096" s="32"/>
      <c r="K1096" s="32"/>
      <c r="L1096" s="32"/>
      <c r="M1096" s="32"/>
      <c r="N1096" s="32"/>
      <c r="O1096" s="32"/>
      <c r="P1096" s="32"/>
      <c r="Q1096" s="32"/>
      <c r="R1096" s="32"/>
      <c r="S1096" s="32"/>
      <c r="T1096" s="32"/>
      <c r="U1096" s="32"/>
      <c r="V1096" s="32"/>
      <c r="W1096" s="33"/>
      <c r="X1096" s="33"/>
      <c r="Y1096" s="33"/>
      <c r="Z1096" s="33"/>
      <c r="AA1096" s="33"/>
      <c r="AB1096" s="33"/>
      <c r="AC1096" s="33"/>
      <c r="AD1096" s="33"/>
      <c r="AE1096" s="33"/>
      <c r="AF1096" s="33"/>
      <c r="AG1096" s="33"/>
      <c r="AH1096" s="33"/>
      <c r="AI1096" s="33"/>
      <c r="AJ1096" s="33"/>
      <c r="AK1096" s="33"/>
    </row>
    <row r="1097" spans="1:37">
      <c r="A1097" s="30"/>
      <c r="B1097" s="29"/>
      <c r="C1097" s="31"/>
      <c r="D1097" s="32"/>
      <c r="E1097" s="32"/>
      <c r="F1097" s="32"/>
      <c r="G1097" s="32"/>
      <c r="H1097" s="32"/>
      <c r="I1097" s="32"/>
      <c r="J1097" s="32"/>
      <c r="K1097" s="32"/>
      <c r="L1097" s="32"/>
      <c r="M1097" s="32"/>
      <c r="N1097" s="32"/>
      <c r="O1097" s="32"/>
      <c r="P1097" s="32"/>
      <c r="Q1097" s="32"/>
      <c r="R1097" s="32"/>
      <c r="S1097" s="32"/>
      <c r="T1097" s="32"/>
      <c r="U1097" s="32"/>
      <c r="V1097" s="32"/>
      <c r="W1097" s="33"/>
      <c r="X1097" s="33"/>
      <c r="Y1097" s="33"/>
      <c r="Z1097" s="33"/>
      <c r="AA1097" s="33"/>
      <c r="AB1097" s="33"/>
      <c r="AC1097" s="33"/>
      <c r="AD1097" s="33"/>
      <c r="AE1097" s="33"/>
      <c r="AF1097" s="33"/>
      <c r="AG1097" s="33"/>
      <c r="AH1097" s="33"/>
      <c r="AI1097" s="33"/>
      <c r="AJ1097" s="33"/>
      <c r="AK1097" s="33"/>
    </row>
    <row r="1098" spans="1:37">
      <c r="A1098" s="30"/>
      <c r="B1098" s="29"/>
      <c r="C1098" s="31"/>
      <c r="D1098" s="32"/>
      <c r="E1098" s="32"/>
      <c r="F1098" s="32"/>
      <c r="G1098" s="32"/>
      <c r="H1098" s="32"/>
      <c r="I1098" s="32"/>
      <c r="J1098" s="32"/>
      <c r="K1098" s="32"/>
      <c r="L1098" s="32"/>
      <c r="M1098" s="32"/>
      <c r="N1098" s="32"/>
      <c r="O1098" s="32"/>
      <c r="P1098" s="32"/>
      <c r="Q1098" s="32"/>
      <c r="R1098" s="32"/>
      <c r="S1098" s="32"/>
      <c r="T1098" s="32"/>
      <c r="U1098" s="32"/>
      <c r="V1098" s="32"/>
      <c r="W1098" s="33"/>
      <c r="X1098" s="33"/>
      <c r="Y1098" s="33"/>
      <c r="Z1098" s="33"/>
      <c r="AA1098" s="33"/>
      <c r="AB1098" s="33"/>
      <c r="AC1098" s="33"/>
      <c r="AD1098" s="33"/>
      <c r="AE1098" s="33"/>
      <c r="AF1098" s="33"/>
      <c r="AG1098" s="33"/>
      <c r="AH1098" s="33"/>
      <c r="AI1098" s="33"/>
      <c r="AJ1098" s="33"/>
      <c r="AK1098" s="33"/>
    </row>
    <row r="1099" spans="1:37">
      <c r="A1099" s="30"/>
      <c r="B1099" s="29"/>
      <c r="C1099" s="31"/>
      <c r="D1099" s="32"/>
      <c r="E1099" s="32"/>
      <c r="F1099" s="32"/>
      <c r="G1099" s="32"/>
      <c r="H1099" s="32"/>
      <c r="I1099" s="32"/>
      <c r="J1099" s="32"/>
      <c r="K1099" s="32"/>
      <c r="L1099" s="32"/>
      <c r="M1099" s="32"/>
      <c r="N1099" s="32"/>
      <c r="O1099" s="32"/>
      <c r="P1099" s="32"/>
      <c r="Q1099" s="32"/>
      <c r="R1099" s="32"/>
      <c r="S1099" s="32"/>
      <c r="T1099" s="32"/>
      <c r="U1099" s="32"/>
      <c r="V1099" s="32"/>
      <c r="W1099" s="33"/>
      <c r="X1099" s="33"/>
      <c r="Y1099" s="33"/>
      <c r="Z1099" s="33"/>
      <c r="AA1099" s="33"/>
      <c r="AB1099" s="33"/>
      <c r="AC1099" s="33"/>
      <c r="AD1099" s="33"/>
      <c r="AE1099" s="33"/>
      <c r="AF1099" s="33"/>
      <c r="AG1099" s="33"/>
      <c r="AH1099" s="33"/>
      <c r="AI1099" s="33"/>
      <c r="AJ1099" s="33"/>
      <c r="AK1099" s="33"/>
    </row>
    <row r="1100" spans="1:37">
      <c r="A1100" s="30"/>
      <c r="B1100" s="29"/>
      <c r="C1100" s="31"/>
      <c r="D1100" s="32"/>
      <c r="E1100" s="32"/>
      <c r="F1100" s="32"/>
      <c r="G1100" s="32"/>
      <c r="H1100" s="32"/>
      <c r="I1100" s="32"/>
      <c r="J1100" s="32"/>
      <c r="K1100" s="32"/>
      <c r="L1100" s="32"/>
      <c r="M1100" s="32"/>
      <c r="N1100" s="32"/>
      <c r="O1100" s="32"/>
      <c r="P1100" s="32"/>
      <c r="Q1100" s="32"/>
      <c r="R1100" s="32"/>
      <c r="S1100" s="32"/>
      <c r="T1100" s="32"/>
      <c r="U1100" s="32"/>
      <c r="V1100" s="32"/>
      <c r="W1100" s="33"/>
      <c r="X1100" s="33"/>
      <c r="Y1100" s="33"/>
      <c r="Z1100" s="33"/>
      <c r="AA1100" s="33"/>
      <c r="AB1100" s="33"/>
      <c r="AC1100" s="33"/>
      <c r="AD1100" s="33"/>
      <c r="AE1100" s="33"/>
      <c r="AF1100" s="33"/>
      <c r="AG1100" s="33"/>
      <c r="AH1100" s="33"/>
      <c r="AI1100" s="33"/>
      <c r="AJ1100" s="33"/>
      <c r="AK1100" s="33"/>
    </row>
    <row r="1101" spans="1:37">
      <c r="A1101" s="30"/>
      <c r="B1101" s="29"/>
      <c r="C1101" s="31"/>
      <c r="D1101" s="32"/>
      <c r="E1101" s="32"/>
      <c r="F1101" s="32"/>
      <c r="G1101" s="32"/>
      <c r="H1101" s="32"/>
      <c r="I1101" s="32"/>
      <c r="J1101" s="32"/>
      <c r="K1101" s="32"/>
      <c r="L1101" s="32"/>
      <c r="M1101" s="32"/>
      <c r="N1101" s="32"/>
      <c r="O1101" s="32"/>
      <c r="P1101" s="32"/>
      <c r="Q1101" s="32"/>
      <c r="R1101" s="32"/>
      <c r="S1101" s="32"/>
      <c r="T1101" s="32"/>
      <c r="U1101" s="32"/>
      <c r="V1101" s="32"/>
      <c r="W1101" s="33"/>
      <c r="X1101" s="33"/>
      <c r="Y1101" s="33"/>
      <c r="Z1101" s="33"/>
      <c r="AA1101" s="33"/>
      <c r="AB1101" s="33"/>
      <c r="AC1101" s="33"/>
      <c r="AD1101" s="33"/>
      <c r="AE1101" s="33"/>
      <c r="AF1101" s="33"/>
      <c r="AG1101" s="33"/>
      <c r="AH1101" s="33"/>
      <c r="AI1101" s="33"/>
      <c r="AJ1101" s="33"/>
      <c r="AK1101" s="33"/>
    </row>
    <row r="1102" spans="1:37">
      <c r="A1102" s="30"/>
      <c r="B1102" s="29"/>
      <c r="C1102" s="31"/>
      <c r="D1102" s="32"/>
      <c r="E1102" s="32"/>
      <c r="F1102" s="32"/>
      <c r="G1102" s="32"/>
      <c r="H1102" s="32"/>
      <c r="I1102" s="32"/>
      <c r="J1102" s="32"/>
      <c r="K1102" s="32"/>
      <c r="L1102" s="32"/>
      <c r="M1102" s="32"/>
      <c r="N1102" s="32"/>
      <c r="O1102" s="32"/>
      <c r="P1102" s="32"/>
      <c r="Q1102" s="32"/>
      <c r="R1102" s="32"/>
      <c r="S1102" s="32"/>
      <c r="T1102" s="32"/>
      <c r="U1102" s="32"/>
      <c r="V1102" s="32"/>
      <c r="W1102" s="33"/>
      <c r="X1102" s="33"/>
      <c r="Y1102" s="33"/>
      <c r="Z1102" s="33"/>
      <c r="AA1102" s="33"/>
      <c r="AB1102" s="33"/>
      <c r="AC1102" s="33"/>
      <c r="AD1102" s="33"/>
      <c r="AE1102" s="33"/>
      <c r="AF1102" s="33"/>
      <c r="AG1102" s="33"/>
      <c r="AH1102" s="33"/>
      <c r="AI1102" s="33"/>
      <c r="AJ1102" s="33"/>
      <c r="AK1102" s="33"/>
    </row>
    <row r="1103" spans="1:37">
      <c r="A1103" s="30"/>
      <c r="B1103" s="29"/>
      <c r="C1103" s="31"/>
      <c r="D1103" s="32"/>
      <c r="E1103" s="32"/>
      <c r="F1103" s="32"/>
      <c r="G1103" s="32"/>
      <c r="H1103" s="32"/>
      <c r="I1103" s="32"/>
      <c r="J1103" s="32"/>
      <c r="K1103" s="32"/>
      <c r="L1103" s="32"/>
      <c r="M1103" s="32"/>
      <c r="N1103" s="32"/>
      <c r="O1103" s="32"/>
      <c r="P1103" s="32"/>
      <c r="Q1103" s="32"/>
      <c r="R1103" s="32"/>
      <c r="S1103" s="32"/>
      <c r="T1103" s="32"/>
      <c r="U1103" s="32"/>
      <c r="V1103" s="32"/>
      <c r="W1103" s="33"/>
      <c r="X1103" s="33"/>
      <c r="Y1103" s="33"/>
      <c r="Z1103" s="33"/>
      <c r="AA1103" s="33"/>
      <c r="AB1103" s="33"/>
      <c r="AC1103" s="33"/>
      <c r="AD1103" s="33"/>
      <c r="AE1103" s="33"/>
      <c r="AF1103" s="33"/>
      <c r="AG1103" s="33"/>
      <c r="AH1103" s="33"/>
      <c r="AI1103" s="33"/>
      <c r="AJ1103" s="33"/>
      <c r="AK1103" s="33"/>
    </row>
    <row r="1104" spans="1:37">
      <c r="A1104" s="30"/>
      <c r="B1104" s="29"/>
      <c r="C1104" s="31"/>
      <c r="D1104" s="32"/>
      <c r="E1104" s="32"/>
      <c r="F1104" s="32"/>
      <c r="G1104" s="32"/>
      <c r="H1104" s="32"/>
      <c r="I1104" s="32"/>
      <c r="J1104" s="32"/>
      <c r="K1104" s="32"/>
      <c r="L1104" s="32"/>
      <c r="M1104" s="32"/>
      <c r="N1104" s="32"/>
      <c r="O1104" s="32"/>
      <c r="P1104" s="32"/>
      <c r="Q1104" s="32"/>
      <c r="R1104" s="32"/>
      <c r="S1104" s="32"/>
      <c r="T1104" s="32"/>
      <c r="U1104" s="32"/>
      <c r="V1104" s="32"/>
      <c r="W1104" s="33"/>
      <c r="X1104" s="33"/>
      <c r="Y1104" s="33"/>
      <c r="Z1104" s="33"/>
      <c r="AA1104" s="33"/>
      <c r="AB1104" s="33"/>
      <c r="AC1104" s="33"/>
      <c r="AD1104" s="33"/>
      <c r="AE1104" s="33"/>
      <c r="AF1104" s="33"/>
      <c r="AG1104" s="33"/>
      <c r="AH1104" s="33"/>
      <c r="AI1104" s="33"/>
      <c r="AJ1104" s="33"/>
      <c r="AK1104" s="33"/>
    </row>
    <row r="1105" spans="1:37">
      <c r="A1105" s="30"/>
      <c r="B1105" s="29"/>
      <c r="C1105" s="31"/>
      <c r="D1105" s="32"/>
      <c r="E1105" s="32"/>
      <c r="F1105" s="32"/>
      <c r="G1105" s="32"/>
      <c r="H1105" s="32"/>
      <c r="I1105" s="32"/>
      <c r="J1105" s="32"/>
      <c r="K1105" s="32"/>
      <c r="L1105" s="32"/>
      <c r="M1105" s="32"/>
      <c r="N1105" s="32"/>
      <c r="O1105" s="32"/>
      <c r="P1105" s="32"/>
      <c r="Q1105" s="32"/>
      <c r="R1105" s="32"/>
      <c r="S1105" s="32"/>
      <c r="T1105" s="32"/>
      <c r="U1105" s="32"/>
      <c r="V1105" s="32"/>
      <c r="W1105" s="33"/>
      <c r="X1105" s="33"/>
      <c r="Y1105" s="33"/>
      <c r="Z1105" s="33"/>
      <c r="AA1105" s="33"/>
      <c r="AB1105" s="33"/>
      <c r="AC1105" s="33"/>
      <c r="AD1105" s="33"/>
      <c r="AE1105" s="33"/>
      <c r="AF1105" s="33"/>
      <c r="AG1105" s="33"/>
      <c r="AH1105" s="33"/>
      <c r="AI1105" s="33"/>
      <c r="AJ1105" s="33"/>
      <c r="AK1105" s="33"/>
    </row>
    <row r="1106" spans="1:37">
      <c r="A1106" s="30"/>
      <c r="B1106" s="29"/>
      <c r="C1106" s="31"/>
      <c r="D1106" s="32"/>
      <c r="E1106" s="32"/>
      <c r="F1106" s="32"/>
      <c r="G1106" s="32"/>
      <c r="H1106" s="32"/>
      <c r="I1106" s="32"/>
      <c r="J1106" s="32"/>
      <c r="K1106" s="32"/>
      <c r="L1106" s="32"/>
      <c r="M1106" s="32"/>
      <c r="N1106" s="32"/>
      <c r="O1106" s="32"/>
      <c r="P1106" s="32"/>
      <c r="Q1106" s="32"/>
      <c r="R1106" s="32"/>
      <c r="S1106" s="32"/>
      <c r="T1106" s="32"/>
      <c r="U1106" s="32"/>
      <c r="V1106" s="32"/>
      <c r="W1106" s="33"/>
      <c r="X1106" s="33"/>
      <c r="Y1106" s="33"/>
      <c r="Z1106" s="33"/>
      <c r="AA1106" s="33"/>
      <c r="AB1106" s="33"/>
      <c r="AC1106" s="33"/>
      <c r="AD1106" s="33"/>
      <c r="AE1106" s="33"/>
      <c r="AF1106" s="33"/>
      <c r="AG1106" s="33"/>
      <c r="AH1106" s="33"/>
      <c r="AI1106" s="33"/>
      <c r="AJ1106" s="33"/>
      <c r="AK1106" s="33"/>
    </row>
    <row r="1107" spans="1:37">
      <c r="A1107" s="30"/>
      <c r="B1107" s="29"/>
      <c r="C1107" s="31"/>
      <c r="D1107" s="32"/>
      <c r="E1107" s="32"/>
      <c r="F1107" s="32"/>
      <c r="G1107" s="32"/>
      <c r="H1107" s="32"/>
      <c r="I1107" s="32"/>
      <c r="J1107" s="32"/>
      <c r="K1107" s="32"/>
      <c r="L1107" s="32"/>
      <c r="M1107" s="32"/>
      <c r="N1107" s="32"/>
      <c r="O1107" s="32"/>
      <c r="P1107" s="32"/>
      <c r="Q1107" s="32"/>
      <c r="R1107" s="32"/>
      <c r="S1107" s="32"/>
      <c r="T1107" s="32"/>
      <c r="U1107" s="32"/>
      <c r="V1107" s="32"/>
      <c r="W1107" s="33"/>
      <c r="X1107" s="33"/>
      <c r="Y1107" s="33"/>
      <c r="Z1107" s="33"/>
      <c r="AA1107" s="33"/>
      <c r="AB1107" s="33"/>
      <c r="AC1107" s="33"/>
      <c r="AD1107" s="33"/>
      <c r="AE1107" s="33"/>
      <c r="AF1107" s="33"/>
      <c r="AG1107" s="33"/>
      <c r="AH1107" s="33"/>
      <c r="AI1107" s="33"/>
      <c r="AJ1107" s="33"/>
      <c r="AK1107" s="33"/>
    </row>
    <row r="1108" spans="1:37">
      <c r="A1108" s="30"/>
      <c r="B1108" s="29"/>
      <c r="C1108" s="31"/>
      <c r="D1108" s="32"/>
      <c r="E1108" s="32"/>
      <c r="F1108" s="32"/>
      <c r="G1108" s="32"/>
      <c r="H1108" s="32"/>
      <c r="I1108" s="32"/>
      <c r="J1108" s="32"/>
      <c r="K1108" s="32"/>
      <c r="L1108" s="32"/>
      <c r="M1108" s="32"/>
      <c r="N1108" s="32"/>
      <c r="O1108" s="32"/>
      <c r="P1108" s="32"/>
      <c r="Q1108" s="32"/>
      <c r="R1108" s="32"/>
      <c r="S1108" s="32"/>
      <c r="T1108" s="32"/>
      <c r="U1108" s="32"/>
      <c r="V1108" s="32"/>
      <c r="W1108" s="33"/>
      <c r="X1108" s="33"/>
      <c r="Y1108" s="33"/>
      <c r="Z1108" s="33"/>
      <c r="AA1108" s="33"/>
      <c r="AB1108" s="33"/>
      <c r="AC1108" s="33"/>
      <c r="AD1108" s="33"/>
      <c r="AE1108" s="33"/>
      <c r="AF1108" s="33"/>
      <c r="AG1108" s="33"/>
      <c r="AH1108" s="33"/>
      <c r="AI1108" s="33"/>
      <c r="AJ1108" s="33"/>
      <c r="AK1108" s="33"/>
    </row>
    <row r="1109" spans="1:37">
      <c r="A1109" s="30"/>
      <c r="B1109" s="29"/>
      <c r="C1109" s="31"/>
      <c r="D1109" s="32"/>
      <c r="E1109" s="32"/>
      <c r="F1109" s="32"/>
      <c r="G1109" s="32"/>
      <c r="H1109" s="32"/>
      <c r="I1109" s="32"/>
      <c r="J1109" s="32"/>
      <c r="K1109" s="32"/>
      <c r="L1109" s="32"/>
      <c r="M1109" s="32"/>
      <c r="N1109" s="32"/>
      <c r="O1109" s="32"/>
      <c r="P1109" s="32"/>
      <c r="Q1109" s="32"/>
      <c r="R1109" s="32"/>
      <c r="S1109" s="32"/>
      <c r="T1109" s="32"/>
      <c r="U1109" s="32"/>
      <c r="V1109" s="32"/>
      <c r="W1109" s="33"/>
      <c r="X1109" s="33"/>
      <c r="Y1109" s="33"/>
      <c r="Z1109" s="33"/>
      <c r="AA1109" s="33"/>
      <c r="AB1109" s="33"/>
      <c r="AC1109" s="33"/>
      <c r="AD1109" s="33"/>
      <c r="AE1109" s="33"/>
      <c r="AF1109" s="33"/>
      <c r="AG1109" s="33"/>
      <c r="AH1109" s="33"/>
      <c r="AI1109" s="33"/>
      <c r="AJ1109" s="33"/>
      <c r="AK1109" s="33"/>
    </row>
    <row r="1110" spans="1:37">
      <c r="A1110" s="30"/>
      <c r="B1110" s="29"/>
      <c r="C1110" s="31"/>
      <c r="D1110" s="32"/>
      <c r="E1110" s="32"/>
      <c r="F1110" s="32"/>
      <c r="G1110" s="32"/>
      <c r="H1110" s="32"/>
      <c r="I1110" s="32"/>
      <c r="J1110" s="32"/>
      <c r="K1110" s="32"/>
      <c r="L1110" s="32"/>
      <c r="M1110" s="32"/>
      <c r="N1110" s="32"/>
      <c r="O1110" s="32"/>
      <c r="P1110" s="32"/>
      <c r="Q1110" s="32"/>
      <c r="R1110" s="32"/>
      <c r="S1110" s="32"/>
      <c r="T1110" s="32"/>
      <c r="U1110" s="32"/>
      <c r="V1110" s="32"/>
      <c r="W1110" s="33"/>
      <c r="X1110" s="33"/>
      <c r="Y1110" s="33"/>
      <c r="Z1110" s="33"/>
      <c r="AA1110" s="33"/>
      <c r="AB1110" s="33"/>
      <c r="AC1110" s="33"/>
      <c r="AD1110" s="33"/>
      <c r="AE1110" s="33"/>
      <c r="AF1110" s="33"/>
      <c r="AG1110" s="33"/>
      <c r="AH1110" s="33"/>
      <c r="AI1110" s="33"/>
      <c r="AJ1110" s="33"/>
      <c r="AK1110" s="33"/>
    </row>
    <row r="1111" spans="1:37">
      <c r="A1111" s="30"/>
      <c r="B1111" s="29"/>
      <c r="C1111" s="31"/>
      <c r="D1111" s="32"/>
      <c r="E1111" s="32"/>
      <c r="F1111" s="32"/>
      <c r="G1111" s="32"/>
      <c r="H1111" s="32"/>
      <c r="I1111" s="32"/>
      <c r="J1111" s="32"/>
      <c r="K1111" s="32"/>
      <c r="L1111" s="32"/>
      <c r="M1111" s="32"/>
      <c r="N1111" s="32"/>
      <c r="O1111" s="32"/>
      <c r="P1111" s="32"/>
      <c r="Q1111" s="32"/>
      <c r="R1111" s="32"/>
      <c r="S1111" s="32"/>
      <c r="T1111" s="32"/>
      <c r="U1111" s="32"/>
      <c r="V1111" s="32"/>
      <c r="W1111" s="33"/>
      <c r="X1111" s="33"/>
      <c r="Y1111" s="33"/>
      <c r="Z1111" s="33"/>
      <c r="AA1111" s="33"/>
      <c r="AB1111" s="33"/>
      <c r="AC1111" s="33"/>
      <c r="AD1111" s="33"/>
      <c r="AE1111" s="33"/>
      <c r="AF1111" s="33"/>
      <c r="AG1111" s="33"/>
      <c r="AH1111" s="33"/>
      <c r="AI1111" s="33"/>
      <c r="AJ1111" s="33"/>
      <c r="AK1111" s="33"/>
    </row>
    <row r="1112" spans="1:37">
      <c r="A1112" s="30"/>
      <c r="B1112" s="29"/>
      <c r="C1112" s="31"/>
      <c r="D1112" s="32"/>
      <c r="E1112" s="32"/>
      <c r="F1112" s="32"/>
      <c r="G1112" s="32"/>
      <c r="H1112" s="32"/>
      <c r="I1112" s="32"/>
      <c r="J1112" s="32"/>
      <c r="K1112" s="32"/>
      <c r="L1112" s="32"/>
      <c r="M1112" s="32"/>
      <c r="N1112" s="32"/>
      <c r="O1112" s="32"/>
      <c r="P1112" s="32"/>
      <c r="Q1112" s="32"/>
      <c r="R1112" s="32"/>
      <c r="S1112" s="32"/>
      <c r="T1112" s="32"/>
      <c r="U1112" s="32"/>
      <c r="V1112" s="32"/>
      <c r="W1112" s="33"/>
      <c r="X1112" s="33"/>
      <c r="Y1112" s="33"/>
      <c r="Z1112" s="33"/>
      <c r="AA1112" s="33"/>
      <c r="AB1112" s="33"/>
      <c r="AC1112" s="33"/>
      <c r="AD1112" s="33"/>
      <c r="AE1112" s="33"/>
      <c r="AF1112" s="33"/>
      <c r="AG1112" s="33"/>
      <c r="AH1112" s="33"/>
      <c r="AI1112" s="33"/>
      <c r="AJ1112" s="33"/>
      <c r="AK1112" s="33"/>
    </row>
    <row r="1113" spans="1:37">
      <c r="A1113" s="30"/>
      <c r="B1113" s="29"/>
      <c r="C1113" s="31"/>
      <c r="D1113" s="32"/>
      <c r="E1113" s="32"/>
      <c r="F1113" s="32"/>
      <c r="G1113" s="32"/>
      <c r="H1113" s="32"/>
      <c r="I1113" s="32"/>
      <c r="J1113" s="32"/>
      <c r="K1113" s="32"/>
      <c r="L1113" s="32"/>
      <c r="M1113" s="32"/>
      <c r="N1113" s="32"/>
      <c r="O1113" s="32"/>
      <c r="P1113" s="32"/>
      <c r="Q1113" s="32"/>
      <c r="R1113" s="32"/>
      <c r="S1113" s="32"/>
      <c r="T1113" s="32"/>
      <c r="U1113" s="32"/>
      <c r="V1113" s="32"/>
      <c r="W1113" s="33"/>
      <c r="X1113" s="33"/>
      <c r="Y1113" s="33"/>
      <c r="Z1113" s="33"/>
      <c r="AA1113" s="33"/>
      <c r="AB1113" s="33"/>
      <c r="AC1113" s="33"/>
      <c r="AD1113" s="33"/>
      <c r="AE1113" s="33"/>
      <c r="AF1113" s="33"/>
      <c r="AG1113" s="33"/>
      <c r="AH1113" s="33"/>
      <c r="AI1113" s="33"/>
      <c r="AJ1113" s="33"/>
      <c r="AK1113" s="33"/>
    </row>
    <row r="1114" spans="1:37">
      <c r="A1114" s="30"/>
      <c r="B1114" s="29"/>
      <c r="C1114" s="31"/>
      <c r="D1114" s="32"/>
      <c r="E1114" s="32"/>
      <c r="F1114" s="32"/>
      <c r="G1114" s="32"/>
      <c r="H1114" s="32"/>
      <c r="I1114" s="32"/>
      <c r="J1114" s="32"/>
      <c r="K1114" s="32"/>
      <c r="L1114" s="32"/>
      <c r="M1114" s="32"/>
      <c r="N1114" s="32"/>
      <c r="O1114" s="32"/>
      <c r="P1114" s="32"/>
      <c r="Q1114" s="32"/>
      <c r="R1114" s="32"/>
      <c r="S1114" s="32"/>
      <c r="T1114" s="32"/>
      <c r="U1114" s="32"/>
      <c r="V1114" s="32"/>
      <c r="W1114" s="33"/>
      <c r="X1114" s="33"/>
      <c r="Y1114" s="33"/>
      <c r="Z1114" s="33"/>
      <c r="AA1114" s="33"/>
      <c r="AB1114" s="33"/>
      <c r="AC1114" s="33"/>
      <c r="AD1114" s="33"/>
      <c r="AE1114" s="33"/>
      <c r="AF1114" s="33"/>
      <c r="AG1114" s="33"/>
      <c r="AH1114" s="33"/>
      <c r="AI1114" s="33"/>
      <c r="AJ1114" s="33"/>
      <c r="AK1114" s="33"/>
    </row>
    <row r="1115" spans="1:37">
      <c r="A1115" s="30"/>
      <c r="B1115" s="29"/>
      <c r="C1115" s="31"/>
      <c r="D1115" s="32"/>
      <c r="E1115" s="32"/>
      <c r="F1115" s="32"/>
      <c r="G1115" s="32"/>
      <c r="H1115" s="32"/>
      <c r="I1115" s="32"/>
      <c r="J1115" s="32"/>
      <c r="K1115" s="32"/>
      <c r="L1115" s="32"/>
      <c r="M1115" s="32"/>
      <c r="N1115" s="32"/>
      <c r="O1115" s="32"/>
      <c r="P1115" s="32"/>
      <c r="Q1115" s="32"/>
      <c r="R1115" s="32"/>
      <c r="S1115" s="32"/>
      <c r="T1115" s="32"/>
      <c r="U1115" s="32"/>
      <c r="V1115" s="32"/>
      <c r="W1115" s="33"/>
      <c r="X1115" s="33"/>
      <c r="Y1115" s="33"/>
      <c r="Z1115" s="33"/>
      <c r="AA1115" s="33"/>
      <c r="AB1115" s="33"/>
      <c r="AC1115" s="33"/>
      <c r="AD1115" s="33"/>
      <c r="AE1115" s="33"/>
      <c r="AF1115" s="33"/>
      <c r="AG1115" s="33"/>
      <c r="AH1115" s="33"/>
      <c r="AI1115" s="33"/>
      <c r="AJ1115" s="33"/>
      <c r="AK1115" s="33"/>
    </row>
    <row r="1116" spans="1:37">
      <c r="A1116" s="30"/>
      <c r="B1116" s="29"/>
      <c r="C1116" s="31"/>
      <c r="D1116" s="32"/>
      <c r="E1116" s="32"/>
      <c r="F1116" s="32"/>
      <c r="G1116" s="32"/>
      <c r="H1116" s="32"/>
      <c r="I1116" s="32"/>
      <c r="J1116" s="32"/>
      <c r="K1116" s="32"/>
      <c r="L1116" s="32"/>
      <c r="M1116" s="32"/>
      <c r="N1116" s="32"/>
      <c r="O1116" s="32"/>
      <c r="P1116" s="32"/>
      <c r="Q1116" s="32"/>
      <c r="R1116" s="32"/>
      <c r="S1116" s="32"/>
      <c r="T1116" s="32"/>
      <c r="U1116" s="32"/>
      <c r="V1116" s="32"/>
      <c r="W1116" s="33"/>
      <c r="X1116" s="33"/>
      <c r="Y1116" s="33"/>
      <c r="Z1116" s="33"/>
      <c r="AA1116" s="33"/>
      <c r="AB1116" s="33"/>
      <c r="AC1116" s="33"/>
      <c r="AD1116" s="33"/>
      <c r="AE1116" s="33"/>
      <c r="AF1116" s="33"/>
      <c r="AG1116" s="33"/>
      <c r="AH1116" s="33"/>
      <c r="AI1116" s="33"/>
      <c r="AJ1116" s="33"/>
      <c r="AK1116" s="33"/>
    </row>
    <row r="1117" spans="1:37">
      <c r="A1117" s="30"/>
      <c r="B1117" s="29"/>
      <c r="C1117" s="31"/>
      <c r="D1117" s="32"/>
      <c r="E1117" s="32"/>
      <c r="F1117" s="32"/>
      <c r="G1117" s="32"/>
      <c r="H1117" s="32"/>
      <c r="I1117" s="32"/>
      <c r="J1117" s="32"/>
      <c r="K1117" s="32"/>
      <c r="L1117" s="32"/>
      <c r="M1117" s="32"/>
      <c r="N1117" s="32"/>
      <c r="O1117" s="32"/>
      <c r="P1117" s="32"/>
      <c r="Q1117" s="32"/>
      <c r="R1117" s="32"/>
      <c r="S1117" s="32"/>
      <c r="T1117" s="32"/>
      <c r="U1117" s="32"/>
      <c r="V1117" s="32"/>
      <c r="W1117" s="33"/>
      <c r="X1117" s="33"/>
      <c r="Y1117" s="33"/>
      <c r="Z1117" s="33"/>
      <c r="AA1117" s="33"/>
      <c r="AB1117" s="33"/>
      <c r="AC1117" s="33"/>
      <c r="AD1117" s="33"/>
      <c r="AE1117" s="33"/>
      <c r="AF1117" s="33"/>
      <c r="AG1117" s="33"/>
      <c r="AH1117" s="33"/>
      <c r="AI1117" s="33"/>
      <c r="AJ1117" s="33"/>
      <c r="AK1117" s="33"/>
    </row>
    <row r="1118" spans="1:37">
      <c r="A1118" s="30"/>
      <c r="B1118" s="29"/>
      <c r="C1118" s="31"/>
      <c r="D1118" s="32"/>
      <c r="E1118" s="32"/>
      <c r="F1118" s="32"/>
      <c r="G1118" s="32"/>
      <c r="H1118" s="32"/>
      <c r="I1118" s="32"/>
      <c r="J1118" s="32"/>
      <c r="K1118" s="32"/>
      <c r="L1118" s="32"/>
      <c r="M1118" s="32"/>
      <c r="N1118" s="32"/>
      <c r="O1118" s="32"/>
      <c r="P1118" s="32"/>
      <c r="Q1118" s="32"/>
      <c r="R1118" s="32"/>
      <c r="S1118" s="32"/>
      <c r="T1118" s="32"/>
      <c r="U1118" s="32"/>
      <c r="V1118" s="32"/>
      <c r="W1118" s="33"/>
      <c r="X1118" s="33"/>
      <c r="Y1118" s="33"/>
      <c r="Z1118" s="33"/>
      <c r="AA1118" s="33"/>
      <c r="AB1118" s="33"/>
      <c r="AC1118" s="33"/>
      <c r="AD1118" s="33"/>
      <c r="AE1118" s="33"/>
      <c r="AF1118" s="33"/>
      <c r="AG1118" s="33"/>
      <c r="AH1118" s="33"/>
      <c r="AI1118" s="33"/>
      <c r="AJ1118" s="33"/>
      <c r="AK1118" s="33"/>
    </row>
    <row r="1119" spans="1:37">
      <c r="A1119" s="30"/>
      <c r="B1119" s="29"/>
      <c r="C1119" s="31"/>
      <c r="D1119" s="32"/>
      <c r="E1119" s="32"/>
      <c r="F1119" s="32"/>
      <c r="G1119" s="32"/>
      <c r="H1119" s="32"/>
      <c r="I1119" s="32"/>
      <c r="J1119" s="32"/>
      <c r="K1119" s="32"/>
      <c r="L1119" s="32"/>
      <c r="M1119" s="32"/>
      <c r="N1119" s="32"/>
      <c r="O1119" s="32"/>
      <c r="P1119" s="32"/>
      <c r="Q1119" s="32"/>
      <c r="R1119" s="32"/>
      <c r="S1119" s="32"/>
      <c r="T1119" s="32"/>
      <c r="U1119" s="32"/>
      <c r="V1119" s="32"/>
      <c r="W1119" s="33"/>
      <c r="X1119" s="33"/>
      <c r="Y1119" s="33"/>
      <c r="Z1119" s="33"/>
      <c r="AA1119" s="33"/>
      <c r="AB1119" s="33"/>
      <c r="AC1119" s="33"/>
      <c r="AD1119" s="33"/>
      <c r="AE1119" s="33"/>
      <c r="AF1119" s="33"/>
      <c r="AG1119" s="33"/>
      <c r="AH1119" s="33"/>
      <c r="AI1119" s="33"/>
      <c r="AJ1119" s="33"/>
      <c r="AK1119" s="33"/>
    </row>
    <row r="1120" spans="1:37">
      <c r="A1120" s="30"/>
      <c r="B1120" s="29"/>
      <c r="C1120" s="31"/>
      <c r="D1120" s="32"/>
      <c r="E1120" s="32"/>
      <c r="F1120" s="32"/>
      <c r="G1120" s="32"/>
      <c r="H1120" s="32"/>
      <c r="I1120" s="32"/>
      <c r="J1120" s="32"/>
      <c r="K1120" s="32"/>
      <c r="L1120" s="32"/>
      <c r="M1120" s="32"/>
      <c r="N1120" s="32"/>
      <c r="O1120" s="32"/>
      <c r="P1120" s="32"/>
      <c r="Q1120" s="32"/>
      <c r="R1120" s="32"/>
      <c r="S1120" s="32"/>
      <c r="T1120" s="32"/>
      <c r="U1120" s="32"/>
      <c r="V1120" s="32"/>
      <c r="W1120" s="33"/>
      <c r="X1120" s="33"/>
      <c r="Y1120" s="33"/>
      <c r="Z1120" s="33"/>
      <c r="AA1120" s="33"/>
      <c r="AB1120" s="33"/>
      <c r="AC1120" s="33"/>
      <c r="AD1120" s="33"/>
      <c r="AE1120" s="33"/>
      <c r="AF1120" s="33"/>
      <c r="AG1120" s="33"/>
      <c r="AH1120" s="33"/>
      <c r="AI1120" s="33"/>
      <c r="AJ1120" s="33"/>
      <c r="AK1120" s="33"/>
    </row>
    <row r="1121" spans="1:37">
      <c r="A1121" s="30"/>
      <c r="B1121" s="29"/>
      <c r="C1121" s="31"/>
      <c r="D1121" s="32"/>
      <c r="E1121" s="32"/>
      <c r="F1121" s="32"/>
      <c r="G1121" s="32"/>
      <c r="H1121" s="32"/>
      <c r="I1121" s="32"/>
      <c r="J1121" s="32"/>
      <c r="K1121" s="32"/>
      <c r="L1121" s="32"/>
      <c r="M1121" s="32"/>
      <c r="N1121" s="32"/>
      <c r="O1121" s="32"/>
      <c r="P1121" s="32"/>
      <c r="Q1121" s="32"/>
      <c r="R1121" s="32"/>
      <c r="S1121" s="32"/>
      <c r="T1121" s="32"/>
      <c r="U1121" s="32"/>
      <c r="V1121" s="32"/>
      <c r="W1121" s="33"/>
      <c r="X1121" s="33"/>
      <c r="Y1121" s="33"/>
      <c r="Z1121" s="33"/>
      <c r="AA1121" s="33"/>
      <c r="AB1121" s="33"/>
      <c r="AC1121" s="33"/>
      <c r="AD1121" s="33"/>
      <c r="AE1121" s="33"/>
      <c r="AF1121" s="33"/>
      <c r="AG1121" s="33"/>
      <c r="AH1121" s="33"/>
      <c r="AI1121" s="33"/>
      <c r="AJ1121" s="33"/>
      <c r="AK1121" s="33"/>
    </row>
    <row r="1122" spans="1:37">
      <c r="A1122" s="30"/>
      <c r="B1122" s="29"/>
      <c r="C1122" s="31"/>
      <c r="D1122" s="32"/>
      <c r="E1122" s="32"/>
      <c r="F1122" s="32"/>
      <c r="G1122" s="32"/>
      <c r="H1122" s="32"/>
      <c r="I1122" s="32"/>
      <c r="J1122" s="32"/>
      <c r="K1122" s="32"/>
      <c r="L1122" s="32"/>
      <c r="M1122" s="32"/>
      <c r="N1122" s="32"/>
      <c r="O1122" s="32"/>
      <c r="P1122" s="32"/>
      <c r="Q1122" s="32"/>
      <c r="R1122" s="32"/>
      <c r="S1122" s="32"/>
      <c r="T1122" s="32"/>
      <c r="U1122" s="32"/>
      <c r="V1122" s="32"/>
      <c r="W1122" s="33"/>
      <c r="X1122" s="33"/>
      <c r="Y1122" s="33"/>
      <c r="Z1122" s="33"/>
      <c r="AA1122" s="33"/>
      <c r="AB1122" s="33"/>
      <c r="AC1122" s="33"/>
      <c r="AD1122" s="33"/>
      <c r="AE1122" s="33"/>
      <c r="AF1122" s="33"/>
      <c r="AG1122" s="33"/>
      <c r="AH1122" s="33"/>
      <c r="AI1122" s="33"/>
      <c r="AJ1122" s="33"/>
      <c r="AK1122" s="33"/>
    </row>
    <row r="1123" spans="1:37">
      <c r="A1123" s="30"/>
      <c r="B1123" s="29"/>
      <c r="C1123" s="31"/>
      <c r="D1123" s="32"/>
      <c r="E1123" s="32"/>
      <c r="F1123" s="32"/>
      <c r="G1123" s="32"/>
      <c r="H1123" s="32"/>
      <c r="I1123" s="32"/>
      <c r="J1123" s="32"/>
      <c r="K1123" s="32"/>
      <c r="L1123" s="32"/>
      <c r="M1123" s="32"/>
      <c r="N1123" s="32"/>
      <c r="O1123" s="32"/>
      <c r="P1123" s="32"/>
      <c r="Q1123" s="32"/>
      <c r="R1123" s="32"/>
      <c r="S1123" s="32"/>
      <c r="T1123" s="32"/>
      <c r="U1123" s="32"/>
      <c r="V1123" s="32"/>
      <c r="W1123" s="33"/>
      <c r="X1123" s="33"/>
      <c r="Y1123" s="33"/>
      <c r="Z1123" s="33"/>
      <c r="AA1123" s="33"/>
      <c r="AB1123" s="33"/>
      <c r="AC1123" s="33"/>
      <c r="AD1123" s="33"/>
      <c r="AE1123" s="33"/>
      <c r="AF1123" s="33"/>
      <c r="AG1123" s="33"/>
      <c r="AH1123" s="33"/>
      <c r="AI1123" s="33"/>
      <c r="AJ1123" s="33"/>
      <c r="AK1123" s="33"/>
    </row>
    <row r="1124" spans="1:37">
      <c r="A1124" s="30"/>
      <c r="B1124" s="29"/>
      <c r="C1124" s="31"/>
      <c r="D1124" s="32"/>
      <c r="E1124" s="32"/>
      <c r="F1124" s="32"/>
      <c r="G1124" s="32"/>
      <c r="H1124" s="32"/>
      <c r="I1124" s="32"/>
      <c r="J1124" s="32"/>
      <c r="K1124" s="32"/>
      <c r="L1124" s="32"/>
      <c r="M1124" s="32"/>
      <c r="N1124" s="32"/>
      <c r="O1124" s="32"/>
      <c r="P1124" s="32"/>
      <c r="Q1124" s="32"/>
      <c r="R1124" s="32"/>
      <c r="S1124" s="32"/>
      <c r="T1124" s="32"/>
      <c r="U1124" s="32"/>
      <c r="V1124" s="32"/>
      <c r="W1124" s="33"/>
      <c r="X1124" s="33"/>
      <c r="Y1124" s="33"/>
      <c r="Z1124" s="33"/>
      <c r="AA1124" s="33"/>
      <c r="AB1124" s="33"/>
      <c r="AC1124" s="33"/>
      <c r="AD1124" s="33"/>
      <c r="AE1124" s="33"/>
      <c r="AF1124" s="33"/>
      <c r="AG1124" s="33"/>
      <c r="AH1124" s="33"/>
      <c r="AI1124" s="33"/>
      <c r="AJ1124" s="33"/>
      <c r="AK1124" s="33"/>
    </row>
    <row r="1125" spans="1:37">
      <c r="A1125" s="30"/>
      <c r="B1125" s="29"/>
      <c r="C1125" s="31"/>
      <c r="D1125" s="32"/>
      <c r="E1125" s="32"/>
      <c r="F1125" s="32"/>
      <c r="G1125" s="32"/>
      <c r="H1125" s="32"/>
      <c r="I1125" s="32"/>
      <c r="J1125" s="32"/>
      <c r="K1125" s="32"/>
      <c r="L1125" s="32"/>
      <c r="M1125" s="32"/>
      <c r="N1125" s="32"/>
      <c r="O1125" s="32"/>
      <c r="P1125" s="32"/>
      <c r="Q1125" s="32"/>
      <c r="R1125" s="32"/>
      <c r="S1125" s="32"/>
      <c r="T1125" s="32"/>
      <c r="U1125" s="32"/>
      <c r="V1125" s="32"/>
      <c r="W1125" s="33"/>
      <c r="X1125" s="33"/>
      <c r="Y1125" s="33"/>
      <c r="Z1125" s="33"/>
      <c r="AA1125" s="33"/>
      <c r="AB1125" s="33"/>
      <c r="AC1125" s="33"/>
      <c r="AD1125" s="33"/>
      <c r="AE1125" s="33"/>
      <c r="AF1125" s="33"/>
      <c r="AG1125" s="33"/>
      <c r="AH1125" s="33"/>
      <c r="AI1125" s="33"/>
      <c r="AJ1125" s="33"/>
      <c r="AK1125" s="33"/>
    </row>
    <row r="1126" spans="1:37">
      <c r="A1126" s="30"/>
      <c r="B1126" s="29"/>
      <c r="C1126" s="31"/>
      <c r="D1126" s="32"/>
      <c r="E1126" s="32"/>
      <c r="F1126" s="32"/>
      <c r="G1126" s="32"/>
      <c r="H1126" s="32"/>
      <c r="I1126" s="32"/>
      <c r="J1126" s="32"/>
      <c r="K1126" s="32"/>
      <c r="L1126" s="32"/>
      <c r="M1126" s="32"/>
      <c r="N1126" s="32"/>
      <c r="O1126" s="32"/>
      <c r="P1126" s="32"/>
      <c r="Q1126" s="32"/>
      <c r="R1126" s="32"/>
      <c r="S1126" s="32"/>
      <c r="T1126" s="32"/>
      <c r="U1126" s="32"/>
      <c r="V1126" s="32"/>
      <c r="W1126" s="33"/>
      <c r="X1126" s="33"/>
      <c r="Y1126" s="33"/>
      <c r="Z1126" s="33"/>
      <c r="AA1126" s="33"/>
      <c r="AB1126" s="33"/>
      <c r="AC1126" s="33"/>
      <c r="AD1126" s="33"/>
      <c r="AE1126" s="33"/>
      <c r="AF1126" s="33"/>
      <c r="AG1126" s="33"/>
      <c r="AH1126" s="33"/>
      <c r="AI1126" s="33"/>
      <c r="AJ1126" s="33"/>
      <c r="AK1126" s="33"/>
    </row>
    <row r="1127" spans="1:37">
      <c r="A1127" s="30"/>
      <c r="B1127" s="29"/>
      <c r="C1127" s="31"/>
      <c r="D1127" s="32"/>
      <c r="E1127" s="32"/>
      <c r="F1127" s="32"/>
      <c r="G1127" s="32"/>
      <c r="H1127" s="32"/>
      <c r="I1127" s="32"/>
      <c r="J1127" s="32"/>
      <c r="K1127" s="32"/>
      <c r="L1127" s="32"/>
      <c r="M1127" s="32"/>
      <c r="N1127" s="32"/>
      <c r="O1127" s="32"/>
      <c r="P1127" s="32"/>
      <c r="Q1127" s="32"/>
      <c r="R1127" s="32"/>
      <c r="S1127" s="32"/>
      <c r="T1127" s="32"/>
      <c r="U1127" s="32"/>
      <c r="V1127" s="32"/>
      <c r="W1127" s="33"/>
      <c r="X1127" s="33"/>
      <c r="Y1127" s="33"/>
      <c r="Z1127" s="33"/>
      <c r="AA1127" s="33"/>
      <c r="AB1127" s="33"/>
      <c r="AC1127" s="33"/>
      <c r="AD1127" s="33"/>
      <c r="AE1127" s="33"/>
      <c r="AF1127" s="33"/>
      <c r="AG1127" s="33"/>
      <c r="AH1127" s="33"/>
      <c r="AI1127" s="33"/>
      <c r="AJ1127" s="33"/>
      <c r="AK1127" s="33"/>
    </row>
    <row r="1128" spans="1:37">
      <c r="A1128" s="30"/>
      <c r="B1128" s="29"/>
      <c r="C1128" s="31"/>
      <c r="D1128" s="32"/>
      <c r="E1128" s="32"/>
      <c r="F1128" s="32"/>
      <c r="G1128" s="32"/>
      <c r="H1128" s="32"/>
      <c r="I1128" s="32"/>
      <c r="J1128" s="32"/>
      <c r="K1128" s="32"/>
      <c r="L1128" s="32"/>
      <c r="M1128" s="32"/>
      <c r="N1128" s="32"/>
      <c r="O1128" s="32"/>
      <c r="P1128" s="32"/>
      <c r="Q1128" s="32"/>
      <c r="R1128" s="32"/>
      <c r="S1128" s="32"/>
      <c r="T1128" s="32"/>
      <c r="U1128" s="32"/>
      <c r="V1128" s="32"/>
      <c r="W1128" s="33"/>
      <c r="X1128" s="33"/>
      <c r="Y1128" s="33"/>
      <c r="Z1128" s="33"/>
      <c r="AA1128" s="33"/>
      <c r="AB1128" s="33"/>
      <c r="AC1128" s="33"/>
      <c r="AD1128" s="33"/>
      <c r="AE1128" s="33"/>
      <c r="AF1128" s="33"/>
      <c r="AG1128" s="33"/>
      <c r="AH1128" s="33"/>
      <c r="AI1128" s="33"/>
      <c r="AJ1128" s="33"/>
      <c r="AK1128" s="33"/>
    </row>
    <row r="1129" spans="1:37">
      <c r="A1129" s="30"/>
      <c r="B1129" s="29"/>
      <c r="C1129" s="31"/>
      <c r="D1129" s="32"/>
      <c r="E1129" s="32"/>
      <c r="F1129" s="32"/>
      <c r="G1129" s="32"/>
      <c r="H1129" s="32"/>
      <c r="I1129" s="32"/>
      <c r="J1129" s="32"/>
      <c r="K1129" s="32"/>
      <c r="L1129" s="32"/>
      <c r="M1129" s="32"/>
      <c r="N1129" s="32"/>
      <c r="O1129" s="32"/>
      <c r="P1129" s="32"/>
      <c r="Q1129" s="32"/>
      <c r="R1129" s="32"/>
      <c r="S1129" s="32"/>
      <c r="T1129" s="32"/>
      <c r="U1129" s="32"/>
      <c r="V1129" s="32"/>
      <c r="W1129" s="33"/>
      <c r="X1129" s="33"/>
      <c r="Y1129" s="33"/>
      <c r="Z1129" s="33"/>
      <c r="AA1129" s="33"/>
      <c r="AB1129" s="33"/>
      <c r="AC1129" s="33"/>
      <c r="AD1129" s="33"/>
      <c r="AE1129" s="33"/>
      <c r="AF1129" s="33"/>
      <c r="AG1129" s="33"/>
      <c r="AH1129" s="33"/>
      <c r="AI1129" s="33"/>
      <c r="AJ1129" s="33"/>
      <c r="AK1129" s="33"/>
    </row>
    <row r="1130" spans="1:37">
      <c r="A1130" s="30"/>
      <c r="B1130" s="29"/>
      <c r="C1130" s="31"/>
      <c r="D1130" s="32"/>
      <c r="E1130" s="32"/>
      <c r="F1130" s="32"/>
      <c r="G1130" s="32"/>
      <c r="H1130" s="32"/>
      <c r="I1130" s="32"/>
      <c r="J1130" s="32"/>
      <c r="K1130" s="32"/>
      <c r="L1130" s="32"/>
      <c r="M1130" s="32"/>
      <c r="N1130" s="32"/>
      <c r="O1130" s="32"/>
      <c r="P1130" s="32"/>
      <c r="Q1130" s="32"/>
      <c r="R1130" s="32"/>
      <c r="S1130" s="32"/>
      <c r="T1130" s="32"/>
      <c r="U1130" s="32"/>
      <c r="V1130" s="32"/>
      <c r="W1130" s="33"/>
      <c r="X1130" s="33"/>
      <c r="Y1130" s="33"/>
      <c r="Z1130" s="33"/>
      <c r="AA1130" s="33"/>
      <c r="AB1130" s="33"/>
      <c r="AC1130" s="33"/>
      <c r="AD1130" s="33"/>
      <c r="AE1130" s="33"/>
      <c r="AF1130" s="33"/>
      <c r="AG1130" s="33"/>
      <c r="AH1130" s="33"/>
      <c r="AI1130" s="33"/>
      <c r="AJ1130" s="33"/>
      <c r="AK1130" s="33"/>
    </row>
    <row r="1131" spans="1:37">
      <c r="A1131" s="30"/>
      <c r="B1131" s="29"/>
      <c r="C1131" s="31"/>
      <c r="D1131" s="32"/>
      <c r="E1131" s="32"/>
      <c r="F1131" s="32"/>
      <c r="G1131" s="32"/>
      <c r="H1131" s="32"/>
      <c r="I1131" s="32"/>
      <c r="J1131" s="32"/>
      <c r="K1131" s="32"/>
      <c r="L1131" s="32"/>
      <c r="M1131" s="32"/>
      <c r="N1131" s="32"/>
      <c r="O1131" s="32"/>
      <c r="P1131" s="32"/>
      <c r="Q1131" s="32"/>
      <c r="R1131" s="32"/>
      <c r="S1131" s="32"/>
      <c r="T1131" s="32"/>
      <c r="U1131" s="32"/>
      <c r="V1131" s="32"/>
      <c r="W1131" s="33"/>
      <c r="X1131" s="33"/>
      <c r="Y1131" s="33"/>
      <c r="Z1131" s="33"/>
      <c r="AA1131" s="33"/>
      <c r="AB1131" s="33"/>
      <c r="AC1131" s="33"/>
      <c r="AD1131" s="33"/>
      <c r="AE1131" s="33"/>
      <c r="AF1131" s="33"/>
      <c r="AG1131" s="33"/>
      <c r="AH1131" s="33"/>
      <c r="AI1131" s="33"/>
      <c r="AJ1131" s="33"/>
      <c r="AK1131" s="33"/>
    </row>
    <row r="1132" spans="1:37">
      <c r="A1132" s="30"/>
      <c r="B1132" s="29"/>
      <c r="C1132" s="31"/>
      <c r="D1132" s="32"/>
      <c r="E1132" s="32"/>
      <c r="F1132" s="32"/>
      <c r="G1132" s="32"/>
      <c r="H1132" s="32"/>
      <c r="I1132" s="32"/>
      <c r="J1132" s="32"/>
      <c r="K1132" s="32"/>
      <c r="L1132" s="32"/>
      <c r="M1132" s="32"/>
      <c r="N1132" s="32"/>
      <c r="O1132" s="32"/>
      <c r="P1132" s="32"/>
      <c r="Q1132" s="32"/>
      <c r="R1132" s="32"/>
      <c r="S1132" s="32"/>
      <c r="T1132" s="32"/>
      <c r="U1132" s="32"/>
      <c r="V1132" s="32"/>
      <c r="W1132" s="33"/>
      <c r="X1132" s="33"/>
      <c r="Y1132" s="33"/>
      <c r="Z1132" s="33"/>
      <c r="AA1132" s="33"/>
      <c r="AB1132" s="33"/>
      <c r="AC1132" s="33"/>
      <c r="AD1132" s="33"/>
      <c r="AE1132" s="33"/>
      <c r="AF1132" s="33"/>
      <c r="AG1132" s="33"/>
      <c r="AH1132" s="33"/>
      <c r="AI1132" s="33"/>
      <c r="AJ1132" s="33"/>
      <c r="AK1132" s="33"/>
    </row>
    <row r="1133" spans="1:37">
      <c r="A1133" s="30"/>
      <c r="B1133" s="29"/>
      <c r="C1133" s="31"/>
      <c r="D1133" s="32"/>
      <c r="E1133" s="32"/>
      <c r="F1133" s="32"/>
      <c r="G1133" s="32"/>
      <c r="H1133" s="32"/>
      <c r="I1133" s="32"/>
      <c r="J1133" s="32"/>
      <c r="K1133" s="32"/>
      <c r="L1133" s="32"/>
      <c r="M1133" s="32"/>
      <c r="N1133" s="32"/>
      <c r="O1133" s="32"/>
      <c r="P1133" s="32"/>
      <c r="Q1133" s="32"/>
      <c r="R1133" s="32"/>
      <c r="S1133" s="32"/>
      <c r="T1133" s="32"/>
      <c r="U1133" s="32"/>
      <c r="V1133" s="32"/>
      <c r="W1133" s="33"/>
      <c r="X1133" s="33"/>
      <c r="Y1133" s="33"/>
      <c r="Z1133" s="33"/>
      <c r="AA1133" s="33"/>
      <c r="AB1133" s="33"/>
      <c r="AC1133" s="33"/>
      <c r="AD1133" s="33"/>
      <c r="AE1133" s="33"/>
      <c r="AF1133" s="33"/>
      <c r="AG1133" s="33"/>
      <c r="AH1133" s="33"/>
      <c r="AI1133" s="33"/>
      <c r="AJ1133" s="33"/>
      <c r="AK1133" s="33"/>
    </row>
    <row r="1134" spans="1:37">
      <c r="A1134" s="30"/>
      <c r="B1134" s="29"/>
      <c r="C1134" s="31"/>
      <c r="D1134" s="32"/>
      <c r="E1134" s="32"/>
      <c r="F1134" s="32"/>
      <c r="G1134" s="32"/>
      <c r="H1134" s="32"/>
      <c r="I1134" s="32"/>
      <c r="J1134" s="32"/>
      <c r="K1134" s="32"/>
      <c r="L1134" s="32"/>
      <c r="M1134" s="32"/>
      <c r="N1134" s="32"/>
      <c r="O1134" s="32"/>
      <c r="P1134" s="32"/>
      <c r="Q1134" s="32"/>
      <c r="R1134" s="32"/>
      <c r="S1134" s="32"/>
      <c r="T1134" s="32"/>
      <c r="U1134" s="32"/>
      <c r="V1134" s="32"/>
      <c r="W1134" s="33"/>
      <c r="X1134" s="33"/>
      <c r="Y1134" s="33"/>
      <c r="Z1134" s="33"/>
      <c r="AA1134" s="33"/>
      <c r="AB1134" s="33"/>
      <c r="AC1134" s="33"/>
      <c r="AD1134" s="33"/>
      <c r="AE1134" s="33"/>
      <c r="AF1134" s="33"/>
      <c r="AG1134" s="33"/>
      <c r="AH1134" s="33"/>
      <c r="AI1134" s="33"/>
      <c r="AJ1134" s="33"/>
      <c r="AK1134" s="33"/>
    </row>
    <row r="1135" spans="1:37">
      <c r="A1135" s="30"/>
      <c r="B1135" s="29"/>
      <c r="C1135" s="31"/>
      <c r="D1135" s="32"/>
      <c r="E1135" s="32"/>
      <c r="F1135" s="32"/>
      <c r="G1135" s="32"/>
      <c r="H1135" s="32"/>
      <c r="I1135" s="32"/>
      <c r="J1135" s="32"/>
      <c r="K1135" s="32"/>
      <c r="L1135" s="32"/>
      <c r="M1135" s="32"/>
      <c r="N1135" s="32"/>
      <c r="O1135" s="32"/>
      <c r="P1135" s="32"/>
      <c r="Q1135" s="32"/>
      <c r="R1135" s="32"/>
      <c r="S1135" s="32"/>
      <c r="T1135" s="32"/>
      <c r="U1135" s="32"/>
      <c r="V1135" s="32"/>
      <c r="W1135" s="33"/>
      <c r="X1135" s="33"/>
      <c r="Y1135" s="33"/>
      <c r="Z1135" s="33"/>
      <c r="AA1135" s="33"/>
      <c r="AB1135" s="33"/>
      <c r="AC1135" s="33"/>
      <c r="AD1135" s="33"/>
      <c r="AE1135" s="33"/>
      <c r="AF1135" s="33"/>
      <c r="AG1135" s="33"/>
      <c r="AH1135" s="33"/>
      <c r="AI1135" s="33"/>
      <c r="AJ1135" s="33"/>
      <c r="AK1135" s="33"/>
    </row>
    <row r="1136" spans="1:37">
      <c r="A1136" s="30"/>
      <c r="B1136" s="29"/>
      <c r="C1136" s="31"/>
      <c r="D1136" s="32"/>
      <c r="E1136" s="32"/>
      <c r="F1136" s="32"/>
      <c r="G1136" s="32"/>
      <c r="H1136" s="32"/>
      <c r="I1136" s="32"/>
      <c r="J1136" s="32"/>
      <c r="K1136" s="32"/>
      <c r="L1136" s="32"/>
      <c r="M1136" s="32"/>
      <c r="N1136" s="32"/>
      <c r="O1136" s="32"/>
      <c r="P1136" s="32"/>
      <c r="Q1136" s="32"/>
      <c r="R1136" s="32"/>
      <c r="S1136" s="32"/>
      <c r="T1136" s="32"/>
      <c r="U1136" s="32"/>
      <c r="V1136" s="32"/>
      <c r="W1136" s="33"/>
      <c r="X1136" s="33"/>
      <c r="Y1136" s="33"/>
      <c r="Z1136" s="33"/>
      <c r="AA1136" s="33"/>
      <c r="AB1136" s="33"/>
      <c r="AC1136" s="33"/>
      <c r="AD1136" s="33"/>
      <c r="AE1136" s="33"/>
      <c r="AF1136" s="33"/>
      <c r="AG1136" s="33"/>
      <c r="AH1136" s="33"/>
      <c r="AI1136" s="33"/>
      <c r="AJ1136" s="33"/>
      <c r="AK1136" s="33"/>
    </row>
    <row r="1137" spans="1:37">
      <c r="A1137" s="30"/>
      <c r="B1137" s="29"/>
      <c r="C1137" s="31"/>
      <c r="D1137" s="32"/>
      <c r="E1137" s="32"/>
      <c r="F1137" s="32"/>
      <c r="G1137" s="32"/>
      <c r="H1137" s="32"/>
      <c r="I1137" s="32"/>
      <c r="J1137" s="32"/>
      <c r="K1137" s="32"/>
      <c r="L1137" s="32"/>
      <c r="M1137" s="32"/>
      <c r="N1137" s="32"/>
      <c r="O1137" s="32"/>
      <c r="P1137" s="32"/>
      <c r="Q1137" s="32"/>
      <c r="R1137" s="32"/>
      <c r="S1137" s="32"/>
      <c r="T1137" s="32"/>
      <c r="U1137" s="32"/>
      <c r="V1137" s="32"/>
      <c r="W1137" s="33"/>
      <c r="X1137" s="33"/>
      <c r="Y1137" s="33"/>
      <c r="Z1137" s="33"/>
      <c r="AA1137" s="33"/>
      <c r="AB1137" s="33"/>
      <c r="AC1137" s="33"/>
      <c r="AD1137" s="33"/>
      <c r="AE1137" s="33"/>
      <c r="AF1137" s="33"/>
      <c r="AG1137" s="33"/>
      <c r="AH1137" s="33"/>
      <c r="AI1137" s="33"/>
      <c r="AJ1137" s="33"/>
      <c r="AK1137" s="33"/>
    </row>
    <row r="1138" spans="1:37">
      <c r="A1138" s="30"/>
      <c r="B1138" s="29"/>
      <c r="C1138" s="31"/>
      <c r="D1138" s="32"/>
      <c r="E1138" s="32"/>
      <c r="F1138" s="32"/>
      <c r="G1138" s="32"/>
      <c r="H1138" s="32"/>
      <c r="I1138" s="32"/>
      <c r="J1138" s="32"/>
      <c r="K1138" s="32"/>
      <c r="L1138" s="32"/>
      <c r="M1138" s="32"/>
      <c r="N1138" s="32"/>
      <c r="O1138" s="32"/>
      <c r="P1138" s="32"/>
      <c r="Q1138" s="32"/>
      <c r="R1138" s="32"/>
      <c r="S1138" s="32"/>
      <c r="T1138" s="32"/>
      <c r="U1138" s="32"/>
      <c r="V1138" s="32"/>
      <c r="W1138" s="33"/>
      <c r="X1138" s="33"/>
      <c r="Y1138" s="33"/>
      <c r="Z1138" s="33"/>
      <c r="AA1138" s="33"/>
      <c r="AB1138" s="33"/>
      <c r="AC1138" s="33"/>
      <c r="AD1138" s="33"/>
      <c r="AE1138" s="33"/>
      <c r="AF1138" s="33"/>
      <c r="AG1138" s="33"/>
      <c r="AH1138" s="33"/>
      <c r="AI1138" s="33"/>
      <c r="AJ1138" s="33"/>
      <c r="AK1138" s="33"/>
    </row>
    <row r="1139" spans="1:37">
      <c r="A1139" s="30"/>
      <c r="B1139" s="29"/>
      <c r="C1139" s="31"/>
      <c r="D1139" s="32"/>
      <c r="E1139" s="32"/>
      <c r="F1139" s="32"/>
      <c r="G1139" s="32"/>
      <c r="H1139" s="32"/>
      <c r="I1139" s="32"/>
      <c r="J1139" s="32"/>
      <c r="K1139" s="32"/>
      <c r="L1139" s="32"/>
      <c r="M1139" s="32"/>
      <c r="N1139" s="32"/>
      <c r="O1139" s="32"/>
      <c r="P1139" s="32"/>
      <c r="Q1139" s="32"/>
      <c r="R1139" s="32"/>
      <c r="S1139" s="32"/>
      <c r="T1139" s="32"/>
      <c r="U1139" s="32"/>
      <c r="V1139" s="32"/>
      <c r="W1139" s="33"/>
      <c r="X1139" s="33"/>
      <c r="Y1139" s="33"/>
      <c r="Z1139" s="33"/>
      <c r="AA1139" s="33"/>
      <c r="AB1139" s="33"/>
      <c r="AC1139" s="33"/>
      <c r="AD1139" s="33"/>
      <c r="AE1139" s="33"/>
      <c r="AF1139" s="33"/>
      <c r="AG1139" s="33"/>
      <c r="AH1139" s="33"/>
      <c r="AI1139" s="33"/>
      <c r="AJ1139" s="33"/>
      <c r="AK1139" s="33"/>
    </row>
    <row r="1140" spans="1:37">
      <c r="A1140" s="30"/>
      <c r="B1140" s="29"/>
      <c r="C1140" s="31"/>
      <c r="D1140" s="32"/>
      <c r="E1140" s="32"/>
      <c r="F1140" s="32"/>
      <c r="G1140" s="32"/>
      <c r="H1140" s="32"/>
      <c r="I1140" s="32"/>
      <c r="J1140" s="32"/>
      <c r="K1140" s="32"/>
      <c r="L1140" s="32"/>
      <c r="M1140" s="32"/>
      <c r="N1140" s="32"/>
      <c r="O1140" s="32"/>
      <c r="P1140" s="32"/>
      <c r="Q1140" s="32"/>
      <c r="R1140" s="32"/>
      <c r="S1140" s="32"/>
      <c r="T1140" s="32"/>
      <c r="U1140" s="32"/>
      <c r="V1140" s="32"/>
      <c r="W1140" s="33"/>
      <c r="X1140" s="33"/>
      <c r="Y1140" s="33"/>
      <c r="Z1140" s="33"/>
      <c r="AA1140" s="33"/>
      <c r="AB1140" s="33"/>
      <c r="AC1140" s="33"/>
      <c r="AD1140" s="33"/>
      <c r="AE1140" s="33"/>
      <c r="AF1140" s="33"/>
      <c r="AG1140" s="33"/>
      <c r="AH1140" s="33"/>
      <c r="AI1140" s="33"/>
      <c r="AJ1140" s="33"/>
      <c r="AK1140" s="33"/>
    </row>
    <row r="1141" spans="1:37">
      <c r="A1141" s="30"/>
      <c r="B1141" s="29"/>
      <c r="C1141" s="31"/>
      <c r="D1141" s="32"/>
      <c r="E1141" s="32"/>
      <c r="F1141" s="32"/>
      <c r="G1141" s="32"/>
      <c r="H1141" s="32"/>
      <c r="I1141" s="32"/>
      <c r="J1141" s="32"/>
      <c r="K1141" s="32"/>
      <c r="L1141" s="32"/>
      <c r="M1141" s="32"/>
      <c r="N1141" s="32"/>
      <c r="O1141" s="32"/>
      <c r="P1141" s="32"/>
      <c r="Q1141" s="32"/>
      <c r="R1141" s="32"/>
      <c r="S1141" s="32"/>
      <c r="T1141" s="32"/>
      <c r="U1141" s="32"/>
      <c r="V1141" s="32"/>
      <c r="W1141" s="33"/>
      <c r="X1141" s="33"/>
      <c r="Y1141" s="33"/>
      <c r="Z1141" s="33"/>
      <c r="AA1141" s="33"/>
      <c r="AB1141" s="33"/>
      <c r="AC1141" s="33"/>
      <c r="AD1141" s="33"/>
      <c r="AE1141" s="33"/>
      <c r="AF1141" s="33"/>
      <c r="AG1141" s="33"/>
      <c r="AH1141" s="33"/>
      <c r="AI1141" s="33"/>
      <c r="AJ1141" s="33"/>
      <c r="AK1141" s="33"/>
    </row>
    <row r="1142" spans="1:37">
      <c r="A1142" s="30"/>
      <c r="B1142" s="29"/>
      <c r="C1142" s="31"/>
      <c r="D1142" s="32"/>
      <c r="E1142" s="32"/>
      <c r="F1142" s="32"/>
      <c r="G1142" s="32"/>
      <c r="H1142" s="32"/>
      <c r="I1142" s="32"/>
      <c r="J1142" s="32"/>
      <c r="K1142" s="32"/>
      <c r="L1142" s="32"/>
      <c r="M1142" s="32"/>
      <c r="N1142" s="32"/>
      <c r="O1142" s="32"/>
      <c r="P1142" s="32"/>
      <c r="Q1142" s="32"/>
      <c r="R1142" s="32"/>
      <c r="S1142" s="32"/>
      <c r="T1142" s="32"/>
      <c r="U1142" s="32"/>
      <c r="V1142" s="32"/>
      <c r="W1142" s="33"/>
      <c r="X1142" s="33"/>
      <c r="Y1142" s="33"/>
      <c r="Z1142" s="33"/>
      <c r="AA1142" s="33"/>
      <c r="AB1142" s="33"/>
      <c r="AC1142" s="33"/>
      <c r="AD1142" s="33"/>
      <c r="AE1142" s="33"/>
      <c r="AF1142" s="33"/>
      <c r="AG1142" s="33"/>
      <c r="AH1142" s="33"/>
      <c r="AI1142" s="33"/>
      <c r="AJ1142" s="33"/>
      <c r="AK1142" s="33"/>
    </row>
    <row r="1143" spans="1:37">
      <c r="A1143" s="30"/>
      <c r="B1143" s="29"/>
      <c r="C1143" s="31"/>
      <c r="D1143" s="32"/>
      <c r="E1143" s="32"/>
      <c r="F1143" s="32"/>
      <c r="G1143" s="32"/>
      <c r="H1143" s="32"/>
      <c r="I1143" s="32"/>
      <c r="J1143" s="32"/>
      <c r="K1143" s="32"/>
      <c r="L1143" s="32"/>
      <c r="M1143" s="32"/>
      <c r="N1143" s="32"/>
      <c r="O1143" s="32"/>
      <c r="P1143" s="32"/>
      <c r="Q1143" s="32"/>
      <c r="R1143" s="32"/>
      <c r="S1143" s="32"/>
      <c r="T1143" s="32"/>
      <c r="U1143" s="32"/>
      <c r="V1143" s="32"/>
      <c r="W1143" s="33"/>
      <c r="X1143" s="33"/>
      <c r="Y1143" s="33"/>
      <c r="Z1143" s="33"/>
      <c r="AA1143" s="33"/>
      <c r="AB1143" s="33"/>
      <c r="AC1143" s="33"/>
      <c r="AD1143" s="33"/>
      <c r="AE1143" s="33"/>
      <c r="AF1143" s="33"/>
      <c r="AG1143" s="33"/>
      <c r="AH1143" s="33"/>
      <c r="AI1143" s="33"/>
      <c r="AJ1143" s="33"/>
      <c r="AK1143" s="33"/>
    </row>
    <row r="1144" spans="1:37">
      <c r="A1144" s="30"/>
      <c r="B1144" s="29"/>
      <c r="C1144" s="31"/>
      <c r="D1144" s="32"/>
      <c r="E1144" s="32"/>
      <c r="F1144" s="32"/>
      <c r="G1144" s="32"/>
      <c r="H1144" s="32"/>
      <c r="I1144" s="32"/>
      <c r="J1144" s="32"/>
      <c r="K1144" s="32"/>
      <c r="L1144" s="32"/>
      <c r="M1144" s="32"/>
      <c r="N1144" s="32"/>
      <c r="O1144" s="32"/>
      <c r="P1144" s="32"/>
      <c r="Q1144" s="32"/>
      <c r="R1144" s="32"/>
      <c r="S1144" s="32"/>
      <c r="T1144" s="32"/>
      <c r="U1144" s="32"/>
      <c r="V1144" s="32"/>
      <c r="W1144" s="33"/>
      <c r="X1144" s="33"/>
      <c r="Y1144" s="33"/>
      <c r="Z1144" s="33"/>
      <c r="AA1144" s="33"/>
      <c r="AB1144" s="33"/>
      <c r="AC1144" s="33"/>
      <c r="AD1144" s="33"/>
      <c r="AE1144" s="33"/>
      <c r="AF1144" s="33"/>
      <c r="AG1144" s="33"/>
      <c r="AH1144" s="33"/>
      <c r="AI1144" s="33"/>
      <c r="AJ1144" s="33"/>
      <c r="AK1144" s="33"/>
    </row>
    <row r="1145" spans="1:37">
      <c r="A1145" s="30"/>
      <c r="B1145" s="29"/>
      <c r="C1145" s="31"/>
      <c r="D1145" s="32"/>
      <c r="E1145" s="32"/>
      <c r="F1145" s="32"/>
      <c r="G1145" s="32"/>
      <c r="H1145" s="32"/>
      <c r="I1145" s="32"/>
      <c r="J1145" s="32"/>
      <c r="K1145" s="32"/>
      <c r="L1145" s="32"/>
      <c r="M1145" s="32"/>
      <c r="N1145" s="32"/>
      <c r="O1145" s="32"/>
      <c r="P1145" s="32"/>
      <c r="Q1145" s="32"/>
      <c r="R1145" s="32"/>
      <c r="S1145" s="32"/>
      <c r="T1145" s="32"/>
      <c r="U1145" s="32"/>
      <c r="V1145" s="32"/>
      <c r="W1145" s="33"/>
      <c r="X1145" s="33"/>
      <c r="Y1145" s="33"/>
      <c r="Z1145" s="33"/>
      <c r="AA1145" s="33"/>
      <c r="AB1145" s="33"/>
      <c r="AC1145" s="33"/>
      <c r="AD1145" s="33"/>
      <c r="AE1145" s="33"/>
      <c r="AF1145" s="33"/>
      <c r="AG1145" s="33"/>
      <c r="AH1145" s="33"/>
      <c r="AI1145" s="33"/>
      <c r="AJ1145" s="33"/>
      <c r="AK1145" s="33"/>
    </row>
    <row r="1146" spans="1:37">
      <c r="A1146" s="30"/>
      <c r="B1146" s="29"/>
      <c r="C1146" s="31"/>
      <c r="D1146" s="32"/>
      <c r="E1146" s="32"/>
      <c r="F1146" s="32"/>
      <c r="G1146" s="32"/>
      <c r="H1146" s="32"/>
      <c r="I1146" s="32"/>
      <c r="J1146" s="32"/>
      <c r="K1146" s="32"/>
      <c r="L1146" s="32"/>
      <c r="M1146" s="32"/>
      <c r="N1146" s="32"/>
      <c r="O1146" s="32"/>
      <c r="P1146" s="32"/>
      <c r="Q1146" s="32"/>
      <c r="R1146" s="32"/>
      <c r="S1146" s="32"/>
      <c r="T1146" s="32"/>
      <c r="U1146" s="32"/>
      <c r="V1146" s="32"/>
      <c r="W1146" s="33"/>
      <c r="X1146" s="33"/>
      <c r="Y1146" s="33"/>
      <c r="Z1146" s="33"/>
      <c r="AA1146" s="33"/>
      <c r="AB1146" s="33"/>
      <c r="AC1146" s="33"/>
      <c r="AD1146" s="33"/>
      <c r="AE1146" s="33"/>
      <c r="AF1146" s="33"/>
      <c r="AG1146" s="33"/>
      <c r="AH1146" s="33"/>
      <c r="AI1146" s="33"/>
      <c r="AJ1146" s="33"/>
      <c r="AK1146" s="33"/>
    </row>
    <row r="1147" spans="1:37">
      <c r="A1147" s="30"/>
      <c r="B1147" s="29"/>
      <c r="C1147" s="31"/>
      <c r="D1147" s="32"/>
      <c r="E1147" s="32"/>
      <c r="F1147" s="32"/>
      <c r="G1147" s="32"/>
      <c r="H1147" s="32"/>
      <c r="I1147" s="32"/>
      <c r="J1147" s="32"/>
      <c r="K1147" s="32"/>
      <c r="L1147" s="32"/>
      <c r="M1147" s="32"/>
      <c r="N1147" s="32"/>
      <c r="O1147" s="32"/>
      <c r="P1147" s="32"/>
      <c r="Q1147" s="32"/>
      <c r="R1147" s="32"/>
      <c r="S1147" s="32"/>
      <c r="T1147" s="32"/>
      <c r="U1147" s="32"/>
      <c r="V1147" s="32"/>
      <c r="W1147" s="33"/>
      <c r="X1147" s="33"/>
      <c r="Y1147" s="33"/>
      <c r="Z1147" s="33"/>
      <c r="AA1147" s="33"/>
      <c r="AB1147" s="33"/>
      <c r="AC1147" s="33"/>
      <c r="AD1147" s="33"/>
      <c r="AE1147" s="33"/>
      <c r="AF1147" s="33"/>
      <c r="AG1147" s="33"/>
      <c r="AH1147" s="33"/>
      <c r="AI1147" s="33"/>
      <c r="AJ1147" s="33"/>
      <c r="AK1147" s="33"/>
    </row>
    <row r="1148" spans="1:37">
      <c r="A1148" s="30"/>
      <c r="B1148" s="29"/>
      <c r="C1148" s="31"/>
      <c r="D1148" s="32"/>
      <c r="E1148" s="32"/>
      <c r="F1148" s="32"/>
      <c r="G1148" s="32"/>
      <c r="H1148" s="32"/>
      <c r="I1148" s="32"/>
      <c r="J1148" s="32"/>
      <c r="K1148" s="32"/>
      <c r="L1148" s="32"/>
      <c r="M1148" s="32"/>
      <c r="N1148" s="32"/>
      <c r="O1148" s="32"/>
      <c r="P1148" s="32"/>
      <c r="Q1148" s="32"/>
      <c r="R1148" s="32"/>
      <c r="S1148" s="32"/>
      <c r="T1148" s="32"/>
      <c r="U1148" s="32"/>
      <c r="V1148" s="32"/>
      <c r="W1148" s="33"/>
      <c r="X1148" s="33"/>
      <c r="Y1148" s="33"/>
      <c r="Z1148" s="33"/>
      <c r="AA1148" s="33"/>
      <c r="AB1148" s="33"/>
      <c r="AC1148" s="33"/>
      <c r="AD1148" s="33"/>
      <c r="AE1148" s="33"/>
      <c r="AF1148" s="33"/>
      <c r="AG1148" s="33"/>
      <c r="AH1148" s="33"/>
      <c r="AI1148" s="33"/>
      <c r="AJ1148" s="33"/>
      <c r="AK1148" s="33"/>
    </row>
    <row r="1149" spans="1:37">
      <c r="A1149" s="30"/>
      <c r="B1149" s="29"/>
      <c r="C1149" s="31"/>
      <c r="D1149" s="32"/>
      <c r="E1149" s="32"/>
      <c r="F1149" s="32"/>
      <c r="G1149" s="32"/>
      <c r="H1149" s="32"/>
      <c r="I1149" s="32"/>
      <c r="J1149" s="32"/>
      <c r="K1149" s="32"/>
      <c r="L1149" s="32"/>
      <c r="M1149" s="32"/>
      <c r="N1149" s="32"/>
      <c r="O1149" s="32"/>
      <c r="P1149" s="32"/>
      <c r="Q1149" s="32"/>
      <c r="R1149" s="32"/>
      <c r="S1149" s="32"/>
      <c r="T1149" s="32"/>
      <c r="U1149" s="32"/>
      <c r="V1149" s="32"/>
      <c r="W1149" s="33"/>
      <c r="X1149" s="33"/>
      <c r="Y1149" s="33"/>
      <c r="Z1149" s="33"/>
      <c r="AA1149" s="33"/>
      <c r="AB1149" s="33"/>
      <c r="AC1149" s="33"/>
      <c r="AD1149" s="33"/>
      <c r="AE1149" s="33"/>
      <c r="AF1149" s="33"/>
      <c r="AG1149" s="33"/>
      <c r="AH1149" s="33"/>
      <c r="AI1149" s="33"/>
      <c r="AJ1149" s="33"/>
      <c r="AK1149" s="33"/>
    </row>
    <row r="1150" spans="1:37">
      <c r="A1150" s="30"/>
      <c r="B1150" s="29"/>
      <c r="C1150" s="31"/>
      <c r="D1150" s="32"/>
      <c r="E1150" s="32"/>
      <c r="F1150" s="32"/>
      <c r="G1150" s="32"/>
      <c r="H1150" s="32"/>
      <c r="I1150" s="32"/>
      <c r="J1150" s="32"/>
      <c r="K1150" s="32"/>
      <c r="L1150" s="32"/>
      <c r="M1150" s="32"/>
      <c r="N1150" s="32"/>
      <c r="O1150" s="32"/>
      <c r="P1150" s="32"/>
      <c r="Q1150" s="32"/>
      <c r="R1150" s="32"/>
      <c r="S1150" s="32"/>
      <c r="T1150" s="32"/>
      <c r="U1150" s="32"/>
      <c r="V1150" s="32"/>
      <c r="W1150" s="33"/>
      <c r="X1150" s="33"/>
      <c r="Y1150" s="33"/>
      <c r="Z1150" s="33"/>
      <c r="AA1150" s="33"/>
      <c r="AB1150" s="33"/>
      <c r="AC1150" s="33"/>
      <c r="AD1150" s="33"/>
      <c r="AE1150" s="33"/>
      <c r="AF1150" s="33"/>
      <c r="AG1150" s="33"/>
      <c r="AH1150" s="33"/>
      <c r="AI1150" s="33"/>
      <c r="AJ1150" s="33"/>
      <c r="AK1150" s="33"/>
    </row>
    <row r="1151" spans="1:37">
      <c r="A1151" s="30"/>
      <c r="B1151" s="29"/>
      <c r="C1151" s="31"/>
      <c r="D1151" s="32"/>
      <c r="E1151" s="32"/>
      <c r="F1151" s="32"/>
      <c r="G1151" s="32"/>
      <c r="H1151" s="32"/>
      <c r="I1151" s="32"/>
      <c r="J1151" s="32"/>
      <c r="K1151" s="32"/>
      <c r="L1151" s="32"/>
      <c r="M1151" s="32"/>
      <c r="N1151" s="32"/>
      <c r="O1151" s="32"/>
      <c r="P1151" s="32"/>
      <c r="Q1151" s="32"/>
      <c r="R1151" s="32"/>
      <c r="S1151" s="32"/>
      <c r="T1151" s="32"/>
      <c r="U1151" s="32"/>
      <c r="V1151" s="32"/>
      <c r="W1151" s="33"/>
      <c r="X1151" s="33"/>
      <c r="Y1151" s="33"/>
      <c r="Z1151" s="33"/>
      <c r="AA1151" s="33"/>
      <c r="AB1151" s="33"/>
      <c r="AC1151" s="33"/>
      <c r="AD1151" s="33"/>
      <c r="AE1151" s="33"/>
      <c r="AF1151" s="33"/>
      <c r="AG1151" s="33"/>
      <c r="AH1151" s="33"/>
      <c r="AI1151" s="33"/>
      <c r="AJ1151" s="33"/>
      <c r="AK1151" s="33"/>
    </row>
    <row r="1152" spans="1:37">
      <c r="A1152" s="30"/>
      <c r="B1152" s="29"/>
      <c r="C1152" s="31"/>
      <c r="D1152" s="32"/>
      <c r="E1152" s="32"/>
      <c r="F1152" s="32"/>
      <c r="G1152" s="32"/>
      <c r="H1152" s="32"/>
      <c r="I1152" s="32"/>
      <c r="J1152" s="32"/>
      <c r="K1152" s="32"/>
      <c r="L1152" s="32"/>
      <c r="M1152" s="32"/>
      <c r="N1152" s="32"/>
      <c r="O1152" s="32"/>
      <c r="P1152" s="32"/>
      <c r="Q1152" s="32"/>
      <c r="R1152" s="32"/>
      <c r="S1152" s="32"/>
      <c r="T1152" s="32"/>
      <c r="U1152" s="32"/>
      <c r="V1152" s="32"/>
      <c r="W1152" s="33"/>
      <c r="X1152" s="33"/>
      <c r="Y1152" s="33"/>
      <c r="Z1152" s="33"/>
      <c r="AA1152" s="33"/>
      <c r="AB1152" s="33"/>
      <c r="AC1152" s="33"/>
      <c r="AD1152" s="33"/>
      <c r="AE1152" s="33"/>
      <c r="AF1152" s="33"/>
      <c r="AG1152" s="33"/>
      <c r="AH1152" s="33"/>
      <c r="AI1152" s="33"/>
      <c r="AJ1152" s="33"/>
      <c r="AK1152" s="33"/>
    </row>
    <row r="1153" spans="1:37">
      <c r="A1153" s="30"/>
      <c r="B1153" s="29"/>
      <c r="C1153" s="31"/>
      <c r="D1153" s="32"/>
      <c r="E1153" s="32"/>
      <c r="F1153" s="32"/>
      <c r="G1153" s="32"/>
      <c r="H1153" s="32"/>
      <c r="I1153" s="32"/>
      <c r="J1153" s="32"/>
      <c r="K1153" s="32"/>
      <c r="L1153" s="32"/>
      <c r="M1153" s="32"/>
      <c r="N1153" s="32"/>
      <c r="O1153" s="32"/>
      <c r="P1153" s="32"/>
      <c r="Q1153" s="32"/>
      <c r="R1153" s="32"/>
      <c r="S1153" s="32"/>
      <c r="T1153" s="32"/>
      <c r="U1153" s="32"/>
      <c r="V1153" s="32"/>
      <c r="W1153" s="33"/>
      <c r="X1153" s="33"/>
      <c r="Y1153" s="33"/>
      <c r="Z1153" s="33"/>
      <c r="AA1153" s="33"/>
      <c r="AB1153" s="33"/>
      <c r="AC1153" s="33"/>
      <c r="AD1153" s="33"/>
      <c r="AE1153" s="33"/>
      <c r="AF1153" s="33"/>
      <c r="AG1153" s="33"/>
      <c r="AH1153" s="33"/>
      <c r="AI1153" s="33"/>
      <c r="AJ1153" s="33"/>
      <c r="AK1153" s="33"/>
    </row>
    <row r="1154" spans="1:37">
      <c r="A1154" s="30"/>
      <c r="B1154" s="29"/>
      <c r="C1154" s="31"/>
      <c r="D1154" s="32"/>
      <c r="E1154" s="32"/>
      <c r="F1154" s="32"/>
      <c r="G1154" s="32"/>
      <c r="H1154" s="32"/>
      <c r="I1154" s="32"/>
      <c r="J1154" s="32"/>
      <c r="K1154" s="32"/>
      <c r="L1154" s="32"/>
      <c r="M1154" s="32"/>
      <c r="N1154" s="32"/>
      <c r="O1154" s="32"/>
      <c r="P1154" s="32"/>
      <c r="Q1154" s="32"/>
      <c r="R1154" s="32"/>
      <c r="S1154" s="32"/>
      <c r="T1154" s="32"/>
      <c r="U1154" s="32"/>
      <c r="V1154" s="32"/>
      <c r="W1154" s="33"/>
      <c r="X1154" s="33"/>
      <c r="Y1154" s="33"/>
      <c r="Z1154" s="33"/>
      <c r="AA1154" s="33"/>
      <c r="AB1154" s="33"/>
      <c r="AC1154" s="33"/>
      <c r="AD1154" s="33"/>
      <c r="AE1154" s="33"/>
      <c r="AF1154" s="33"/>
      <c r="AG1154" s="33"/>
      <c r="AH1154" s="33"/>
      <c r="AI1154" s="33"/>
      <c r="AJ1154" s="33"/>
      <c r="AK1154" s="33"/>
    </row>
    <row r="1155" spans="1:37">
      <c r="A1155" s="30"/>
      <c r="B1155" s="29"/>
      <c r="C1155" s="31"/>
      <c r="D1155" s="32"/>
      <c r="E1155" s="32"/>
      <c r="F1155" s="32"/>
      <c r="G1155" s="32"/>
      <c r="H1155" s="32"/>
      <c r="I1155" s="32"/>
      <c r="J1155" s="32"/>
      <c r="K1155" s="32"/>
      <c r="L1155" s="32"/>
      <c r="M1155" s="32"/>
      <c r="N1155" s="32"/>
      <c r="O1155" s="32"/>
      <c r="P1155" s="32"/>
      <c r="Q1155" s="32"/>
      <c r="R1155" s="32"/>
      <c r="S1155" s="32"/>
      <c r="T1155" s="32"/>
      <c r="U1155" s="32"/>
      <c r="V1155" s="32"/>
      <c r="W1155" s="33"/>
      <c r="X1155" s="33"/>
      <c r="Y1155" s="33"/>
      <c r="Z1155" s="33"/>
      <c r="AA1155" s="33"/>
      <c r="AB1155" s="33"/>
      <c r="AC1155" s="33"/>
      <c r="AD1155" s="33"/>
      <c r="AE1155" s="33"/>
      <c r="AF1155" s="33"/>
      <c r="AG1155" s="33"/>
      <c r="AH1155" s="33"/>
      <c r="AI1155" s="33"/>
      <c r="AJ1155" s="33"/>
      <c r="AK1155" s="33"/>
    </row>
    <row r="1156" spans="1:37">
      <c r="A1156" s="30"/>
      <c r="B1156" s="29"/>
      <c r="C1156" s="31"/>
      <c r="D1156" s="32"/>
      <c r="E1156" s="32"/>
      <c r="F1156" s="32"/>
      <c r="G1156" s="32"/>
      <c r="H1156" s="32"/>
      <c r="I1156" s="32"/>
      <c r="J1156" s="32"/>
      <c r="K1156" s="32"/>
      <c r="L1156" s="32"/>
      <c r="M1156" s="32"/>
      <c r="N1156" s="32"/>
      <c r="O1156" s="32"/>
      <c r="P1156" s="32"/>
      <c r="Q1156" s="32"/>
      <c r="R1156" s="32"/>
      <c r="S1156" s="32"/>
      <c r="T1156" s="32"/>
      <c r="U1156" s="32"/>
      <c r="V1156" s="32"/>
      <c r="W1156" s="33"/>
      <c r="X1156" s="33"/>
      <c r="Y1156" s="33"/>
      <c r="Z1156" s="33"/>
      <c r="AA1156" s="33"/>
      <c r="AB1156" s="33"/>
      <c r="AC1156" s="33"/>
      <c r="AD1156" s="33"/>
      <c r="AE1156" s="33"/>
      <c r="AF1156" s="33"/>
      <c r="AG1156" s="33"/>
      <c r="AH1156" s="33"/>
      <c r="AI1156" s="33"/>
      <c r="AJ1156" s="33"/>
      <c r="AK1156" s="33"/>
    </row>
    <row r="1157" spans="1:37">
      <c r="A1157" s="30"/>
      <c r="B1157" s="29"/>
      <c r="C1157" s="31"/>
      <c r="D1157" s="32"/>
      <c r="E1157" s="32"/>
      <c r="F1157" s="32"/>
      <c r="G1157" s="32"/>
      <c r="H1157" s="32"/>
      <c r="I1157" s="32"/>
      <c r="J1157" s="32"/>
      <c r="K1157" s="32"/>
      <c r="L1157" s="32"/>
      <c r="M1157" s="32"/>
      <c r="N1157" s="32"/>
      <c r="O1157" s="32"/>
      <c r="P1157" s="32"/>
      <c r="Q1157" s="32"/>
      <c r="R1157" s="32"/>
      <c r="S1157" s="32"/>
      <c r="T1157" s="32"/>
      <c r="U1157" s="32"/>
      <c r="V1157" s="32"/>
      <c r="W1157" s="33"/>
      <c r="X1157" s="33"/>
      <c r="Y1157" s="33"/>
      <c r="Z1157" s="33"/>
      <c r="AA1157" s="33"/>
      <c r="AB1157" s="33"/>
      <c r="AC1157" s="33"/>
      <c r="AD1157" s="33"/>
      <c r="AE1157" s="33"/>
      <c r="AF1157" s="33"/>
      <c r="AG1157" s="33"/>
      <c r="AH1157" s="33"/>
      <c r="AI1157" s="33"/>
      <c r="AJ1157" s="33"/>
      <c r="AK1157" s="33"/>
    </row>
    <row r="1158" spans="1:37">
      <c r="A1158" s="30"/>
      <c r="B1158" s="29"/>
      <c r="C1158" s="31"/>
      <c r="D1158" s="32"/>
      <c r="E1158" s="32"/>
      <c r="F1158" s="32"/>
      <c r="G1158" s="32"/>
      <c r="H1158" s="32"/>
      <c r="I1158" s="32"/>
      <c r="J1158" s="32"/>
      <c r="K1158" s="32"/>
      <c r="L1158" s="32"/>
      <c r="M1158" s="32"/>
      <c r="N1158" s="32"/>
      <c r="O1158" s="32"/>
      <c r="P1158" s="32"/>
      <c r="Q1158" s="32"/>
      <c r="R1158" s="32"/>
      <c r="S1158" s="32"/>
      <c r="T1158" s="32"/>
      <c r="U1158" s="32"/>
      <c r="V1158" s="32"/>
      <c r="W1158" s="33"/>
      <c r="X1158" s="33"/>
      <c r="Y1158" s="33"/>
      <c r="Z1158" s="33"/>
      <c r="AA1158" s="33"/>
      <c r="AB1158" s="33"/>
      <c r="AC1158" s="33"/>
      <c r="AD1158" s="33"/>
      <c r="AE1158" s="33"/>
      <c r="AF1158" s="33"/>
      <c r="AG1158" s="33"/>
      <c r="AH1158" s="33"/>
      <c r="AI1158" s="33"/>
      <c r="AJ1158" s="33"/>
      <c r="AK1158" s="33"/>
    </row>
    <row r="1159" spans="1:37">
      <c r="A1159" s="30"/>
      <c r="B1159" s="29"/>
      <c r="C1159" s="31"/>
      <c r="D1159" s="32"/>
      <c r="E1159" s="32"/>
      <c r="F1159" s="32"/>
      <c r="G1159" s="32"/>
      <c r="H1159" s="32"/>
      <c r="I1159" s="32"/>
      <c r="J1159" s="32"/>
      <c r="K1159" s="32"/>
      <c r="L1159" s="32"/>
      <c r="M1159" s="32"/>
      <c r="N1159" s="32"/>
      <c r="O1159" s="32"/>
      <c r="P1159" s="32"/>
      <c r="Q1159" s="32"/>
      <c r="R1159" s="32"/>
      <c r="S1159" s="32"/>
      <c r="T1159" s="32"/>
      <c r="U1159" s="32"/>
      <c r="V1159" s="32"/>
      <c r="W1159" s="33"/>
      <c r="X1159" s="33"/>
      <c r="Y1159" s="33"/>
      <c r="Z1159" s="33"/>
      <c r="AA1159" s="33"/>
      <c r="AB1159" s="33"/>
      <c r="AC1159" s="33"/>
      <c r="AD1159" s="33"/>
      <c r="AE1159" s="33"/>
      <c r="AF1159" s="33"/>
      <c r="AG1159" s="33"/>
      <c r="AH1159" s="33"/>
      <c r="AI1159" s="33"/>
      <c r="AJ1159" s="33"/>
      <c r="AK1159" s="33"/>
    </row>
    <row r="1160" spans="1:37">
      <c r="A1160" s="30"/>
      <c r="B1160" s="29"/>
      <c r="C1160" s="31"/>
      <c r="D1160" s="32"/>
      <c r="E1160" s="32"/>
      <c r="F1160" s="32"/>
      <c r="G1160" s="32"/>
      <c r="H1160" s="32"/>
      <c r="I1160" s="32"/>
      <c r="J1160" s="32"/>
      <c r="K1160" s="32"/>
      <c r="L1160" s="32"/>
      <c r="M1160" s="32"/>
      <c r="N1160" s="32"/>
      <c r="O1160" s="32"/>
      <c r="P1160" s="32"/>
      <c r="Q1160" s="32"/>
      <c r="R1160" s="32"/>
      <c r="S1160" s="32"/>
      <c r="T1160" s="32"/>
      <c r="U1160" s="32"/>
      <c r="V1160" s="32"/>
      <c r="W1160" s="33"/>
      <c r="X1160" s="33"/>
      <c r="Y1160" s="33"/>
      <c r="Z1160" s="33"/>
      <c r="AA1160" s="33"/>
      <c r="AB1160" s="33"/>
      <c r="AC1160" s="33"/>
      <c r="AD1160" s="33"/>
      <c r="AE1160" s="33"/>
      <c r="AF1160" s="33"/>
      <c r="AG1160" s="33"/>
      <c r="AH1160" s="33"/>
      <c r="AI1160" s="33"/>
      <c r="AJ1160" s="33"/>
      <c r="AK1160" s="33"/>
    </row>
    <row r="1161" spans="1:37">
      <c r="A1161" s="30"/>
      <c r="B1161" s="29"/>
      <c r="C1161" s="31"/>
      <c r="D1161" s="32"/>
      <c r="E1161" s="32"/>
      <c r="F1161" s="32"/>
      <c r="G1161" s="32"/>
      <c r="H1161" s="32"/>
      <c r="I1161" s="32"/>
      <c r="J1161" s="32"/>
      <c r="K1161" s="32"/>
      <c r="L1161" s="32"/>
      <c r="M1161" s="32"/>
      <c r="N1161" s="32"/>
      <c r="O1161" s="32"/>
      <c r="P1161" s="32"/>
      <c r="Q1161" s="32"/>
      <c r="R1161" s="32"/>
      <c r="S1161" s="32"/>
      <c r="T1161" s="32"/>
      <c r="U1161" s="32"/>
      <c r="V1161" s="32"/>
      <c r="W1161" s="33"/>
      <c r="X1161" s="33"/>
      <c r="Y1161" s="33"/>
      <c r="Z1161" s="33"/>
      <c r="AA1161" s="33"/>
      <c r="AB1161" s="33"/>
      <c r="AC1161" s="33"/>
      <c r="AD1161" s="33"/>
      <c r="AE1161" s="33"/>
      <c r="AF1161" s="33"/>
      <c r="AG1161" s="33"/>
      <c r="AH1161" s="33"/>
      <c r="AI1161" s="33"/>
      <c r="AJ1161" s="33"/>
      <c r="AK1161" s="33"/>
    </row>
    <row r="1162" spans="1:37">
      <c r="A1162" s="30"/>
      <c r="B1162" s="29"/>
      <c r="C1162" s="31"/>
      <c r="D1162" s="32"/>
      <c r="E1162" s="32"/>
      <c r="F1162" s="32"/>
      <c r="G1162" s="32"/>
      <c r="H1162" s="32"/>
      <c r="I1162" s="32"/>
      <c r="J1162" s="32"/>
      <c r="K1162" s="32"/>
      <c r="L1162" s="32"/>
      <c r="M1162" s="32"/>
      <c r="N1162" s="32"/>
      <c r="O1162" s="32"/>
      <c r="P1162" s="32"/>
      <c r="Q1162" s="32"/>
      <c r="R1162" s="32"/>
      <c r="S1162" s="32"/>
      <c r="T1162" s="32"/>
      <c r="U1162" s="32"/>
      <c r="V1162" s="32"/>
      <c r="W1162" s="33"/>
      <c r="X1162" s="33"/>
      <c r="Y1162" s="33"/>
      <c r="Z1162" s="33"/>
      <c r="AA1162" s="33"/>
      <c r="AB1162" s="33"/>
      <c r="AC1162" s="33"/>
      <c r="AD1162" s="33"/>
      <c r="AE1162" s="33"/>
      <c r="AF1162" s="33"/>
      <c r="AG1162" s="33"/>
      <c r="AH1162" s="33"/>
      <c r="AI1162" s="33"/>
      <c r="AJ1162" s="33"/>
      <c r="AK1162" s="33"/>
    </row>
    <row r="1163" spans="1:37">
      <c r="A1163" s="30"/>
      <c r="B1163" s="29"/>
      <c r="C1163" s="31"/>
      <c r="D1163" s="32"/>
      <c r="E1163" s="32"/>
      <c r="F1163" s="32"/>
      <c r="G1163" s="32"/>
      <c r="H1163" s="32"/>
      <c r="I1163" s="32"/>
      <c r="J1163" s="32"/>
      <c r="K1163" s="32"/>
      <c r="L1163" s="32"/>
      <c r="M1163" s="32"/>
      <c r="N1163" s="32"/>
      <c r="O1163" s="32"/>
      <c r="P1163" s="32"/>
      <c r="Q1163" s="32"/>
      <c r="R1163" s="32"/>
      <c r="S1163" s="32"/>
      <c r="T1163" s="32"/>
      <c r="U1163" s="32"/>
      <c r="V1163" s="32"/>
      <c r="W1163" s="33"/>
      <c r="X1163" s="33"/>
      <c r="Y1163" s="33"/>
      <c r="Z1163" s="33"/>
      <c r="AA1163" s="33"/>
      <c r="AB1163" s="33"/>
      <c r="AC1163" s="33"/>
      <c r="AD1163" s="33"/>
      <c r="AE1163" s="33"/>
      <c r="AF1163" s="33"/>
      <c r="AG1163" s="33"/>
      <c r="AH1163" s="33"/>
      <c r="AI1163" s="33"/>
      <c r="AJ1163" s="33"/>
      <c r="AK1163" s="33"/>
    </row>
    <row r="1164" spans="1:37">
      <c r="A1164" s="30"/>
      <c r="B1164" s="29"/>
      <c r="C1164" s="31"/>
      <c r="D1164" s="32"/>
      <c r="E1164" s="32"/>
      <c r="F1164" s="32"/>
      <c r="G1164" s="32"/>
      <c r="H1164" s="32"/>
      <c r="I1164" s="32"/>
      <c r="J1164" s="32"/>
      <c r="K1164" s="32"/>
      <c r="L1164" s="32"/>
      <c r="M1164" s="32"/>
      <c r="N1164" s="32"/>
      <c r="O1164" s="32"/>
      <c r="P1164" s="32"/>
      <c r="Q1164" s="32"/>
      <c r="R1164" s="32"/>
      <c r="S1164" s="32"/>
      <c r="T1164" s="32"/>
      <c r="U1164" s="32"/>
      <c r="V1164" s="32"/>
      <c r="W1164" s="33"/>
      <c r="X1164" s="33"/>
      <c r="Y1164" s="33"/>
      <c r="Z1164" s="33"/>
      <c r="AA1164" s="33"/>
      <c r="AB1164" s="33"/>
      <c r="AC1164" s="33"/>
      <c r="AD1164" s="33"/>
      <c r="AE1164" s="33"/>
      <c r="AF1164" s="33"/>
      <c r="AG1164" s="33"/>
      <c r="AH1164" s="33"/>
      <c r="AI1164" s="33"/>
      <c r="AJ1164" s="33"/>
      <c r="AK1164" s="33"/>
    </row>
    <row r="1165" spans="1:37">
      <c r="A1165" s="30"/>
      <c r="B1165" s="29"/>
      <c r="C1165" s="31"/>
      <c r="D1165" s="32"/>
      <c r="E1165" s="32"/>
      <c r="F1165" s="32"/>
      <c r="G1165" s="32"/>
      <c r="H1165" s="32"/>
      <c r="I1165" s="32"/>
      <c r="J1165" s="32"/>
      <c r="K1165" s="32"/>
      <c r="L1165" s="32"/>
      <c r="M1165" s="32"/>
      <c r="N1165" s="32"/>
      <c r="O1165" s="32"/>
      <c r="P1165" s="32"/>
      <c r="Q1165" s="32"/>
      <c r="R1165" s="32"/>
      <c r="S1165" s="32"/>
      <c r="T1165" s="32"/>
      <c r="U1165" s="32"/>
      <c r="V1165" s="32"/>
      <c r="W1165" s="33"/>
      <c r="X1165" s="33"/>
      <c r="Y1165" s="33"/>
      <c r="Z1165" s="33"/>
      <c r="AA1165" s="33"/>
      <c r="AB1165" s="33"/>
      <c r="AC1165" s="33"/>
      <c r="AD1165" s="33"/>
      <c r="AE1165" s="33"/>
      <c r="AF1165" s="33"/>
      <c r="AG1165" s="33"/>
      <c r="AH1165" s="33"/>
      <c r="AI1165" s="33"/>
      <c r="AJ1165" s="33"/>
      <c r="AK1165" s="33"/>
    </row>
    <row r="1166" spans="1:37">
      <c r="A1166" s="30"/>
      <c r="B1166" s="29"/>
      <c r="C1166" s="31"/>
      <c r="D1166" s="32"/>
      <c r="E1166" s="32"/>
      <c r="F1166" s="32"/>
      <c r="G1166" s="32"/>
      <c r="H1166" s="32"/>
      <c r="I1166" s="32"/>
      <c r="J1166" s="32"/>
      <c r="K1166" s="32"/>
      <c r="L1166" s="32"/>
      <c r="M1166" s="32"/>
      <c r="N1166" s="32"/>
      <c r="O1166" s="32"/>
      <c r="P1166" s="32"/>
      <c r="Q1166" s="32"/>
      <c r="R1166" s="32"/>
      <c r="S1166" s="32"/>
      <c r="T1166" s="32"/>
      <c r="U1166" s="32"/>
      <c r="V1166" s="32"/>
      <c r="W1166" s="33"/>
      <c r="X1166" s="33"/>
      <c r="Y1166" s="33"/>
      <c r="Z1166" s="33"/>
      <c r="AA1166" s="33"/>
      <c r="AB1166" s="33"/>
      <c r="AC1166" s="33"/>
      <c r="AD1166" s="33"/>
      <c r="AE1166" s="33"/>
      <c r="AF1166" s="33"/>
      <c r="AG1166" s="33"/>
      <c r="AH1166" s="33"/>
      <c r="AI1166" s="33"/>
      <c r="AJ1166" s="33"/>
      <c r="AK1166" s="33"/>
    </row>
    <row r="1167" spans="1:37">
      <c r="A1167" s="30"/>
      <c r="B1167" s="29"/>
      <c r="C1167" s="31"/>
      <c r="D1167" s="32"/>
      <c r="E1167" s="32"/>
      <c r="F1167" s="32"/>
      <c r="G1167" s="32"/>
      <c r="H1167" s="32"/>
      <c r="I1167" s="32"/>
      <c r="J1167" s="32"/>
      <c r="K1167" s="32"/>
      <c r="L1167" s="32"/>
      <c r="M1167" s="32"/>
      <c r="N1167" s="32"/>
      <c r="O1167" s="32"/>
      <c r="P1167" s="32"/>
      <c r="Q1167" s="32"/>
      <c r="R1167" s="32"/>
      <c r="S1167" s="32"/>
      <c r="T1167" s="32"/>
      <c r="U1167" s="32"/>
      <c r="V1167" s="32"/>
      <c r="W1167" s="33"/>
      <c r="X1167" s="33"/>
      <c r="Y1167" s="33"/>
      <c r="Z1167" s="33"/>
      <c r="AA1167" s="33"/>
      <c r="AB1167" s="33"/>
      <c r="AC1167" s="33"/>
      <c r="AD1167" s="33"/>
      <c r="AE1167" s="33"/>
      <c r="AF1167" s="33"/>
      <c r="AG1167" s="33"/>
      <c r="AH1167" s="33"/>
      <c r="AI1167" s="33"/>
      <c r="AJ1167" s="33"/>
      <c r="AK1167" s="33"/>
    </row>
    <row r="1168" spans="1:37">
      <c r="A1168" s="30"/>
      <c r="B1168" s="29"/>
      <c r="C1168" s="31"/>
      <c r="D1168" s="32"/>
      <c r="E1168" s="32"/>
      <c r="F1168" s="32"/>
      <c r="G1168" s="32"/>
      <c r="H1168" s="32"/>
      <c r="I1168" s="32"/>
      <c r="J1168" s="32"/>
      <c r="K1168" s="32"/>
      <c r="L1168" s="32"/>
      <c r="M1168" s="32"/>
      <c r="N1168" s="32"/>
      <c r="O1168" s="32"/>
      <c r="P1168" s="32"/>
      <c r="Q1168" s="32"/>
      <c r="R1168" s="32"/>
      <c r="S1168" s="32"/>
      <c r="T1168" s="32"/>
      <c r="U1168" s="32"/>
      <c r="V1168" s="32"/>
      <c r="W1168" s="33"/>
      <c r="X1168" s="33"/>
      <c r="Y1168" s="33"/>
      <c r="Z1168" s="33"/>
      <c r="AA1168" s="33"/>
      <c r="AB1168" s="33"/>
      <c r="AC1168" s="33"/>
      <c r="AD1168" s="33"/>
      <c r="AE1168" s="33"/>
      <c r="AF1168" s="33"/>
      <c r="AG1168" s="33"/>
      <c r="AH1168" s="33"/>
      <c r="AI1168" s="33"/>
      <c r="AJ1168" s="33"/>
      <c r="AK1168" s="33"/>
    </row>
    <row r="1169" spans="1:37">
      <c r="A1169" s="30"/>
      <c r="B1169" s="29"/>
      <c r="C1169" s="31"/>
      <c r="D1169" s="32"/>
      <c r="E1169" s="32"/>
      <c r="F1169" s="32"/>
      <c r="G1169" s="32"/>
      <c r="H1169" s="32"/>
      <c r="I1169" s="32"/>
      <c r="J1169" s="32"/>
      <c r="K1169" s="32"/>
      <c r="L1169" s="32"/>
      <c r="M1169" s="32"/>
      <c r="N1169" s="32"/>
      <c r="O1169" s="32"/>
      <c r="P1169" s="32"/>
      <c r="Q1169" s="32"/>
      <c r="R1169" s="32"/>
      <c r="S1169" s="32"/>
      <c r="T1169" s="32"/>
      <c r="U1169" s="32"/>
      <c r="V1169" s="32"/>
      <c r="W1169" s="33"/>
      <c r="X1169" s="33"/>
      <c r="Y1169" s="33"/>
      <c r="Z1169" s="33"/>
      <c r="AA1169" s="33"/>
      <c r="AB1169" s="33"/>
      <c r="AC1169" s="33"/>
      <c r="AD1169" s="33"/>
      <c r="AE1169" s="33"/>
      <c r="AF1169" s="33"/>
      <c r="AG1169" s="33"/>
      <c r="AH1169" s="33"/>
      <c r="AI1169" s="33"/>
      <c r="AJ1169" s="33"/>
      <c r="AK1169" s="33"/>
    </row>
    <row r="1170" spans="1:37">
      <c r="A1170" s="30"/>
      <c r="B1170" s="29"/>
      <c r="C1170" s="31"/>
      <c r="D1170" s="32"/>
      <c r="E1170" s="32"/>
      <c r="F1170" s="32"/>
      <c r="G1170" s="32"/>
      <c r="H1170" s="32"/>
      <c r="I1170" s="32"/>
      <c r="J1170" s="32"/>
      <c r="K1170" s="32"/>
      <c r="L1170" s="32"/>
      <c r="M1170" s="32"/>
      <c r="N1170" s="32"/>
      <c r="O1170" s="32"/>
      <c r="P1170" s="32"/>
      <c r="Q1170" s="32"/>
      <c r="R1170" s="32"/>
      <c r="S1170" s="32"/>
      <c r="T1170" s="32"/>
      <c r="U1170" s="32"/>
      <c r="V1170" s="32"/>
      <c r="W1170" s="33"/>
      <c r="X1170" s="33"/>
      <c r="Y1170" s="33"/>
      <c r="Z1170" s="33"/>
      <c r="AA1170" s="33"/>
      <c r="AB1170" s="33"/>
      <c r="AC1170" s="33"/>
      <c r="AD1170" s="33"/>
      <c r="AE1170" s="33"/>
      <c r="AF1170" s="33"/>
      <c r="AG1170" s="33"/>
      <c r="AH1170" s="33"/>
      <c r="AI1170" s="33"/>
      <c r="AJ1170" s="33"/>
      <c r="AK1170" s="33"/>
    </row>
    <row r="1171" spans="1:37">
      <c r="A1171" s="30"/>
      <c r="B1171" s="29"/>
      <c r="C1171" s="31"/>
      <c r="D1171" s="32"/>
      <c r="E1171" s="32"/>
      <c r="F1171" s="32"/>
      <c r="G1171" s="32"/>
      <c r="H1171" s="32"/>
      <c r="I1171" s="32"/>
      <c r="J1171" s="32"/>
      <c r="K1171" s="32"/>
      <c r="L1171" s="32"/>
      <c r="M1171" s="32"/>
      <c r="N1171" s="32"/>
      <c r="O1171" s="32"/>
      <c r="P1171" s="32"/>
      <c r="Q1171" s="32"/>
      <c r="R1171" s="32"/>
      <c r="S1171" s="32"/>
      <c r="T1171" s="32"/>
      <c r="U1171" s="32"/>
      <c r="V1171" s="32"/>
      <c r="W1171" s="33"/>
      <c r="X1171" s="33"/>
      <c r="Y1171" s="33"/>
      <c r="Z1171" s="33"/>
      <c r="AA1171" s="33"/>
      <c r="AB1171" s="33"/>
      <c r="AC1171" s="33"/>
      <c r="AD1171" s="33"/>
      <c r="AE1171" s="33"/>
      <c r="AF1171" s="33"/>
      <c r="AG1171" s="33"/>
      <c r="AH1171" s="33"/>
      <c r="AI1171" s="33"/>
      <c r="AJ1171" s="33"/>
      <c r="AK1171" s="33"/>
    </row>
    <row r="1172" spans="1:37">
      <c r="A1172" s="30"/>
      <c r="B1172" s="29"/>
      <c r="C1172" s="31"/>
      <c r="D1172" s="32"/>
      <c r="E1172" s="32"/>
      <c r="F1172" s="32"/>
      <c r="G1172" s="32"/>
      <c r="H1172" s="32"/>
      <c r="I1172" s="32"/>
      <c r="J1172" s="32"/>
      <c r="K1172" s="32"/>
      <c r="L1172" s="32"/>
      <c r="M1172" s="32"/>
      <c r="N1172" s="32"/>
      <c r="O1172" s="32"/>
      <c r="P1172" s="32"/>
      <c r="Q1172" s="32"/>
      <c r="R1172" s="32"/>
      <c r="S1172" s="32"/>
      <c r="T1172" s="32"/>
      <c r="U1172" s="32"/>
      <c r="V1172" s="32"/>
      <c r="W1172" s="33"/>
      <c r="X1172" s="33"/>
      <c r="Y1172" s="33"/>
      <c r="Z1172" s="33"/>
      <c r="AA1172" s="33"/>
      <c r="AB1172" s="33"/>
      <c r="AC1172" s="33"/>
      <c r="AD1172" s="33"/>
      <c r="AE1172" s="33"/>
      <c r="AF1172" s="33"/>
      <c r="AG1172" s="33"/>
      <c r="AH1172" s="33"/>
      <c r="AI1172" s="33"/>
      <c r="AJ1172" s="33"/>
      <c r="AK1172" s="33"/>
    </row>
    <row r="1173" spans="1:37">
      <c r="A1173" s="30"/>
      <c r="B1173" s="29"/>
      <c r="C1173" s="31"/>
      <c r="D1173" s="32"/>
      <c r="E1173" s="32"/>
      <c r="F1173" s="32"/>
      <c r="G1173" s="32"/>
      <c r="H1173" s="32"/>
      <c r="I1173" s="32"/>
      <c r="J1173" s="32"/>
      <c r="K1173" s="32"/>
      <c r="L1173" s="32"/>
      <c r="M1173" s="32"/>
      <c r="N1173" s="32"/>
      <c r="O1173" s="32"/>
      <c r="P1173" s="32"/>
      <c r="Q1173" s="32"/>
      <c r="R1173" s="32"/>
      <c r="S1173" s="32"/>
      <c r="T1173" s="32"/>
      <c r="U1173" s="32"/>
      <c r="V1173" s="32"/>
      <c r="W1173" s="33"/>
      <c r="X1173" s="33"/>
      <c r="Y1173" s="33"/>
      <c r="Z1173" s="33"/>
      <c r="AA1173" s="33"/>
      <c r="AB1173" s="33"/>
      <c r="AC1173" s="33"/>
      <c r="AD1173" s="33"/>
      <c r="AE1173" s="33"/>
      <c r="AF1173" s="33"/>
      <c r="AG1173" s="33"/>
      <c r="AH1173" s="33"/>
      <c r="AI1173" s="33"/>
      <c r="AJ1173" s="33"/>
      <c r="AK1173" s="33"/>
    </row>
    <row r="1174" spans="1:37">
      <c r="A1174" s="30"/>
      <c r="B1174" s="29"/>
      <c r="C1174" s="31"/>
      <c r="D1174" s="32"/>
      <c r="E1174" s="32"/>
      <c r="F1174" s="32"/>
      <c r="G1174" s="32"/>
      <c r="H1174" s="32"/>
      <c r="I1174" s="32"/>
      <c r="J1174" s="32"/>
      <c r="K1174" s="32"/>
      <c r="L1174" s="32"/>
      <c r="M1174" s="32"/>
      <c r="N1174" s="32"/>
      <c r="O1174" s="32"/>
      <c r="P1174" s="32"/>
      <c r="Q1174" s="32"/>
      <c r="R1174" s="32"/>
      <c r="S1174" s="32"/>
      <c r="T1174" s="32"/>
      <c r="U1174" s="32"/>
      <c r="V1174" s="32"/>
      <c r="W1174" s="33"/>
      <c r="X1174" s="33"/>
      <c r="Y1174" s="33"/>
      <c r="Z1174" s="33"/>
      <c r="AA1174" s="33"/>
      <c r="AB1174" s="33"/>
      <c r="AC1174" s="33"/>
      <c r="AD1174" s="33"/>
      <c r="AE1174" s="33"/>
      <c r="AF1174" s="33"/>
      <c r="AG1174" s="33"/>
      <c r="AH1174" s="33"/>
      <c r="AI1174" s="33"/>
      <c r="AJ1174" s="33"/>
      <c r="AK1174" s="33"/>
    </row>
    <row r="1175" spans="1:37">
      <c r="A1175" s="30"/>
      <c r="B1175" s="29"/>
      <c r="C1175" s="31"/>
      <c r="D1175" s="32"/>
      <c r="E1175" s="32"/>
      <c r="F1175" s="32"/>
      <c r="G1175" s="32"/>
      <c r="H1175" s="32"/>
      <c r="I1175" s="32"/>
      <c r="J1175" s="32"/>
      <c r="K1175" s="32"/>
      <c r="L1175" s="32"/>
      <c r="M1175" s="32"/>
      <c r="N1175" s="32"/>
      <c r="O1175" s="32"/>
      <c r="P1175" s="32"/>
      <c r="Q1175" s="32"/>
      <c r="R1175" s="32"/>
      <c r="S1175" s="32"/>
      <c r="T1175" s="32"/>
      <c r="U1175" s="32"/>
      <c r="V1175" s="32"/>
      <c r="W1175" s="33"/>
      <c r="X1175" s="33"/>
      <c r="Y1175" s="33"/>
      <c r="Z1175" s="33"/>
      <c r="AA1175" s="33"/>
      <c r="AB1175" s="33"/>
      <c r="AC1175" s="33"/>
      <c r="AD1175" s="33"/>
      <c r="AE1175" s="33"/>
      <c r="AF1175" s="33"/>
      <c r="AG1175" s="33"/>
      <c r="AH1175" s="33"/>
      <c r="AI1175" s="33"/>
      <c r="AJ1175" s="33"/>
      <c r="AK1175" s="33"/>
    </row>
    <row r="1176" spans="1:37">
      <c r="A1176" s="30"/>
      <c r="B1176" s="29"/>
      <c r="C1176" s="31"/>
      <c r="D1176" s="32"/>
      <c r="E1176" s="32"/>
      <c r="F1176" s="32"/>
      <c r="G1176" s="32"/>
      <c r="H1176" s="32"/>
      <c r="I1176" s="32"/>
      <c r="J1176" s="32"/>
      <c r="K1176" s="32"/>
      <c r="L1176" s="32"/>
      <c r="M1176" s="32"/>
      <c r="N1176" s="32"/>
      <c r="O1176" s="32"/>
      <c r="P1176" s="32"/>
      <c r="Q1176" s="32"/>
      <c r="R1176" s="32"/>
      <c r="S1176" s="32"/>
      <c r="T1176" s="32"/>
      <c r="U1176" s="32"/>
      <c r="V1176" s="32"/>
      <c r="W1176" s="33"/>
      <c r="X1176" s="33"/>
      <c r="Y1176" s="33"/>
      <c r="Z1176" s="33"/>
      <c r="AA1176" s="33"/>
      <c r="AB1176" s="33"/>
      <c r="AC1176" s="33"/>
      <c r="AD1176" s="33"/>
      <c r="AE1176" s="33"/>
      <c r="AF1176" s="33"/>
      <c r="AG1176" s="33"/>
      <c r="AH1176" s="33"/>
      <c r="AI1176" s="33"/>
      <c r="AJ1176" s="33"/>
      <c r="AK1176" s="33"/>
    </row>
    <row r="1177" spans="1:37">
      <c r="A1177" s="30"/>
      <c r="B1177" s="29"/>
      <c r="C1177" s="31"/>
      <c r="D1177" s="32"/>
      <c r="E1177" s="32"/>
      <c r="F1177" s="32"/>
      <c r="G1177" s="32"/>
      <c r="H1177" s="32"/>
      <c r="I1177" s="32"/>
      <c r="J1177" s="32"/>
      <c r="K1177" s="32"/>
      <c r="L1177" s="32"/>
      <c r="M1177" s="32"/>
      <c r="N1177" s="32"/>
      <c r="O1177" s="32"/>
      <c r="P1177" s="32"/>
      <c r="Q1177" s="32"/>
      <c r="R1177" s="32"/>
      <c r="S1177" s="32"/>
      <c r="T1177" s="32"/>
      <c r="U1177" s="32"/>
      <c r="V1177" s="32"/>
      <c r="W1177" s="33"/>
      <c r="X1177" s="33"/>
      <c r="Y1177" s="33"/>
      <c r="Z1177" s="33"/>
      <c r="AA1177" s="33"/>
      <c r="AB1177" s="33"/>
      <c r="AC1177" s="33"/>
      <c r="AD1177" s="33"/>
      <c r="AE1177" s="33"/>
      <c r="AF1177" s="33"/>
      <c r="AG1177" s="33"/>
      <c r="AH1177" s="33"/>
      <c r="AI1177" s="33"/>
      <c r="AJ1177" s="33"/>
      <c r="AK1177" s="33"/>
    </row>
    <row r="1178" spans="1:37">
      <c r="A1178" s="30"/>
      <c r="B1178" s="29"/>
      <c r="C1178" s="31"/>
      <c r="D1178" s="32"/>
      <c r="E1178" s="32"/>
      <c r="F1178" s="32"/>
      <c r="G1178" s="32"/>
      <c r="H1178" s="32"/>
      <c r="I1178" s="32"/>
      <c r="J1178" s="32"/>
      <c r="K1178" s="32"/>
      <c r="L1178" s="32"/>
      <c r="M1178" s="32"/>
      <c r="N1178" s="32"/>
      <c r="O1178" s="32"/>
      <c r="P1178" s="32"/>
      <c r="Q1178" s="32"/>
      <c r="R1178" s="32"/>
      <c r="S1178" s="32"/>
      <c r="T1178" s="32"/>
      <c r="U1178" s="32"/>
      <c r="V1178" s="32"/>
      <c r="W1178" s="33"/>
      <c r="X1178" s="33"/>
      <c r="Y1178" s="33"/>
      <c r="Z1178" s="33"/>
      <c r="AA1178" s="33"/>
      <c r="AB1178" s="33"/>
      <c r="AC1178" s="33"/>
      <c r="AD1178" s="33"/>
      <c r="AE1178" s="33"/>
      <c r="AF1178" s="33"/>
      <c r="AG1178" s="33"/>
      <c r="AH1178" s="33"/>
      <c r="AI1178" s="33"/>
      <c r="AJ1178" s="33"/>
      <c r="AK1178" s="33"/>
    </row>
    <row r="1179" spans="1:37">
      <c r="A1179" s="30"/>
      <c r="B1179" s="29"/>
      <c r="C1179" s="31"/>
      <c r="D1179" s="32"/>
      <c r="E1179" s="32"/>
      <c r="F1179" s="32"/>
      <c r="G1179" s="32"/>
      <c r="H1179" s="32"/>
      <c r="I1179" s="32"/>
      <c r="J1179" s="32"/>
      <c r="K1179" s="32"/>
      <c r="L1179" s="32"/>
      <c r="M1179" s="32"/>
      <c r="N1179" s="32"/>
      <c r="O1179" s="32"/>
      <c r="P1179" s="32"/>
      <c r="Q1179" s="32"/>
      <c r="R1179" s="32"/>
      <c r="S1179" s="32"/>
      <c r="T1179" s="32"/>
      <c r="U1179" s="32"/>
      <c r="V1179" s="32"/>
      <c r="W1179" s="33"/>
      <c r="X1179" s="33"/>
      <c r="Y1179" s="33"/>
      <c r="Z1179" s="33"/>
      <c r="AA1179" s="33"/>
      <c r="AB1179" s="33"/>
      <c r="AC1179" s="33"/>
      <c r="AD1179" s="33"/>
      <c r="AE1179" s="33"/>
      <c r="AF1179" s="33"/>
      <c r="AG1179" s="33"/>
      <c r="AH1179" s="33"/>
      <c r="AI1179" s="33"/>
      <c r="AJ1179" s="33"/>
      <c r="AK1179" s="33"/>
    </row>
    <row r="1180" spans="1:37">
      <c r="A1180" s="30"/>
      <c r="B1180" s="29"/>
      <c r="C1180" s="31"/>
      <c r="D1180" s="32"/>
      <c r="E1180" s="32"/>
      <c r="F1180" s="32"/>
      <c r="G1180" s="32"/>
      <c r="H1180" s="32"/>
      <c r="I1180" s="32"/>
      <c r="J1180" s="32"/>
      <c r="K1180" s="32"/>
      <c r="L1180" s="32"/>
      <c r="M1180" s="32"/>
      <c r="N1180" s="32"/>
      <c r="O1180" s="32"/>
      <c r="P1180" s="32"/>
      <c r="Q1180" s="32"/>
      <c r="R1180" s="32"/>
      <c r="S1180" s="32"/>
      <c r="T1180" s="32"/>
      <c r="U1180" s="32"/>
      <c r="V1180" s="32"/>
      <c r="W1180" s="33"/>
      <c r="X1180" s="33"/>
      <c r="Y1180" s="33"/>
      <c r="Z1180" s="33"/>
      <c r="AA1180" s="33"/>
      <c r="AB1180" s="33"/>
      <c r="AC1180" s="33"/>
      <c r="AD1180" s="33"/>
      <c r="AE1180" s="33"/>
      <c r="AF1180" s="33"/>
      <c r="AG1180" s="33"/>
      <c r="AH1180" s="33"/>
      <c r="AI1180" s="33"/>
      <c r="AJ1180" s="33"/>
      <c r="AK1180" s="33"/>
    </row>
    <row r="1181" spans="1:37">
      <c r="A1181" s="30"/>
      <c r="B1181" s="29"/>
      <c r="C1181" s="31"/>
      <c r="D1181" s="32"/>
      <c r="E1181" s="32"/>
      <c r="F1181" s="32"/>
      <c r="G1181" s="32"/>
      <c r="H1181" s="32"/>
      <c r="I1181" s="32"/>
      <c r="J1181" s="32"/>
      <c r="K1181" s="32"/>
      <c r="L1181" s="32"/>
      <c r="M1181" s="32"/>
      <c r="N1181" s="32"/>
      <c r="O1181" s="32"/>
      <c r="P1181" s="32"/>
      <c r="Q1181" s="32"/>
      <c r="R1181" s="32"/>
      <c r="S1181" s="32"/>
      <c r="T1181" s="32"/>
      <c r="U1181" s="32"/>
      <c r="V1181" s="32"/>
      <c r="W1181" s="33"/>
      <c r="X1181" s="33"/>
      <c r="Y1181" s="33"/>
      <c r="Z1181" s="33"/>
      <c r="AA1181" s="33"/>
      <c r="AB1181" s="33"/>
      <c r="AC1181" s="33"/>
      <c r="AD1181" s="33"/>
      <c r="AE1181" s="33"/>
      <c r="AF1181" s="33"/>
      <c r="AG1181" s="33"/>
      <c r="AH1181" s="33"/>
      <c r="AI1181" s="33"/>
      <c r="AJ1181" s="33"/>
      <c r="AK1181" s="33"/>
    </row>
    <row r="1182" spans="1:37">
      <c r="A1182" s="30"/>
      <c r="B1182" s="29"/>
      <c r="C1182" s="31"/>
      <c r="D1182" s="32"/>
      <c r="E1182" s="32"/>
      <c r="F1182" s="32"/>
      <c r="G1182" s="32"/>
      <c r="H1182" s="32"/>
      <c r="I1182" s="32"/>
      <c r="J1182" s="32"/>
      <c r="K1182" s="32"/>
      <c r="L1182" s="32"/>
      <c r="M1182" s="32"/>
      <c r="N1182" s="32"/>
      <c r="O1182" s="32"/>
      <c r="P1182" s="32"/>
      <c r="Q1182" s="32"/>
      <c r="R1182" s="32"/>
      <c r="S1182" s="32"/>
      <c r="T1182" s="32"/>
      <c r="U1182" s="32"/>
      <c r="V1182" s="32"/>
      <c r="W1182" s="33"/>
      <c r="X1182" s="33"/>
      <c r="Y1182" s="33"/>
      <c r="Z1182" s="33"/>
      <c r="AA1182" s="33"/>
      <c r="AB1182" s="33"/>
      <c r="AC1182" s="33"/>
      <c r="AD1182" s="33"/>
      <c r="AE1182" s="33"/>
      <c r="AF1182" s="33"/>
      <c r="AG1182" s="33"/>
      <c r="AH1182" s="33"/>
      <c r="AI1182" s="33"/>
      <c r="AJ1182" s="33"/>
      <c r="AK1182" s="33"/>
    </row>
    <row r="1183" spans="1:37">
      <c r="A1183" s="30"/>
      <c r="B1183" s="29"/>
      <c r="C1183" s="31"/>
      <c r="D1183" s="32"/>
      <c r="E1183" s="32"/>
      <c r="F1183" s="32"/>
      <c r="G1183" s="32"/>
      <c r="H1183" s="32"/>
      <c r="I1183" s="32"/>
      <c r="J1183" s="32"/>
      <c r="K1183" s="32"/>
      <c r="L1183" s="32"/>
      <c r="M1183" s="32"/>
      <c r="N1183" s="32"/>
      <c r="O1183" s="32"/>
      <c r="P1183" s="32"/>
      <c r="Q1183" s="32"/>
      <c r="R1183" s="32"/>
      <c r="S1183" s="32"/>
      <c r="T1183" s="32"/>
      <c r="U1183" s="32"/>
      <c r="V1183" s="32"/>
      <c r="W1183" s="33"/>
      <c r="X1183" s="33"/>
      <c r="Y1183" s="33"/>
      <c r="Z1183" s="33"/>
      <c r="AA1183" s="33"/>
      <c r="AB1183" s="33"/>
      <c r="AC1183" s="33"/>
      <c r="AD1183" s="33"/>
      <c r="AE1183" s="33"/>
      <c r="AF1183" s="33"/>
      <c r="AG1183" s="33"/>
      <c r="AH1183" s="33"/>
      <c r="AI1183" s="33"/>
      <c r="AJ1183" s="33"/>
      <c r="AK1183" s="33"/>
    </row>
    <row r="1184" spans="1:37">
      <c r="A1184" s="30"/>
      <c r="B1184" s="29"/>
      <c r="C1184" s="31"/>
      <c r="D1184" s="32"/>
      <c r="E1184" s="32"/>
      <c r="F1184" s="32"/>
      <c r="G1184" s="32"/>
      <c r="H1184" s="32"/>
      <c r="I1184" s="32"/>
      <c r="J1184" s="32"/>
      <c r="K1184" s="32"/>
      <c r="L1184" s="32"/>
      <c r="M1184" s="32"/>
      <c r="N1184" s="32"/>
      <c r="O1184" s="32"/>
      <c r="P1184" s="32"/>
      <c r="Q1184" s="32"/>
      <c r="R1184" s="32"/>
      <c r="S1184" s="32"/>
      <c r="T1184" s="32"/>
      <c r="U1184" s="32"/>
      <c r="V1184" s="32"/>
      <c r="W1184" s="33"/>
      <c r="X1184" s="33"/>
      <c r="Y1184" s="33"/>
      <c r="Z1184" s="33"/>
      <c r="AA1184" s="33"/>
      <c r="AB1184" s="33"/>
      <c r="AC1184" s="33"/>
      <c r="AD1184" s="33"/>
      <c r="AE1184" s="33"/>
      <c r="AF1184" s="33"/>
      <c r="AG1184" s="33"/>
      <c r="AH1184" s="33"/>
      <c r="AI1184" s="33"/>
      <c r="AJ1184" s="33"/>
      <c r="AK1184" s="33"/>
    </row>
    <row r="1185" spans="1:37">
      <c r="A1185" s="30"/>
      <c r="B1185" s="29"/>
      <c r="C1185" s="31"/>
      <c r="D1185" s="32"/>
      <c r="E1185" s="32"/>
      <c r="F1185" s="32"/>
      <c r="G1185" s="32"/>
      <c r="H1185" s="32"/>
      <c r="I1185" s="32"/>
      <c r="J1185" s="32"/>
      <c r="K1185" s="32"/>
      <c r="L1185" s="32"/>
      <c r="M1185" s="32"/>
      <c r="N1185" s="32"/>
      <c r="O1185" s="32"/>
      <c r="P1185" s="32"/>
      <c r="Q1185" s="32"/>
      <c r="R1185" s="32"/>
      <c r="S1185" s="32"/>
      <c r="T1185" s="32"/>
      <c r="U1185" s="32"/>
      <c r="V1185" s="32"/>
      <c r="W1185" s="33"/>
      <c r="X1185" s="33"/>
      <c r="Y1185" s="33"/>
      <c r="Z1185" s="33"/>
      <c r="AA1185" s="33"/>
      <c r="AB1185" s="33"/>
      <c r="AC1185" s="33"/>
      <c r="AD1185" s="33"/>
      <c r="AE1185" s="33"/>
      <c r="AF1185" s="33"/>
      <c r="AG1185" s="33"/>
      <c r="AH1185" s="33"/>
      <c r="AI1185" s="33"/>
      <c r="AJ1185" s="33"/>
      <c r="AK1185" s="33"/>
    </row>
    <row r="1186" spans="1:37">
      <c r="A1186" s="30"/>
      <c r="B1186" s="29"/>
      <c r="C1186" s="31"/>
      <c r="D1186" s="32"/>
      <c r="E1186" s="32"/>
      <c r="F1186" s="32"/>
      <c r="G1186" s="32"/>
      <c r="H1186" s="32"/>
      <c r="I1186" s="32"/>
      <c r="J1186" s="32"/>
      <c r="K1186" s="32"/>
      <c r="L1186" s="32"/>
      <c r="M1186" s="32"/>
      <c r="N1186" s="32"/>
      <c r="O1186" s="32"/>
      <c r="P1186" s="32"/>
      <c r="Q1186" s="32"/>
      <c r="R1186" s="32"/>
      <c r="S1186" s="32"/>
      <c r="T1186" s="32"/>
      <c r="U1186" s="32"/>
      <c r="V1186" s="32"/>
      <c r="W1186" s="33"/>
      <c r="X1186" s="33"/>
      <c r="Y1186" s="33"/>
      <c r="Z1186" s="33"/>
      <c r="AA1186" s="33"/>
      <c r="AB1186" s="33"/>
      <c r="AC1186" s="33"/>
      <c r="AD1186" s="33"/>
      <c r="AE1186" s="33"/>
      <c r="AF1186" s="33"/>
      <c r="AG1186" s="33"/>
      <c r="AH1186" s="33"/>
      <c r="AI1186" s="33"/>
      <c r="AJ1186" s="33"/>
      <c r="AK1186" s="33"/>
    </row>
    <row r="1187" spans="1:37">
      <c r="A1187" s="30"/>
      <c r="B1187" s="29"/>
      <c r="C1187" s="31"/>
      <c r="D1187" s="32"/>
      <c r="E1187" s="32"/>
      <c r="F1187" s="32"/>
      <c r="G1187" s="32"/>
      <c r="H1187" s="32"/>
      <c r="I1187" s="32"/>
      <c r="J1187" s="32"/>
      <c r="K1187" s="32"/>
      <c r="L1187" s="32"/>
      <c r="M1187" s="32"/>
      <c r="N1187" s="32"/>
      <c r="O1187" s="32"/>
      <c r="P1187" s="32"/>
      <c r="Q1187" s="32"/>
      <c r="R1187" s="32"/>
      <c r="S1187" s="32"/>
      <c r="T1187" s="32"/>
      <c r="U1187" s="32"/>
      <c r="V1187" s="32"/>
      <c r="W1187" s="33"/>
      <c r="X1187" s="33"/>
      <c r="Y1187" s="33"/>
      <c r="Z1187" s="33"/>
      <c r="AA1187" s="33"/>
      <c r="AB1187" s="33"/>
      <c r="AC1187" s="33"/>
      <c r="AD1187" s="33"/>
      <c r="AE1187" s="33"/>
      <c r="AF1187" s="33"/>
      <c r="AG1187" s="33"/>
      <c r="AH1187" s="33"/>
      <c r="AI1187" s="33"/>
      <c r="AJ1187" s="33"/>
      <c r="AK1187" s="33"/>
    </row>
    <row r="1188" spans="1:37">
      <c r="A1188" s="30"/>
      <c r="B1188" s="29"/>
      <c r="C1188" s="31"/>
      <c r="D1188" s="32"/>
      <c r="E1188" s="32"/>
      <c r="F1188" s="32"/>
      <c r="G1188" s="32"/>
      <c r="H1188" s="32"/>
      <c r="I1188" s="32"/>
      <c r="J1188" s="32"/>
      <c r="K1188" s="32"/>
      <c r="L1188" s="32"/>
      <c r="M1188" s="32"/>
      <c r="N1188" s="32"/>
      <c r="O1188" s="32"/>
      <c r="P1188" s="32"/>
      <c r="Q1188" s="32"/>
      <c r="R1188" s="32"/>
      <c r="S1188" s="32"/>
      <c r="T1188" s="32"/>
      <c r="U1188" s="32"/>
      <c r="V1188" s="32"/>
      <c r="W1188" s="33"/>
      <c r="X1188" s="33"/>
      <c r="Y1188" s="33"/>
      <c r="Z1188" s="33"/>
      <c r="AA1188" s="33"/>
      <c r="AB1188" s="33"/>
      <c r="AC1188" s="33"/>
      <c r="AD1188" s="33"/>
      <c r="AE1188" s="33"/>
      <c r="AF1188" s="33"/>
      <c r="AG1188" s="33"/>
      <c r="AH1188" s="33"/>
      <c r="AI1188" s="33"/>
      <c r="AJ1188" s="33"/>
      <c r="AK1188" s="33"/>
    </row>
    <row r="1189" spans="1:37">
      <c r="A1189" s="30"/>
      <c r="B1189" s="29"/>
      <c r="C1189" s="31"/>
      <c r="D1189" s="32"/>
      <c r="E1189" s="32"/>
      <c r="F1189" s="32"/>
      <c r="G1189" s="32"/>
      <c r="H1189" s="32"/>
      <c r="I1189" s="32"/>
      <c r="J1189" s="32"/>
      <c r="K1189" s="32"/>
      <c r="L1189" s="32"/>
      <c r="M1189" s="32"/>
      <c r="N1189" s="32"/>
      <c r="O1189" s="32"/>
      <c r="P1189" s="32"/>
      <c r="Q1189" s="32"/>
      <c r="R1189" s="32"/>
      <c r="S1189" s="32"/>
      <c r="T1189" s="32"/>
      <c r="U1189" s="32"/>
      <c r="V1189" s="32"/>
      <c r="W1189" s="33"/>
      <c r="X1189" s="33"/>
      <c r="Y1189" s="33"/>
      <c r="Z1189" s="33"/>
      <c r="AA1189" s="33"/>
      <c r="AB1189" s="33"/>
      <c r="AC1189" s="33"/>
      <c r="AD1189" s="33"/>
      <c r="AE1189" s="33"/>
      <c r="AF1189" s="33"/>
      <c r="AG1189" s="33"/>
      <c r="AH1189" s="33"/>
      <c r="AI1189" s="33"/>
      <c r="AJ1189" s="33"/>
      <c r="AK1189" s="33"/>
    </row>
    <row r="1190" spans="1:37">
      <c r="A1190" s="30"/>
      <c r="B1190" s="29"/>
      <c r="C1190" s="31"/>
      <c r="D1190" s="32"/>
      <c r="E1190" s="32"/>
      <c r="F1190" s="32"/>
      <c r="G1190" s="32"/>
      <c r="H1190" s="32"/>
      <c r="I1190" s="32"/>
      <c r="J1190" s="32"/>
      <c r="K1190" s="32"/>
      <c r="L1190" s="32"/>
      <c r="M1190" s="32"/>
      <c r="N1190" s="32"/>
      <c r="O1190" s="32"/>
      <c r="P1190" s="32"/>
      <c r="Q1190" s="32"/>
      <c r="R1190" s="32"/>
      <c r="S1190" s="32"/>
      <c r="T1190" s="32"/>
      <c r="U1190" s="32"/>
      <c r="V1190" s="32"/>
      <c r="W1190" s="33"/>
      <c r="X1190" s="33"/>
      <c r="Y1190" s="33"/>
      <c r="Z1190" s="33"/>
      <c r="AA1190" s="33"/>
      <c r="AB1190" s="33"/>
      <c r="AC1190" s="33"/>
      <c r="AD1190" s="33"/>
      <c r="AE1190" s="33"/>
      <c r="AF1190" s="33"/>
      <c r="AG1190" s="33"/>
      <c r="AH1190" s="33"/>
      <c r="AI1190" s="33"/>
      <c r="AJ1190" s="33"/>
      <c r="AK1190" s="33"/>
    </row>
    <row r="1191" spans="1:37">
      <c r="A1191" s="30"/>
      <c r="B1191" s="29"/>
      <c r="C1191" s="31"/>
      <c r="D1191" s="32"/>
      <c r="E1191" s="32"/>
      <c r="F1191" s="32"/>
      <c r="G1191" s="32"/>
      <c r="H1191" s="32"/>
      <c r="I1191" s="32"/>
      <c r="J1191" s="32"/>
      <c r="K1191" s="32"/>
      <c r="L1191" s="32"/>
      <c r="M1191" s="32"/>
      <c r="N1191" s="32"/>
      <c r="O1191" s="32"/>
      <c r="P1191" s="32"/>
      <c r="Q1191" s="32"/>
      <c r="R1191" s="32"/>
      <c r="S1191" s="32"/>
      <c r="T1191" s="32"/>
      <c r="U1191" s="32"/>
      <c r="V1191" s="32"/>
      <c r="W1191" s="33"/>
      <c r="X1191" s="33"/>
      <c r="Y1191" s="33"/>
      <c r="Z1191" s="33"/>
      <c r="AA1191" s="33"/>
      <c r="AB1191" s="33"/>
      <c r="AC1191" s="33"/>
      <c r="AD1191" s="33"/>
      <c r="AE1191" s="33"/>
      <c r="AF1191" s="33"/>
      <c r="AG1191" s="33"/>
      <c r="AH1191" s="33"/>
      <c r="AI1191" s="33"/>
      <c r="AJ1191" s="33"/>
      <c r="AK1191" s="33"/>
    </row>
    <row r="1192" spans="1:37">
      <c r="A1192" s="30"/>
      <c r="B1192" s="29"/>
      <c r="C1192" s="31"/>
      <c r="D1192" s="32"/>
      <c r="E1192" s="32"/>
      <c r="F1192" s="32"/>
      <c r="G1192" s="32"/>
      <c r="H1192" s="32"/>
      <c r="I1192" s="32"/>
      <c r="J1192" s="32"/>
      <c r="K1192" s="32"/>
      <c r="L1192" s="32"/>
      <c r="M1192" s="32"/>
      <c r="N1192" s="32"/>
      <c r="O1192" s="32"/>
      <c r="P1192" s="32"/>
      <c r="Q1192" s="32"/>
      <c r="R1192" s="32"/>
      <c r="S1192" s="32"/>
      <c r="T1192" s="32"/>
      <c r="U1192" s="32"/>
      <c r="V1192" s="32"/>
      <c r="W1192" s="33"/>
      <c r="X1192" s="33"/>
      <c r="Y1192" s="33"/>
      <c r="Z1192" s="33"/>
      <c r="AA1192" s="33"/>
      <c r="AB1192" s="33"/>
      <c r="AC1192" s="33"/>
      <c r="AD1192" s="33"/>
      <c r="AE1192" s="33"/>
      <c r="AF1192" s="33"/>
      <c r="AG1192" s="33"/>
      <c r="AH1192" s="33"/>
      <c r="AI1192" s="33"/>
      <c r="AJ1192" s="33"/>
      <c r="AK1192" s="33"/>
    </row>
    <row r="1193" spans="1:37">
      <c r="A1193" s="30"/>
      <c r="B1193" s="29"/>
      <c r="C1193" s="31"/>
      <c r="D1193" s="32"/>
      <c r="E1193" s="32"/>
      <c r="F1193" s="32"/>
      <c r="G1193" s="32"/>
      <c r="H1193" s="32"/>
      <c r="I1193" s="32"/>
      <c r="J1193" s="32"/>
      <c r="K1193" s="32"/>
      <c r="L1193" s="32"/>
      <c r="M1193" s="32"/>
      <c r="N1193" s="32"/>
      <c r="O1193" s="32"/>
      <c r="P1193" s="32"/>
      <c r="Q1193" s="32"/>
      <c r="R1193" s="32"/>
      <c r="S1193" s="32"/>
      <c r="T1193" s="32"/>
      <c r="U1193" s="32"/>
      <c r="V1193" s="32"/>
      <c r="W1193" s="33"/>
      <c r="X1193" s="33"/>
      <c r="Y1193" s="33"/>
      <c r="Z1193" s="33"/>
      <c r="AA1193" s="33"/>
      <c r="AB1193" s="33"/>
      <c r="AC1193" s="33"/>
      <c r="AD1193" s="33"/>
      <c r="AE1193" s="33"/>
      <c r="AF1193" s="33"/>
      <c r="AG1193" s="33"/>
      <c r="AH1193" s="33"/>
      <c r="AI1193" s="33"/>
      <c r="AJ1193" s="33"/>
      <c r="AK1193" s="33"/>
    </row>
    <row r="1194" spans="1:37">
      <c r="A1194" s="30"/>
      <c r="B1194" s="29"/>
      <c r="C1194" s="31"/>
      <c r="D1194" s="32"/>
      <c r="E1194" s="32"/>
      <c r="F1194" s="32"/>
      <c r="G1194" s="32"/>
      <c r="H1194" s="32"/>
      <c r="I1194" s="32"/>
      <c r="J1194" s="32"/>
      <c r="K1194" s="32"/>
      <c r="L1194" s="32"/>
      <c r="M1194" s="32"/>
      <c r="N1194" s="32"/>
      <c r="O1194" s="32"/>
      <c r="P1194" s="32"/>
      <c r="Q1194" s="32"/>
      <c r="R1194" s="32"/>
      <c r="S1194" s="32"/>
      <c r="T1194" s="32"/>
      <c r="U1194" s="32"/>
      <c r="V1194" s="32"/>
      <c r="W1194" s="33"/>
      <c r="X1194" s="33"/>
      <c r="Y1194" s="33"/>
      <c r="Z1194" s="33"/>
      <c r="AA1194" s="33"/>
      <c r="AB1194" s="33"/>
      <c r="AC1194" s="33"/>
      <c r="AD1194" s="33"/>
      <c r="AE1194" s="33"/>
      <c r="AF1194" s="33"/>
      <c r="AG1194" s="33"/>
      <c r="AH1194" s="33"/>
      <c r="AI1194" s="33"/>
      <c r="AJ1194" s="33"/>
      <c r="AK1194" s="33"/>
    </row>
    <row r="1195" spans="1:37">
      <c r="A1195" s="30"/>
      <c r="B1195" s="29"/>
      <c r="C1195" s="31"/>
      <c r="D1195" s="32"/>
      <c r="E1195" s="32"/>
      <c r="F1195" s="32"/>
      <c r="G1195" s="32"/>
      <c r="H1195" s="32"/>
      <c r="I1195" s="32"/>
      <c r="J1195" s="32"/>
      <c r="K1195" s="32"/>
      <c r="L1195" s="32"/>
      <c r="M1195" s="32"/>
      <c r="N1195" s="32"/>
      <c r="O1195" s="32"/>
      <c r="P1195" s="32"/>
      <c r="Q1195" s="32"/>
      <c r="R1195" s="32"/>
      <c r="S1195" s="32"/>
      <c r="T1195" s="32"/>
      <c r="U1195" s="32"/>
      <c r="V1195" s="32"/>
      <c r="W1195" s="33"/>
      <c r="X1195" s="33"/>
      <c r="Y1195" s="33"/>
      <c r="Z1195" s="33"/>
      <c r="AA1195" s="33"/>
      <c r="AB1195" s="33"/>
      <c r="AC1195" s="33"/>
      <c r="AD1195" s="33"/>
      <c r="AE1195" s="33"/>
      <c r="AF1195" s="33"/>
      <c r="AG1195" s="33"/>
      <c r="AH1195" s="33"/>
      <c r="AI1195" s="33"/>
      <c r="AJ1195" s="33"/>
      <c r="AK1195" s="33"/>
    </row>
    <row r="1196" spans="1:37">
      <c r="A1196" s="30"/>
      <c r="B1196" s="29"/>
      <c r="C1196" s="31"/>
      <c r="D1196" s="32"/>
      <c r="E1196" s="32"/>
      <c r="F1196" s="32"/>
      <c r="G1196" s="32"/>
      <c r="H1196" s="32"/>
      <c r="I1196" s="32"/>
      <c r="J1196" s="32"/>
      <c r="K1196" s="32"/>
      <c r="L1196" s="32"/>
      <c r="M1196" s="32"/>
      <c r="N1196" s="32"/>
      <c r="O1196" s="32"/>
      <c r="P1196" s="32"/>
      <c r="Q1196" s="32"/>
      <c r="R1196" s="32"/>
      <c r="S1196" s="32"/>
      <c r="T1196" s="32"/>
      <c r="U1196" s="32"/>
      <c r="V1196" s="32"/>
      <c r="W1196" s="33"/>
      <c r="X1196" s="33"/>
      <c r="Y1196" s="33"/>
      <c r="Z1196" s="33"/>
      <c r="AA1196" s="33"/>
      <c r="AB1196" s="33"/>
      <c r="AC1196" s="33"/>
      <c r="AD1196" s="33"/>
      <c r="AE1196" s="33"/>
      <c r="AF1196" s="33"/>
      <c r="AG1196" s="33"/>
      <c r="AH1196" s="33"/>
      <c r="AI1196" s="33"/>
      <c r="AJ1196" s="33"/>
      <c r="AK1196" s="33"/>
    </row>
    <row r="1197" spans="1:37">
      <c r="A1197" s="30"/>
      <c r="B1197" s="29"/>
      <c r="C1197" s="31"/>
      <c r="D1197" s="32"/>
      <c r="E1197" s="32"/>
      <c r="F1197" s="32"/>
      <c r="G1197" s="32"/>
      <c r="H1197" s="32"/>
      <c r="I1197" s="32"/>
      <c r="J1197" s="32"/>
      <c r="K1197" s="32"/>
      <c r="L1197" s="32"/>
      <c r="M1197" s="32"/>
      <c r="N1197" s="32"/>
      <c r="O1197" s="32"/>
      <c r="P1197" s="32"/>
      <c r="Q1197" s="32"/>
      <c r="R1197" s="32"/>
      <c r="S1197" s="32"/>
      <c r="T1197" s="32"/>
      <c r="U1197" s="32"/>
      <c r="V1197" s="32"/>
      <c r="W1197" s="33"/>
      <c r="X1197" s="33"/>
      <c r="Y1197" s="33"/>
      <c r="Z1197" s="33"/>
      <c r="AA1197" s="33"/>
      <c r="AB1197" s="33"/>
      <c r="AC1197" s="33"/>
      <c r="AD1197" s="33"/>
      <c r="AE1197" s="33"/>
      <c r="AF1197" s="33"/>
      <c r="AG1197" s="33"/>
      <c r="AH1197" s="33"/>
      <c r="AI1197" s="33"/>
      <c r="AJ1197" s="33"/>
      <c r="AK1197" s="33"/>
    </row>
    <row r="1198" spans="1:37">
      <c r="A1198" s="30"/>
      <c r="B1198" s="29"/>
      <c r="C1198" s="31"/>
      <c r="D1198" s="32"/>
      <c r="E1198" s="32"/>
      <c r="F1198" s="32"/>
      <c r="G1198" s="32"/>
      <c r="H1198" s="32"/>
      <c r="I1198" s="32"/>
      <c r="J1198" s="32"/>
      <c r="K1198" s="32"/>
      <c r="L1198" s="32"/>
      <c r="M1198" s="32"/>
      <c r="N1198" s="32"/>
      <c r="O1198" s="32"/>
      <c r="P1198" s="32"/>
      <c r="Q1198" s="32"/>
      <c r="R1198" s="32"/>
      <c r="S1198" s="32"/>
      <c r="T1198" s="32"/>
      <c r="U1198" s="32"/>
      <c r="V1198" s="32"/>
      <c r="W1198" s="33"/>
      <c r="X1198" s="33"/>
      <c r="Y1198" s="33"/>
      <c r="Z1198" s="33"/>
      <c r="AA1198" s="33"/>
      <c r="AB1198" s="33"/>
      <c r="AC1198" s="33"/>
      <c r="AD1198" s="33"/>
      <c r="AE1198" s="33"/>
      <c r="AF1198" s="33"/>
      <c r="AG1198" s="33"/>
      <c r="AH1198" s="33"/>
      <c r="AI1198" s="33"/>
      <c r="AJ1198" s="33"/>
      <c r="AK1198" s="33"/>
    </row>
    <row r="1199" spans="1:37">
      <c r="A1199" s="30"/>
      <c r="B1199" s="29"/>
      <c r="C1199" s="31"/>
      <c r="D1199" s="32"/>
      <c r="E1199" s="32"/>
      <c r="F1199" s="32"/>
      <c r="G1199" s="32"/>
      <c r="H1199" s="32"/>
      <c r="I1199" s="32"/>
      <c r="J1199" s="32"/>
      <c r="K1199" s="32"/>
      <c r="L1199" s="32"/>
      <c r="M1199" s="32"/>
      <c r="N1199" s="32"/>
      <c r="O1199" s="32"/>
      <c r="P1199" s="32"/>
      <c r="Q1199" s="32"/>
      <c r="R1199" s="32"/>
      <c r="S1199" s="32"/>
      <c r="T1199" s="32"/>
      <c r="U1199" s="32"/>
      <c r="V1199" s="32"/>
      <c r="W1199" s="33"/>
      <c r="X1199" s="33"/>
      <c r="Y1199" s="33"/>
      <c r="Z1199" s="33"/>
      <c r="AA1199" s="33"/>
      <c r="AB1199" s="33"/>
      <c r="AC1199" s="33"/>
      <c r="AD1199" s="33"/>
      <c r="AE1199" s="33"/>
      <c r="AF1199" s="33"/>
      <c r="AG1199" s="33"/>
      <c r="AH1199" s="33"/>
      <c r="AI1199" s="33"/>
      <c r="AJ1199" s="33"/>
      <c r="AK1199" s="33"/>
    </row>
    <row r="1200" spans="1:37">
      <c r="A1200" s="30"/>
      <c r="B1200" s="29"/>
      <c r="C1200" s="31"/>
      <c r="D1200" s="32"/>
      <c r="E1200" s="32"/>
      <c r="F1200" s="32"/>
      <c r="G1200" s="32"/>
      <c r="H1200" s="32"/>
      <c r="I1200" s="32"/>
      <c r="J1200" s="32"/>
      <c r="K1200" s="32"/>
      <c r="L1200" s="32"/>
      <c r="M1200" s="32"/>
      <c r="N1200" s="32"/>
      <c r="O1200" s="32"/>
      <c r="P1200" s="32"/>
      <c r="Q1200" s="32"/>
      <c r="R1200" s="32"/>
      <c r="S1200" s="32"/>
      <c r="T1200" s="32"/>
      <c r="U1200" s="32"/>
      <c r="V1200" s="32"/>
      <c r="W1200" s="33"/>
      <c r="X1200" s="33"/>
      <c r="Y1200" s="33"/>
      <c r="Z1200" s="33"/>
      <c r="AA1200" s="33"/>
      <c r="AB1200" s="33"/>
      <c r="AC1200" s="33"/>
      <c r="AD1200" s="33"/>
      <c r="AE1200" s="33"/>
      <c r="AF1200" s="33"/>
      <c r="AG1200" s="33"/>
      <c r="AH1200" s="33"/>
      <c r="AI1200" s="33"/>
      <c r="AJ1200" s="33"/>
      <c r="AK1200" s="33"/>
    </row>
    <row r="1201" spans="1:37">
      <c r="A1201" s="30"/>
      <c r="B1201" s="29"/>
      <c r="C1201" s="31"/>
      <c r="D1201" s="32"/>
      <c r="E1201" s="32"/>
      <c r="F1201" s="32"/>
      <c r="G1201" s="32"/>
      <c r="H1201" s="32"/>
      <c r="I1201" s="32"/>
      <c r="J1201" s="32"/>
      <c r="K1201" s="32"/>
      <c r="L1201" s="32"/>
      <c r="M1201" s="32"/>
      <c r="N1201" s="32"/>
      <c r="O1201" s="32"/>
      <c r="P1201" s="32"/>
      <c r="Q1201" s="32"/>
      <c r="R1201" s="32"/>
      <c r="S1201" s="32"/>
      <c r="T1201" s="32"/>
      <c r="U1201" s="32"/>
      <c r="V1201" s="32"/>
      <c r="W1201" s="33"/>
      <c r="X1201" s="33"/>
      <c r="Y1201" s="33"/>
      <c r="Z1201" s="33"/>
      <c r="AA1201" s="33"/>
      <c r="AB1201" s="33"/>
      <c r="AC1201" s="33"/>
      <c r="AD1201" s="33"/>
      <c r="AE1201" s="33"/>
      <c r="AF1201" s="33"/>
      <c r="AG1201" s="33"/>
      <c r="AH1201" s="33"/>
      <c r="AI1201" s="33"/>
      <c r="AJ1201" s="33"/>
      <c r="AK1201" s="33"/>
    </row>
    <row r="1202" spans="1:37">
      <c r="A1202" s="30"/>
      <c r="B1202" s="29"/>
      <c r="C1202" s="31"/>
      <c r="D1202" s="32"/>
      <c r="E1202" s="32"/>
      <c r="F1202" s="32"/>
      <c r="G1202" s="32"/>
      <c r="H1202" s="32"/>
      <c r="I1202" s="32"/>
      <c r="J1202" s="32"/>
      <c r="K1202" s="32"/>
      <c r="L1202" s="32"/>
      <c r="M1202" s="32"/>
      <c r="N1202" s="32"/>
      <c r="O1202" s="32"/>
      <c r="P1202" s="32"/>
      <c r="Q1202" s="32"/>
      <c r="R1202" s="32"/>
      <c r="S1202" s="32"/>
      <c r="T1202" s="32"/>
      <c r="U1202" s="32"/>
      <c r="V1202" s="32"/>
      <c r="W1202" s="33"/>
      <c r="X1202" s="33"/>
      <c r="Y1202" s="33"/>
      <c r="Z1202" s="33"/>
      <c r="AA1202" s="33"/>
      <c r="AB1202" s="33"/>
      <c r="AC1202" s="33"/>
      <c r="AD1202" s="33"/>
      <c r="AE1202" s="33"/>
      <c r="AF1202" s="33"/>
      <c r="AG1202" s="33"/>
      <c r="AH1202" s="33"/>
      <c r="AI1202" s="33"/>
      <c r="AJ1202" s="33"/>
      <c r="AK1202" s="33"/>
    </row>
    <row r="1203" spans="1:37">
      <c r="A1203" s="30"/>
      <c r="B1203" s="29"/>
      <c r="C1203" s="31"/>
      <c r="D1203" s="32"/>
      <c r="E1203" s="32"/>
      <c r="F1203" s="32"/>
      <c r="G1203" s="32"/>
      <c r="H1203" s="32"/>
      <c r="I1203" s="32"/>
      <c r="J1203" s="32"/>
      <c r="K1203" s="32"/>
      <c r="L1203" s="32"/>
      <c r="M1203" s="32"/>
      <c r="N1203" s="32"/>
      <c r="O1203" s="32"/>
      <c r="P1203" s="32"/>
      <c r="Q1203" s="32"/>
      <c r="R1203" s="32"/>
      <c r="S1203" s="32"/>
      <c r="T1203" s="32"/>
      <c r="U1203" s="32"/>
      <c r="V1203" s="32"/>
      <c r="W1203" s="33"/>
      <c r="X1203" s="33"/>
      <c r="Y1203" s="33"/>
      <c r="Z1203" s="33"/>
      <c r="AA1203" s="33"/>
      <c r="AB1203" s="33"/>
      <c r="AC1203" s="33"/>
      <c r="AD1203" s="33"/>
      <c r="AE1203" s="33"/>
      <c r="AF1203" s="33"/>
      <c r="AG1203" s="33"/>
      <c r="AH1203" s="33"/>
      <c r="AI1203" s="33"/>
      <c r="AJ1203" s="33"/>
      <c r="AK1203" s="33"/>
    </row>
    <row r="1204" spans="1:37">
      <c r="A1204" s="30"/>
      <c r="B1204" s="29"/>
      <c r="C1204" s="31"/>
      <c r="D1204" s="32"/>
      <c r="E1204" s="32"/>
      <c r="F1204" s="32"/>
      <c r="G1204" s="32"/>
      <c r="H1204" s="32"/>
      <c r="I1204" s="32"/>
      <c r="J1204" s="32"/>
      <c r="K1204" s="32"/>
      <c r="L1204" s="32"/>
      <c r="M1204" s="32"/>
      <c r="N1204" s="32"/>
      <c r="O1204" s="32"/>
      <c r="P1204" s="32"/>
      <c r="Q1204" s="32"/>
      <c r="R1204" s="32"/>
      <c r="S1204" s="32"/>
      <c r="T1204" s="32"/>
      <c r="U1204" s="32"/>
      <c r="V1204" s="32"/>
      <c r="W1204" s="33"/>
      <c r="X1204" s="33"/>
      <c r="Y1204" s="33"/>
      <c r="Z1204" s="33"/>
      <c r="AA1204" s="33"/>
      <c r="AB1204" s="33"/>
      <c r="AC1204" s="33"/>
      <c r="AD1204" s="33"/>
      <c r="AE1204" s="33"/>
      <c r="AF1204" s="33"/>
      <c r="AG1204" s="33"/>
      <c r="AH1204" s="33"/>
      <c r="AI1204" s="33"/>
      <c r="AJ1204" s="33"/>
      <c r="AK1204" s="33"/>
    </row>
    <row r="1205" spans="1:37">
      <c r="A1205" s="30"/>
      <c r="B1205" s="29"/>
      <c r="C1205" s="31"/>
      <c r="D1205" s="32"/>
      <c r="E1205" s="32"/>
      <c r="F1205" s="32"/>
      <c r="G1205" s="32"/>
      <c r="H1205" s="32"/>
      <c r="I1205" s="32"/>
      <c r="J1205" s="32"/>
      <c r="K1205" s="32"/>
      <c r="L1205" s="32"/>
      <c r="M1205" s="32"/>
      <c r="N1205" s="32"/>
      <c r="O1205" s="32"/>
      <c r="P1205" s="32"/>
      <c r="Q1205" s="32"/>
      <c r="R1205" s="32"/>
      <c r="S1205" s="32"/>
      <c r="T1205" s="32"/>
      <c r="U1205" s="32"/>
      <c r="V1205" s="32"/>
      <c r="W1205" s="33"/>
      <c r="X1205" s="33"/>
      <c r="Y1205" s="33"/>
      <c r="Z1205" s="33"/>
      <c r="AA1205" s="33"/>
      <c r="AB1205" s="33"/>
      <c r="AC1205" s="33"/>
      <c r="AD1205" s="33"/>
      <c r="AE1205" s="33"/>
      <c r="AF1205" s="33"/>
      <c r="AG1205" s="33"/>
      <c r="AH1205" s="33"/>
      <c r="AI1205" s="33"/>
      <c r="AJ1205" s="33"/>
      <c r="AK1205" s="33"/>
    </row>
    <row r="1206" spans="1:37">
      <c r="A1206" s="30"/>
      <c r="B1206" s="29"/>
      <c r="C1206" s="31"/>
      <c r="D1206" s="32"/>
      <c r="E1206" s="32"/>
      <c r="F1206" s="32"/>
      <c r="G1206" s="32"/>
      <c r="H1206" s="32"/>
      <c r="I1206" s="32"/>
      <c r="J1206" s="32"/>
      <c r="K1206" s="32"/>
      <c r="L1206" s="32"/>
      <c r="M1206" s="32"/>
      <c r="N1206" s="32"/>
      <c r="O1206" s="32"/>
      <c r="P1206" s="32"/>
      <c r="Q1206" s="32"/>
      <c r="R1206" s="32"/>
      <c r="S1206" s="32"/>
      <c r="T1206" s="32"/>
      <c r="U1206" s="32"/>
      <c r="V1206" s="32"/>
      <c r="W1206" s="33"/>
      <c r="X1206" s="33"/>
      <c r="Y1206" s="33"/>
      <c r="Z1206" s="33"/>
      <c r="AA1206" s="33"/>
      <c r="AB1206" s="33"/>
      <c r="AC1206" s="33"/>
      <c r="AD1206" s="33"/>
      <c r="AE1206" s="33"/>
      <c r="AF1206" s="33"/>
      <c r="AG1206" s="33"/>
      <c r="AH1206" s="33"/>
      <c r="AI1206" s="33"/>
      <c r="AJ1206" s="33"/>
      <c r="AK1206" s="33"/>
    </row>
    <row r="1207" spans="1:37">
      <c r="A1207" s="30"/>
      <c r="B1207" s="29"/>
      <c r="C1207" s="31"/>
      <c r="D1207" s="32"/>
      <c r="E1207" s="32"/>
      <c r="F1207" s="32"/>
      <c r="G1207" s="32"/>
      <c r="H1207" s="32"/>
      <c r="I1207" s="32"/>
      <c r="J1207" s="32"/>
      <c r="K1207" s="32"/>
      <c r="L1207" s="32"/>
      <c r="M1207" s="32"/>
      <c r="N1207" s="32"/>
      <c r="O1207" s="32"/>
      <c r="P1207" s="32"/>
      <c r="Q1207" s="32"/>
      <c r="R1207" s="32"/>
      <c r="S1207" s="32"/>
      <c r="T1207" s="32"/>
      <c r="U1207" s="32"/>
      <c r="V1207" s="32"/>
      <c r="W1207" s="33"/>
      <c r="X1207" s="33"/>
      <c r="Y1207" s="33"/>
      <c r="Z1207" s="33"/>
      <c r="AA1207" s="33"/>
      <c r="AB1207" s="33"/>
      <c r="AC1207" s="33"/>
      <c r="AD1207" s="33"/>
      <c r="AE1207" s="33"/>
      <c r="AF1207" s="33"/>
      <c r="AG1207" s="33"/>
      <c r="AH1207" s="33"/>
      <c r="AI1207" s="33"/>
      <c r="AJ1207" s="33"/>
      <c r="AK1207" s="33"/>
    </row>
    <row r="1208" spans="1:37">
      <c r="A1208" s="30"/>
      <c r="B1208" s="29"/>
      <c r="C1208" s="31"/>
      <c r="D1208" s="32"/>
      <c r="E1208" s="32"/>
      <c r="F1208" s="32"/>
      <c r="G1208" s="32"/>
      <c r="H1208" s="32"/>
      <c r="I1208" s="32"/>
      <c r="J1208" s="32"/>
      <c r="K1208" s="32"/>
      <c r="L1208" s="32"/>
      <c r="M1208" s="32"/>
      <c r="N1208" s="32"/>
      <c r="O1208" s="32"/>
      <c r="P1208" s="32"/>
      <c r="Q1208" s="32"/>
      <c r="R1208" s="32"/>
      <c r="S1208" s="32"/>
      <c r="T1208" s="32"/>
      <c r="U1208" s="32"/>
      <c r="V1208" s="32"/>
      <c r="W1208" s="33"/>
      <c r="X1208" s="33"/>
      <c r="Y1208" s="33"/>
      <c r="Z1208" s="33"/>
      <c r="AA1208" s="33"/>
      <c r="AB1208" s="33"/>
      <c r="AC1208" s="33"/>
      <c r="AD1208" s="33"/>
      <c r="AE1208" s="33"/>
      <c r="AF1208" s="33"/>
      <c r="AG1208" s="33"/>
      <c r="AH1208" s="33"/>
      <c r="AI1208" s="33"/>
      <c r="AJ1208" s="33"/>
      <c r="AK1208" s="33"/>
    </row>
    <row r="1209" spans="1:37">
      <c r="A1209" s="30"/>
      <c r="B1209" s="29"/>
      <c r="C1209" s="31"/>
      <c r="D1209" s="32"/>
      <c r="E1209" s="32"/>
      <c r="F1209" s="32"/>
      <c r="G1209" s="32"/>
      <c r="H1209" s="32"/>
      <c r="I1209" s="32"/>
      <c r="J1209" s="32"/>
      <c r="K1209" s="32"/>
      <c r="L1209" s="32"/>
      <c r="M1209" s="32"/>
      <c r="N1209" s="32"/>
      <c r="O1209" s="32"/>
      <c r="P1209" s="32"/>
      <c r="Q1209" s="32"/>
      <c r="R1209" s="32"/>
      <c r="S1209" s="32"/>
      <c r="T1209" s="32"/>
      <c r="U1209" s="32"/>
      <c r="V1209" s="32"/>
      <c r="W1209" s="33"/>
      <c r="X1209" s="33"/>
      <c r="Y1209" s="33"/>
      <c r="Z1209" s="33"/>
      <c r="AA1209" s="33"/>
      <c r="AB1209" s="33"/>
      <c r="AC1209" s="33"/>
      <c r="AD1209" s="33"/>
      <c r="AE1209" s="33"/>
      <c r="AF1209" s="33"/>
      <c r="AG1209" s="33"/>
      <c r="AH1209" s="33"/>
      <c r="AI1209" s="33"/>
      <c r="AJ1209" s="33"/>
      <c r="AK1209" s="33"/>
    </row>
    <row r="1210" spans="1:37">
      <c r="A1210" s="30"/>
      <c r="B1210" s="29"/>
      <c r="C1210" s="31"/>
      <c r="D1210" s="32"/>
      <c r="E1210" s="32"/>
      <c r="F1210" s="32"/>
      <c r="G1210" s="32"/>
      <c r="H1210" s="32"/>
      <c r="I1210" s="32"/>
      <c r="J1210" s="32"/>
      <c r="K1210" s="32"/>
      <c r="L1210" s="32"/>
      <c r="M1210" s="32"/>
      <c r="N1210" s="32"/>
      <c r="O1210" s="32"/>
      <c r="P1210" s="32"/>
      <c r="Q1210" s="32"/>
      <c r="R1210" s="32"/>
      <c r="S1210" s="32"/>
      <c r="T1210" s="32"/>
      <c r="U1210" s="32"/>
      <c r="V1210" s="32"/>
      <c r="W1210" s="33"/>
      <c r="X1210" s="33"/>
      <c r="Y1210" s="33"/>
      <c r="Z1210" s="33"/>
      <c r="AA1210" s="33"/>
      <c r="AB1210" s="33"/>
      <c r="AC1210" s="33"/>
      <c r="AD1210" s="33"/>
      <c r="AE1210" s="33"/>
      <c r="AF1210" s="33"/>
      <c r="AG1210" s="33"/>
      <c r="AH1210" s="33"/>
      <c r="AI1210" s="33"/>
      <c r="AJ1210" s="33"/>
      <c r="AK1210" s="33"/>
    </row>
    <row r="1211" spans="1:37">
      <c r="A1211" s="30"/>
      <c r="C1211" s="31"/>
      <c r="D1211" s="32"/>
      <c r="E1211" s="32"/>
      <c r="F1211" s="32"/>
      <c r="G1211" s="32"/>
      <c r="H1211" s="32"/>
      <c r="I1211" s="32"/>
      <c r="J1211" s="32"/>
      <c r="K1211" s="32"/>
      <c r="L1211" s="32"/>
      <c r="M1211" s="32"/>
      <c r="N1211" s="32"/>
      <c r="O1211" s="32"/>
      <c r="P1211" s="32"/>
      <c r="Q1211" s="32"/>
      <c r="R1211" s="32"/>
      <c r="S1211" s="32"/>
      <c r="T1211" s="32"/>
      <c r="U1211" s="32"/>
      <c r="V1211" s="32"/>
      <c r="W1211" s="33"/>
      <c r="X1211" s="33"/>
      <c r="Y1211" s="33"/>
      <c r="Z1211" s="33"/>
      <c r="AA1211" s="33"/>
      <c r="AB1211" s="33"/>
      <c r="AC1211" s="33"/>
      <c r="AD1211" s="33"/>
      <c r="AE1211" s="33"/>
      <c r="AF1211" s="33"/>
      <c r="AG1211" s="33"/>
      <c r="AH1211" s="33"/>
      <c r="AI1211" s="33"/>
      <c r="AJ1211" s="33"/>
      <c r="AK1211" s="33"/>
    </row>
  </sheetData>
  <mergeCells count="49">
    <mergeCell ref="A1:AC1"/>
    <mergeCell ref="A2:AC2"/>
    <mergeCell ref="A3:AC3"/>
    <mergeCell ref="AB4:AC4"/>
    <mergeCell ref="A5:A9"/>
    <mergeCell ref="B5:B9"/>
    <mergeCell ref="C5:E5"/>
    <mergeCell ref="F5:J5"/>
    <mergeCell ref="K5:V5"/>
    <mergeCell ref="W5:Y6"/>
    <mergeCell ref="Z5:AA6"/>
    <mergeCell ref="AB5:AB9"/>
    <mergeCell ref="AC5:AC9"/>
    <mergeCell ref="F6:F9"/>
    <mergeCell ref="G6:J6"/>
    <mergeCell ref="K6:M6"/>
    <mergeCell ref="N6:P6"/>
    <mergeCell ref="Q6:S6"/>
    <mergeCell ref="T6:V6"/>
    <mergeCell ref="N7:N9"/>
    <mergeCell ref="S8:S9"/>
    <mergeCell ref="U8:U9"/>
    <mergeCell ref="R8:R9"/>
    <mergeCell ref="V8:V9"/>
    <mergeCell ref="C7:C9"/>
    <mergeCell ref="D7:E7"/>
    <mergeCell ref="G7:G9"/>
    <mergeCell ref="H7:J7"/>
    <mergeCell ref="K7:K9"/>
    <mergeCell ref="D8:D9"/>
    <mergeCell ref="E8:E9"/>
    <mergeCell ref="H8:H9"/>
    <mergeCell ref="I8:J8"/>
    <mergeCell ref="L8:L9"/>
    <mergeCell ref="Y8:Y9"/>
    <mergeCell ref="X7:Y7"/>
    <mergeCell ref="Z7:Z9"/>
    <mergeCell ref="L7:M7"/>
    <mergeCell ref="AA7:AA9"/>
    <mergeCell ref="M8:M9"/>
    <mergeCell ref="O8:O9"/>
    <mergeCell ref="O7:P7"/>
    <mergeCell ref="Q7:Q9"/>
    <mergeCell ref="R7:S7"/>
    <mergeCell ref="T7:T9"/>
    <mergeCell ref="U7:V7"/>
    <mergeCell ref="W7:W9"/>
    <mergeCell ref="P8:P9"/>
    <mergeCell ref="X8:X9"/>
  </mergeCells>
  <pageMargins left="0.47244094488188981" right="0.19685039370078741" top="0.55118110236220474" bottom="0.15748031496062992" header="0.39370078740157483" footer="0.15748031496062992"/>
  <pageSetup paperSize="9" scale="54" firstPageNumber="72"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1420"/>
  <sheetViews>
    <sheetView showZeros="0" tabSelected="1" zoomScale="85" zoomScaleNormal="85" zoomScaleSheetLayoutView="70" workbookViewId="0">
      <selection activeCell="P15" sqref="P15"/>
    </sheetView>
  </sheetViews>
  <sheetFormatPr defaultRowHeight="12.75"/>
  <cols>
    <col min="1" max="1" width="7" style="36" customWidth="1"/>
    <col min="2" max="2" width="46.7109375" style="35" customWidth="1"/>
    <col min="3" max="3" width="18.42578125" style="37" customWidth="1"/>
    <col min="4" max="4" width="11.42578125" style="38" customWidth="1"/>
    <col min="5" max="5" width="11" style="38" customWidth="1"/>
    <col min="6" max="6" width="11.7109375" style="38" hidden="1" customWidth="1"/>
    <col min="7" max="8" width="9.85546875" style="38" hidden="1" customWidth="1"/>
    <col min="9" max="9" width="10.7109375" style="38" hidden="1" customWidth="1"/>
    <col min="10" max="10" width="9.85546875" style="38" hidden="1" customWidth="1"/>
    <col min="11" max="11" width="10.5703125" style="38" hidden="1" customWidth="1"/>
    <col min="12" max="12" width="11.42578125" style="38" hidden="1" customWidth="1"/>
    <col min="13" max="13" width="11.42578125" style="38" customWidth="1"/>
    <col min="14" max="14" width="9.85546875" style="38" customWidth="1"/>
    <col min="15" max="15" width="14.7109375" style="38" customWidth="1"/>
    <col min="16" max="16" width="11.28515625" style="38" customWidth="1"/>
    <col min="17" max="17" width="12.7109375" style="38" customWidth="1"/>
    <col min="18" max="18" width="13.85546875" style="38" customWidth="1"/>
    <col min="19" max="19" width="10.42578125" style="38" customWidth="1"/>
    <col min="20" max="20" width="10.28515625" style="38" customWidth="1"/>
    <col min="21" max="21" width="10.85546875" style="38" customWidth="1"/>
    <col min="22" max="22" width="10.42578125" style="38" customWidth="1"/>
    <col min="23" max="23" width="9.140625" style="38" customWidth="1"/>
    <col min="24" max="24" width="9.7109375" style="38" customWidth="1"/>
    <col min="25" max="25" width="10.5703125" style="38" customWidth="1"/>
    <col min="26" max="26" width="9.42578125" style="38" customWidth="1"/>
    <col min="27" max="27" width="10.5703125" style="38" customWidth="1"/>
    <col min="28" max="28" width="11" style="38" customWidth="1"/>
    <col min="29" max="29" width="9.42578125" style="38" customWidth="1"/>
    <col min="30" max="30" width="10" style="38" customWidth="1"/>
    <col min="31" max="31" width="12.5703125" style="34" hidden="1" customWidth="1"/>
    <col min="32" max="32" width="9.5703125" style="34" hidden="1" customWidth="1"/>
    <col min="33" max="33" width="9.85546875" style="34" hidden="1" customWidth="1"/>
    <col min="34" max="34" width="7.85546875" style="34" hidden="1" customWidth="1"/>
    <col min="35" max="35" width="7.5703125" style="34" hidden="1" customWidth="1"/>
    <col min="36" max="36" width="9.28515625" style="34" hidden="1" customWidth="1"/>
    <col min="37" max="37" width="20.140625" style="34" customWidth="1"/>
    <col min="38" max="38" width="17" style="34" customWidth="1"/>
    <col min="39" max="40" width="9.42578125" style="34" customWidth="1"/>
    <col min="41" max="41" width="11.7109375" style="34" customWidth="1"/>
    <col min="42" max="42" width="15" style="34" customWidth="1"/>
    <col min="43" max="43" width="14.140625" style="34" customWidth="1"/>
    <col min="44" max="44" width="12.28515625" style="34" customWidth="1"/>
    <col min="45" max="45" width="19.28515625" style="34" customWidth="1"/>
    <col min="46" max="46" width="10.42578125" style="34" customWidth="1"/>
    <col min="47" max="47" width="9.140625" style="34"/>
    <col min="48" max="48" width="8.42578125" style="34" customWidth="1"/>
    <col min="49" max="274" width="9.140625" style="34"/>
    <col min="275" max="275" width="8.42578125" style="34" customWidth="1"/>
    <col min="276" max="276" width="43.42578125" style="34" customWidth="1"/>
    <col min="277" max="280" width="0" style="34" hidden="1" customWidth="1"/>
    <col min="281" max="281" width="0.28515625" style="34" customWidth="1"/>
    <col min="282" max="282" width="13.5703125" style="34" customWidth="1"/>
    <col min="283" max="283" width="13" style="34" customWidth="1"/>
    <col min="284" max="284" width="10.7109375" style="34" customWidth="1"/>
    <col min="285" max="285" width="9.5703125" style="34" customWidth="1"/>
    <col min="286" max="287" width="12.85546875" style="34" customWidth="1"/>
    <col min="288" max="288" width="9.42578125" style="34" customWidth="1"/>
    <col min="289" max="289" width="10.42578125" style="34" customWidth="1"/>
    <col min="290" max="290" width="12.42578125" style="34" customWidth="1"/>
    <col min="291" max="291" width="12.85546875" style="34" customWidth="1"/>
    <col min="292" max="292" width="9.42578125" style="34" customWidth="1"/>
    <col min="293" max="293" width="11.85546875" style="34" customWidth="1"/>
    <col min="294" max="294" width="24.140625" style="34" customWidth="1"/>
    <col min="295" max="295" width="17.5703125" style="34" customWidth="1"/>
    <col min="296" max="296" width="24.140625" style="34" customWidth="1"/>
    <col min="297" max="297" width="14.7109375" style="34" customWidth="1"/>
    <col min="298" max="298" width="15" style="34" customWidth="1"/>
    <col min="299" max="299" width="14.140625" style="34" customWidth="1"/>
    <col min="300" max="300" width="12.28515625" style="34" customWidth="1"/>
    <col min="301" max="301" width="19.28515625" style="34" customWidth="1"/>
    <col min="302" max="302" width="10.42578125" style="34" customWidth="1"/>
    <col min="303" max="303" width="9.140625" style="34"/>
    <col min="304" max="304" width="8.42578125" style="34" customWidth="1"/>
    <col min="305" max="530" width="9.140625" style="34"/>
    <col min="531" max="531" width="8.42578125" style="34" customWidth="1"/>
    <col min="532" max="532" width="43.42578125" style="34" customWidth="1"/>
    <col min="533" max="536" width="0" style="34" hidden="1" customWidth="1"/>
    <col min="537" max="537" width="0.28515625" style="34" customWidth="1"/>
    <col min="538" max="538" width="13.5703125" style="34" customWidth="1"/>
    <col min="539" max="539" width="13" style="34" customWidth="1"/>
    <col min="540" max="540" width="10.7109375" style="34" customWidth="1"/>
    <col min="541" max="541" width="9.5703125" style="34" customWidth="1"/>
    <col min="542" max="543" width="12.85546875" style="34" customWidth="1"/>
    <col min="544" max="544" width="9.42578125" style="34" customWidth="1"/>
    <col min="545" max="545" width="10.42578125" style="34" customWidth="1"/>
    <col min="546" max="546" width="12.42578125" style="34" customWidth="1"/>
    <col min="547" max="547" width="12.85546875" style="34" customWidth="1"/>
    <col min="548" max="548" width="9.42578125" style="34" customWidth="1"/>
    <col min="549" max="549" width="11.85546875" style="34" customWidth="1"/>
    <col min="550" max="550" width="24.140625" style="34" customWidth="1"/>
    <col min="551" max="551" width="17.5703125" style="34" customWidth="1"/>
    <col min="552" max="552" width="24.140625" style="34" customWidth="1"/>
    <col min="553" max="553" width="14.7109375" style="34" customWidth="1"/>
    <col min="554" max="554" width="15" style="34" customWidth="1"/>
    <col min="555" max="555" width="14.140625" style="34" customWidth="1"/>
    <col min="556" max="556" width="12.28515625" style="34" customWidth="1"/>
    <col min="557" max="557" width="19.28515625" style="34" customWidth="1"/>
    <col min="558" max="558" width="10.42578125" style="34" customWidth="1"/>
    <col min="559" max="559" width="9.140625" style="34"/>
    <col min="560" max="560" width="8.42578125" style="34" customWidth="1"/>
    <col min="561" max="786" width="9.140625" style="34"/>
    <col min="787" max="787" width="8.42578125" style="34" customWidth="1"/>
    <col min="788" max="788" width="43.42578125" style="34" customWidth="1"/>
    <col min="789" max="792" width="0" style="34" hidden="1" customWidth="1"/>
    <col min="793" max="793" width="0.28515625" style="34" customWidth="1"/>
    <col min="794" max="794" width="13.5703125" style="34" customWidth="1"/>
    <col min="795" max="795" width="13" style="34" customWidth="1"/>
    <col min="796" max="796" width="10.7109375" style="34" customWidth="1"/>
    <col min="797" max="797" width="9.5703125" style="34" customWidth="1"/>
    <col min="798" max="799" width="12.85546875" style="34" customWidth="1"/>
    <col min="800" max="800" width="9.42578125" style="34" customWidth="1"/>
    <col min="801" max="801" width="10.42578125" style="34" customWidth="1"/>
    <col min="802" max="802" width="12.42578125" style="34" customWidth="1"/>
    <col min="803" max="803" width="12.85546875" style="34" customWidth="1"/>
    <col min="804" max="804" width="9.42578125" style="34" customWidth="1"/>
    <col min="805" max="805" width="11.85546875" style="34" customWidth="1"/>
    <col min="806" max="806" width="24.140625" style="34" customWidth="1"/>
    <col min="807" max="807" width="17.5703125" style="34" customWidth="1"/>
    <col min="808" max="808" width="24.140625" style="34" customWidth="1"/>
    <col min="809" max="809" width="14.7109375" style="34" customWidth="1"/>
    <col min="810" max="810" width="15" style="34" customWidth="1"/>
    <col min="811" max="811" width="14.140625" style="34" customWidth="1"/>
    <col min="812" max="812" width="12.28515625" style="34" customWidth="1"/>
    <col min="813" max="813" width="19.28515625" style="34" customWidth="1"/>
    <col min="814" max="814" width="10.42578125" style="34" customWidth="1"/>
    <col min="815" max="815" width="9.140625" style="34"/>
    <col min="816" max="816" width="8.42578125" style="34" customWidth="1"/>
    <col min="817" max="1042" width="9.140625" style="34"/>
    <col min="1043" max="1043" width="8.42578125" style="34" customWidth="1"/>
    <col min="1044" max="1044" width="43.42578125" style="34" customWidth="1"/>
    <col min="1045" max="1048" width="0" style="34" hidden="1" customWidth="1"/>
    <col min="1049" max="1049" width="0.28515625" style="34" customWidth="1"/>
    <col min="1050" max="1050" width="13.5703125" style="34" customWidth="1"/>
    <col min="1051" max="1051" width="13" style="34" customWidth="1"/>
    <col min="1052" max="1052" width="10.7109375" style="34" customWidth="1"/>
    <col min="1053" max="1053" width="9.5703125" style="34" customWidth="1"/>
    <col min="1054" max="1055" width="12.85546875" style="34" customWidth="1"/>
    <col min="1056" max="1056" width="9.42578125" style="34" customWidth="1"/>
    <col min="1057" max="1057" width="10.42578125" style="34" customWidth="1"/>
    <col min="1058" max="1058" width="12.42578125" style="34" customWidth="1"/>
    <col min="1059" max="1059" width="12.85546875" style="34" customWidth="1"/>
    <col min="1060" max="1060" width="9.42578125" style="34" customWidth="1"/>
    <col min="1061" max="1061" width="11.85546875" style="34" customWidth="1"/>
    <col min="1062" max="1062" width="24.140625" style="34" customWidth="1"/>
    <col min="1063" max="1063" width="17.5703125" style="34" customWidth="1"/>
    <col min="1064" max="1064" width="24.140625" style="34" customWidth="1"/>
    <col min="1065" max="1065" width="14.7109375" style="34" customWidth="1"/>
    <col min="1066" max="1066" width="15" style="34" customWidth="1"/>
    <col min="1067" max="1067" width="14.140625" style="34" customWidth="1"/>
    <col min="1068" max="1068" width="12.28515625" style="34" customWidth="1"/>
    <col min="1069" max="1069" width="19.28515625" style="34" customWidth="1"/>
    <col min="1070" max="1070" width="10.42578125" style="34" customWidth="1"/>
    <col min="1071" max="1071" width="9.140625" style="34"/>
    <col min="1072" max="1072" width="8.42578125" style="34" customWidth="1"/>
    <col min="1073" max="1298" width="9.140625" style="34"/>
    <col min="1299" max="1299" width="8.42578125" style="34" customWidth="1"/>
    <col min="1300" max="1300" width="43.42578125" style="34" customWidth="1"/>
    <col min="1301" max="1304" width="0" style="34" hidden="1" customWidth="1"/>
    <col min="1305" max="1305" width="0.28515625" style="34" customWidth="1"/>
    <col min="1306" max="1306" width="13.5703125" style="34" customWidth="1"/>
    <col min="1307" max="1307" width="13" style="34" customWidth="1"/>
    <col min="1308" max="1308" width="10.7109375" style="34" customWidth="1"/>
    <col min="1309" max="1309" width="9.5703125" style="34" customWidth="1"/>
    <col min="1310" max="1311" width="12.85546875" style="34" customWidth="1"/>
    <col min="1312" max="1312" width="9.42578125" style="34" customWidth="1"/>
    <col min="1313" max="1313" width="10.42578125" style="34" customWidth="1"/>
    <col min="1314" max="1314" width="12.42578125" style="34" customWidth="1"/>
    <col min="1315" max="1315" width="12.85546875" style="34" customWidth="1"/>
    <col min="1316" max="1316" width="9.42578125" style="34" customWidth="1"/>
    <col min="1317" max="1317" width="11.85546875" style="34" customWidth="1"/>
    <col min="1318" max="1318" width="24.140625" style="34" customWidth="1"/>
    <col min="1319" max="1319" width="17.5703125" style="34" customWidth="1"/>
    <col min="1320" max="1320" width="24.140625" style="34" customWidth="1"/>
    <col min="1321" max="1321" width="14.7109375" style="34" customWidth="1"/>
    <col min="1322" max="1322" width="15" style="34" customWidth="1"/>
    <col min="1323" max="1323" width="14.140625" style="34" customWidth="1"/>
    <col min="1324" max="1324" width="12.28515625" style="34" customWidth="1"/>
    <col min="1325" max="1325" width="19.28515625" style="34" customWidth="1"/>
    <col min="1326" max="1326" width="10.42578125" style="34" customWidth="1"/>
    <col min="1327" max="1327" width="9.140625" style="34"/>
    <col min="1328" max="1328" width="8.42578125" style="34" customWidth="1"/>
    <col min="1329" max="1554" width="9.140625" style="34"/>
    <col min="1555" max="1555" width="8.42578125" style="34" customWidth="1"/>
    <col min="1556" max="1556" width="43.42578125" style="34" customWidth="1"/>
    <col min="1557" max="1560" width="0" style="34" hidden="1" customWidth="1"/>
    <col min="1561" max="1561" width="0.28515625" style="34" customWidth="1"/>
    <col min="1562" max="1562" width="13.5703125" style="34" customWidth="1"/>
    <col min="1563" max="1563" width="13" style="34" customWidth="1"/>
    <col min="1564" max="1564" width="10.7109375" style="34" customWidth="1"/>
    <col min="1565" max="1565" width="9.5703125" style="34" customWidth="1"/>
    <col min="1566" max="1567" width="12.85546875" style="34" customWidth="1"/>
    <col min="1568" max="1568" width="9.42578125" style="34" customWidth="1"/>
    <col min="1569" max="1569" width="10.42578125" style="34" customWidth="1"/>
    <col min="1570" max="1570" width="12.42578125" style="34" customWidth="1"/>
    <col min="1571" max="1571" width="12.85546875" style="34" customWidth="1"/>
    <col min="1572" max="1572" width="9.42578125" style="34" customWidth="1"/>
    <col min="1573" max="1573" width="11.85546875" style="34" customWidth="1"/>
    <col min="1574" max="1574" width="24.140625" style="34" customWidth="1"/>
    <col min="1575" max="1575" width="17.5703125" style="34" customWidth="1"/>
    <col min="1576" max="1576" width="24.140625" style="34" customWidth="1"/>
    <col min="1577" max="1577" width="14.7109375" style="34" customWidth="1"/>
    <col min="1578" max="1578" width="15" style="34" customWidth="1"/>
    <col min="1579" max="1579" width="14.140625" style="34" customWidth="1"/>
    <col min="1580" max="1580" width="12.28515625" style="34" customWidth="1"/>
    <col min="1581" max="1581" width="19.28515625" style="34" customWidth="1"/>
    <col min="1582" max="1582" width="10.42578125" style="34" customWidth="1"/>
    <col min="1583" max="1583" width="9.140625" style="34"/>
    <col min="1584" max="1584" width="8.42578125" style="34" customWidth="1"/>
    <col min="1585" max="1810" width="9.140625" style="34"/>
    <col min="1811" max="1811" width="8.42578125" style="34" customWidth="1"/>
    <col min="1812" max="1812" width="43.42578125" style="34" customWidth="1"/>
    <col min="1813" max="1816" width="0" style="34" hidden="1" customWidth="1"/>
    <col min="1817" max="1817" width="0.28515625" style="34" customWidth="1"/>
    <col min="1818" max="1818" width="13.5703125" style="34" customWidth="1"/>
    <col min="1819" max="1819" width="13" style="34" customWidth="1"/>
    <col min="1820" max="1820" width="10.7109375" style="34" customWidth="1"/>
    <col min="1821" max="1821" width="9.5703125" style="34" customWidth="1"/>
    <col min="1822" max="1823" width="12.85546875" style="34" customWidth="1"/>
    <col min="1824" max="1824" width="9.42578125" style="34" customWidth="1"/>
    <col min="1825" max="1825" width="10.42578125" style="34" customWidth="1"/>
    <col min="1826" max="1826" width="12.42578125" style="34" customWidth="1"/>
    <col min="1827" max="1827" width="12.85546875" style="34" customWidth="1"/>
    <col min="1828" max="1828" width="9.42578125" style="34" customWidth="1"/>
    <col min="1829" max="1829" width="11.85546875" style="34" customWidth="1"/>
    <col min="1830" max="1830" width="24.140625" style="34" customWidth="1"/>
    <col min="1831" max="1831" width="17.5703125" style="34" customWidth="1"/>
    <col min="1832" max="1832" width="24.140625" style="34" customWidth="1"/>
    <col min="1833" max="1833" width="14.7109375" style="34" customWidth="1"/>
    <col min="1834" max="1834" width="15" style="34" customWidth="1"/>
    <col min="1835" max="1835" width="14.140625" style="34" customWidth="1"/>
    <col min="1836" max="1836" width="12.28515625" style="34" customWidth="1"/>
    <col min="1837" max="1837" width="19.28515625" style="34" customWidth="1"/>
    <col min="1838" max="1838" width="10.42578125" style="34" customWidth="1"/>
    <col min="1839" max="1839" width="9.140625" style="34"/>
    <col min="1840" max="1840" width="8.42578125" style="34" customWidth="1"/>
    <col min="1841" max="2066" width="9.140625" style="34"/>
    <col min="2067" max="2067" width="8.42578125" style="34" customWidth="1"/>
    <col min="2068" max="2068" width="43.42578125" style="34" customWidth="1"/>
    <col min="2069" max="2072" width="0" style="34" hidden="1" customWidth="1"/>
    <col min="2073" max="2073" width="0.28515625" style="34" customWidth="1"/>
    <col min="2074" max="2074" width="13.5703125" style="34" customWidth="1"/>
    <col min="2075" max="2075" width="13" style="34" customWidth="1"/>
    <col min="2076" max="2076" width="10.7109375" style="34" customWidth="1"/>
    <col min="2077" max="2077" width="9.5703125" style="34" customWidth="1"/>
    <col min="2078" max="2079" width="12.85546875" style="34" customWidth="1"/>
    <col min="2080" max="2080" width="9.42578125" style="34" customWidth="1"/>
    <col min="2081" max="2081" width="10.42578125" style="34" customWidth="1"/>
    <col min="2082" max="2082" width="12.42578125" style="34" customWidth="1"/>
    <col min="2083" max="2083" width="12.85546875" style="34" customWidth="1"/>
    <col min="2084" max="2084" width="9.42578125" style="34" customWidth="1"/>
    <col min="2085" max="2085" width="11.85546875" style="34" customWidth="1"/>
    <col min="2086" max="2086" width="24.140625" style="34" customWidth="1"/>
    <col min="2087" max="2087" width="17.5703125" style="34" customWidth="1"/>
    <col min="2088" max="2088" width="24.140625" style="34" customWidth="1"/>
    <col min="2089" max="2089" width="14.7109375" style="34" customWidth="1"/>
    <col min="2090" max="2090" width="15" style="34" customWidth="1"/>
    <col min="2091" max="2091" width="14.140625" style="34" customWidth="1"/>
    <col min="2092" max="2092" width="12.28515625" style="34" customWidth="1"/>
    <col min="2093" max="2093" width="19.28515625" style="34" customWidth="1"/>
    <col min="2094" max="2094" width="10.42578125" style="34" customWidth="1"/>
    <col min="2095" max="2095" width="9.140625" style="34"/>
    <col min="2096" max="2096" width="8.42578125" style="34" customWidth="1"/>
    <col min="2097" max="2322" width="9.140625" style="34"/>
    <col min="2323" max="2323" width="8.42578125" style="34" customWidth="1"/>
    <col min="2324" max="2324" width="43.42578125" style="34" customWidth="1"/>
    <col min="2325" max="2328" width="0" style="34" hidden="1" customWidth="1"/>
    <col min="2329" max="2329" width="0.28515625" style="34" customWidth="1"/>
    <col min="2330" max="2330" width="13.5703125" style="34" customWidth="1"/>
    <col min="2331" max="2331" width="13" style="34" customWidth="1"/>
    <col min="2332" max="2332" width="10.7109375" style="34" customWidth="1"/>
    <col min="2333" max="2333" width="9.5703125" style="34" customWidth="1"/>
    <col min="2334" max="2335" width="12.85546875" style="34" customWidth="1"/>
    <col min="2336" max="2336" width="9.42578125" style="34" customWidth="1"/>
    <col min="2337" max="2337" width="10.42578125" style="34" customWidth="1"/>
    <col min="2338" max="2338" width="12.42578125" style="34" customWidth="1"/>
    <col min="2339" max="2339" width="12.85546875" style="34" customWidth="1"/>
    <col min="2340" max="2340" width="9.42578125" style="34" customWidth="1"/>
    <col min="2341" max="2341" width="11.85546875" style="34" customWidth="1"/>
    <col min="2342" max="2342" width="24.140625" style="34" customWidth="1"/>
    <col min="2343" max="2343" width="17.5703125" style="34" customWidth="1"/>
    <col min="2344" max="2344" width="24.140625" style="34" customWidth="1"/>
    <col min="2345" max="2345" width="14.7109375" style="34" customWidth="1"/>
    <col min="2346" max="2346" width="15" style="34" customWidth="1"/>
    <col min="2347" max="2347" width="14.140625" style="34" customWidth="1"/>
    <col min="2348" max="2348" width="12.28515625" style="34" customWidth="1"/>
    <col min="2349" max="2349" width="19.28515625" style="34" customWidth="1"/>
    <col min="2350" max="2350" width="10.42578125" style="34" customWidth="1"/>
    <col min="2351" max="2351" width="9.140625" style="34"/>
    <col min="2352" max="2352" width="8.42578125" style="34" customWidth="1"/>
    <col min="2353" max="2578" width="9.140625" style="34"/>
    <col min="2579" max="2579" width="8.42578125" style="34" customWidth="1"/>
    <col min="2580" max="2580" width="43.42578125" style="34" customWidth="1"/>
    <col min="2581" max="2584" width="0" style="34" hidden="1" customWidth="1"/>
    <col min="2585" max="2585" width="0.28515625" style="34" customWidth="1"/>
    <col min="2586" max="2586" width="13.5703125" style="34" customWidth="1"/>
    <col min="2587" max="2587" width="13" style="34" customWidth="1"/>
    <col min="2588" max="2588" width="10.7109375" style="34" customWidth="1"/>
    <col min="2589" max="2589" width="9.5703125" style="34" customWidth="1"/>
    <col min="2590" max="2591" width="12.85546875" style="34" customWidth="1"/>
    <col min="2592" max="2592" width="9.42578125" style="34" customWidth="1"/>
    <col min="2593" max="2593" width="10.42578125" style="34" customWidth="1"/>
    <col min="2594" max="2594" width="12.42578125" style="34" customWidth="1"/>
    <col min="2595" max="2595" width="12.85546875" style="34" customWidth="1"/>
    <col min="2596" max="2596" width="9.42578125" style="34" customWidth="1"/>
    <col min="2597" max="2597" width="11.85546875" style="34" customWidth="1"/>
    <col min="2598" max="2598" width="24.140625" style="34" customWidth="1"/>
    <col min="2599" max="2599" width="17.5703125" style="34" customWidth="1"/>
    <col min="2600" max="2600" width="24.140625" style="34" customWidth="1"/>
    <col min="2601" max="2601" width="14.7109375" style="34" customWidth="1"/>
    <col min="2602" max="2602" width="15" style="34" customWidth="1"/>
    <col min="2603" max="2603" width="14.140625" style="34" customWidth="1"/>
    <col min="2604" max="2604" width="12.28515625" style="34" customWidth="1"/>
    <col min="2605" max="2605" width="19.28515625" style="34" customWidth="1"/>
    <col min="2606" max="2606" width="10.42578125" style="34" customWidth="1"/>
    <col min="2607" max="2607" width="9.140625" style="34"/>
    <col min="2608" max="2608" width="8.42578125" style="34" customWidth="1"/>
    <col min="2609" max="2834" width="9.140625" style="34"/>
    <col min="2835" max="2835" width="8.42578125" style="34" customWidth="1"/>
    <col min="2836" max="2836" width="43.42578125" style="34" customWidth="1"/>
    <col min="2837" max="2840" width="0" style="34" hidden="1" customWidth="1"/>
    <col min="2841" max="2841" width="0.28515625" style="34" customWidth="1"/>
    <col min="2842" max="2842" width="13.5703125" style="34" customWidth="1"/>
    <col min="2843" max="2843" width="13" style="34" customWidth="1"/>
    <col min="2844" max="2844" width="10.7109375" style="34" customWidth="1"/>
    <col min="2845" max="2845" width="9.5703125" style="34" customWidth="1"/>
    <col min="2846" max="2847" width="12.85546875" style="34" customWidth="1"/>
    <col min="2848" max="2848" width="9.42578125" style="34" customWidth="1"/>
    <col min="2849" max="2849" width="10.42578125" style="34" customWidth="1"/>
    <col min="2850" max="2850" width="12.42578125" style="34" customWidth="1"/>
    <col min="2851" max="2851" width="12.85546875" style="34" customWidth="1"/>
    <col min="2852" max="2852" width="9.42578125" style="34" customWidth="1"/>
    <col min="2853" max="2853" width="11.85546875" style="34" customWidth="1"/>
    <col min="2854" max="2854" width="24.140625" style="34" customWidth="1"/>
    <col min="2855" max="2855" width="17.5703125" style="34" customWidth="1"/>
    <col min="2856" max="2856" width="24.140625" style="34" customWidth="1"/>
    <col min="2857" max="2857" width="14.7109375" style="34" customWidth="1"/>
    <col min="2858" max="2858" width="15" style="34" customWidth="1"/>
    <col min="2859" max="2859" width="14.140625" style="34" customWidth="1"/>
    <col min="2860" max="2860" width="12.28515625" style="34" customWidth="1"/>
    <col min="2861" max="2861" width="19.28515625" style="34" customWidth="1"/>
    <col min="2862" max="2862" width="10.42578125" style="34" customWidth="1"/>
    <col min="2863" max="2863" width="9.140625" style="34"/>
    <col min="2864" max="2864" width="8.42578125" style="34" customWidth="1"/>
    <col min="2865" max="3090" width="9.140625" style="34"/>
    <col min="3091" max="3091" width="8.42578125" style="34" customWidth="1"/>
    <col min="3092" max="3092" width="43.42578125" style="34" customWidth="1"/>
    <col min="3093" max="3096" width="0" style="34" hidden="1" customWidth="1"/>
    <col min="3097" max="3097" width="0.28515625" style="34" customWidth="1"/>
    <col min="3098" max="3098" width="13.5703125" style="34" customWidth="1"/>
    <col min="3099" max="3099" width="13" style="34" customWidth="1"/>
    <col min="3100" max="3100" width="10.7109375" style="34" customWidth="1"/>
    <col min="3101" max="3101" width="9.5703125" style="34" customWidth="1"/>
    <col min="3102" max="3103" width="12.85546875" style="34" customWidth="1"/>
    <col min="3104" max="3104" width="9.42578125" style="34" customWidth="1"/>
    <col min="3105" max="3105" width="10.42578125" style="34" customWidth="1"/>
    <col min="3106" max="3106" width="12.42578125" style="34" customWidth="1"/>
    <col min="3107" max="3107" width="12.85546875" style="34" customWidth="1"/>
    <col min="3108" max="3108" width="9.42578125" style="34" customWidth="1"/>
    <col min="3109" max="3109" width="11.85546875" style="34" customWidth="1"/>
    <col min="3110" max="3110" width="24.140625" style="34" customWidth="1"/>
    <col min="3111" max="3111" width="17.5703125" style="34" customWidth="1"/>
    <col min="3112" max="3112" width="24.140625" style="34" customWidth="1"/>
    <col min="3113" max="3113" width="14.7109375" style="34" customWidth="1"/>
    <col min="3114" max="3114" width="15" style="34" customWidth="1"/>
    <col min="3115" max="3115" width="14.140625" style="34" customWidth="1"/>
    <col min="3116" max="3116" width="12.28515625" style="34" customWidth="1"/>
    <col min="3117" max="3117" width="19.28515625" style="34" customWidth="1"/>
    <col min="3118" max="3118" width="10.42578125" style="34" customWidth="1"/>
    <col min="3119" max="3119" width="9.140625" style="34"/>
    <col min="3120" max="3120" width="8.42578125" style="34" customWidth="1"/>
    <col min="3121" max="3346" width="9.140625" style="34"/>
    <col min="3347" max="3347" width="8.42578125" style="34" customWidth="1"/>
    <col min="3348" max="3348" width="43.42578125" style="34" customWidth="1"/>
    <col min="3349" max="3352" width="0" style="34" hidden="1" customWidth="1"/>
    <col min="3353" max="3353" width="0.28515625" style="34" customWidth="1"/>
    <col min="3354" max="3354" width="13.5703125" style="34" customWidth="1"/>
    <col min="3355" max="3355" width="13" style="34" customWidth="1"/>
    <col min="3356" max="3356" width="10.7109375" style="34" customWidth="1"/>
    <col min="3357" max="3357" width="9.5703125" style="34" customWidth="1"/>
    <col min="3358" max="3359" width="12.85546875" style="34" customWidth="1"/>
    <col min="3360" max="3360" width="9.42578125" style="34" customWidth="1"/>
    <col min="3361" max="3361" width="10.42578125" style="34" customWidth="1"/>
    <col min="3362" max="3362" width="12.42578125" style="34" customWidth="1"/>
    <col min="3363" max="3363" width="12.85546875" style="34" customWidth="1"/>
    <col min="3364" max="3364" width="9.42578125" style="34" customWidth="1"/>
    <col min="3365" max="3365" width="11.85546875" style="34" customWidth="1"/>
    <col min="3366" max="3366" width="24.140625" style="34" customWidth="1"/>
    <col min="3367" max="3367" width="17.5703125" style="34" customWidth="1"/>
    <col min="3368" max="3368" width="24.140625" style="34" customWidth="1"/>
    <col min="3369" max="3369" width="14.7109375" style="34" customWidth="1"/>
    <col min="3370" max="3370" width="15" style="34" customWidth="1"/>
    <col min="3371" max="3371" width="14.140625" style="34" customWidth="1"/>
    <col min="3372" max="3372" width="12.28515625" style="34" customWidth="1"/>
    <col min="3373" max="3373" width="19.28515625" style="34" customWidth="1"/>
    <col min="3374" max="3374" width="10.42578125" style="34" customWidth="1"/>
    <col min="3375" max="3375" width="9.140625" style="34"/>
    <col min="3376" max="3376" width="8.42578125" style="34" customWidth="1"/>
    <col min="3377" max="3602" width="9.140625" style="34"/>
    <col min="3603" max="3603" width="8.42578125" style="34" customWidth="1"/>
    <col min="3604" max="3604" width="43.42578125" style="34" customWidth="1"/>
    <col min="3605" max="3608" width="0" style="34" hidden="1" customWidth="1"/>
    <col min="3609" max="3609" width="0.28515625" style="34" customWidth="1"/>
    <col min="3610" max="3610" width="13.5703125" style="34" customWidth="1"/>
    <col min="3611" max="3611" width="13" style="34" customWidth="1"/>
    <col min="3612" max="3612" width="10.7109375" style="34" customWidth="1"/>
    <col min="3613" max="3613" width="9.5703125" style="34" customWidth="1"/>
    <col min="3614" max="3615" width="12.85546875" style="34" customWidth="1"/>
    <col min="3616" max="3616" width="9.42578125" style="34" customWidth="1"/>
    <col min="3617" max="3617" width="10.42578125" style="34" customWidth="1"/>
    <col min="3618" max="3618" width="12.42578125" style="34" customWidth="1"/>
    <col min="3619" max="3619" width="12.85546875" style="34" customWidth="1"/>
    <col min="3620" max="3620" width="9.42578125" style="34" customWidth="1"/>
    <col min="3621" max="3621" width="11.85546875" style="34" customWidth="1"/>
    <col min="3622" max="3622" width="24.140625" style="34" customWidth="1"/>
    <col min="3623" max="3623" width="17.5703125" style="34" customWidth="1"/>
    <col min="3624" max="3624" width="24.140625" style="34" customWidth="1"/>
    <col min="3625" max="3625" width="14.7109375" style="34" customWidth="1"/>
    <col min="3626" max="3626" width="15" style="34" customWidth="1"/>
    <col min="3627" max="3627" width="14.140625" style="34" customWidth="1"/>
    <col min="3628" max="3628" width="12.28515625" style="34" customWidth="1"/>
    <col min="3629" max="3629" width="19.28515625" style="34" customWidth="1"/>
    <col min="3630" max="3630" width="10.42578125" style="34" customWidth="1"/>
    <col min="3631" max="3631" width="9.140625" style="34"/>
    <col min="3632" max="3632" width="8.42578125" style="34" customWidth="1"/>
    <col min="3633" max="3858" width="9.140625" style="34"/>
    <col min="3859" max="3859" width="8.42578125" style="34" customWidth="1"/>
    <col min="3860" max="3860" width="43.42578125" style="34" customWidth="1"/>
    <col min="3861" max="3864" width="0" style="34" hidden="1" customWidth="1"/>
    <col min="3865" max="3865" width="0.28515625" style="34" customWidth="1"/>
    <col min="3866" max="3866" width="13.5703125" style="34" customWidth="1"/>
    <col min="3867" max="3867" width="13" style="34" customWidth="1"/>
    <col min="3868" max="3868" width="10.7109375" style="34" customWidth="1"/>
    <col min="3869" max="3869" width="9.5703125" style="34" customWidth="1"/>
    <col min="3870" max="3871" width="12.85546875" style="34" customWidth="1"/>
    <col min="3872" max="3872" width="9.42578125" style="34" customWidth="1"/>
    <col min="3873" max="3873" width="10.42578125" style="34" customWidth="1"/>
    <col min="3874" max="3874" width="12.42578125" style="34" customWidth="1"/>
    <col min="3875" max="3875" width="12.85546875" style="34" customWidth="1"/>
    <col min="3876" max="3876" width="9.42578125" style="34" customWidth="1"/>
    <col min="3877" max="3877" width="11.85546875" style="34" customWidth="1"/>
    <col min="3878" max="3878" width="24.140625" style="34" customWidth="1"/>
    <col min="3879" max="3879" width="17.5703125" style="34" customWidth="1"/>
    <col min="3880" max="3880" width="24.140625" style="34" customWidth="1"/>
    <col min="3881" max="3881" width="14.7109375" style="34" customWidth="1"/>
    <col min="3882" max="3882" width="15" style="34" customWidth="1"/>
    <col min="3883" max="3883" width="14.140625" style="34" customWidth="1"/>
    <col min="3884" max="3884" width="12.28515625" style="34" customWidth="1"/>
    <col min="3885" max="3885" width="19.28515625" style="34" customWidth="1"/>
    <col min="3886" max="3886" width="10.42578125" style="34" customWidth="1"/>
    <col min="3887" max="3887" width="9.140625" style="34"/>
    <col min="3888" max="3888" width="8.42578125" style="34" customWidth="1"/>
    <col min="3889" max="4114" width="9.140625" style="34"/>
    <col min="4115" max="4115" width="8.42578125" style="34" customWidth="1"/>
    <col min="4116" max="4116" width="43.42578125" style="34" customWidth="1"/>
    <col min="4117" max="4120" width="0" style="34" hidden="1" customWidth="1"/>
    <col min="4121" max="4121" width="0.28515625" style="34" customWidth="1"/>
    <col min="4122" max="4122" width="13.5703125" style="34" customWidth="1"/>
    <col min="4123" max="4123" width="13" style="34" customWidth="1"/>
    <col min="4124" max="4124" width="10.7109375" style="34" customWidth="1"/>
    <col min="4125" max="4125" width="9.5703125" style="34" customWidth="1"/>
    <col min="4126" max="4127" width="12.85546875" style="34" customWidth="1"/>
    <col min="4128" max="4128" width="9.42578125" style="34" customWidth="1"/>
    <col min="4129" max="4129" width="10.42578125" style="34" customWidth="1"/>
    <col min="4130" max="4130" width="12.42578125" style="34" customWidth="1"/>
    <col min="4131" max="4131" width="12.85546875" style="34" customWidth="1"/>
    <col min="4132" max="4132" width="9.42578125" style="34" customWidth="1"/>
    <col min="4133" max="4133" width="11.85546875" style="34" customWidth="1"/>
    <col min="4134" max="4134" width="24.140625" style="34" customWidth="1"/>
    <col min="4135" max="4135" width="17.5703125" style="34" customWidth="1"/>
    <col min="4136" max="4136" width="24.140625" style="34" customWidth="1"/>
    <col min="4137" max="4137" width="14.7109375" style="34" customWidth="1"/>
    <col min="4138" max="4138" width="15" style="34" customWidth="1"/>
    <col min="4139" max="4139" width="14.140625" style="34" customWidth="1"/>
    <col min="4140" max="4140" width="12.28515625" style="34" customWidth="1"/>
    <col min="4141" max="4141" width="19.28515625" style="34" customWidth="1"/>
    <col min="4142" max="4142" width="10.42578125" style="34" customWidth="1"/>
    <col min="4143" max="4143" width="9.140625" style="34"/>
    <col min="4144" max="4144" width="8.42578125" style="34" customWidth="1"/>
    <col min="4145" max="4370" width="9.140625" style="34"/>
    <col min="4371" max="4371" width="8.42578125" style="34" customWidth="1"/>
    <col min="4372" max="4372" width="43.42578125" style="34" customWidth="1"/>
    <col min="4373" max="4376" width="0" style="34" hidden="1" customWidth="1"/>
    <col min="4377" max="4377" width="0.28515625" style="34" customWidth="1"/>
    <col min="4378" max="4378" width="13.5703125" style="34" customWidth="1"/>
    <col min="4379" max="4379" width="13" style="34" customWidth="1"/>
    <col min="4380" max="4380" width="10.7109375" style="34" customWidth="1"/>
    <col min="4381" max="4381" width="9.5703125" style="34" customWidth="1"/>
    <col min="4382" max="4383" width="12.85546875" style="34" customWidth="1"/>
    <col min="4384" max="4384" width="9.42578125" style="34" customWidth="1"/>
    <col min="4385" max="4385" width="10.42578125" style="34" customWidth="1"/>
    <col min="4386" max="4386" width="12.42578125" style="34" customWidth="1"/>
    <col min="4387" max="4387" width="12.85546875" style="34" customWidth="1"/>
    <col min="4388" max="4388" width="9.42578125" style="34" customWidth="1"/>
    <col min="4389" max="4389" width="11.85546875" style="34" customWidth="1"/>
    <col min="4390" max="4390" width="24.140625" style="34" customWidth="1"/>
    <col min="4391" max="4391" width="17.5703125" style="34" customWidth="1"/>
    <col min="4392" max="4392" width="24.140625" style="34" customWidth="1"/>
    <col min="4393" max="4393" width="14.7109375" style="34" customWidth="1"/>
    <col min="4394" max="4394" width="15" style="34" customWidth="1"/>
    <col min="4395" max="4395" width="14.140625" style="34" customWidth="1"/>
    <col min="4396" max="4396" width="12.28515625" style="34" customWidth="1"/>
    <col min="4397" max="4397" width="19.28515625" style="34" customWidth="1"/>
    <col min="4398" max="4398" width="10.42578125" style="34" customWidth="1"/>
    <col min="4399" max="4399" width="9.140625" style="34"/>
    <col min="4400" max="4400" width="8.42578125" style="34" customWidth="1"/>
    <col min="4401" max="4626" width="9.140625" style="34"/>
    <col min="4627" max="4627" width="8.42578125" style="34" customWidth="1"/>
    <col min="4628" max="4628" width="43.42578125" style="34" customWidth="1"/>
    <col min="4629" max="4632" width="0" style="34" hidden="1" customWidth="1"/>
    <col min="4633" max="4633" width="0.28515625" style="34" customWidth="1"/>
    <col min="4634" max="4634" width="13.5703125" style="34" customWidth="1"/>
    <col min="4635" max="4635" width="13" style="34" customWidth="1"/>
    <col min="4636" max="4636" width="10.7109375" style="34" customWidth="1"/>
    <col min="4637" max="4637" width="9.5703125" style="34" customWidth="1"/>
    <col min="4638" max="4639" width="12.85546875" style="34" customWidth="1"/>
    <col min="4640" max="4640" width="9.42578125" style="34" customWidth="1"/>
    <col min="4641" max="4641" width="10.42578125" style="34" customWidth="1"/>
    <col min="4642" max="4642" width="12.42578125" style="34" customWidth="1"/>
    <col min="4643" max="4643" width="12.85546875" style="34" customWidth="1"/>
    <col min="4644" max="4644" width="9.42578125" style="34" customWidth="1"/>
    <col min="4645" max="4645" width="11.85546875" style="34" customWidth="1"/>
    <col min="4646" max="4646" width="24.140625" style="34" customWidth="1"/>
    <col min="4647" max="4647" width="17.5703125" style="34" customWidth="1"/>
    <col min="4648" max="4648" width="24.140625" style="34" customWidth="1"/>
    <col min="4649" max="4649" width="14.7109375" style="34" customWidth="1"/>
    <col min="4650" max="4650" width="15" style="34" customWidth="1"/>
    <col min="4651" max="4651" width="14.140625" style="34" customWidth="1"/>
    <col min="4652" max="4652" width="12.28515625" style="34" customWidth="1"/>
    <col min="4653" max="4653" width="19.28515625" style="34" customWidth="1"/>
    <col min="4654" max="4654" width="10.42578125" style="34" customWidth="1"/>
    <col min="4655" max="4655" width="9.140625" style="34"/>
    <col min="4656" max="4656" width="8.42578125" style="34" customWidth="1"/>
    <col min="4657" max="4882" width="9.140625" style="34"/>
    <col min="4883" max="4883" width="8.42578125" style="34" customWidth="1"/>
    <col min="4884" max="4884" width="43.42578125" style="34" customWidth="1"/>
    <col min="4885" max="4888" width="0" style="34" hidden="1" customWidth="1"/>
    <col min="4889" max="4889" width="0.28515625" style="34" customWidth="1"/>
    <col min="4890" max="4890" width="13.5703125" style="34" customWidth="1"/>
    <col min="4891" max="4891" width="13" style="34" customWidth="1"/>
    <col min="4892" max="4892" width="10.7109375" style="34" customWidth="1"/>
    <col min="4893" max="4893" width="9.5703125" style="34" customWidth="1"/>
    <col min="4894" max="4895" width="12.85546875" style="34" customWidth="1"/>
    <col min="4896" max="4896" width="9.42578125" style="34" customWidth="1"/>
    <col min="4897" max="4897" width="10.42578125" style="34" customWidth="1"/>
    <col min="4898" max="4898" width="12.42578125" style="34" customWidth="1"/>
    <col min="4899" max="4899" width="12.85546875" style="34" customWidth="1"/>
    <col min="4900" max="4900" width="9.42578125" style="34" customWidth="1"/>
    <col min="4901" max="4901" width="11.85546875" style="34" customWidth="1"/>
    <col min="4902" max="4902" width="24.140625" style="34" customWidth="1"/>
    <col min="4903" max="4903" width="17.5703125" style="34" customWidth="1"/>
    <col min="4904" max="4904" width="24.140625" style="34" customWidth="1"/>
    <col min="4905" max="4905" width="14.7109375" style="34" customWidth="1"/>
    <col min="4906" max="4906" width="15" style="34" customWidth="1"/>
    <col min="4907" max="4907" width="14.140625" style="34" customWidth="1"/>
    <col min="4908" max="4908" width="12.28515625" style="34" customWidth="1"/>
    <col min="4909" max="4909" width="19.28515625" style="34" customWidth="1"/>
    <col min="4910" max="4910" width="10.42578125" style="34" customWidth="1"/>
    <col min="4911" max="4911" width="9.140625" style="34"/>
    <col min="4912" max="4912" width="8.42578125" style="34" customWidth="1"/>
    <col min="4913" max="5138" width="9.140625" style="34"/>
    <col min="5139" max="5139" width="8.42578125" style="34" customWidth="1"/>
    <col min="5140" max="5140" width="43.42578125" style="34" customWidth="1"/>
    <col min="5141" max="5144" width="0" style="34" hidden="1" customWidth="1"/>
    <col min="5145" max="5145" width="0.28515625" style="34" customWidth="1"/>
    <col min="5146" max="5146" width="13.5703125" style="34" customWidth="1"/>
    <col min="5147" max="5147" width="13" style="34" customWidth="1"/>
    <col min="5148" max="5148" width="10.7109375" style="34" customWidth="1"/>
    <col min="5149" max="5149" width="9.5703125" style="34" customWidth="1"/>
    <col min="5150" max="5151" width="12.85546875" style="34" customWidth="1"/>
    <col min="5152" max="5152" width="9.42578125" style="34" customWidth="1"/>
    <col min="5153" max="5153" width="10.42578125" style="34" customWidth="1"/>
    <col min="5154" max="5154" width="12.42578125" style="34" customWidth="1"/>
    <col min="5155" max="5155" width="12.85546875" style="34" customWidth="1"/>
    <col min="5156" max="5156" width="9.42578125" style="34" customWidth="1"/>
    <col min="5157" max="5157" width="11.85546875" style="34" customWidth="1"/>
    <col min="5158" max="5158" width="24.140625" style="34" customWidth="1"/>
    <col min="5159" max="5159" width="17.5703125" style="34" customWidth="1"/>
    <col min="5160" max="5160" width="24.140625" style="34" customWidth="1"/>
    <col min="5161" max="5161" width="14.7109375" style="34" customWidth="1"/>
    <col min="5162" max="5162" width="15" style="34" customWidth="1"/>
    <col min="5163" max="5163" width="14.140625" style="34" customWidth="1"/>
    <col min="5164" max="5164" width="12.28515625" style="34" customWidth="1"/>
    <col min="5165" max="5165" width="19.28515625" style="34" customWidth="1"/>
    <col min="5166" max="5166" width="10.42578125" style="34" customWidth="1"/>
    <col min="5167" max="5167" width="9.140625" style="34"/>
    <col min="5168" max="5168" width="8.42578125" style="34" customWidth="1"/>
    <col min="5169" max="5394" width="9.140625" style="34"/>
    <col min="5395" max="5395" width="8.42578125" style="34" customWidth="1"/>
    <col min="5396" max="5396" width="43.42578125" style="34" customWidth="1"/>
    <col min="5397" max="5400" width="0" style="34" hidden="1" customWidth="1"/>
    <col min="5401" max="5401" width="0.28515625" style="34" customWidth="1"/>
    <col min="5402" max="5402" width="13.5703125" style="34" customWidth="1"/>
    <col min="5403" max="5403" width="13" style="34" customWidth="1"/>
    <col min="5404" max="5404" width="10.7109375" style="34" customWidth="1"/>
    <col min="5405" max="5405" width="9.5703125" style="34" customWidth="1"/>
    <col min="5406" max="5407" width="12.85546875" style="34" customWidth="1"/>
    <col min="5408" max="5408" width="9.42578125" style="34" customWidth="1"/>
    <col min="5409" max="5409" width="10.42578125" style="34" customWidth="1"/>
    <col min="5410" max="5410" width="12.42578125" style="34" customWidth="1"/>
    <col min="5411" max="5411" width="12.85546875" style="34" customWidth="1"/>
    <col min="5412" max="5412" width="9.42578125" style="34" customWidth="1"/>
    <col min="5413" max="5413" width="11.85546875" style="34" customWidth="1"/>
    <col min="5414" max="5414" width="24.140625" style="34" customWidth="1"/>
    <col min="5415" max="5415" width="17.5703125" style="34" customWidth="1"/>
    <col min="5416" max="5416" width="24.140625" style="34" customWidth="1"/>
    <col min="5417" max="5417" width="14.7109375" style="34" customWidth="1"/>
    <col min="5418" max="5418" width="15" style="34" customWidth="1"/>
    <col min="5419" max="5419" width="14.140625" style="34" customWidth="1"/>
    <col min="5420" max="5420" width="12.28515625" style="34" customWidth="1"/>
    <col min="5421" max="5421" width="19.28515625" style="34" customWidth="1"/>
    <col min="5422" max="5422" width="10.42578125" style="34" customWidth="1"/>
    <col min="5423" max="5423" width="9.140625" style="34"/>
    <col min="5424" max="5424" width="8.42578125" style="34" customWidth="1"/>
    <col min="5425" max="5650" width="9.140625" style="34"/>
    <col min="5651" max="5651" width="8.42578125" style="34" customWidth="1"/>
    <col min="5652" max="5652" width="43.42578125" style="34" customWidth="1"/>
    <col min="5653" max="5656" width="0" style="34" hidden="1" customWidth="1"/>
    <col min="5657" max="5657" width="0.28515625" style="34" customWidth="1"/>
    <col min="5658" max="5658" width="13.5703125" style="34" customWidth="1"/>
    <col min="5659" max="5659" width="13" style="34" customWidth="1"/>
    <col min="5660" max="5660" width="10.7109375" style="34" customWidth="1"/>
    <col min="5661" max="5661" width="9.5703125" style="34" customWidth="1"/>
    <col min="5662" max="5663" width="12.85546875" style="34" customWidth="1"/>
    <col min="5664" max="5664" width="9.42578125" style="34" customWidth="1"/>
    <col min="5665" max="5665" width="10.42578125" style="34" customWidth="1"/>
    <col min="5666" max="5666" width="12.42578125" style="34" customWidth="1"/>
    <col min="5667" max="5667" width="12.85546875" style="34" customWidth="1"/>
    <col min="5668" max="5668" width="9.42578125" style="34" customWidth="1"/>
    <col min="5669" max="5669" width="11.85546875" style="34" customWidth="1"/>
    <col min="5670" max="5670" width="24.140625" style="34" customWidth="1"/>
    <col min="5671" max="5671" width="17.5703125" style="34" customWidth="1"/>
    <col min="5672" max="5672" width="24.140625" style="34" customWidth="1"/>
    <col min="5673" max="5673" width="14.7109375" style="34" customWidth="1"/>
    <col min="5674" max="5674" width="15" style="34" customWidth="1"/>
    <col min="5675" max="5675" width="14.140625" style="34" customWidth="1"/>
    <col min="5676" max="5676" width="12.28515625" style="34" customWidth="1"/>
    <col min="5677" max="5677" width="19.28515625" style="34" customWidth="1"/>
    <col min="5678" max="5678" width="10.42578125" style="34" customWidth="1"/>
    <col min="5679" max="5679" width="9.140625" style="34"/>
    <col min="5680" max="5680" width="8.42578125" style="34" customWidth="1"/>
    <col min="5681" max="5906" width="9.140625" style="34"/>
    <col min="5907" max="5907" width="8.42578125" style="34" customWidth="1"/>
    <col min="5908" max="5908" width="43.42578125" style="34" customWidth="1"/>
    <col min="5909" max="5912" width="0" style="34" hidden="1" customWidth="1"/>
    <col min="5913" max="5913" width="0.28515625" style="34" customWidth="1"/>
    <col min="5914" max="5914" width="13.5703125" style="34" customWidth="1"/>
    <col min="5915" max="5915" width="13" style="34" customWidth="1"/>
    <col min="5916" max="5916" width="10.7109375" style="34" customWidth="1"/>
    <col min="5917" max="5917" width="9.5703125" style="34" customWidth="1"/>
    <col min="5918" max="5919" width="12.85546875" style="34" customWidth="1"/>
    <col min="5920" max="5920" width="9.42578125" style="34" customWidth="1"/>
    <col min="5921" max="5921" width="10.42578125" style="34" customWidth="1"/>
    <col min="5922" max="5922" width="12.42578125" style="34" customWidth="1"/>
    <col min="5923" max="5923" width="12.85546875" style="34" customWidth="1"/>
    <col min="5924" max="5924" width="9.42578125" style="34" customWidth="1"/>
    <col min="5925" max="5925" width="11.85546875" style="34" customWidth="1"/>
    <col min="5926" max="5926" width="24.140625" style="34" customWidth="1"/>
    <col min="5927" max="5927" width="17.5703125" style="34" customWidth="1"/>
    <col min="5928" max="5928" width="24.140625" style="34" customWidth="1"/>
    <col min="5929" max="5929" width="14.7109375" style="34" customWidth="1"/>
    <col min="5930" max="5930" width="15" style="34" customWidth="1"/>
    <col min="5931" max="5931" width="14.140625" style="34" customWidth="1"/>
    <col min="5932" max="5932" width="12.28515625" style="34" customWidth="1"/>
    <col min="5933" max="5933" width="19.28515625" style="34" customWidth="1"/>
    <col min="5934" max="5934" width="10.42578125" style="34" customWidth="1"/>
    <col min="5935" max="5935" width="9.140625" style="34"/>
    <col min="5936" max="5936" width="8.42578125" style="34" customWidth="1"/>
    <col min="5937" max="6162" width="9.140625" style="34"/>
    <col min="6163" max="6163" width="8.42578125" style="34" customWidth="1"/>
    <col min="6164" max="6164" width="43.42578125" style="34" customWidth="1"/>
    <col min="6165" max="6168" width="0" style="34" hidden="1" customWidth="1"/>
    <col min="6169" max="6169" width="0.28515625" style="34" customWidth="1"/>
    <col min="6170" max="6170" width="13.5703125" style="34" customWidth="1"/>
    <col min="6171" max="6171" width="13" style="34" customWidth="1"/>
    <col min="6172" max="6172" width="10.7109375" style="34" customWidth="1"/>
    <col min="6173" max="6173" width="9.5703125" style="34" customWidth="1"/>
    <col min="6174" max="6175" width="12.85546875" style="34" customWidth="1"/>
    <col min="6176" max="6176" width="9.42578125" style="34" customWidth="1"/>
    <col min="6177" max="6177" width="10.42578125" style="34" customWidth="1"/>
    <col min="6178" max="6178" width="12.42578125" style="34" customWidth="1"/>
    <col min="6179" max="6179" width="12.85546875" style="34" customWidth="1"/>
    <col min="6180" max="6180" width="9.42578125" style="34" customWidth="1"/>
    <col min="6181" max="6181" width="11.85546875" style="34" customWidth="1"/>
    <col min="6182" max="6182" width="24.140625" style="34" customWidth="1"/>
    <col min="6183" max="6183" width="17.5703125" style="34" customWidth="1"/>
    <col min="6184" max="6184" width="24.140625" style="34" customWidth="1"/>
    <col min="6185" max="6185" width="14.7109375" style="34" customWidth="1"/>
    <col min="6186" max="6186" width="15" style="34" customWidth="1"/>
    <col min="6187" max="6187" width="14.140625" style="34" customWidth="1"/>
    <col min="6188" max="6188" width="12.28515625" style="34" customWidth="1"/>
    <col min="6189" max="6189" width="19.28515625" style="34" customWidth="1"/>
    <col min="6190" max="6190" width="10.42578125" style="34" customWidth="1"/>
    <col min="6191" max="6191" width="9.140625" style="34"/>
    <col min="6192" max="6192" width="8.42578125" style="34" customWidth="1"/>
    <col min="6193" max="6418" width="9.140625" style="34"/>
    <col min="6419" max="6419" width="8.42578125" style="34" customWidth="1"/>
    <col min="6420" max="6420" width="43.42578125" style="34" customWidth="1"/>
    <col min="6421" max="6424" width="0" style="34" hidden="1" customWidth="1"/>
    <col min="6425" max="6425" width="0.28515625" style="34" customWidth="1"/>
    <col min="6426" max="6426" width="13.5703125" style="34" customWidth="1"/>
    <col min="6427" max="6427" width="13" style="34" customWidth="1"/>
    <col min="6428" max="6428" width="10.7109375" style="34" customWidth="1"/>
    <col min="6429" max="6429" width="9.5703125" style="34" customWidth="1"/>
    <col min="6430" max="6431" width="12.85546875" style="34" customWidth="1"/>
    <col min="6432" max="6432" width="9.42578125" style="34" customWidth="1"/>
    <col min="6433" max="6433" width="10.42578125" style="34" customWidth="1"/>
    <col min="6434" max="6434" width="12.42578125" style="34" customWidth="1"/>
    <col min="6435" max="6435" width="12.85546875" style="34" customWidth="1"/>
    <col min="6436" max="6436" width="9.42578125" style="34" customWidth="1"/>
    <col min="6437" max="6437" width="11.85546875" style="34" customWidth="1"/>
    <col min="6438" max="6438" width="24.140625" style="34" customWidth="1"/>
    <col min="6439" max="6439" width="17.5703125" style="34" customWidth="1"/>
    <col min="6440" max="6440" width="24.140625" style="34" customWidth="1"/>
    <col min="6441" max="6441" width="14.7109375" style="34" customWidth="1"/>
    <col min="6442" max="6442" width="15" style="34" customWidth="1"/>
    <col min="6443" max="6443" width="14.140625" style="34" customWidth="1"/>
    <col min="6444" max="6444" width="12.28515625" style="34" customWidth="1"/>
    <col min="6445" max="6445" width="19.28515625" style="34" customWidth="1"/>
    <col min="6446" max="6446" width="10.42578125" style="34" customWidth="1"/>
    <col min="6447" max="6447" width="9.140625" style="34"/>
    <col min="6448" max="6448" width="8.42578125" style="34" customWidth="1"/>
    <col min="6449" max="6674" width="9.140625" style="34"/>
    <col min="6675" max="6675" width="8.42578125" style="34" customWidth="1"/>
    <col min="6676" max="6676" width="43.42578125" style="34" customWidth="1"/>
    <col min="6677" max="6680" width="0" style="34" hidden="1" customWidth="1"/>
    <col min="6681" max="6681" width="0.28515625" style="34" customWidth="1"/>
    <col min="6682" max="6682" width="13.5703125" style="34" customWidth="1"/>
    <col min="6683" max="6683" width="13" style="34" customWidth="1"/>
    <col min="6684" max="6684" width="10.7109375" style="34" customWidth="1"/>
    <col min="6685" max="6685" width="9.5703125" style="34" customWidth="1"/>
    <col min="6686" max="6687" width="12.85546875" style="34" customWidth="1"/>
    <col min="6688" max="6688" width="9.42578125" style="34" customWidth="1"/>
    <col min="6689" max="6689" width="10.42578125" style="34" customWidth="1"/>
    <col min="6690" max="6690" width="12.42578125" style="34" customWidth="1"/>
    <col min="6691" max="6691" width="12.85546875" style="34" customWidth="1"/>
    <col min="6692" max="6692" width="9.42578125" style="34" customWidth="1"/>
    <col min="6693" max="6693" width="11.85546875" style="34" customWidth="1"/>
    <col min="6694" max="6694" width="24.140625" style="34" customWidth="1"/>
    <col min="6695" max="6695" width="17.5703125" style="34" customWidth="1"/>
    <col min="6696" max="6696" width="24.140625" style="34" customWidth="1"/>
    <col min="6697" max="6697" width="14.7109375" style="34" customWidth="1"/>
    <col min="6698" max="6698" width="15" style="34" customWidth="1"/>
    <col min="6699" max="6699" width="14.140625" style="34" customWidth="1"/>
    <col min="6700" max="6700" width="12.28515625" style="34" customWidth="1"/>
    <col min="6701" max="6701" width="19.28515625" style="34" customWidth="1"/>
    <col min="6702" max="6702" width="10.42578125" style="34" customWidth="1"/>
    <col min="6703" max="6703" width="9.140625" style="34"/>
    <col min="6704" max="6704" width="8.42578125" style="34" customWidth="1"/>
    <col min="6705" max="6930" width="9.140625" style="34"/>
    <col min="6931" max="6931" width="8.42578125" style="34" customWidth="1"/>
    <col min="6932" max="6932" width="43.42578125" style="34" customWidth="1"/>
    <col min="6933" max="6936" width="0" style="34" hidden="1" customWidth="1"/>
    <col min="6937" max="6937" width="0.28515625" style="34" customWidth="1"/>
    <col min="6938" max="6938" width="13.5703125" style="34" customWidth="1"/>
    <col min="6939" max="6939" width="13" style="34" customWidth="1"/>
    <col min="6940" max="6940" width="10.7109375" style="34" customWidth="1"/>
    <col min="6941" max="6941" width="9.5703125" style="34" customWidth="1"/>
    <col min="6942" max="6943" width="12.85546875" style="34" customWidth="1"/>
    <col min="6944" max="6944" width="9.42578125" style="34" customWidth="1"/>
    <col min="6945" max="6945" width="10.42578125" style="34" customWidth="1"/>
    <col min="6946" max="6946" width="12.42578125" style="34" customWidth="1"/>
    <col min="6947" max="6947" width="12.85546875" style="34" customWidth="1"/>
    <col min="6948" max="6948" width="9.42578125" style="34" customWidth="1"/>
    <col min="6949" max="6949" width="11.85546875" style="34" customWidth="1"/>
    <col min="6950" max="6950" width="24.140625" style="34" customWidth="1"/>
    <col min="6951" max="6951" width="17.5703125" style="34" customWidth="1"/>
    <col min="6952" max="6952" width="24.140625" style="34" customWidth="1"/>
    <col min="6953" max="6953" width="14.7109375" style="34" customWidth="1"/>
    <col min="6954" max="6954" width="15" style="34" customWidth="1"/>
    <col min="6955" max="6955" width="14.140625" style="34" customWidth="1"/>
    <col min="6956" max="6956" width="12.28515625" style="34" customWidth="1"/>
    <col min="6957" max="6957" width="19.28515625" style="34" customWidth="1"/>
    <col min="6958" max="6958" width="10.42578125" style="34" customWidth="1"/>
    <col min="6959" max="6959" width="9.140625" style="34"/>
    <col min="6960" max="6960" width="8.42578125" style="34" customWidth="1"/>
    <col min="6961" max="7186" width="9.140625" style="34"/>
    <col min="7187" max="7187" width="8.42578125" style="34" customWidth="1"/>
    <col min="7188" max="7188" width="43.42578125" style="34" customWidth="1"/>
    <col min="7189" max="7192" width="0" style="34" hidden="1" customWidth="1"/>
    <col min="7193" max="7193" width="0.28515625" style="34" customWidth="1"/>
    <col min="7194" max="7194" width="13.5703125" style="34" customWidth="1"/>
    <col min="7195" max="7195" width="13" style="34" customWidth="1"/>
    <col min="7196" max="7196" width="10.7109375" style="34" customWidth="1"/>
    <col min="7197" max="7197" width="9.5703125" style="34" customWidth="1"/>
    <col min="7198" max="7199" width="12.85546875" style="34" customWidth="1"/>
    <col min="7200" max="7200" width="9.42578125" style="34" customWidth="1"/>
    <col min="7201" max="7201" width="10.42578125" style="34" customWidth="1"/>
    <col min="7202" max="7202" width="12.42578125" style="34" customWidth="1"/>
    <col min="7203" max="7203" width="12.85546875" style="34" customWidth="1"/>
    <col min="7204" max="7204" width="9.42578125" style="34" customWidth="1"/>
    <col min="7205" max="7205" width="11.85546875" style="34" customWidth="1"/>
    <col min="7206" max="7206" width="24.140625" style="34" customWidth="1"/>
    <col min="7207" max="7207" width="17.5703125" style="34" customWidth="1"/>
    <col min="7208" max="7208" width="24.140625" style="34" customWidth="1"/>
    <col min="7209" max="7209" width="14.7109375" style="34" customWidth="1"/>
    <col min="7210" max="7210" width="15" style="34" customWidth="1"/>
    <col min="7211" max="7211" width="14.140625" style="34" customWidth="1"/>
    <col min="7212" max="7212" width="12.28515625" style="34" customWidth="1"/>
    <col min="7213" max="7213" width="19.28515625" style="34" customWidth="1"/>
    <col min="7214" max="7214" width="10.42578125" style="34" customWidth="1"/>
    <col min="7215" max="7215" width="9.140625" style="34"/>
    <col min="7216" max="7216" width="8.42578125" style="34" customWidth="1"/>
    <col min="7217" max="7442" width="9.140625" style="34"/>
    <col min="7443" max="7443" width="8.42578125" style="34" customWidth="1"/>
    <col min="7444" max="7444" width="43.42578125" style="34" customWidth="1"/>
    <col min="7445" max="7448" width="0" style="34" hidden="1" customWidth="1"/>
    <col min="7449" max="7449" width="0.28515625" style="34" customWidth="1"/>
    <col min="7450" max="7450" width="13.5703125" style="34" customWidth="1"/>
    <col min="7451" max="7451" width="13" style="34" customWidth="1"/>
    <col min="7452" max="7452" width="10.7109375" style="34" customWidth="1"/>
    <col min="7453" max="7453" width="9.5703125" style="34" customWidth="1"/>
    <col min="7454" max="7455" width="12.85546875" style="34" customWidth="1"/>
    <col min="7456" max="7456" width="9.42578125" style="34" customWidth="1"/>
    <col min="7457" max="7457" width="10.42578125" style="34" customWidth="1"/>
    <col min="7458" max="7458" width="12.42578125" style="34" customWidth="1"/>
    <col min="7459" max="7459" width="12.85546875" style="34" customWidth="1"/>
    <col min="7460" max="7460" width="9.42578125" style="34" customWidth="1"/>
    <col min="7461" max="7461" width="11.85546875" style="34" customWidth="1"/>
    <col min="7462" max="7462" width="24.140625" style="34" customWidth="1"/>
    <col min="7463" max="7463" width="17.5703125" style="34" customWidth="1"/>
    <col min="7464" max="7464" width="24.140625" style="34" customWidth="1"/>
    <col min="7465" max="7465" width="14.7109375" style="34" customWidth="1"/>
    <col min="7466" max="7466" width="15" style="34" customWidth="1"/>
    <col min="7467" max="7467" width="14.140625" style="34" customWidth="1"/>
    <col min="7468" max="7468" width="12.28515625" style="34" customWidth="1"/>
    <col min="7469" max="7469" width="19.28515625" style="34" customWidth="1"/>
    <col min="7470" max="7470" width="10.42578125" style="34" customWidth="1"/>
    <col min="7471" max="7471" width="9.140625" style="34"/>
    <col min="7472" max="7472" width="8.42578125" style="34" customWidth="1"/>
    <col min="7473" max="7698" width="9.140625" style="34"/>
    <col min="7699" max="7699" width="8.42578125" style="34" customWidth="1"/>
    <col min="7700" max="7700" width="43.42578125" style="34" customWidth="1"/>
    <col min="7701" max="7704" width="0" style="34" hidden="1" customWidth="1"/>
    <col min="7705" max="7705" width="0.28515625" style="34" customWidth="1"/>
    <col min="7706" max="7706" width="13.5703125" style="34" customWidth="1"/>
    <col min="7707" max="7707" width="13" style="34" customWidth="1"/>
    <col min="7708" max="7708" width="10.7109375" style="34" customWidth="1"/>
    <col min="7709" max="7709" width="9.5703125" style="34" customWidth="1"/>
    <col min="7710" max="7711" width="12.85546875" style="34" customWidth="1"/>
    <col min="7712" max="7712" width="9.42578125" style="34" customWidth="1"/>
    <col min="7713" max="7713" width="10.42578125" style="34" customWidth="1"/>
    <col min="7714" max="7714" width="12.42578125" style="34" customWidth="1"/>
    <col min="7715" max="7715" width="12.85546875" style="34" customWidth="1"/>
    <col min="7716" max="7716" width="9.42578125" style="34" customWidth="1"/>
    <col min="7717" max="7717" width="11.85546875" style="34" customWidth="1"/>
    <col min="7718" max="7718" width="24.140625" style="34" customWidth="1"/>
    <col min="7719" max="7719" width="17.5703125" style="34" customWidth="1"/>
    <col min="7720" max="7720" width="24.140625" style="34" customWidth="1"/>
    <col min="7721" max="7721" width="14.7109375" style="34" customWidth="1"/>
    <col min="7722" max="7722" width="15" style="34" customWidth="1"/>
    <col min="7723" max="7723" width="14.140625" style="34" customWidth="1"/>
    <col min="7724" max="7724" width="12.28515625" style="34" customWidth="1"/>
    <col min="7725" max="7725" width="19.28515625" style="34" customWidth="1"/>
    <col min="7726" max="7726" width="10.42578125" style="34" customWidth="1"/>
    <col min="7727" max="7727" width="9.140625" style="34"/>
    <col min="7728" max="7728" width="8.42578125" style="34" customWidth="1"/>
    <col min="7729" max="7954" width="9.140625" style="34"/>
    <col min="7955" max="7955" width="8.42578125" style="34" customWidth="1"/>
    <col min="7956" max="7956" width="43.42578125" style="34" customWidth="1"/>
    <col min="7957" max="7960" width="0" style="34" hidden="1" customWidth="1"/>
    <col min="7961" max="7961" width="0.28515625" style="34" customWidth="1"/>
    <col min="7962" max="7962" width="13.5703125" style="34" customWidth="1"/>
    <col min="7963" max="7963" width="13" style="34" customWidth="1"/>
    <col min="7964" max="7964" width="10.7109375" style="34" customWidth="1"/>
    <col min="7965" max="7965" width="9.5703125" style="34" customWidth="1"/>
    <col min="7966" max="7967" width="12.85546875" style="34" customWidth="1"/>
    <col min="7968" max="7968" width="9.42578125" style="34" customWidth="1"/>
    <col min="7969" max="7969" width="10.42578125" style="34" customWidth="1"/>
    <col min="7970" max="7970" width="12.42578125" style="34" customWidth="1"/>
    <col min="7971" max="7971" width="12.85546875" style="34" customWidth="1"/>
    <col min="7972" max="7972" width="9.42578125" style="34" customWidth="1"/>
    <col min="7973" max="7973" width="11.85546875" style="34" customWidth="1"/>
    <col min="7974" max="7974" width="24.140625" style="34" customWidth="1"/>
    <col min="7975" max="7975" width="17.5703125" style="34" customWidth="1"/>
    <col min="7976" max="7976" width="24.140625" style="34" customWidth="1"/>
    <col min="7977" max="7977" width="14.7109375" style="34" customWidth="1"/>
    <col min="7978" max="7978" width="15" style="34" customWidth="1"/>
    <col min="7979" max="7979" width="14.140625" style="34" customWidth="1"/>
    <col min="7980" max="7980" width="12.28515625" style="34" customWidth="1"/>
    <col min="7981" max="7981" width="19.28515625" style="34" customWidth="1"/>
    <col min="7982" max="7982" width="10.42578125" style="34" customWidth="1"/>
    <col min="7983" max="7983" width="9.140625" style="34"/>
    <col min="7984" max="7984" width="8.42578125" style="34" customWidth="1"/>
    <col min="7985" max="8210" width="9.140625" style="34"/>
    <col min="8211" max="8211" width="8.42578125" style="34" customWidth="1"/>
    <col min="8212" max="8212" width="43.42578125" style="34" customWidth="1"/>
    <col min="8213" max="8216" width="0" style="34" hidden="1" customWidth="1"/>
    <col min="8217" max="8217" width="0.28515625" style="34" customWidth="1"/>
    <col min="8218" max="8218" width="13.5703125" style="34" customWidth="1"/>
    <col min="8219" max="8219" width="13" style="34" customWidth="1"/>
    <col min="8220" max="8220" width="10.7109375" style="34" customWidth="1"/>
    <col min="8221" max="8221" width="9.5703125" style="34" customWidth="1"/>
    <col min="8222" max="8223" width="12.85546875" style="34" customWidth="1"/>
    <col min="8224" max="8224" width="9.42578125" style="34" customWidth="1"/>
    <col min="8225" max="8225" width="10.42578125" style="34" customWidth="1"/>
    <col min="8226" max="8226" width="12.42578125" style="34" customWidth="1"/>
    <col min="8227" max="8227" width="12.85546875" style="34" customWidth="1"/>
    <col min="8228" max="8228" width="9.42578125" style="34" customWidth="1"/>
    <col min="8229" max="8229" width="11.85546875" style="34" customWidth="1"/>
    <col min="8230" max="8230" width="24.140625" style="34" customWidth="1"/>
    <col min="8231" max="8231" width="17.5703125" style="34" customWidth="1"/>
    <col min="8232" max="8232" width="24.140625" style="34" customWidth="1"/>
    <col min="8233" max="8233" width="14.7109375" style="34" customWidth="1"/>
    <col min="8234" max="8234" width="15" style="34" customWidth="1"/>
    <col min="8235" max="8235" width="14.140625" style="34" customWidth="1"/>
    <col min="8236" max="8236" width="12.28515625" style="34" customWidth="1"/>
    <col min="8237" max="8237" width="19.28515625" style="34" customWidth="1"/>
    <col min="8238" max="8238" width="10.42578125" style="34" customWidth="1"/>
    <col min="8239" max="8239" width="9.140625" style="34"/>
    <col min="8240" max="8240" width="8.42578125" style="34" customWidth="1"/>
    <col min="8241" max="8466" width="9.140625" style="34"/>
    <col min="8467" max="8467" width="8.42578125" style="34" customWidth="1"/>
    <col min="8468" max="8468" width="43.42578125" style="34" customWidth="1"/>
    <col min="8469" max="8472" width="0" style="34" hidden="1" customWidth="1"/>
    <col min="8473" max="8473" width="0.28515625" style="34" customWidth="1"/>
    <col min="8474" max="8474" width="13.5703125" style="34" customWidth="1"/>
    <col min="8475" max="8475" width="13" style="34" customWidth="1"/>
    <col min="8476" max="8476" width="10.7109375" style="34" customWidth="1"/>
    <col min="8477" max="8477" width="9.5703125" style="34" customWidth="1"/>
    <col min="8478" max="8479" width="12.85546875" style="34" customWidth="1"/>
    <col min="8480" max="8480" width="9.42578125" style="34" customWidth="1"/>
    <col min="8481" max="8481" width="10.42578125" style="34" customWidth="1"/>
    <col min="8482" max="8482" width="12.42578125" style="34" customWidth="1"/>
    <col min="8483" max="8483" width="12.85546875" style="34" customWidth="1"/>
    <col min="8484" max="8484" width="9.42578125" style="34" customWidth="1"/>
    <col min="8485" max="8485" width="11.85546875" style="34" customWidth="1"/>
    <col min="8486" max="8486" width="24.140625" style="34" customWidth="1"/>
    <col min="8487" max="8487" width="17.5703125" style="34" customWidth="1"/>
    <col min="8488" max="8488" width="24.140625" style="34" customWidth="1"/>
    <col min="8489" max="8489" width="14.7109375" style="34" customWidth="1"/>
    <col min="8490" max="8490" width="15" style="34" customWidth="1"/>
    <col min="8491" max="8491" width="14.140625" style="34" customWidth="1"/>
    <col min="8492" max="8492" width="12.28515625" style="34" customWidth="1"/>
    <col min="8493" max="8493" width="19.28515625" style="34" customWidth="1"/>
    <col min="8494" max="8494" width="10.42578125" style="34" customWidth="1"/>
    <col min="8495" max="8495" width="9.140625" style="34"/>
    <col min="8496" max="8496" width="8.42578125" style="34" customWidth="1"/>
    <col min="8497" max="8722" width="9.140625" style="34"/>
    <col min="8723" max="8723" width="8.42578125" style="34" customWidth="1"/>
    <col min="8724" max="8724" width="43.42578125" style="34" customWidth="1"/>
    <col min="8725" max="8728" width="0" style="34" hidden="1" customWidth="1"/>
    <col min="8729" max="8729" width="0.28515625" style="34" customWidth="1"/>
    <col min="8730" max="8730" width="13.5703125" style="34" customWidth="1"/>
    <col min="8731" max="8731" width="13" style="34" customWidth="1"/>
    <col min="8732" max="8732" width="10.7109375" style="34" customWidth="1"/>
    <col min="8733" max="8733" width="9.5703125" style="34" customWidth="1"/>
    <col min="8734" max="8735" width="12.85546875" style="34" customWidth="1"/>
    <col min="8736" max="8736" width="9.42578125" style="34" customWidth="1"/>
    <col min="8737" max="8737" width="10.42578125" style="34" customWidth="1"/>
    <col min="8738" max="8738" width="12.42578125" style="34" customWidth="1"/>
    <col min="8739" max="8739" width="12.85546875" style="34" customWidth="1"/>
    <col min="8740" max="8740" width="9.42578125" style="34" customWidth="1"/>
    <col min="8741" max="8741" width="11.85546875" style="34" customWidth="1"/>
    <col min="8742" max="8742" width="24.140625" style="34" customWidth="1"/>
    <col min="8743" max="8743" width="17.5703125" style="34" customWidth="1"/>
    <col min="8744" max="8744" width="24.140625" style="34" customWidth="1"/>
    <col min="8745" max="8745" width="14.7109375" style="34" customWidth="1"/>
    <col min="8746" max="8746" width="15" style="34" customWidth="1"/>
    <col min="8747" max="8747" width="14.140625" style="34" customWidth="1"/>
    <col min="8748" max="8748" width="12.28515625" style="34" customWidth="1"/>
    <col min="8749" max="8749" width="19.28515625" style="34" customWidth="1"/>
    <col min="8750" max="8750" width="10.42578125" style="34" customWidth="1"/>
    <col min="8751" max="8751" width="9.140625" style="34"/>
    <col min="8752" max="8752" width="8.42578125" style="34" customWidth="1"/>
    <col min="8753" max="8978" width="9.140625" style="34"/>
    <col min="8979" max="8979" width="8.42578125" style="34" customWidth="1"/>
    <col min="8980" max="8980" width="43.42578125" style="34" customWidth="1"/>
    <col min="8981" max="8984" width="0" style="34" hidden="1" customWidth="1"/>
    <col min="8985" max="8985" width="0.28515625" style="34" customWidth="1"/>
    <col min="8986" max="8986" width="13.5703125" style="34" customWidth="1"/>
    <col min="8987" max="8987" width="13" style="34" customWidth="1"/>
    <col min="8988" max="8988" width="10.7109375" style="34" customWidth="1"/>
    <col min="8989" max="8989" width="9.5703125" style="34" customWidth="1"/>
    <col min="8990" max="8991" width="12.85546875" style="34" customWidth="1"/>
    <col min="8992" max="8992" width="9.42578125" style="34" customWidth="1"/>
    <col min="8993" max="8993" width="10.42578125" style="34" customWidth="1"/>
    <col min="8994" max="8994" width="12.42578125" style="34" customWidth="1"/>
    <col min="8995" max="8995" width="12.85546875" style="34" customWidth="1"/>
    <col min="8996" max="8996" width="9.42578125" style="34" customWidth="1"/>
    <col min="8997" max="8997" width="11.85546875" style="34" customWidth="1"/>
    <col min="8998" max="8998" width="24.140625" style="34" customWidth="1"/>
    <col min="8999" max="8999" width="17.5703125" style="34" customWidth="1"/>
    <col min="9000" max="9000" width="24.140625" style="34" customWidth="1"/>
    <col min="9001" max="9001" width="14.7109375" style="34" customWidth="1"/>
    <col min="9002" max="9002" width="15" style="34" customWidth="1"/>
    <col min="9003" max="9003" width="14.140625" style="34" customWidth="1"/>
    <col min="9004" max="9004" width="12.28515625" style="34" customWidth="1"/>
    <col min="9005" max="9005" width="19.28515625" style="34" customWidth="1"/>
    <col min="9006" max="9006" width="10.42578125" style="34" customWidth="1"/>
    <col min="9007" max="9007" width="9.140625" style="34"/>
    <col min="9008" max="9008" width="8.42578125" style="34" customWidth="1"/>
    <col min="9009" max="9234" width="9.140625" style="34"/>
    <col min="9235" max="9235" width="8.42578125" style="34" customWidth="1"/>
    <col min="9236" max="9236" width="43.42578125" style="34" customWidth="1"/>
    <col min="9237" max="9240" width="0" style="34" hidden="1" customWidth="1"/>
    <col min="9241" max="9241" width="0.28515625" style="34" customWidth="1"/>
    <col min="9242" max="9242" width="13.5703125" style="34" customWidth="1"/>
    <col min="9243" max="9243" width="13" style="34" customWidth="1"/>
    <col min="9244" max="9244" width="10.7109375" style="34" customWidth="1"/>
    <col min="9245" max="9245" width="9.5703125" style="34" customWidth="1"/>
    <col min="9246" max="9247" width="12.85546875" style="34" customWidth="1"/>
    <col min="9248" max="9248" width="9.42578125" style="34" customWidth="1"/>
    <col min="9249" max="9249" width="10.42578125" style="34" customWidth="1"/>
    <col min="9250" max="9250" width="12.42578125" style="34" customWidth="1"/>
    <col min="9251" max="9251" width="12.85546875" style="34" customWidth="1"/>
    <col min="9252" max="9252" width="9.42578125" style="34" customWidth="1"/>
    <col min="9253" max="9253" width="11.85546875" style="34" customWidth="1"/>
    <col min="9254" max="9254" width="24.140625" style="34" customWidth="1"/>
    <col min="9255" max="9255" width="17.5703125" style="34" customWidth="1"/>
    <col min="9256" max="9256" width="24.140625" style="34" customWidth="1"/>
    <col min="9257" max="9257" width="14.7109375" style="34" customWidth="1"/>
    <col min="9258" max="9258" width="15" style="34" customWidth="1"/>
    <col min="9259" max="9259" width="14.140625" style="34" customWidth="1"/>
    <col min="9260" max="9260" width="12.28515625" style="34" customWidth="1"/>
    <col min="9261" max="9261" width="19.28515625" style="34" customWidth="1"/>
    <col min="9262" max="9262" width="10.42578125" style="34" customWidth="1"/>
    <col min="9263" max="9263" width="9.140625" style="34"/>
    <col min="9264" max="9264" width="8.42578125" style="34" customWidth="1"/>
    <col min="9265" max="9490" width="9.140625" style="34"/>
    <col min="9491" max="9491" width="8.42578125" style="34" customWidth="1"/>
    <col min="9492" max="9492" width="43.42578125" style="34" customWidth="1"/>
    <col min="9493" max="9496" width="0" style="34" hidden="1" customWidth="1"/>
    <col min="9497" max="9497" width="0.28515625" style="34" customWidth="1"/>
    <col min="9498" max="9498" width="13.5703125" style="34" customWidth="1"/>
    <col min="9499" max="9499" width="13" style="34" customWidth="1"/>
    <col min="9500" max="9500" width="10.7109375" style="34" customWidth="1"/>
    <col min="9501" max="9501" width="9.5703125" style="34" customWidth="1"/>
    <col min="9502" max="9503" width="12.85546875" style="34" customWidth="1"/>
    <col min="9504" max="9504" width="9.42578125" style="34" customWidth="1"/>
    <col min="9505" max="9505" width="10.42578125" style="34" customWidth="1"/>
    <col min="9506" max="9506" width="12.42578125" style="34" customWidth="1"/>
    <col min="9507" max="9507" width="12.85546875" style="34" customWidth="1"/>
    <col min="9508" max="9508" width="9.42578125" style="34" customWidth="1"/>
    <col min="9509" max="9509" width="11.85546875" style="34" customWidth="1"/>
    <col min="9510" max="9510" width="24.140625" style="34" customWidth="1"/>
    <col min="9511" max="9511" width="17.5703125" style="34" customWidth="1"/>
    <col min="9512" max="9512" width="24.140625" style="34" customWidth="1"/>
    <col min="9513" max="9513" width="14.7109375" style="34" customWidth="1"/>
    <col min="9514" max="9514" width="15" style="34" customWidth="1"/>
    <col min="9515" max="9515" width="14.140625" style="34" customWidth="1"/>
    <col min="9516" max="9516" width="12.28515625" style="34" customWidth="1"/>
    <col min="9517" max="9517" width="19.28515625" style="34" customWidth="1"/>
    <col min="9518" max="9518" width="10.42578125" style="34" customWidth="1"/>
    <col min="9519" max="9519" width="9.140625" style="34"/>
    <col min="9520" max="9520" width="8.42578125" style="34" customWidth="1"/>
    <col min="9521" max="9746" width="9.140625" style="34"/>
    <col min="9747" max="9747" width="8.42578125" style="34" customWidth="1"/>
    <col min="9748" max="9748" width="43.42578125" style="34" customWidth="1"/>
    <col min="9749" max="9752" width="0" style="34" hidden="1" customWidth="1"/>
    <col min="9753" max="9753" width="0.28515625" style="34" customWidth="1"/>
    <col min="9754" max="9754" width="13.5703125" style="34" customWidth="1"/>
    <col min="9755" max="9755" width="13" style="34" customWidth="1"/>
    <col min="9756" max="9756" width="10.7109375" style="34" customWidth="1"/>
    <col min="9757" max="9757" width="9.5703125" style="34" customWidth="1"/>
    <col min="9758" max="9759" width="12.85546875" style="34" customWidth="1"/>
    <col min="9760" max="9760" width="9.42578125" style="34" customWidth="1"/>
    <col min="9761" max="9761" width="10.42578125" style="34" customWidth="1"/>
    <col min="9762" max="9762" width="12.42578125" style="34" customWidth="1"/>
    <col min="9763" max="9763" width="12.85546875" style="34" customWidth="1"/>
    <col min="9764" max="9764" width="9.42578125" style="34" customWidth="1"/>
    <col min="9765" max="9765" width="11.85546875" style="34" customWidth="1"/>
    <col min="9766" max="9766" width="24.140625" style="34" customWidth="1"/>
    <col min="9767" max="9767" width="17.5703125" style="34" customWidth="1"/>
    <col min="9768" max="9768" width="24.140625" style="34" customWidth="1"/>
    <col min="9769" max="9769" width="14.7109375" style="34" customWidth="1"/>
    <col min="9770" max="9770" width="15" style="34" customWidth="1"/>
    <col min="9771" max="9771" width="14.140625" style="34" customWidth="1"/>
    <col min="9772" max="9772" width="12.28515625" style="34" customWidth="1"/>
    <col min="9773" max="9773" width="19.28515625" style="34" customWidth="1"/>
    <col min="9774" max="9774" width="10.42578125" style="34" customWidth="1"/>
    <col min="9775" max="9775" width="9.140625" style="34"/>
    <col min="9776" max="9776" width="8.42578125" style="34" customWidth="1"/>
    <col min="9777" max="10002" width="9.140625" style="34"/>
    <col min="10003" max="10003" width="8.42578125" style="34" customWidth="1"/>
    <col min="10004" max="10004" width="43.42578125" style="34" customWidth="1"/>
    <col min="10005" max="10008" width="0" style="34" hidden="1" customWidth="1"/>
    <col min="10009" max="10009" width="0.28515625" style="34" customWidth="1"/>
    <col min="10010" max="10010" width="13.5703125" style="34" customWidth="1"/>
    <col min="10011" max="10011" width="13" style="34" customWidth="1"/>
    <col min="10012" max="10012" width="10.7109375" style="34" customWidth="1"/>
    <col min="10013" max="10013" width="9.5703125" style="34" customWidth="1"/>
    <col min="10014" max="10015" width="12.85546875" style="34" customWidth="1"/>
    <col min="10016" max="10016" width="9.42578125" style="34" customWidth="1"/>
    <col min="10017" max="10017" width="10.42578125" style="34" customWidth="1"/>
    <col min="10018" max="10018" width="12.42578125" style="34" customWidth="1"/>
    <col min="10019" max="10019" width="12.85546875" style="34" customWidth="1"/>
    <col min="10020" max="10020" width="9.42578125" style="34" customWidth="1"/>
    <col min="10021" max="10021" width="11.85546875" style="34" customWidth="1"/>
    <col min="10022" max="10022" width="24.140625" style="34" customWidth="1"/>
    <col min="10023" max="10023" width="17.5703125" style="34" customWidth="1"/>
    <col min="10024" max="10024" width="24.140625" style="34" customWidth="1"/>
    <col min="10025" max="10025" width="14.7109375" style="34" customWidth="1"/>
    <col min="10026" max="10026" width="15" style="34" customWidth="1"/>
    <col min="10027" max="10027" width="14.140625" style="34" customWidth="1"/>
    <col min="10028" max="10028" width="12.28515625" style="34" customWidth="1"/>
    <col min="10029" max="10029" width="19.28515625" style="34" customWidth="1"/>
    <col min="10030" max="10030" width="10.42578125" style="34" customWidth="1"/>
    <col min="10031" max="10031" width="9.140625" style="34"/>
    <col min="10032" max="10032" width="8.42578125" style="34" customWidth="1"/>
    <col min="10033" max="10258" width="9.140625" style="34"/>
    <col min="10259" max="10259" width="8.42578125" style="34" customWidth="1"/>
    <col min="10260" max="10260" width="43.42578125" style="34" customWidth="1"/>
    <col min="10261" max="10264" width="0" style="34" hidden="1" customWidth="1"/>
    <col min="10265" max="10265" width="0.28515625" style="34" customWidth="1"/>
    <col min="10266" max="10266" width="13.5703125" style="34" customWidth="1"/>
    <col min="10267" max="10267" width="13" style="34" customWidth="1"/>
    <col min="10268" max="10268" width="10.7109375" style="34" customWidth="1"/>
    <col min="10269" max="10269" width="9.5703125" style="34" customWidth="1"/>
    <col min="10270" max="10271" width="12.85546875" style="34" customWidth="1"/>
    <col min="10272" max="10272" width="9.42578125" style="34" customWidth="1"/>
    <col min="10273" max="10273" width="10.42578125" style="34" customWidth="1"/>
    <col min="10274" max="10274" width="12.42578125" style="34" customWidth="1"/>
    <col min="10275" max="10275" width="12.85546875" style="34" customWidth="1"/>
    <col min="10276" max="10276" width="9.42578125" style="34" customWidth="1"/>
    <col min="10277" max="10277" width="11.85546875" style="34" customWidth="1"/>
    <col min="10278" max="10278" width="24.140625" style="34" customWidth="1"/>
    <col min="10279" max="10279" width="17.5703125" style="34" customWidth="1"/>
    <col min="10280" max="10280" width="24.140625" style="34" customWidth="1"/>
    <col min="10281" max="10281" width="14.7109375" style="34" customWidth="1"/>
    <col min="10282" max="10282" width="15" style="34" customWidth="1"/>
    <col min="10283" max="10283" width="14.140625" style="34" customWidth="1"/>
    <col min="10284" max="10284" width="12.28515625" style="34" customWidth="1"/>
    <col min="10285" max="10285" width="19.28515625" style="34" customWidth="1"/>
    <col min="10286" max="10286" width="10.42578125" style="34" customWidth="1"/>
    <col min="10287" max="10287" width="9.140625" style="34"/>
    <col min="10288" max="10288" width="8.42578125" style="34" customWidth="1"/>
    <col min="10289" max="10514" width="9.140625" style="34"/>
    <col min="10515" max="10515" width="8.42578125" style="34" customWidth="1"/>
    <col min="10516" max="10516" width="43.42578125" style="34" customWidth="1"/>
    <col min="10517" max="10520" width="0" style="34" hidden="1" customWidth="1"/>
    <col min="10521" max="10521" width="0.28515625" style="34" customWidth="1"/>
    <col min="10522" max="10522" width="13.5703125" style="34" customWidth="1"/>
    <col min="10523" max="10523" width="13" style="34" customWidth="1"/>
    <col min="10524" max="10524" width="10.7109375" style="34" customWidth="1"/>
    <col min="10525" max="10525" width="9.5703125" style="34" customWidth="1"/>
    <col min="10526" max="10527" width="12.85546875" style="34" customWidth="1"/>
    <col min="10528" max="10528" width="9.42578125" style="34" customWidth="1"/>
    <col min="10529" max="10529" width="10.42578125" style="34" customWidth="1"/>
    <col min="10530" max="10530" width="12.42578125" style="34" customWidth="1"/>
    <col min="10531" max="10531" width="12.85546875" style="34" customWidth="1"/>
    <col min="10532" max="10532" width="9.42578125" style="34" customWidth="1"/>
    <col min="10533" max="10533" width="11.85546875" style="34" customWidth="1"/>
    <col min="10534" max="10534" width="24.140625" style="34" customWidth="1"/>
    <col min="10535" max="10535" width="17.5703125" style="34" customWidth="1"/>
    <col min="10536" max="10536" width="24.140625" style="34" customWidth="1"/>
    <col min="10537" max="10537" width="14.7109375" style="34" customWidth="1"/>
    <col min="10538" max="10538" width="15" style="34" customWidth="1"/>
    <col min="10539" max="10539" width="14.140625" style="34" customWidth="1"/>
    <col min="10540" max="10540" width="12.28515625" style="34" customWidth="1"/>
    <col min="10541" max="10541" width="19.28515625" style="34" customWidth="1"/>
    <col min="10542" max="10542" width="10.42578125" style="34" customWidth="1"/>
    <col min="10543" max="10543" width="9.140625" style="34"/>
    <col min="10544" max="10544" width="8.42578125" style="34" customWidth="1"/>
    <col min="10545" max="10770" width="9.140625" style="34"/>
    <col min="10771" max="10771" width="8.42578125" style="34" customWidth="1"/>
    <col min="10772" max="10772" width="43.42578125" style="34" customWidth="1"/>
    <col min="10773" max="10776" width="0" style="34" hidden="1" customWidth="1"/>
    <col min="10777" max="10777" width="0.28515625" style="34" customWidth="1"/>
    <col min="10778" max="10778" width="13.5703125" style="34" customWidth="1"/>
    <col min="10779" max="10779" width="13" style="34" customWidth="1"/>
    <col min="10780" max="10780" width="10.7109375" style="34" customWidth="1"/>
    <col min="10781" max="10781" width="9.5703125" style="34" customWidth="1"/>
    <col min="10782" max="10783" width="12.85546875" style="34" customWidth="1"/>
    <col min="10784" max="10784" width="9.42578125" style="34" customWidth="1"/>
    <col min="10785" max="10785" width="10.42578125" style="34" customWidth="1"/>
    <col min="10786" max="10786" width="12.42578125" style="34" customWidth="1"/>
    <col min="10787" max="10787" width="12.85546875" style="34" customWidth="1"/>
    <col min="10788" max="10788" width="9.42578125" style="34" customWidth="1"/>
    <col min="10789" max="10789" width="11.85546875" style="34" customWidth="1"/>
    <col min="10790" max="10790" width="24.140625" style="34" customWidth="1"/>
    <col min="10791" max="10791" width="17.5703125" style="34" customWidth="1"/>
    <col min="10792" max="10792" width="24.140625" style="34" customWidth="1"/>
    <col min="10793" max="10793" width="14.7109375" style="34" customWidth="1"/>
    <col min="10794" max="10794" width="15" style="34" customWidth="1"/>
    <col min="10795" max="10795" width="14.140625" style="34" customWidth="1"/>
    <col min="10796" max="10796" width="12.28515625" style="34" customWidth="1"/>
    <col min="10797" max="10797" width="19.28515625" style="34" customWidth="1"/>
    <col min="10798" max="10798" width="10.42578125" style="34" customWidth="1"/>
    <col min="10799" max="10799" width="9.140625" style="34"/>
    <col min="10800" max="10800" width="8.42578125" style="34" customWidth="1"/>
    <col min="10801" max="11026" width="9.140625" style="34"/>
    <col min="11027" max="11027" width="8.42578125" style="34" customWidth="1"/>
    <col min="11028" max="11028" width="43.42578125" style="34" customWidth="1"/>
    <col min="11029" max="11032" width="0" style="34" hidden="1" customWidth="1"/>
    <col min="11033" max="11033" width="0.28515625" style="34" customWidth="1"/>
    <col min="11034" max="11034" width="13.5703125" style="34" customWidth="1"/>
    <col min="11035" max="11035" width="13" style="34" customWidth="1"/>
    <col min="11036" max="11036" width="10.7109375" style="34" customWidth="1"/>
    <col min="11037" max="11037" width="9.5703125" style="34" customWidth="1"/>
    <col min="11038" max="11039" width="12.85546875" style="34" customWidth="1"/>
    <col min="11040" max="11040" width="9.42578125" style="34" customWidth="1"/>
    <col min="11041" max="11041" width="10.42578125" style="34" customWidth="1"/>
    <col min="11042" max="11042" width="12.42578125" style="34" customWidth="1"/>
    <col min="11043" max="11043" width="12.85546875" style="34" customWidth="1"/>
    <col min="11044" max="11044" width="9.42578125" style="34" customWidth="1"/>
    <col min="11045" max="11045" width="11.85546875" style="34" customWidth="1"/>
    <col min="11046" max="11046" width="24.140625" style="34" customWidth="1"/>
    <col min="11047" max="11047" width="17.5703125" style="34" customWidth="1"/>
    <col min="11048" max="11048" width="24.140625" style="34" customWidth="1"/>
    <col min="11049" max="11049" width="14.7109375" style="34" customWidth="1"/>
    <col min="11050" max="11050" width="15" style="34" customWidth="1"/>
    <col min="11051" max="11051" width="14.140625" style="34" customWidth="1"/>
    <col min="11052" max="11052" width="12.28515625" style="34" customWidth="1"/>
    <col min="11053" max="11053" width="19.28515625" style="34" customWidth="1"/>
    <col min="11054" max="11054" width="10.42578125" style="34" customWidth="1"/>
    <col min="11055" max="11055" width="9.140625" style="34"/>
    <col min="11056" max="11056" width="8.42578125" style="34" customWidth="1"/>
    <col min="11057" max="11282" width="9.140625" style="34"/>
    <col min="11283" max="11283" width="8.42578125" style="34" customWidth="1"/>
    <col min="11284" max="11284" width="43.42578125" style="34" customWidth="1"/>
    <col min="11285" max="11288" width="0" style="34" hidden="1" customWidth="1"/>
    <col min="11289" max="11289" width="0.28515625" style="34" customWidth="1"/>
    <col min="11290" max="11290" width="13.5703125" style="34" customWidth="1"/>
    <col min="11291" max="11291" width="13" style="34" customWidth="1"/>
    <col min="11292" max="11292" width="10.7109375" style="34" customWidth="1"/>
    <col min="11293" max="11293" width="9.5703125" style="34" customWidth="1"/>
    <col min="11294" max="11295" width="12.85546875" style="34" customWidth="1"/>
    <col min="11296" max="11296" width="9.42578125" style="34" customWidth="1"/>
    <col min="11297" max="11297" width="10.42578125" style="34" customWidth="1"/>
    <col min="11298" max="11298" width="12.42578125" style="34" customWidth="1"/>
    <col min="11299" max="11299" width="12.85546875" style="34" customWidth="1"/>
    <col min="11300" max="11300" width="9.42578125" style="34" customWidth="1"/>
    <col min="11301" max="11301" width="11.85546875" style="34" customWidth="1"/>
    <col min="11302" max="11302" width="24.140625" style="34" customWidth="1"/>
    <col min="11303" max="11303" width="17.5703125" style="34" customWidth="1"/>
    <col min="11304" max="11304" width="24.140625" style="34" customWidth="1"/>
    <col min="11305" max="11305" width="14.7109375" style="34" customWidth="1"/>
    <col min="11306" max="11306" width="15" style="34" customWidth="1"/>
    <col min="11307" max="11307" width="14.140625" style="34" customWidth="1"/>
    <col min="11308" max="11308" width="12.28515625" style="34" customWidth="1"/>
    <col min="11309" max="11309" width="19.28515625" style="34" customWidth="1"/>
    <col min="11310" max="11310" width="10.42578125" style="34" customWidth="1"/>
    <col min="11311" max="11311" width="9.140625" style="34"/>
    <col min="11312" max="11312" width="8.42578125" style="34" customWidth="1"/>
    <col min="11313" max="11538" width="9.140625" style="34"/>
    <col min="11539" max="11539" width="8.42578125" style="34" customWidth="1"/>
    <col min="11540" max="11540" width="43.42578125" style="34" customWidth="1"/>
    <col min="11541" max="11544" width="0" style="34" hidden="1" customWidth="1"/>
    <col min="11545" max="11545" width="0.28515625" style="34" customWidth="1"/>
    <col min="11546" max="11546" width="13.5703125" style="34" customWidth="1"/>
    <col min="11547" max="11547" width="13" style="34" customWidth="1"/>
    <col min="11548" max="11548" width="10.7109375" style="34" customWidth="1"/>
    <col min="11549" max="11549" width="9.5703125" style="34" customWidth="1"/>
    <col min="11550" max="11551" width="12.85546875" style="34" customWidth="1"/>
    <col min="11552" max="11552" width="9.42578125" style="34" customWidth="1"/>
    <col min="11553" max="11553" width="10.42578125" style="34" customWidth="1"/>
    <col min="11554" max="11554" width="12.42578125" style="34" customWidth="1"/>
    <col min="11555" max="11555" width="12.85546875" style="34" customWidth="1"/>
    <col min="11556" max="11556" width="9.42578125" style="34" customWidth="1"/>
    <col min="11557" max="11557" width="11.85546875" style="34" customWidth="1"/>
    <col min="11558" max="11558" width="24.140625" style="34" customWidth="1"/>
    <col min="11559" max="11559" width="17.5703125" style="34" customWidth="1"/>
    <col min="11560" max="11560" width="24.140625" style="34" customWidth="1"/>
    <col min="11561" max="11561" width="14.7109375" style="34" customWidth="1"/>
    <col min="11562" max="11562" width="15" style="34" customWidth="1"/>
    <col min="11563" max="11563" width="14.140625" style="34" customWidth="1"/>
    <col min="11564" max="11564" width="12.28515625" style="34" customWidth="1"/>
    <col min="11565" max="11565" width="19.28515625" style="34" customWidth="1"/>
    <col min="11566" max="11566" width="10.42578125" style="34" customWidth="1"/>
    <col min="11567" max="11567" width="9.140625" style="34"/>
    <col min="11568" max="11568" width="8.42578125" style="34" customWidth="1"/>
    <col min="11569" max="11794" width="9.140625" style="34"/>
    <col min="11795" max="11795" width="8.42578125" style="34" customWidth="1"/>
    <col min="11796" max="11796" width="43.42578125" style="34" customWidth="1"/>
    <col min="11797" max="11800" width="0" style="34" hidden="1" customWidth="1"/>
    <col min="11801" max="11801" width="0.28515625" style="34" customWidth="1"/>
    <col min="11802" max="11802" width="13.5703125" style="34" customWidth="1"/>
    <col min="11803" max="11803" width="13" style="34" customWidth="1"/>
    <col min="11804" max="11804" width="10.7109375" style="34" customWidth="1"/>
    <col min="11805" max="11805" width="9.5703125" style="34" customWidth="1"/>
    <col min="11806" max="11807" width="12.85546875" style="34" customWidth="1"/>
    <col min="11808" max="11808" width="9.42578125" style="34" customWidth="1"/>
    <col min="11809" max="11809" width="10.42578125" style="34" customWidth="1"/>
    <col min="11810" max="11810" width="12.42578125" style="34" customWidth="1"/>
    <col min="11811" max="11811" width="12.85546875" style="34" customWidth="1"/>
    <col min="11812" max="11812" width="9.42578125" style="34" customWidth="1"/>
    <col min="11813" max="11813" width="11.85546875" style="34" customWidth="1"/>
    <col min="11814" max="11814" width="24.140625" style="34" customWidth="1"/>
    <col min="11815" max="11815" width="17.5703125" style="34" customWidth="1"/>
    <col min="11816" max="11816" width="24.140625" style="34" customWidth="1"/>
    <col min="11817" max="11817" width="14.7109375" style="34" customWidth="1"/>
    <col min="11818" max="11818" width="15" style="34" customWidth="1"/>
    <col min="11819" max="11819" width="14.140625" style="34" customWidth="1"/>
    <col min="11820" max="11820" width="12.28515625" style="34" customWidth="1"/>
    <col min="11821" max="11821" width="19.28515625" style="34" customWidth="1"/>
    <col min="11822" max="11822" width="10.42578125" style="34" customWidth="1"/>
    <col min="11823" max="11823" width="9.140625" style="34"/>
    <col min="11824" max="11824" width="8.42578125" style="34" customWidth="1"/>
    <col min="11825" max="12050" width="9.140625" style="34"/>
    <col min="12051" max="12051" width="8.42578125" style="34" customWidth="1"/>
    <col min="12052" max="12052" width="43.42578125" style="34" customWidth="1"/>
    <col min="12053" max="12056" width="0" style="34" hidden="1" customWidth="1"/>
    <col min="12057" max="12057" width="0.28515625" style="34" customWidth="1"/>
    <col min="12058" max="12058" width="13.5703125" style="34" customWidth="1"/>
    <col min="12059" max="12059" width="13" style="34" customWidth="1"/>
    <col min="12060" max="12060" width="10.7109375" style="34" customWidth="1"/>
    <col min="12061" max="12061" width="9.5703125" style="34" customWidth="1"/>
    <col min="12062" max="12063" width="12.85546875" style="34" customWidth="1"/>
    <col min="12064" max="12064" width="9.42578125" style="34" customWidth="1"/>
    <col min="12065" max="12065" width="10.42578125" style="34" customWidth="1"/>
    <col min="12066" max="12066" width="12.42578125" style="34" customWidth="1"/>
    <col min="12067" max="12067" width="12.85546875" style="34" customWidth="1"/>
    <col min="12068" max="12068" width="9.42578125" style="34" customWidth="1"/>
    <col min="12069" max="12069" width="11.85546875" style="34" customWidth="1"/>
    <col min="12070" max="12070" width="24.140625" style="34" customWidth="1"/>
    <col min="12071" max="12071" width="17.5703125" style="34" customWidth="1"/>
    <col min="12072" max="12072" width="24.140625" style="34" customWidth="1"/>
    <col min="12073" max="12073" width="14.7109375" style="34" customWidth="1"/>
    <col min="12074" max="12074" width="15" style="34" customWidth="1"/>
    <col min="12075" max="12075" width="14.140625" style="34" customWidth="1"/>
    <col min="12076" max="12076" width="12.28515625" style="34" customWidth="1"/>
    <col min="12077" max="12077" width="19.28515625" style="34" customWidth="1"/>
    <col min="12078" max="12078" width="10.42578125" style="34" customWidth="1"/>
    <col min="12079" max="12079" width="9.140625" style="34"/>
    <col min="12080" max="12080" width="8.42578125" style="34" customWidth="1"/>
    <col min="12081" max="12306" width="9.140625" style="34"/>
    <col min="12307" max="12307" width="8.42578125" style="34" customWidth="1"/>
    <col min="12308" max="12308" width="43.42578125" style="34" customWidth="1"/>
    <col min="12309" max="12312" width="0" style="34" hidden="1" customWidth="1"/>
    <col min="12313" max="12313" width="0.28515625" style="34" customWidth="1"/>
    <col min="12314" max="12314" width="13.5703125" style="34" customWidth="1"/>
    <col min="12315" max="12315" width="13" style="34" customWidth="1"/>
    <col min="12316" max="12316" width="10.7109375" style="34" customWidth="1"/>
    <col min="12317" max="12317" width="9.5703125" style="34" customWidth="1"/>
    <col min="12318" max="12319" width="12.85546875" style="34" customWidth="1"/>
    <col min="12320" max="12320" width="9.42578125" style="34" customWidth="1"/>
    <col min="12321" max="12321" width="10.42578125" style="34" customWidth="1"/>
    <col min="12322" max="12322" width="12.42578125" style="34" customWidth="1"/>
    <col min="12323" max="12323" width="12.85546875" style="34" customWidth="1"/>
    <col min="12324" max="12324" width="9.42578125" style="34" customWidth="1"/>
    <col min="12325" max="12325" width="11.85546875" style="34" customWidth="1"/>
    <col min="12326" max="12326" width="24.140625" style="34" customWidth="1"/>
    <col min="12327" max="12327" width="17.5703125" style="34" customWidth="1"/>
    <col min="12328" max="12328" width="24.140625" style="34" customWidth="1"/>
    <col min="12329" max="12329" width="14.7109375" style="34" customWidth="1"/>
    <col min="12330" max="12330" width="15" style="34" customWidth="1"/>
    <col min="12331" max="12331" width="14.140625" style="34" customWidth="1"/>
    <col min="12332" max="12332" width="12.28515625" style="34" customWidth="1"/>
    <col min="12333" max="12333" width="19.28515625" style="34" customWidth="1"/>
    <col min="12334" max="12334" width="10.42578125" style="34" customWidth="1"/>
    <col min="12335" max="12335" width="9.140625" style="34"/>
    <col min="12336" max="12336" width="8.42578125" style="34" customWidth="1"/>
    <col min="12337" max="12562" width="9.140625" style="34"/>
    <col min="12563" max="12563" width="8.42578125" style="34" customWidth="1"/>
    <col min="12564" max="12564" width="43.42578125" style="34" customWidth="1"/>
    <col min="12565" max="12568" width="0" style="34" hidden="1" customWidth="1"/>
    <col min="12569" max="12569" width="0.28515625" style="34" customWidth="1"/>
    <col min="12570" max="12570" width="13.5703125" style="34" customWidth="1"/>
    <col min="12571" max="12571" width="13" style="34" customWidth="1"/>
    <col min="12572" max="12572" width="10.7109375" style="34" customWidth="1"/>
    <col min="12573" max="12573" width="9.5703125" style="34" customWidth="1"/>
    <col min="12574" max="12575" width="12.85546875" style="34" customWidth="1"/>
    <col min="12576" max="12576" width="9.42578125" style="34" customWidth="1"/>
    <col min="12577" max="12577" width="10.42578125" style="34" customWidth="1"/>
    <col min="12578" max="12578" width="12.42578125" style="34" customWidth="1"/>
    <col min="12579" max="12579" width="12.85546875" style="34" customWidth="1"/>
    <col min="12580" max="12580" width="9.42578125" style="34" customWidth="1"/>
    <col min="12581" max="12581" width="11.85546875" style="34" customWidth="1"/>
    <col min="12582" max="12582" width="24.140625" style="34" customWidth="1"/>
    <col min="12583" max="12583" width="17.5703125" style="34" customWidth="1"/>
    <col min="12584" max="12584" width="24.140625" style="34" customWidth="1"/>
    <col min="12585" max="12585" width="14.7109375" style="34" customWidth="1"/>
    <col min="12586" max="12586" width="15" style="34" customWidth="1"/>
    <col min="12587" max="12587" width="14.140625" style="34" customWidth="1"/>
    <col min="12588" max="12588" width="12.28515625" style="34" customWidth="1"/>
    <col min="12589" max="12589" width="19.28515625" style="34" customWidth="1"/>
    <col min="12590" max="12590" width="10.42578125" style="34" customWidth="1"/>
    <col min="12591" max="12591" width="9.140625" style="34"/>
    <col min="12592" max="12592" width="8.42578125" style="34" customWidth="1"/>
    <col min="12593" max="12818" width="9.140625" style="34"/>
    <col min="12819" max="12819" width="8.42578125" style="34" customWidth="1"/>
    <col min="12820" max="12820" width="43.42578125" style="34" customWidth="1"/>
    <col min="12821" max="12824" width="0" style="34" hidden="1" customWidth="1"/>
    <col min="12825" max="12825" width="0.28515625" style="34" customWidth="1"/>
    <col min="12826" max="12826" width="13.5703125" style="34" customWidth="1"/>
    <col min="12827" max="12827" width="13" style="34" customWidth="1"/>
    <col min="12828" max="12828" width="10.7109375" style="34" customWidth="1"/>
    <col min="12829" max="12829" width="9.5703125" style="34" customWidth="1"/>
    <col min="12830" max="12831" width="12.85546875" style="34" customWidth="1"/>
    <col min="12832" max="12832" width="9.42578125" style="34" customWidth="1"/>
    <col min="12833" max="12833" width="10.42578125" style="34" customWidth="1"/>
    <col min="12834" max="12834" width="12.42578125" style="34" customWidth="1"/>
    <col min="12835" max="12835" width="12.85546875" style="34" customWidth="1"/>
    <col min="12836" max="12836" width="9.42578125" style="34" customWidth="1"/>
    <col min="12837" max="12837" width="11.85546875" style="34" customWidth="1"/>
    <col min="12838" max="12838" width="24.140625" style="34" customWidth="1"/>
    <col min="12839" max="12839" width="17.5703125" style="34" customWidth="1"/>
    <col min="12840" max="12840" width="24.140625" style="34" customWidth="1"/>
    <col min="12841" max="12841" width="14.7109375" style="34" customWidth="1"/>
    <col min="12842" max="12842" width="15" style="34" customWidth="1"/>
    <col min="12843" max="12843" width="14.140625" style="34" customWidth="1"/>
    <col min="12844" max="12844" width="12.28515625" style="34" customWidth="1"/>
    <col min="12845" max="12845" width="19.28515625" style="34" customWidth="1"/>
    <col min="12846" max="12846" width="10.42578125" style="34" customWidth="1"/>
    <col min="12847" max="12847" width="9.140625" style="34"/>
    <col min="12848" max="12848" width="8.42578125" style="34" customWidth="1"/>
    <col min="12849" max="13074" width="9.140625" style="34"/>
    <col min="13075" max="13075" width="8.42578125" style="34" customWidth="1"/>
    <col min="13076" max="13076" width="43.42578125" style="34" customWidth="1"/>
    <col min="13077" max="13080" width="0" style="34" hidden="1" customWidth="1"/>
    <col min="13081" max="13081" width="0.28515625" style="34" customWidth="1"/>
    <col min="13082" max="13082" width="13.5703125" style="34" customWidth="1"/>
    <col min="13083" max="13083" width="13" style="34" customWidth="1"/>
    <col min="13084" max="13084" width="10.7109375" style="34" customWidth="1"/>
    <col min="13085" max="13085" width="9.5703125" style="34" customWidth="1"/>
    <col min="13086" max="13087" width="12.85546875" style="34" customWidth="1"/>
    <col min="13088" max="13088" width="9.42578125" style="34" customWidth="1"/>
    <col min="13089" max="13089" width="10.42578125" style="34" customWidth="1"/>
    <col min="13090" max="13090" width="12.42578125" style="34" customWidth="1"/>
    <col min="13091" max="13091" width="12.85546875" style="34" customWidth="1"/>
    <col min="13092" max="13092" width="9.42578125" style="34" customWidth="1"/>
    <col min="13093" max="13093" width="11.85546875" style="34" customWidth="1"/>
    <col min="13094" max="13094" width="24.140625" style="34" customWidth="1"/>
    <col min="13095" max="13095" width="17.5703125" style="34" customWidth="1"/>
    <col min="13096" max="13096" width="24.140625" style="34" customWidth="1"/>
    <col min="13097" max="13097" width="14.7109375" style="34" customWidth="1"/>
    <col min="13098" max="13098" width="15" style="34" customWidth="1"/>
    <col min="13099" max="13099" width="14.140625" style="34" customWidth="1"/>
    <col min="13100" max="13100" width="12.28515625" style="34" customWidth="1"/>
    <col min="13101" max="13101" width="19.28515625" style="34" customWidth="1"/>
    <col min="13102" max="13102" width="10.42578125" style="34" customWidth="1"/>
    <col min="13103" max="13103" width="9.140625" style="34"/>
    <col min="13104" max="13104" width="8.42578125" style="34" customWidth="1"/>
    <col min="13105" max="13330" width="9.140625" style="34"/>
    <col min="13331" max="13331" width="8.42578125" style="34" customWidth="1"/>
    <col min="13332" max="13332" width="43.42578125" style="34" customWidth="1"/>
    <col min="13333" max="13336" width="0" style="34" hidden="1" customWidth="1"/>
    <col min="13337" max="13337" width="0.28515625" style="34" customWidth="1"/>
    <col min="13338" max="13338" width="13.5703125" style="34" customWidth="1"/>
    <col min="13339" max="13339" width="13" style="34" customWidth="1"/>
    <col min="13340" max="13340" width="10.7109375" style="34" customWidth="1"/>
    <col min="13341" max="13341" width="9.5703125" style="34" customWidth="1"/>
    <col min="13342" max="13343" width="12.85546875" style="34" customWidth="1"/>
    <col min="13344" max="13344" width="9.42578125" style="34" customWidth="1"/>
    <col min="13345" max="13345" width="10.42578125" style="34" customWidth="1"/>
    <col min="13346" max="13346" width="12.42578125" style="34" customWidth="1"/>
    <col min="13347" max="13347" width="12.85546875" style="34" customWidth="1"/>
    <col min="13348" max="13348" width="9.42578125" style="34" customWidth="1"/>
    <col min="13349" max="13349" width="11.85546875" style="34" customWidth="1"/>
    <col min="13350" max="13350" width="24.140625" style="34" customWidth="1"/>
    <col min="13351" max="13351" width="17.5703125" style="34" customWidth="1"/>
    <col min="13352" max="13352" width="24.140625" style="34" customWidth="1"/>
    <col min="13353" max="13353" width="14.7109375" style="34" customWidth="1"/>
    <col min="13354" max="13354" width="15" style="34" customWidth="1"/>
    <col min="13355" max="13355" width="14.140625" style="34" customWidth="1"/>
    <col min="13356" max="13356" width="12.28515625" style="34" customWidth="1"/>
    <col min="13357" max="13357" width="19.28515625" style="34" customWidth="1"/>
    <col min="13358" max="13358" width="10.42578125" style="34" customWidth="1"/>
    <col min="13359" max="13359" width="9.140625" style="34"/>
    <col min="13360" max="13360" width="8.42578125" style="34" customWidth="1"/>
    <col min="13361" max="13586" width="9.140625" style="34"/>
    <col min="13587" max="13587" width="8.42578125" style="34" customWidth="1"/>
    <col min="13588" max="13588" width="43.42578125" style="34" customWidth="1"/>
    <col min="13589" max="13592" width="0" style="34" hidden="1" customWidth="1"/>
    <col min="13593" max="13593" width="0.28515625" style="34" customWidth="1"/>
    <col min="13594" max="13594" width="13.5703125" style="34" customWidth="1"/>
    <col min="13595" max="13595" width="13" style="34" customWidth="1"/>
    <col min="13596" max="13596" width="10.7109375" style="34" customWidth="1"/>
    <col min="13597" max="13597" width="9.5703125" style="34" customWidth="1"/>
    <col min="13598" max="13599" width="12.85546875" style="34" customWidth="1"/>
    <col min="13600" max="13600" width="9.42578125" style="34" customWidth="1"/>
    <col min="13601" max="13601" width="10.42578125" style="34" customWidth="1"/>
    <col min="13602" max="13602" width="12.42578125" style="34" customWidth="1"/>
    <col min="13603" max="13603" width="12.85546875" style="34" customWidth="1"/>
    <col min="13604" max="13604" width="9.42578125" style="34" customWidth="1"/>
    <col min="13605" max="13605" width="11.85546875" style="34" customWidth="1"/>
    <col min="13606" max="13606" width="24.140625" style="34" customWidth="1"/>
    <col min="13607" max="13607" width="17.5703125" style="34" customWidth="1"/>
    <col min="13608" max="13608" width="24.140625" style="34" customWidth="1"/>
    <col min="13609" max="13609" width="14.7109375" style="34" customWidth="1"/>
    <col min="13610" max="13610" width="15" style="34" customWidth="1"/>
    <col min="13611" max="13611" width="14.140625" style="34" customWidth="1"/>
    <col min="13612" max="13612" width="12.28515625" style="34" customWidth="1"/>
    <col min="13613" max="13613" width="19.28515625" style="34" customWidth="1"/>
    <col min="13614" max="13614" width="10.42578125" style="34" customWidth="1"/>
    <col min="13615" max="13615" width="9.140625" style="34"/>
    <col min="13616" max="13616" width="8.42578125" style="34" customWidth="1"/>
    <col min="13617" max="13842" width="9.140625" style="34"/>
    <col min="13843" max="13843" width="8.42578125" style="34" customWidth="1"/>
    <col min="13844" max="13844" width="43.42578125" style="34" customWidth="1"/>
    <col min="13845" max="13848" width="0" style="34" hidden="1" customWidth="1"/>
    <col min="13849" max="13849" width="0.28515625" style="34" customWidth="1"/>
    <col min="13850" max="13850" width="13.5703125" style="34" customWidth="1"/>
    <col min="13851" max="13851" width="13" style="34" customWidth="1"/>
    <col min="13852" max="13852" width="10.7109375" style="34" customWidth="1"/>
    <col min="13853" max="13853" width="9.5703125" style="34" customWidth="1"/>
    <col min="13854" max="13855" width="12.85546875" style="34" customWidth="1"/>
    <col min="13856" max="13856" width="9.42578125" style="34" customWidth="1"/>
    <col min="13857" max="13857" width="10.42578125" style="34" customWidth="1"/>
    <col min="13858" max="13858" width="12.42578125" style="34" customWidth="1"/>
    <col min="13859" max="13859" width="12.85546875" style="34" customWidth="1"/>
    <col min="13860" max="13860" width="9.42578125" style="34" customWidth="1"/>
    <col min="13861" max="13861" width="11.85546875" style="34" customWidth="1"/>
    <col min="13862" max="13862" width="24.140625" style="34" customWidth="1"/>
    <col min="13863" max="13863" width="17.5703125" style="34" customWidth="1"/>
    <col min="13864" max="13864" width="24.140625" style="34" customWidth="1"/>
    <col min="13865" max="13865" width="14.7109375" style="34" customWidth="1"/>
    <col min="13866" max="13866" width="15" style="34" customWidth="1"/>
    <col min="13867" max="13867" width="14.140625" style="34" customWidth="1"/>
    <col min="13868" max="13868" width="12.28515625" style="34" customWidth="1"/>
    <col min="13869" max="13869" width="19.28515625" style="34" customWidth="1"/>
    <col min="13870" max="13870" width="10.42578125" style="34" customWidth="1"/>
    <col min="13871" max="13871" width="9.140625" style="34"/>
    <col min="13872" max="13872" width="8.42578125" style="34" customWidth="1"/>
    <col min="13873" max="14098" width="9.140625" style="34"/>
    <col min="14099" max="14099" width="8.42578125" style="34" customWidth="1"/>
    <col min="14100" max="14100" width="43.42578125" style="34" customWidth="1"/>
    <col min="14101" max="14104" width="0" style="34" hidden="1" customWidth="1"/>
    <col min="14105" max="14105" width="0.28515625" style="34" customWidth="1"/>
    <col min="14106" max="14106" width="13.5703125" style="34" customWidth="1"/>
    <col min="14107" max="14107" width="13" style="34" customWidth="1"/>
    <col min="14108" max="14108" width="10.7109375" style="34" customWidth="1"/>
    <col min="14109" max="14109" width="9.5703125" style="34" customWidth="1"/>
    <col min="14110" max="14111" width="12.85546875" style="34" customWidth="1"/>
    <col min="14112" max="14112" width="9.42578125" style="34" customWidth="1"/>
    <col min="14113" max="14113" width="10.42578125" style="34" customWidth="1"/>
    <col min="14114" max="14114" width="12.42578125" style="34" customWidth="1"/>
    <col min="14115" max="14115" width="12.85546875" style="34" customWidth="1"/>
    <col min="14116" max="14116" width="9.42578125" style="34" customWidth="1"/>
    <col min="14117" max="14117" width="11.85546875" style="34" customWidth="1"/>
    <col min="14118" max="14118" width="24.140625" style="34" customWidth="1"/>
    <col min="14119" max="14119" width="17.5703125" style="34" customWidth="1"/>
    <col min="14120" max="14120" width="24.140625" style="34" customWidth="1"/>
    <col min="14121" max="14121" width="14.7109375" style="34" customWidth="1"/>
    <col min="14122" max="14122" width="15" style="34" customWidth="1"/>
    <col min="14123" max="14123" width="14.140625" style="34" customWidth="1"/>
    <col min="14124" max="14124" width="12.28515625" style="34" customWidth="1"/>
    <col min="14125" max="14125" width="19.28515625" style="34" customWidth="1"/>
    <col min="14126" max="14126" width="10.42578125" style="34" customWidth="1"/>
    <col min="14127" max="14127" width="9.140625" style="34"/>
    <col min="14128" max="14128" width="8.42578125" style="34" customWidth="1"/>
    <col min="14129" max="14354" width="9.140625" style="34"/>
    <col min="14355" max="14355" width="8.42578125" style="34" customWidth="1"/>
    <col min="14356" max="14356" width="43.42578125" style="34" customWidth="1"/>
    <col min="14357" max="14360" width="0" style="34" hidden="1" customWidth="1"/>
    <col min="14361" max="14361" width="0.28515625" style="34" customWidth="1"/>
    <col min="14362" max="14362" width="13.5703125" style="34" customWidth="1"/>
    <col min="14363" max="14363" width="13" style="34" customWidth="1"/>
    <col min="14364" max="14364" width="10.7109375" style="34" customWidth="1"/>
    <col min="14365" max="14365" width="9.5703125" style="34" customWidth="1"/>
    <col min="14366" max="14367" width="12.85546875" style="34" customWidth="1"/>
    <col min="14368" max="14368" width="9.42578125" style="34" customWidth="1"/>
    <col min="14369" max="14369" width="10.42578125" style="34" customWidth="1"/>
    <col min="14370" max="14370" width="12.42578125" style="34" customWidth="1"/>
    <col min="14371" max="14371" width="12.85546875" style="34" customWidth="1"/>
    <col min="14372" max="14372" width="9.42578125" style="34" customWidth="1"/>
    <col min="14373" max="14373" width="11.85546875" style="34" customWidth="1"/>
    <col min="14374" max="14374" width="24.140625" style="34" customWidth="1"/>
    <col min="14375" max="14375" width="17.5703125" style="34" customWidth="1"/>
    <col min="14376" max="14376" width="24.140625" style="34" customWidth="1"/>
    <col min="14377" max="14377" width="14.7109375" style="34" customWidth="1"/>
    <col min="14378" max="14378" width="15" style="34" customWidth="1"/>
    <col min="14379" max="14379" width="14.140625" style="34" customWidth="1"/>
    <col min="14380" max="14380" width="12.28515625" style="34" customWidth="1"/>
    <col min="14381" max="14381" width="19.28515625" style="34" customWidth="1"/>
    <col min="14382" max="14382" width="10.42578125" style="34" customWidth="1"/>
    <col min="14383" max="14383" width="9.140625" style="34"/>
    <col min="14384" max="14384" width="8.42578125" style="34" customWidth="1"/>
    <col min="14385" max="14610" width="9.140625" style="34"/>
    <col min="14611" max="14611" width="8.42578125" style="34" customWidth="1"/>
    <col min="14612" max="14612" width="43.42578125" style="34" customWidth="1"/>
    <col min="14613" max="14616" width="0" style="34" hidden="1" customWidth="1"/>
    <col min="14617" max="14617" width="0.28515625" style="34" customWidth="1"/>
    <col min="14618" max="14618" width="13.5703125" style="34" customWidth="1"/>
    <col min="14619" max="14619" width="13" style="34" customWidth="1"/>
    <col min="14620" max="14620" width="10.7109375" style="34" customWidth="1"/>
    <col min="14621" max="14621" width="9.5703125" style="34" customWidth="1"/>
    <col min="14622" max="14623" width="12.85546875" style="34" customWidth="1"/>
    <col min="14624" max="14624" width="9.42578125" style="34" customWidth="1"/>
    <col min="14625" max="14625" width="10.42578125" style="34" customWidth="1"/>
    <col min="14626" max="14626" width="12.42578125" style="34" customWidth="1"/>
    <col min="14627" max="14627" width="12.85546875" style="34" customWidth="1"/>
    <col min="14628" max="14628" width="9.42578125" style="34" customWidth="1"/>
    <col min="14629" max="14629" width="11.85546875" style="34" customWidth="1"/>
    <col min="14630" max="14630" width="24.140625" style="34" customWidth="1"/>
    <col min="14631" max="14631" width="17.5703125" style="34" customWidth="1"/>
    <col min="14632" max="14632" width="24.140625" style="34" customWidth="1"/>
    <col min="14633" max="14633" width="14.7109375" style="34" customWidth="1"/>
    <col min="14634" max="14634" width="15" style="34" customWidth="1"/>
    <col min="14635" max="14635" width="14.140625" style="34" customWidth="1"/>
    <col min="14636" max="14636" width="12.28515625" style="34" customWidth="1"/>
    <col min="14637" max="14637" width="19.28515625" style="34" customWidth="1"/>
    <col min="14638" max="14638" width="10.42578125" style="34" customWidth="1"/>
    <col min="14639" max="14639" width="9.140625" style="34"/>
    <col min="14640" max="14640" width="8.42578125" style="34" customWidth="1"/>
    <col min="14641" max="14866" width="9.140625" style="34"/>
    <col min="14867" max="14867" width="8.42578125" style="34" customWidth="1"/>
    <col min="14868" max="14868" width="43.42578125" style="34" customWidth="1"/>
    <col min="14869" max="14872" width="0" style="34" hidden="1" customWidth="1"/>
    <col min="14873" max="14873" width="0.28515625" style="34" customWidth="1"/>
    <col min="14874" max="14874" width="13.5703125" style="34" customWidth="1"/>
    <col min="14875" max="14875" width="13" style="34" customWidth="1"/>
    <col min="14876" max="14876" width="10.7109375" style="34" customWidth="1"/>
    <col min="14877" max="14877" width="9.5703125" style="34" customWidth="1"/>
    <col min="14878" max="14879" width="12.85546875" style="34" customWidth="1"/>
    <col min="14880" max="14880" width="9.42578125" style="34" customWidth="1"/>
    <col min="14881" max="14881" width="10.42578125" style="34" customWidth="1"/>
    <col min="14882" max="14882" width="12.42578125" style="34" customWidth="1"/>
    <col min="14883" max="14883" width="12.85546875" style="34" customWidth="1"/>
    <col min="14884" max="14884" width="9.42578125" style="34" customWidth="1"/>
    <col min="14885" max="14885" width="11.85546875" style="34" customWidth="1"/>
    <col min="14886" max="14886" width="24.140625" style="34" customWidth="1"/>
    <col min="14887" max="14887" width="17.5703125" style="34" customWidth="1"/>
    <col min="14888" max="14888" width="24.140625" style="34" customWidth="1"/>
    <col min="14889" max="14889" width="14.7109375" style="34" customWidth="1"/>
    <col min="14890" max="14890" width="15" style="34" customWidth="1"/>
    <col min="14891" max="14891" width="14.140625" style="34" customWidth="1"/>
    <col min="14892" max="14892" width="12.28515625" style="34" customWidth="1"/>
    <col min="14893" max="14893" width="19.28515625" style="34" customWidth="1"/>
    <col min="14894" max="14894" width="10.42578125" style="34" customWidth="1"/>
    <col min="14895" max="14895" width="9.140625" style="34"/>
    <col min="14896" max="14896" width="8.42578125" style="34" customWidth="1"/>
    <col min="14897" max="15122" width="9.140625" style="34"/>
    <col min="15123" max="15123" width="8.42578125" style="34" customWidth="1"/>
    <col min="15124" max="15124" width="43.42578125" style="34" customWidth="1"/>
    <col min="15125" max="15128" width="0" style="34" hidden="1" customWidth="1"/>
    <col min="15129" max="15129" width="0.28515625" style="34" customWidth="1"/>
    <col min="15130" max="15130" width="13.5703125" style="34" customWidth="1"/>
    <col min="15131" max="15131" width="13" style="34" customWidth="1"/>
    <col min="15132" max="15132" width="10.7109375" style="34" customWidth="1"/>
    <col min="15133" max="15133" width="9.5703125" style="34" customWidth="1"/>
    <col min="15134" max="15135" width="12.85546875" style="34" customWidth="1"/>
    <col min="15136" max="15136" width="9.42578125" style="34" customWidth="1"/>
    <col min="15137" max="15137" width="10.42578125" style="34" customWidth="1"/>
    <col min="15138" max="15138" width="12.42578125" style="34" customWidth="1"/>
    <col min="15139" max="15139" width="12.85546875" style="34" customWidth="1"/>
    <col min="15140" max="15140" width="9.42578125" style="34" customWidth="1"/>
    <col min="15141" max="15141" width="11.85546875" style="34" customWidth="1"/>
    <col min="15142" max="15142" width="24.140625" style="34" customWidth="1"/>
    <col min="15143" max="15143" width="17.5703125" style="34" customWidth="1"/>
    <col min="15144" max="15144" width="24.140625" style="34" customWidth="1"/>
    <col min="15145" max="15145" width="14.7109375" style="34" customWidth="1"/>
    <col min="15146" max="15146" width="15" style="34" customWidth="1"/>
    <col min="15147" max="15147" width="14.140625" style="34" customWidth="1"/>
    <col min="15148" max="15148" width="12.28515625" style="34" customWidth="1"/>
    <col min="15149" max="15149" width="19.28515625" style="34" customWidth="1"/>
    <col min="15150" max="15150" width="10.42578125" style="34" customWidth="1"/>
    <col min="15151" max="15151" width="9.140625" style="34"/>
    <col min="15152" max="15152" width="8.42578125" style="34" customWidth="1"/>
    <col min="15153" max="15378" width="9.140625" style="34"/>
    <col min="15379" max="15379" width="8.42578125" style="34" customWidth="1"/>
    <col min="15380" max="15380" width="43.42578125" style="34" customWidth="1"/>
    <col min="15381" max="15384" width="0" style="34" hidden="1" customWidth="1"/>
    <col min="15385" max="15385" width="0.28515625" style="34" customWidth="1"/>
    <col min="15386" max="15386" width="13.5703125" style="34" customWidth="1"/>
    <col min="15387" max="15387" width="13" style="34" customWidth="1"/>
    <col min="15388" max="15388" width="10.7109375" style="34" customWidth="1"/>
    <col min="15389" max="15389" width="9.5703125" style="34" customWidth="1"/>
    <col min="15390" max="15391" width="12.85546875" style="34" customWidth="1"/>
    <col min="15392" max="15392" width="9.42578125" style="34" customWidth="1"/>
    <col min="15393" max="15393" width="10.42578125" style="34" customWidth="1"/>
    <col min="15394" max="15394" width="12.42578125" style="34" customWidth="1"/>
    <col min="15395" max="15395" width="12.85546875" style="34" customWidth="1"/>
    <col min="15396" max="15396" width="9.42578125" style="34" customWidth="1"/>
    <col min="15397" max="15397" width="11.85546875" style="34" customWidth="1"/>
    <col min="15398" max="15398" width="24.140625" style="34" customWidth="1"/>
    <col min="15399" max="15399" width="17.5703125" style="34" customWidth="1"/>
    <col min="15400" max="15400" width="24.140625" style="34" customWidth="1"/>
    <col min="15401" max="15401" width="14.7109375" style="34" customWidth="1"/>
    <col min="15402" max="15402" width="15" style="34" customWidth="1"/>
    <col min="15403" max="15403" width="14.140625" style="34" customWidth="1"/>
    <col min="15404" max="15404" width="12.28515625" style="34" customWidth="1"/>
    <col min="15405" max="15405" width="19.28515625" style="34" customWidth="1"/>
    <col min="15406" max="15406" width="10.42578125" style="34" customWidth="1"/>
    <col min="15407" max="15407" width="9.140625" style="34"/>
    <col min="15408" max="15408" width="8.42578125" style="34" customWidth="1"/>
    <col min="15409" max="15634" width="9.140625" style="34"/>
    <col min="15635" max="15635" width="8.42578125" style="34" customWidth="1"/>
    <col min="15636" max="15636" width="43.42578125" style="34" customWidth="1"/>
    <col min="15637" max="15640" width="0" style="34" hidden="1" customWidth="1"/>
    <col min="15641" max="15641" width="0.28515625" style="34" customWidth="1"/>
    <col min="15642" max="15642" width="13.5703125" style="34" customWidth="1"/>
    <col min="15643" max="15643" width="13" style="34" customWidth="1"/>
    <col min="15644" max="15644" width="10.7109375" style="34" customWidth="1"/>
    <col min="15645" max="15645" width="9.5703125" style="34" customWidth="1"/>
    <col min="15646" max="15647" width="12.85546875" style="34" customWidth="1"/>
    <col min="15648" max="15648" width="9.42578125" style="34" customWidth="1"/>
    <col min="15649" max="15649" width="10.42578125" style="34" customWidth="1"/>
    <col min="15650" max="15650" width="12.42578125" style="34" customWidth="1"/>
    <col min="15651" max="15651" width="12.85546875" style="34" customWidth="1"/>
    <col min="15652" max="15652" width="9.42578125" style="34" customWidth="1"/>
    <col min="15653" max="15653" width="11.85546875" style="34" customWidth="1"/>
    <col min="15654" max="15654" width="24.140625" style="34" customWidth="1"/>
    <col min="15655" max="15655" width="17.5703125" style="34" customWidth="1"/>
    <col min="15656" max="15656" width="24.140625" style="34" customWidth="1"/>
    <col min="15657" max="15657" width="14.7109375" style="34" customWidth="1"/>
    <col min="15658" max="15658" width="15" style="34" customWidth="1"/>
    <col min="15659" max="15659" width="14.140625" style="34" customWidth="1"/>
    <col min="15660" max="15660" width="12.28515625" style="34" customWidth="1"/>
    <col min="15661" max="15661" width="19.28515625" style="34" customWidth="1"/>
    <col min="15662" max="15662" width="10.42578125" style="34" customWidth="1"/>
    <col min="15663" max="15663" width="9.140625" style="34"/>
    <col min="15664" max="15664" width="8.42578125" style="34" customWidth="1"/>
    <col min="15665" max="15890" width="9.140625" style="34"/>
    <col min="15891" max="15891" width="8.42578125" style="34" customWidth="1"/>
    <col min="15892" max="15892" width="43.42578125" style="34" customWidth="1"/>
    <col min="15893" max="15896" width="0" style="34" hidden="1" customWidth="1"/>
    <col min="15897" max="15897" width="0.28515625" style="34" customWidth="1"/>
    <col min="15898" max="15898" width="13.5703125" style="34" customWidth="1"/>
    <col min="15899" max="15899" width="13" style="34" customWidth="1"/>
    <col min="15900" max="15900" width="10.7109375" style="34" customWidth="1"/>
    <col min="15901" max="15901" width="9.5703125" style="34" customWidth="1"/>
    <col min="15902" max="15903" width="12.85546875" style="34" customWidth="1"/>
    <col min="15904" max="15904" width="9.42578125" style="34" customWidth="1"/>
    <col min="15905" max="15905" width="10.42578125" style="34" customWidth="1"/>
    <col min="15906" max="15906" width="12.42578125" style="34" customWidth="1"/>
    <col min="15907" max="15907" width="12.85546875" style="34" customWidth="1"/>
    <col min="15908" max="15908" width="9.42578125" style="34" customWidth="1"/>
    <col min="15909" max="15909" width="11.85546875" style="34" customWidth="1"/>
    <col min="15910" max="15910" width="24.140625" style="34" customWidth="1"/>
    <col min="15911" max="15911" width="17.5703125" style="34" customWidth="1"/>
    <col min="15912" max="15912" width="24.140625" style="34" customWidth="1"/>
    <col min="15913" max="15913" width="14.7109375" style="34" customWidth="1"/>
    <col min="15914" max="15914" width="15" style="34" customWidth="1"/>
    <col min="15915" max="15915" width="14.140625" style="34" customWidth="1"/>
    <col min="15916" max="15916" width="12.28515625" style="34" customWidth="1"/>
    <col min="15917" max="15917" width="19.28515625" style="34" customWidth="1"/>
    <col min="15918" max="15918" width="10.42578125" style="34" customWidth="1"/>
    <col min="15919" max="15919" width="9.140625" style="34"/>
    <col min="15920" max="15920" width="8.42578125" style="34" customWidth="1"/>
    <col min="15921" max="16146" width="9.140625" style="34"/>
    <col min="16147" max="16147" width="8.42578125" style="34" customWidth="1"/>
    <col min="16148" max="16148" width="43.42578125" style="34" customWidth="1"/>
    <col min="16149" max="16152" width="0" style="34" hidden="1" customWidth="1"/>
    <col min="16153" max="16153" width="0.28515625" style="34" customWidth="1"/>
    <col min="16154" max="16154" width="13.5703125" style="34" customWidth="1"/>
    <col min="16155" max="16155" width="13" style="34" customWidth="1"/>
    <col min="16156" max="16156" width="10.7109375" style="34" customWidth="1"/>
    <col min="16157" max="16157" width="9.5703125" style="34" customWidth="1"/>
    <col min="16158" max="16159" width="12.85546875" style="34" customWidth="1"/>
    <col min="16160" max="16160" width="9.42578125" style="34" customWidth="1"/>
    <col min="16161" max="16161" width="10.42578125" style="34" customWidth="1"/>
    <col min="16162" max="16162" width="12.42578125" style="34" customWidth="1"/>
    <col min="16163" max="16163" width="12.85546875" style="34" customWidth="1"/>
    <col min="16164" max="16164" width="9.42578125" style="34" customWidth="1"/>
    <col min="16165" max="16165" width="11.85546875" style="34" customWidth="1"/>
    <col min="16166" max="16166" width="24.140625" style="34" customWidth="1"/>
    <col min="16167" max="16167" width="17.5703125" style="34" customWidth="1"/>
    <col min="16168" max="16168" width="24.140625" style="34" customWidth="1"/>
    <col min="16169" max="16169" width="14.7109375" style="34" customWidth="1"/>
    <col min="16170" max="16170" width="15" style="34" customWidth="1"/>
    <col min="16171" max="16171" width="14.140625" style="34" customWidth="1"/>
    <col min="16172" max="16172" width="12.28515625" style="34" customWidth="1"/>
    <col min="16173" max="16173" width="19.28515625" style="34" customWidth="1"/>
    <col min="16174" max="16174" width="10.42578125" style="34" customWidth="1"/>
    <col min="16175" max="16175" width="9.140625" style="34"/>
    <col min="16176" max="16176" width="8.42578125" style="34" customWidth="1"/>
    <col min="16177" max="16384" width="9.140625" style="34"/>
  </cols>
  <sheetData>
    <row r="1" spans="1:45" ht="21" customHeight="1">
      <c r="A1" s="656" t="s">
        <v>502</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row>
    <row r="2" spans="1:45" s="6" customFormat="1" ht="24" customHeight="1">
      <c r="A2" s="657" t="s">
        <v>568</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5"/>
      <c r="AM2" s="5"/>
      <c r="AN2" s="5"/>
      <c r="AO2" s="5"/>
      <c r="AP2" s="5"/>
      <c r="AQ2" s="5"/>
      <c r="AR2" s="5"/>
      <c r="AS2" s="5"/>
    </row>
    <row r="3" spans="1:45" s="6" customFormat="1" ht="36.75" customHeight="1">
      <c r="A3" s="658" t="s">
        <v>536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57"/>
      <c r="AM3" s="57"/>
      <c r="AN3" s="57"/>
      <c r="AO3" s="7"/>
      <c r="AP3" s="7"/>
      <c r="AQ3" s="7"/>
      <c r="AR3" s="7"/>
      <c r="AS3" s="7"/>
    </row>
    <row r="4" spans="1:45" s="6" customFormat="1" ht="30" customHeight="1">
      <c r="A4" s="648" t="s">
        <v>1414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9"/>
      <c r="AM4" s="9"/>
      <c r="AN4" s="9"/>
      <c r="AO4" s="9"/>
      <c r="AP4" s="9"/>
      <c r="AQ4" s="9"/>
      <c r="AR4" s="9"/>
      <c r="AS4" s="9"/>
    </row>
    <row r="5" spans="1:45" s="6" customFormat="1" ht="30" customHeight="1">
      <c r="A5" s="636"/>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636" t="s">
        <v>1415</v>
      </c>
      <c r="AL5" s="9"/>
      <c r="AM5" s="9"/>
      <c r="AN5" s="9"/>
      <c r="AO5" s="9"/>
      <c r="AP5" s="9"/>
      <c r="AQ5" s="9"/>
      <c r="AR5" s="9"/>
      <c r="AS5" s="9"/>
    </row>
    <row r="6" spans="1:45" s="86" customFormat="1" ht="24" customHeight="1">
      <c r="A6" s="683" t="s">
        <v>14</v>
      </c>
      <c r="B6" s="684" t="s">
        <v>0</v>
      </c>
      <c r="C6" s="684" t="s">
        <v>1</v>
      </c>
      <c r="D6" s="684"/>
      <c r="E6" s="684"/>
      <c r="F6" s="684" t="s">
        <v>13</v>
      </c>
      <c r="G6" s="684"/>
      <c r="H6" s="684"/>
      <c r="I6" s="684"/>
      <c r="J6" s="684"/>
      <c r="K6" s="684"/>
      <c r="L6" s="684"/>
      <c r="M6" s="684"/>
      <c r="N6" s="684"/>
      <c r="O6" s="684"/>
      <c r="P6" s="684"/>
      <c r="Q6" s="684"/>
      <c r="R6" s="684"/>
      <c r="S6" s="684" t="s">
        <v>480</v>
      </c>
      <c r="T6" s="684"/>
      <c r="U6" s="684"/>
      <c r="V6" s="684"/>
      <c r="W6" s="684"/>
      <c r="X6" s="684"/>
      <c r="Y6" s="684"/>
      <c r="Z6" s="684"/>
      <c r="AA6" s="684"/>
      <c r="AB6" s="684"/>
      <c r="AC6" s="684"/>
      <c r="AD6" s="684"/>
      <c r="AE6" s="684" t="s">
        <v>12</v>
      </c>
      <c r="AF6" s="684"/>
      <c r="AG6" s="684"/>
      <c r="AH6" s="684" t="s">
        <v>117</v>
      </c>
      <c r="AI6" s="684"/>
      <c r="AJ6" s="684" t="s">
        <v>479</v>
      </c>
      <c r="AK6" s="684" t="s">
        <v>2</v>
      </c>
      <c r="AL6" s="685"/>
      <c r="AM6" s="685"/>
      <c r="AN6" s="685"/>
    </row>
    <row r="7" spans="1:45" s="86" customFormat="1" ht="20.25" customHeight="1">
      <c r="A7" s="683"/>
      <c r="B7" s="684"/>
      <c r="C7" s="684" t="s">
        <v>3</v>
      </c>
      <c r="D7" s="684" t="s">
        <v>4</v>
      </c>
      <c r="E7" s="684"/>
      <c r="F7" s="684"/>
      <c r="G7" s="684"/>
      <c r="H7" s="684"/>
      <c r="I7" s="684"/>
      <c r="J7" s="684"/>
      <c r="K7" s="684"/>
      <c r="L7" s="684"/>
      <c r="M7" s="684"/>
      <c r="N7" s="684"/>
      <c r="O7" s="684"/>
      <c r="P7" s="684"/>
      <c r="Q7" s="684"/>
      <c r="R7" s="684"/>
      <c r="S7" s="684" t="s">
        <v>491</v>
      </c>
      <c r="T7" s="684"/>
      <c r="U7" s="684"/>
      <c r="V7" s="684" t="s">
        <v>593</v>
      </c>
      <c r="W7" s="684"/>
      <c r="X7" s="684"/>
      <c r="Y7" s="684" t="s">
        <v>594</v>
      </c>
      <c r="Z7" s="684"/>
      <c r="AA7" s="684"/>
      <c r="AB7" s="684" t="s">
        <v>595</v>
      </c>
      <c r="AC7" s="684"/>
      <c r="AD7" s="684"/>
      <c r="AE7" s="684"/>
      <c r="AF7" s="684"/>
      <c r="AG7" s="684"/>
      <c r="AH7" s="684"/>
      <c r="AI7" s="684"/>
      <c r="AJ7" s="684"/>
      <c r="AK7" s="684"/>
      <c r="AL7" s="685"/>
      <c r="AM7" s="685"/>
      <c r="AN7" s="685"/>
    </row>
    <row r="8" spans="1:45" s="86" customFormat="1" ht="33" customHeight="1">
      <c r="A8" s="683"/>
      <c r="B8" s="684"/>
      <c r="C8" s="684"/>
      <c r="D8" s="684" t="s">
        <v>16</v>
      </c>
      <c r="E8" s="684" t="s">
        <v>5</v>
      </c>
      <c r="F8" s="684" t="s">
        <v>15</v>
      </c>
      <c r="G8" s="684" t="s">
        <v>543</v>
      </c>
      <c r="H8" s="684"/>
      <c r="I8" s="684"/>
      <c r="J8" s="684" t="s">
        <v>544</v>
      </c>
      <c r="K8" s="684"/>
      <c r="L8" s="684"/>
      <c r="M8" s="684" t="s">
        <v>537</v>
      </c>
      <c r="N8" s="684"/>
      <c r="O8" s="684"/>
      <c r="P8" s="684" t="s">
        <v>538</v>
      </c>
      <c r="Q8" s="684"/>
      <c r="R8" s="684"/>
      <c r="S8" s="684"/>
      <c r="T8" s="684"/>
      <c r="U8" s="684"/>
      <c r="V8" s="684"/>
      <c r="W8" s="684"/>
      <c r="X8" s="684"/>
      <c r="Y8" s="684"/>
      <c r="Z8" s="684"/>
      <c r="AA8" s="684"/>
      <c r="AB8" s="684"/>
      <c r="AC8" s="684"/>
      <c r="AD8" s="684"/>
      <c r="AE8" s="684" t="s">
        <v>8</v>
      </c>
      <c r="AF8" s="684" t="s">
        <v>10</v>
      </c>
      <c r="AG8" s="684"/>
      <c r="AH8" s="684" t="s">
        <v>118</v>
      </c>
      <c r="AI8" s="684" t="s">
        <v>119</v>
      </c>
      <c r="AJ8" s="684"/>
      <c r="AK8" s="684"/>
      <c r="AL8" s="685"/>
      <c r="AM8" s="685"/>
      <c r="AN8" s="685"/>
    </row>
    <row r="9" spans="1:45" s="86" customFormat="1" ht="24.75" customHeight="1">
      <c r="A9" s="683"/>
      <c r="B9" s="684"/>
      <c r="C9" s="684"/>
      <c r="D9" s="684"/>
      <c r="E9" s="684"/>
      <c r="F9" s="684"/>
      <c r="G9" s="684" t="s">
        <v>542</v>
      </c>
      <c r="H9" s="684" t="s">
        <v>480</v>
      </c>
      <c r="I9" s="684"/>
      <c r="J9" s="684" t="s">
        <v>546</v>
      </c>
      <c r="K9" s="684" t="s">
        <v>480</v>
      </c>
      <c r="L9" s="684"/>
      <c r="M9" s="684" t="s">
        <v>505</v>
      </c>
      <c r="N9" s="684" t="s">
        <v>480</v>
      </c>
      <c r="O9" s="684"/>
      <c r="P9" s="684" t="s">
        <v>505</v>
      </c>
      <c r="Q9" s="684" t="s">
        <v>480</v>
      </c>
      <c r="R9" s="684"/>
      <c r="S9" s="684" t="s">
        <v>505</v>
      </c>
      <c r="T9" s="684" t="s">
        <v>504</v>
      </c>
      <c r="U9" s="684"/>
      <c r="V9" s="684" t="s">
        <v>505</v>
      </c>
      <c r="W9" s="684" t="s">
        <v>504</v>
      </c>
      <c r="X9" s="684"/>
      <c r="Y9" s="684" t="s">
        <v>505</v>
      </c>
      <c r="Z9" s="684" t="s">
        <v>504</v>
      </c>
      <c r="AA9" s="684"/>
      <c r="AB9" s="684" t="s">
        <v>505</v>
      </c>
      <c r="AC9" s="684" t="s">
        <v>504</v>
      </c>
      <c r="AD9" s="684"/>
      <c r="AE9" s="684"/>
      <c r="AF9" s="684" t="s">
        <v>9</v>
      </c>
      <c r="AG9" s="684" t="s">
        <v>11</v>
      </c>
      <c r="AH9" s="684"/>
      <c r="AI9" s="684"/>
      <c r="AJ9" s="684"/>
      <c r="AK9" s="684"/>
      <c r="AL9" s="685"/>
      <c r="AM9" s="685"/>
      <c r="AN9" s="685"/>
    </row>
    <row r="10" spans="1:45" s="86" customFormat="1" ht="38.25" customHeight="1">
      <c r="A10" s="683"/>
      <c r="B10" s="684"/>
      <c r="C10" s="684"/>
      <c r="D10" s="684"/>
      <c r="E10" s="684"/>
      <c r="F10" s="684"/>
      <c r="G10" s="684"/>
      <c r="H10" s="685" t="s">
        <v>541</v>
      </c>
      <c r="I10" s="685" t="s">
        <v>515</v>
      </c>
      <c r="J10" s="684"/>
      <c r="K10" s="685" t="s">
        <v>541</v>
      </c>
      <c r="L10" s="685" t="s">
        <v>515</v>
      </c>
      <c r="M10" s="684"/>
      <c r="N10" s="685" t="s">
        <v>539</v>
      </c>
      <c r="O10" s="685" t="s">
        <v>545</v>
      </c>
      <c r="P10" s="684"/>
      <c r="Q10" s="685" t="s">
        <v>539</v>
      </c>
      <c r="R10" s="685" t="s">
        <v>545</v>
      </c>
      <c r="S10" s="684"/>
      <c r="T10" s="685" t="s">
        <v>9</v>
      </c>
      <c r="U10" s="685" t="s">
        <v>545</v>
      </c>
      <c r="V10" s="684"/>
      <c r="W10" s="685" t="s">
        <v>9</v>
      </c>
      <c r="X10" s="685" t="s">
        <v>545</v>
      </c>
      <c r="Y10" s="684"/>
      <c r="Z10" s="685" t="s">
        <v>9</v>
      </c>
      <c r="AA10" s="685" t="s">
        <v>545</v>
      </c>
      <c r="AB10" s="684"/>
      <c r="AC10" s="685" t="s">
        <v>9</v>
      </c>
      <c r="AD10" s="685" t="s">
        <v>545</v>
      </c>
      <c r="AE10" s="684"/>
      <c r="AF10" s="684"/>
      <c r="AG10" s="684"/>
      <c r="AH10" s="684"/>
      <c r="AI10" s="684"/>
      <c r="AJ10" s="684"/>
      <c r="AK10" s="684"/>
      <c r="AL10" s="685"/>
      <c r="AM10" s="685"/>
      <c r="AN10" s="685"/>
    </row>
    <row r="11" spans="1:45" s="88" customFormat="1" ht="15.75" customHeight="1">
      <c r="A11" s="686">
        <v>1</v>
      </c>
      <c r="B11" s="687">
        <v>2</v>
      </c>
      <c r="C11" s="686">
        <v>3</v>
      </c>
      <c r="D11" s="687">
        <v>4</v>
      </c>
      <c r="E11" s="686">
        <v>5</v>
      </c>
      <c r="F11" s="687">
        <v>6</v>
      </c>
      <c r="G11" s="686">
        <v>7</v>
      </c>
      <c r="H11" s="686"/>
      <c r="I11" s="686"/>
      <c r="J11" s="686"/>
      <c r="K11" s="686"/>
      <c r="L11" s="686">
        <v>8</v>
      </c>
      <c r="M11" s="686">
        <v>9</v>
      </c>
      <c r="N11" s="686">
        <v>10</v>
      </c>
      <c r="O11" s="686">
        <v>11</v>
      </c>
      <c r="P11" s="686">
        <v>12</v>
      </c>
      <c r="Q11" s="686">
        <v>13</v>
      </c>
      <c r="R11" s="686">
        <v>14</v>
      </c>
      <c r="S11" s="686">
        <v>6</v>
      </c>
      <c r="T11" s="686">
        <v>7</v>
      </c>
      <c r="U11" s="686">
        <v>8</v>
      </c>
      <c r="V11" s="686">
        <v>9</v>
      </c>
      <c r="W11" s="686">
        <v>10</v>
      </c>
      <c r="X11" s="686">
        <v>11</v>
      </c>
      <c r="Y11" s="686">
        <v>12</v>
      </c>
      <c r="Z11" s="686">
        <v>13</v>
      </c>
      <c r="AA11" s="686">
        <v>14</v>
      </c>
      <c r="AB11" s="686">
        <v>15</v>
      </c>
      <c r="AC11" s="686">
        <v>16</v>
      </c>
      <c r="AD11" s="686">
        <v>17</v>
      </c>
      <c r="AE11" s="687">
        <v>14</v>
      </c>
      <c r="AF11" s="686">
        <v>15</v>
      </c>
      <c r="AG11" s="686">
        <v>16</v>
      </c>
      <c r="AH11" s="686">
        <v>18</v>
      </c>
      <c r="AI11" s="686">
        <v>19</v>
      </c>
      <c r="AJ11" s="686">
        <v>19</v>
      </c>
      <c r="AK11" s="687">
        <v>15</v>
      </c>
      <c r="AL11" s="688"/>
      <c r="AM11" s="688"/>
      <c r="AN11" s="688"/>
      <c r="AO11" s="87"/>
    </row>
    <row r="12" spans="1:45" s="16" customFormat="1" ht="36" customHeight="1">
      <c r="A12" s="689" t="s">
        <v>17</v>
      </c>
      <c r="B12" s="685" t="s">
        <v>564</v>
      </c>
      <c r="C12" s="690"/>
      <c r="D12" s="690"/>
      <c r="E12" s="690">
        <f>SUM(E13:E15)</f>
        <v>373420</v>
      </c>
      <c r="F12" s="690">
        <f t="shared" ref="F12:AJ12" si="0">SUM(F13:F15)</f>
        <v>0</v>
      </c>
      <c r="G12" s="690">
        <f t="shared" si="0"/>
        <v>0</v>
      </c>
      <c r="H12" s="690">
        <f t="shared" si="0"/>
        <v>0</v>
      </c>
      <c r="I12" s="690">
        <f t="shared" si="0"/>
        <v>0</v>
      </c>
      <c r="J12" s="690">
        <f t="shared" si="0"/>
        <v>0</v>
      </c>
      <c r="K12" s="690">
        <f t="shared" si="0"/>
        <v>0</v>
      </c>
      <c r="L12" s="690">
        <f t="shared" si="0"/>
        <v>0</v>
      </c>
      <c r="M12" s="690">
        <f t="shared" si="0"/>
        <v>0</v>
      </c>
      <c r="N12" s="690">
        <f t="shared" si="0"/>
        <v>21694</v>
      </c>
      <c r="O12" s="690">
        <f t="shared" si="0"/>
        <v>0</v>
      </c>
      <c r="P12" s="690">
        <f t="shared" si="0"/>
        <v>0</v>
      </c>
      <c r="Q12" s="690">
        <f t="shared" si="0"/>
        <v>351726</v>
      </c>
      <c r="R12" s="690">
        <f t="shared" si="0"/>
        <v>0</v>
      </c>
      <c r="S12" s="690">
        <f t="shared" si="0"/>
        <v>0</v>
      </c>
      <c r="T12" s="690">
        <f t="shared" si="0"/>
        <v>0</v>
      </c>
      <c r="U12" s="690">
        <f t="shared" si="0"/>
        <v>0</v>
      </c>
      <c r="V12" s="690">
        <f t="shared" si="0"/>
        <v>0</v>
      </c>
      <c r="W12" s="690">
        <f t="shared" si="0"/>
        <v>0</v>
      </c>
      <c r="X12" s="690">
        <f t="shared" si="0"/>
        <v>0</v>
      </c>
      <c r="Y12" s="690">
        <f t="shared" si="0"/>
        <v>0</v>
      </c>
      <c r="Z12" s="690">
        <f t="shared" si="0"/>
        <v>0</v>
      </c>
      <c r="AA12" s="690">
        <f t="shared" si="0"/>
        <v>0</v>
      </c>
      <c r="AB12" s="690">
        <f t="shared" si="0"/>
        <v>0</v>
      </c>
      <c r="AC12" s="690">
        <f t="shared" si="0"/>
        <v>0</v>
      </c>
      <c r="AD12" s="690">
        <f t="shared" si="0"/>
        <v>0</v>
      </c>
      <c r="AE12" s="690">
        <f t="shared" si="0"/>
        <v>0</v>
      </c>
      <c r="AF12" s="690">
        <f t="shared" si="0"/>
        <v>0</v>
      </c>
      <c r="AG12" s="690">
        <f t="shared" si="0"/>
        <v>0</v>
      </c>
      <c r="AH12" s="690">
        <f t="shared" si="0"/>
        <v>0</v>
      </c>
      <c r="AI12" s="690">
        <f t="shared" si="0"/>
        <v>0</v>
      </c>
      <c r="AJ12" s="690">
        <f t="shared" si="0"/>
        <v>0</v>
      </c>
      <c r="AK12" s="691"/>
      <c r="AL12" s="692"/>
      <c r="AM12" s="692"/>
      <c r="AN12" s="692"/>
    </row>
    <row r="13" spans="1:45" s="16" customFormat="1" ht="30.75" customHeight="1">
      <c r="A13" s="693" t="s">
        <v>18</v>
      </c>
      <c r="B13" s="694" t="s">
        <v>555</v>
      </c>
      <c r="C13" s="695"/>
      <c r="D13" s="690"/>
      <c r="E13" s="690">
        <v>156480</v>
      </c>
      <c r="F13" s="690"/>
      <c r="G13" s="690"/>
      <c r="H13" s="690"/>
      <c r="I13" s="690"/>
      <c r="J13" s="690"/>
      <c r="K13" s="690"/>
      <c r="L13" s="690"/>
      <c r="M13" s="690"/>
      <c r="N13" s="690"/>
      <c r="O13" s="690"/>
      <c r="P13" s="690"/>
      <c r="Q13" s="690">
        <v>156480</v>
      </c>
      <c r="R13" s="690"/>
      <c r="S13" s="690"/>
      <c r="T13" s="690"/>
      <c r="U13" s="690"/>
      <c r="V13" s="690"/>
      <c r="W13" s="690"/>
      <c r="X13" s="690"/>
      <c r="Y13" s="690"/>
      <c r="Z13" s="690"/>
      <c r="AA13" s="690"/>
      <c r="AB13" s="690"/>
      <c r="AC13" s="690"/>
      <c r="AD13" s="690"/>
      <c r="AE13" s="690"/>
      <c r="AF13" s="690"/>
      <c r="AG13" s="690"/>
      <c r="AH13" s="690"/>
      <c r="AI13" s="690"/>
      <c r="AJ13" s="690"/>
      <c r="AK13" s="696"/>
      <c r="AL13" s="692"/>
      <c r="AM13" s="692"/>
      <c r="AN13" s="692"/>
      <c r="AO13" s="89"/>
      <c r="AP13" s="89"/>
      <c r="AQ13" s="89"/>
      <c r="AR13" s="89"/>
      <c r="AS13" s="89"/>
    </row>
    <row r="14" spans="1:45" s="16" customFormat="1" ht="30.75" customHeight="1">
      <c r="A14" s="693" t="s">
        <v>22</v>
      </c>
      <c r="B14" s="694" t="s">
        <v>556</v>
      </c>
      <c r="C14" s="695"/>
      <c r="D14" s="690"/>
      <c r="E14" s="690">
        <v>30990</v>
      </c>
      <c r="F14" s="690"/>
      <c r="G14" s="690"/>
      <c r="H14" s="690"/>
      <c r="I14" s="690"/>
      <c r="J14" s="690"/>
      <c r="K14" s="690"/>
      <c r="L14" s="690"/>
      <c r="M14" s="690"/>
      <c r="N14" s="690"/>
      <c r="O14" s="690"/>
      <c r="P14" s="690"/>
      <c r="Q14" s="690">
        <v>30990</v>
      </c>
      <c r="R14" s="690"/>
      <c r="S14" s="690"/>
      <c r="T14" s="690"/>
      <c r="U14" s="690"/>
      <c r="V14" s="690"/>
      <c r="W14" s="690"/>
      <c r="X14" s="690"/>
      <c r="Y14" s="690"/>
      <c r="Z14" s="690"/>
      <c r="AA14" s="690"/>
      <c r="AB14" s="690"/>
      <c r="AC14" s="690"/>
      <c r="AD14" s="690"/>
      <c r="AE14" s="690"/>
      <c r="AF14" s="690"/>
      <c r="AG14" s="690"/>
      <c r="AH14" s="690"/>
      <c r="AI14" s="690"/>
      <c r="AJ14" s="690"/>
      <c r="AK14" s="696"/>
      <c r="AL14" s="692"/>
      <c r="AM14" s="692"/>
      <c r="AN14" s="692"/>
      <c r="AO14" s="89"/>
      <c r="AP14" s="89"/>
      <c r="AQ14" s="89"/>
      <c r="AR14" s="89"/>
      <c r="AS14" s="89"/>
    </row>
    <row r="15" spans="1:45" s="16" customFormat="1" ht="30.75" customHeight="1">
      <c r="A15" s="693" t="s">
        <v>39</v>
      </c>
      <c r="B15" s="694" t="s">
        <v>557</v>
      </c>
      <c r="C15" s="695"/>
      <c r="D15" s="690"/>
      <c r="E15" s="690">
        <v>185950</v>
      </c>
      <c r="F15" s="690"/>
      <c r="G15" s="690"/>
      <c r="H15" s="690"/>
      <c r="I15" s="690"/>
      <c r="J15" s="690"/>
      <c r="K15" s="690"/>
      <c r="L15" s="690"/>
      <c r="M15" s="690"/>
      <c r="N15" s="690">
        <v>21694</v>
      </c>
      <c r="O15" s="690"/>
      <c r="P15" s="690"/>
      <c r="Q15" s="690">
        <v>164256</v>
      </c>
      <c r="R15" s="690"/>
      <c r="S15" s="690"/>
      <c r="T15" s="690"/>
      <c r="U15" s="690"/>
      <c r="V15" s="690"/>
      <c r="W15" s="690"/>
      <c r="X15" s="690"/>
      <c r="Y15" s="690"/>
      <c r="Z15" s="690"/>
      <c r="AA15" s="690"/>
      <c r="AB15" s="690"/>
      <c r="AC15" s="690"/>
      <c r="AD15" s="690"/>
      <c r="AE15" s="690"/>
      <c r="AF15" s="690"/>
      <c r="AG15" s="690"/>
      <c r="AH15" s="690"/>
      <c r="AI15" s="690"/>
      <c r="AJ15" s="690"/>
      <c r="AK15" s="696"/>
      <c r="AL15" s="692"/>
      <c r="AM15" s="692"/>
      <c r="AN15" s="692"/>
      <c r="AO15" s="89"/>
      <c r="AP15" s="89"/>
      <c r="AQ15" s="89"/>
      <c r="AR15" s="89"/>
      <c r="AS15" s="89"/>
    </row>
    <row r="16" spans="1:45" s="16" customFormat="1" ht="30.75" customHeight="1">
      <c r="A16" s="693" t="s">
        <v>78</v>
      </c>
      <c r="B16" s="694" t="s">
        <v>558</v>
      </c>
      <c r="C16" s="695"/>
      <c r="D16" s="690">
        <f>D17+D18+D21+D22+D23+D24+D25+D26+D27+D28+D29</f>
        <v>410396</v>
      </c>
      <c r="E16" s="690">
        <f t="shared" ref="E16:AJ16" si="1">E17+E18+E21+E22+E23+E24+E25+E26+E27+E28+E29</f>
        <v>373420</v>
      </c>
      <c r="F16" s="690">
        <f t="shared" si="1"/>
        <v>0</v>
      </c>
      <c r="G16" s="690">
        <f t="shared" si="1"/>
        <v>0</v>
      </c>
      <c r="H16" s="690">
        <f t="shared" si="1"/>
        <v>0</v>
      </c>
      <c r="I16" s="690">
        <f t="shared" si="1"/>
        <v>0</v>
      </c>
      <c r="J16" s="690">
        <f t="shared" si="1"/>
        <v>0</v>
      </c>
      <c r="K16" s="690">
        <f t="shared" si="1"/>
        <v>0</v>
      </c>
      <c r="L16" s="690">
        <f t="shared" si="1"/>
        <v>0</v>
      </c>
      <c r="M16" s="690">
        <f t="shared" si="1"/>
        <v>35779</v>
      </c>
      <c r="N16" s="690">
        <f t="shared" si="1"/>
        <v>21694</v>
      </c>
      <c r="O16" s="690">
        <f t="shared" si="1"/>
        <v>14085</v>
      </c>
      <c r="P16" s="690">
        <f t="shared" si="1"/>
        <v>374617</v>
      </c>
      <c r="Q16" s="690">
        <f t="shared" si="1"/>
        <v>351726</v>
      </c>
      <c r="R16" s="690">
        <f t="shared" si="1"/>
        <v>22891</v>
      </c>
      <c r="S16" s="690">
        <f t="shared" si="1"/>
        <v>196926</v>
      </c>
      <c r="T16" s="690">
        <f t="shared" si="1"/>
        <v>187470</v>
      </c>
      <c r="U16" s="690">
        <f t="shared" si="1"/>
        <v>9456</v>
      </c>
      <c r="V16" s="690">
        <f t="shared" si="1"/>
        <v>62792</v>
      </c>
      <c r="W16" s="690">
        <f t="shared" si="1"/>
        <v>43299</v>
      </c>
      <c r="X16" s="690">
        <f t="shared" si="1"/>
        <v>19493</v>
      </c>
      <c r="Y16" s="690">
        <f t="shared" si="1"/>
        <v>80134</v>
      </c>
      <c r="Z16" s="690">
        <f t="shared" si="1"/>
        <v>75467</v>
      </c>
      <c r="AA16" s="690">
        <f t="shared" si="1"/>
        <v>4667</v>
      </c>
      <c r="AB16" s="690">
        <f t="shared" si="1"/>
        <v>70544</v>
      </c>
      <c r="AC16" s="690">
        <f t="shared" si="1"/>
        <v>67184</v>
      </c>
      <c r="AD16" s="690">
        <f t="shared" si="1"/>
        <v>3360</v>
      </c>
      <c r="AE16" s="690">
        <f t="shared" si="1"/>
        <v>0</v>
      </c>
      <c r="AF16" s="690">
        <f t="shared" si="1"/>
        <v>0</v>
      </c>
      <c r="AG16" s="690">
        <f t="shared" si="1"/>
        <v>0</v>
      </c>
      <c r="AH16" s="690">
        <f t="shared" si="1"/>
        <v>0</v>
      </c>
      <c r="AI16" s="690">
        <f t="shared" si="1"/>
        <v>0</v>
      </c>
      <c r="AJ16" s="690">
        <f t="shared" si="1"/>
        <v>0</v>
      </c>
      <c r="AK16" s="696"/>
      <c r="AL16" s="692"/>
      <c r="AM16" s="692"/>
      <c r="AN16" s="692"/>
      <c r="AO16" s="89"/>
      <c r="AP16" s="89"/>
      <c r="AQ16" s="89"/>
      <c r="AR16" s="89"/>
      <c r="AS16" s="89"/>
    </row>
    <row r="17" spans="1:45" s="90" customFormat="1" ht="34.5" customHeight="1">
      <c r="A17" s="693" t="s">
        <v>20</v>
      </c>
      <c r="B17" s="697" t="s">
        <v>19</v>
      </c>
      <c r="C17" s="698"/>
      <c r="D17" s="699">
        <f>M17+P17</f>
        <v>33639</v>
      </c>
      <c r="E17" s="699">
        <v>19765</v>
      </c>
      <c r="F17" s="699"/>
      <c r="G17" s="699"/>
      <c r="H17" s="699"/>
      <c r="I17" s="699"/>
      <c r="J17" s="699"/>
      <c r="K17" s="699"/>
      <c r="L17" s="699"/>
      <c r="M17" s="699">
        <f>N17+O17</f>
        <v>13000</v>
      </c>
      <c r="N17" s="699"/>
      <c r="O17" s="699">
        <v>13000</v>
      </c>
      <c r="P17" s="699">
        <f>Q17+R17</f>
        <v>20639</v>
      </c>
      <c r="Q17" s="699">
        <f>T17+W17</f>
        <v>19765</v>
      </c>
      <c r="R17" s="699">
        <f>U17</f>
        <v>874</v>
      </c>
      <c r="S17" s="699">
        <f>T17+U17</f>
        <v>18339</v>
      </c>
      <c r="T17" s="699">
        <v>17465</v>
      </c>
      <c r="U17" s="699">
        <v>874</v>
      </c>
      <c r="V17" s="699">
        <f>W17+X17</f>
        <v>15300</v>
      </c>
      <c r="W17" s="699">
        <v>2300</v>
      </c>
      <c r="X17" s="699">
        <v>13000</v>
      </c>
      <c r="Y17" s="699"/>
      <c r="Z17" s="699"/>
      <c r="AA17" s="699"/>
      <c r="AB17" s="699"/>
      <c r="AC17" s="699"/>
      <c r="AD17" s="699"/>
      <c r="AE17" s="699"/>
      <c r="AF17" s="699"/>
      <c r="AG17" s="699"/>
      <c r="AH17" s="700"/>
      <c r="AI17" s="699"/>
      <c r="AJ17" s="699"/>
      <c r="AK17" s="701"/>
      <c r="AL17" s="702"/>
      <c r="AM17" s="702"/>
      <c r="AN17" s="702"/>
      <c r="AO17" s="89"/>
      <c r="AP17" s="89"/>
      <c r="AQ17" s="89"/>
      <c r="AR17" s="89"/>
      <c r="AS17" s="89"/>
    </row>
    <row r="18" spans="1:45" s="90" customFormat="1" ht="34.5" customHeight="1">
      <c r="A18" s="693" t="s">
        <v>48</v>
      </c>
      <c r="B18" s="697" t="s">
        <v>23</v>
      </c>
      <c r="C18" s="698"/>
      <c r="D18" s="699">
        <f>D19+D20</f>
        <v>171388</v>
      </c>
      <c r="E18" s="699">
        <f t="shared" ref="E18:AD18" si="2">E19+E20</f>
        <v>163224</v>
      </c>
      <c r="F18" s="699">
        <f t="shared" si="2"/>
        <v>0</v>
      </c>
      <c r="G18" s="699">
        <f t="shared" si="2"/>
        <v>0</v>
      </c>
      <c r="H18" s="699">
        <f t="shared" si="2"/>
        <v>0</v>
      </c>
      <c r="I18" s="699">
        <f t="shared" si="2"/>
        <v>0</v>
      </c>
      <c r="J18" s="699">
        <f t="shared" si="2"/>
        <v>0</v>
      </c>
      <c r="K18" s="699">
        <f t="shared" si="2"/>
        <v>0</v>
      </c>
      <c r="L18" s="699">
        <f t="shared" si="2"/>
        <v>0</v>
      </c>
      <c r="M18" s="699">
        <f t="shared" si="2"/>
        <v>0</v>
      </c>
      <c r="N18" s="699">
        <f t="shared" si="2"/>
        <v>0</v>
      </c>
      <c r="O18" s="699">
        <f t="shared" si="2"/>
        <v>0</v>
      </c>
      <c r="P18" s="699">
        <f t="shared" si="2"/>
        <v>171388</v>
      </c>
      <c r="Q18" s="699">
        <f t="shared" si="2"/>
        <v>163224</v>
      </c>
      <c r="R18" s="699">
        <f t="shared" si="2"/>
        <v>8164</v>
      </c>
      <c r="S18" s="699">
        <f t="shared" si="2"/>
        <v>31865</v>
      </c>
      <c r="T18" s="699">
        <f t="shared" si="2"/>
        <v>30347</v>
      </c>
      <c r="U18" s="699">
        <f t="shared" si="2"/>
        <v>1518</v>
      </c>
      <c r="V18" s="699">
        <f t="shared" si="2"/>
        <v>22938</v>
      </c>
      <c r="W18" s="699">
        <f t="shared" si="2"/>
        <v>21845</v>
      </c>
      <c r="X18" s="699">
        <f t="shared" si="2"/>
        <v>1093</v>
      </c>
      <c r="Y18" s="699">
        <f t="shared" si="2"/>
        <v>57555</v>
      </c>
      <c r="Z18" s="699">
        <f t="shared" si="2"/>
        <v>54813</v>
      </c>
      <c r="AA18" s="699">
        <f t="shared" si="2"/>
        <v>2742</v>
      </c>
      <c r="AB18" s="699">
        <f t="shared" si="2"/>
        <v>59030</v>
      </c>
      <c r="AC18" s="699">
        <f t="shared" si="2"/>
        <v>56219</v>
      </c>
      <c r="AD18" s="699">
        <f t="shared" si="2"/>
        <v>2811</v>
      </c>
      <c r="AE18" s="699"/>
      <c r="AF18" s="699"/>
      <c r="AG18" s="699"/>
      <c r="AH18" s="700"/>
      <c r="AI18" s="699"/>
      <c r="AJ18" s="699"/>
      <c r="AK18" s="701"/>
      <c r="AL18" s="702"/>
      <c r="AM18" s="702"/>
      <c r="AN18" s="702"/>
      <c r="AO18" s="89"/>
      <c r="AP18" s="89"/>
      <c r="AQ18" s="89"/>
      <c r="AR18" s="89"/>
      <c r="AS18" s="89"/>
    </row>
    <row r="19" spans="1:45" s="16" customFormat="1" ht="34.5" customHeight="1">
      <c r="A19" s="703" t="s">
        <v>476</v>
      </c>
      <c r="B19" s="704" t="s">
        <v>559</v>
      </c>
      <c r="C19" s="695"/>
      <c r="D19" s="109">
        <v>84150</v>
      </c>
      <c r="E19" s="109">
        <v>80141</v>
      </c>
      <c r="F19" s="109"/>
      <c r="G19" s="109"/>
      <c r="H19" s="109"/>
      <c r="I19" s="109"/>
      <c r="J19" s="109"/>
      <c r="K19" s="109"/>
      <c r="L19" s="109"/>
      <c r="M19" s="109"/>
      <c r="N19" s="109"/>
      <c r="O19" s="109"/>
      <c r="P19" s="109">
        <v>84150</v>
      </c>
      <c r="Q19" s="109">
        <v>80141</v>
      </c>
      <c r="R19" s="109">
        <v>4009</v>
      </c>
      <c r="S19" s="109">
        <v>31865</v>
      </c>
      <c r="T19" s="109">
        <v>30347</v>
      </c>
      <c r="U19" s="109">
        <v>1518</v>
      </c>
      <c r="V19" s="109">
        <v>1938</v>
      </c>
      <c r="W19" s="109">
        <v>1845</v>
      </c>
      <c r="X19" s="109">
        <v>93</v>
      </c>
      <c r="Y19" s="109">
        <v>22817</v>
      </c>
      <c r="Z19" s="109">
        <v>21730</v>
      </c>
      <c r="AA19" s="109">
        <v>1087</v>
      </c>
      <c r="AB19" s="109">
        <v>27530</v>
      </c>
      <c r="AC19" s="109">
        <v>26219</v>
      </c>
      <c r="AD19" s="109">
        <v>1311</v>
      </c>
      <c r="AE19" s="109"/>
      <c r="AF19" s="109"/>
      <c r="AG19" s="109"/>
      <c r="AH19" s="705"/>
      <c r="AI19" s="109"/>
      <c r="AJ19" s="109"/>
      <c r="AK19" s="691"/>
      <c r="AL19" s="706"/>
      <c r="AM19" s="706"/>
      <c r="AN19" s="706"/>
      <c r="AO19" s="91"/>
      <c r="AP19" s="91"/>
      <c r="AQ19" s="91"/>
      <c r="AR19" s="91"/>
      <c r="AS19" s="89"/>
    </row>
    <row r="20" spans="1:45" s="16" customFormat="1" ht="48" customHeight="1">
      <c r="A20" s="703" t="s">
        <v>476</v>
      </c>
      <c r="B20" s="704" t="s">
        <v>560</v>
      </c>
      <c r="C20" s="695"/>
      <c r="D20" s="109">
        <v>87238</v>
      </c>
      <c r="E20" s="109">
        <v>83083</v>
      </c>
      <c r="F20" s="109"/>
      <c r="G20" s="109"/>
      <c r="H20" s="109"/>
      <c r="I20" s="109"/>
      <c r="J20" s="109"/>
      <c r="K20" s="109"/>
      <c r="L20" s="109"/>
      <c r="M20" s="109"/>
      <c r="N20" s="109"/>
      <c r="O20" s="109"/>
      <c r="P20" s="109">
        <f>Q20+R20</f>
        <v>87238</v>
      </c>
      <c r="Q20" s="109">
        <v>83083</v>
      </c>
      <c r="R20" s="109">
        <f>X20+AA20+AD20</f>
        <v>4155</v>
      </c>
      <c r="S20" s="109"/>
      <c r="T20" s="109"/>
      <c r="U20" s="109"/>
      <c r="V20" s="109">
        <f>W20+X20</f>
        <v>21000</v>
      </c>
      <c r="W20" s="109">
        <v>20000</v>
      </c>
      <c r="X20" s="109">
        <v>1000</v>
      </c>
      <c r="Y20" s="109">
        <f>Z20+AA20</f>
        <v>34738</v>
      </c>
      <c r="Z20" s="109">
        <v>33083</v>
      </c>
      <c r="AA20" s="109">
        <v>1655</v>
      </c>
      <c r="AB20" s="109">
        <f>AC20+AD20</f>
        <v>31500</v>
      </c>
      <c r="AC20" s="109">
        <v>30000</v>
      </c>
      <c r="AD20" s="109">
        <v>1500</v>
      </c>
      <c r="AE20" s="109"/>
      <c r="AF20" s="109"/>
      <c r="AG20" s="109"/>
      <c r="AH20" s="705"/>
      <c r="AI20" s="109"/>
      <c r="AJ20" s="109"/>
      <c r="AK20" s="707" t="s">
        <v>562</v>
      </c>
      <c r="AL20" s="706"/>
      <c r="AM20" s="706"/>
      <c r="AN20" s="706"/>
      <c r="AO20" s="91"/>
      <c r="AP20" s="91"/>
      <c r="AQ20" s="91"/>
      <c r="AR20" s="91"/>
      <c r="AS20" s="89"/>
    </row>
    <row r="21" spans="1:45" s="90" customFormat="1" ht="34.5" customHeight="1">
      <c r="A21" s="693" t="s">
        <v>49</v>
      </c>
      <c r="B21" s="697" t="s">
        <v>40</v>
      </c>
      <c r="C21" s="698"/>
      <c r="D21" s="699">
        <v>21489</v>
      </c>
      <c r="E21" s="699">
        <v>20465</v>
      </c>
      <c r="F21" s="699"/>
      <c r="G21" s="699"/>
      <c r="H21" s="699"/>
      <c r="I21" s="699"/>
      <c r="J21" s="699"/>
      <c r="K21" s="699"/>
      <c r="L21" s="699"/>
      <c r="M21" s="699"/>
      <c r="N21" s="699"/>
      <c r="O21" s="699"/>
      <c r="P21" s="699">
        <f>Q21+R21</f>
        <v>21489</v>
      </c>
      <c r="Q21" s="699">
        <v>20465</v>
      </c>
      <c r="R21" s="699">
        <v>1024</v>
      </c>
      <c r="S21" s="699">
        <f>T21+U21</f>
        <v>21489</v>
      </c>
      <c r="T21" s="699">
        <v>20465</v>
      </c>
      <c r="U21" s="699">
        <v>1024</v>
      </c>
      <c r="V21" s="699"/>
      <c r="W21" s="699"/>
      <c r="X21" s="699"/>
      <c r="Y21" s="699"/>
      <c r="Z21" s="699"/>
      <c r="AA21" s="699"/>
      <c r="AB21" s="699"/>
      <c r="AC21" s="699"/>
      <c r="AD21" s="699"/>
      <c r="AE21" s="699"/>
      <c r="AF21" s="699"/>
      <c r="AG21" s="699"/>
      <c r="AH21" s="700"/>
      <c r="AI21" s="699"/>
      <c r="AJ21" s="699"/>
      <c r="AK21" s="701"/>
      <c r="AL21" s="702"/>
      <c r="AM21" s="702"/>
      <c r="AN21" s="702"/>
      <c r="AO21" s="89"/>
      <c r="AP21" s="89"/>
      <c r="AQ21" s="89"/>
      <c r="AR21" s="89"/>
      <c r="AS21" s="89"/>
    </row>
    <row r="22" spans="1:45" s="90" customFormat="1" ht="34.5" customHeight="1">
      <c r="A22" s="693" t="s">
        <v>50</v>
      </c>
      <c r="B22" s="697" t="s">
        <v>77</v>
      </c>
      <c r="C22" s="698"/>
      <c r="D22" s="699">
        <v>18000</v>
      </c>
      <c r="E22" s="699">
        <v>17142</v>
      </c>
      <c r="F22" s="699"/>
      <c r="G22" s="699"/>
      <c r="H22" s="699"/>
      <c r="I22" s="699"/>
      <c r="J22" s="699"/>
      <c r="K22" s="699"/>
      <c r="L22" s="699"/>
      <c r="M22" s="699"/>
      <c r="N22" s="699"/>
      <c r="O22" s="699"/>
      <c r="P22" s="699">
        <v>18000</v>
      </c>
      <c r="Q22" s="699">
        <v>17142</v>
      </c>
      <c r="R22" s="699">
        <v>858</v>
      </c>
      <c r="S22" s="699">
        <v>13638</v>
      </c>
      <c r="T22" s="699">
        <v>12988</v>
      </c>
      <c r="U22" s="699">
        <v>650</v>
      </c>
      <c r="V22" s="699">
        <v>4362</v>
      </c>
      <c r="W22" s="699">
        <v>4154</v>
      </c>
      <c r="X22" s="699">
        <v>208</v>
      </c>
      <c r="Y22" s="699"/>
      <c r="Z22" s="699"/>
      <c r="AA22" s="699"/>
      <c r="AB22" s="699"/>
      <c r="AC22" s="699"/>
      <c r="AD22" s="699"/>
      <c r="AE22" s="699"/>
      <c r="AF22" s="699"/>
      <c r="AG22" s="699"/>
      <c r="AH22" s="700"/>
      <c r="AI22" s="699"/>
      <c r="AJ22" s="699"/>
      <c r="AK22" s="701"/>
      <c r="AL22" s="702"/>
      <c r="AM22" s="702"/>
      <c r="AN22" s="702"/>
      <c r="AO22" s="89"/>
      <c r="AP22" s="89"/>
      <c r="AQ22" s="89"/>
      <c r="AR22" s="89"/>
      <c r="AS22" s="89"/>
    </row>
    <row r="23" spans="1:45" s="90" customFormat="1" ht="34.5" customHeight="1">
      <c r="A23" s="693" t="s">
        <v>51</v>
      </c>
      <c r="B23" s="697" t="s">
        <v>79</v>
      </c>
      <c r="C23" s="698"/>
      <c r="D23" s="699">
        <v>18183</v>
      </c>
      <c r="E23" s="699">
        <v>17317</v>
      </c>
      <c r="F23" s="699"/>
      <c r="G23" s="699"/>
      <c r="H23" s="699"/>
      <c r="I23" s="699"/>
      <c r="J23" s="699"/>
      <c r="K23" s="699"/>
      <c r="L23" s="699"/>
      <c r="M23" s="699"/>
      <c r="N23" s="699"/>
      <c r="O23" s="699"/>
      <c r="P23" s="699">
        <v>18183</v>
      </c>
      <c r="Q23" s="699">
        <v>17317</v>
      </c>
      <c r="R23" s="699">
        <v>866</v>
      </c>
      <c r="S23" s="699">
        <v>18183</v>
      </c>
      <c r="T23" s="699">
        <v>17317</v>
      </c>
      <c r="U23" s="708">
        <v>866</v>
      </c>
      <c r="V23" s="699"/>
      <c r="W23" s="699"/>
      <c r="X23" s="699"/>
      <c r="Y23" s="699"/>
      <c r="Z23" s="699"/>
      <c r="AA23" s="699"/>
      <c r="AB23" s="699"/>
      <c r="AC23" s="699"/>
      <c r="AD23" s="699"/>
      <c r="AE23" s="699"/>
      <c r="AF23" s="699"/>
      <c r="AG23" s="699"/>
      <c r="AH23" s="700"/>
      <c r="AI23" s="699"/>
      <c r="AJ23" s="699"/>
      <c r="AK23" s="701"/>
      <c r="AL23" s="702"/>
      <c r="AM23" s="702"/>
      <c r="AN23" s="702"/>
      <c r="AO23" s="89"/>
      <c r="AP23" s="89"/>
      <c r="AQ23" s="89"/>
      <c r="AR23" s="89"/>
      <c r="AS23" s="89"/>
    </row>
    <row r="24" spans="1:45" s="90" customFormat="1" ht="34.5" customHeight="1">
      <c r="A24" s="693" t="s">
        <v>52</v>
      </c>
      <c r="B24" s="697" t="s">
        <v>87</v>
      </c>
      <c r="C24" s="698"/>
      <c r="D24" s="699">
        <v>18183</v>
      </c>
      <c r="E24" s="699">
        <v>17317</v>
      </c>
      <c r="F24" s="699"/>
      <c r="G24" s="699"/>
      <c r="H24" s="699"/>
      <c r="I24" s="699"/>
      <c r="J24" s="699"/>
      <c r="K24" s="699"/>
      <c r="L24" s="699"/>
      <c r="M24" s="699"/>
      <c r="N24" s="699"/>
      <c r="O24" s="699"/>
      <c r="P24" s="699">
        <v>18183</v>
      </c>
      <c r="Q24" s="699">
        <v>17317</v>
      </c>
      <c r="R24" s="699">
        <v>866</v>
      </c>
      <c r="S24" s="699">
        <v>18183</v>
      </c>
      <c r="T24" s="699">
        <v>17317</v>
      </c>
      <c r="U24" s="708">
        <v>866</v>
      </c>
      <c r="V24" s="699"/>
      <c r="W24" s="699"/>
      <c r="X24" s="699"/>
      <c r="Y24" s="699"/>
      <c r="Z24" s="699"/>
      <c r="AA24" s="699"/>
      <c r="AB24" s="699"/>
      <c r="AC24" s="699"/>
      <c r="AD24" s="699"/>
      <c r="AE24" s="699"/>
      <c r="AF24" s="699"/>
      <c r="AG24" s="699"/>
      <c r="AH24" s="700"/>
      <c r="AI24" s="699"/>
      <c r="AJ24" s="699"/>
      <c r="AK24" s="701"/>
      <c r="AL24" s="702"/>
      <c r="AM24" s="702"/>
      <c r="AN24" s="702"/>
      <c r="AO24" s="89"/>
      <c r="AP24" s="89"/>
      <c r="AQ24" s="89"/>
      <c r="AR24" s="89"/>
      <c r="AS24" s="89"/>
    </row>
    <row r="25" spans="1:45" s="90" customFormat="1" ht="34.5" customHeight="1">
      <c r="A25" s="693" t="s">
        <v>53</v>
      </c>
      <c r="B25" s="697" t="s">
        <v>94</v>
      </c>
      <c r="C25" s="698"/>
      <c r="D25" s="699">
        <v>38877</v>
      </c>
      <c r="E25" s="699">
        <v>37025</v>
      </c>
      <c r="F25" s="699"/>
      <c r="G25" s="699"/>
      <c r="H25" s="699"/>
      <c r="I25" s="699"/>
      <c r="J25" s="699"/>
      <c r="K25" s="699"/>
      <c r="L25" s="699"/>
      <c r="M25" s="699"/>
      <c r="N25" s="699"/>
      <c r="O25" s="699"/>
      <c r="P25" s="699">
        <v>38877</v>
      </c>
      <c r="Q25" s="699">
        <v>37025</v>
      </c>
      <c r="R25" s="699">
        <v>1852</v>
      </c>
      <c r="S25" s="699">
        <v>17067</v>
      </c>
      <c r="T25" s="699">
        <v>16254</v>
      </c>
      <c r="U25" s="708">
        <v>813</v>
      </c>
      <c r="V25" s="699">
        <v>10500</v>
      </c>
      <c r="W25" s="699">
        <v>10000</v>
      </c>
      <c r="X25" s="699">
        <v>500</v>
      </c>
      <c r="Y25" s="699">
        <v>4200</v>
      </c>
      <c r="Z25" s="699">
        <v>4000</v>
      </c>
      <c r="AA25" s="699">
        <v>200</v>
      </c>
      <c r="AB25" s="699">
        <v>7110</v>
      </c>
      <c r="AC25" s="699">
        <v>6771</v>
      </c>
      <c r="AD25" s="699">
        <v>339</v>
      </c>
      <c r="AE25" s="699"/>
      <c r="AF25" s="699"/>
      <c r="AG25" s="699"/>
      <c r="AH25" s="700"/>
      <c r="AI25" s="699"/>
      <c r="AJ25" s="699"/>
      <c r="AK25" s="701"/>
      <c r="AL25" s="702"/>
      <c r="AM25" s="702"/>
      <c r="AN25" s="702"/>
      <c r="AO25" s="89"/>
      <c r="AP25" s="89"/>
      <c r="AQ25" s="89"/>
      <c r="AR25" s="89"/>
      <c r="AS25" s="89"/>
    </row>
    <row r="26" spans="1:45" s="90" customFormat="1" ht="34.5" customHeight="1">
      <c r="A26" s="693" t="s">
        <v>54</v>
      </c>
      <c r="B26" s="697" t="s">
        <v>101</v>
      </c>
      <c r="C26" s="698"/>
      <c r="D26" s="699">
        <v>33329</v>
      </c>
      <c r="E26" s="699">
        <v>26587</v>
      </c>
      <c r="F26" s="699"/>
      <c r="G26" s="699"/>
      <c r="H26" s="699"/>
      <c r="I26" s="699"/>
      <c r="J26" s="699"/>
      <c r="K26" s="699"/>
      <c r="L26" s="699"/>
      <c r="M26" s="699"/>
      <c r="N26" s="699"/>
      <c r="O26" s="699"/>
      <c r="P26" s="699">
        <f>Q26+R26</f>
        <v>33329</v>
      </c>
      <c r="Q26" s="699">
        <v>26587</v>
      </c>
      <c r="R26" s="699">
        <f>AA26+X26+U26</f>
        <v>6742</v>
      </c>
      <c r="S26" s="699">
        <f>T26+U26</f>
        <v>23633</v>
      </c>
      <c r="T26" s="699">
        <v>22433</v>
      </c>
      <c r="U26" s="708">
        <v>1200</v>
      </c>
      <c r="V26" s="699">
        <f>W26+X26</f>
        <v>6542</v>
      </c>
      <c r="W26" s="699">
        <v>2000</v>
      </c>
      <c r="X26" s="699">
        <v>4542</v>
      </c>
      <c r="Y26" s="699">
        <f>Z26+AA26</f>
        <v>3154</v>
      </c>
      <c r="Z26" s="699">
        <v>2154</v>
      </c>
      <c r="AA26" s="699">
        <v>1000</v>
      </c>
      <c r="AB26" s="699"/>
      <c r="AC26" s="699"/>
      <c r="AD26" s="699"/>
      <c r="AE26" s="699"/>
      <c r="AF26" s="699"/>
      <c r="AG26" s="699"/>
      <c r="AH26" s="700"/>
      <c r="AI26" s="699"/>
      <c r="AJ26" s="699"/>
      <c r="AK26" s="701"/>
      <c r="AL26" s="702"/>
      <c r="AM26" s="702"/>
      <c r="AN26" s="702"/>
      <c r="AO26" s="89"/>
      <c r="AP26" s="89"/>
      <c r="AQ26" s="89"/>
      <c r="AR26" s="89"/>
      <c r="AS26" s="89"/>
    </row>
    <row r="27" spans="1:45" s="90" customFormat="1" ht="34.5" customHeight="1">
      <c r="A27" s="693" t="s">
        <v>55</v>
      </c>
      <c r="B27" s="697" t="s">
        <v>111</v>
      </c>
      <c r="C27" s="698"/>
      <c r="D27" s="699">
        <v>29753</v>
      </c>
      <c r="E27" s="699">
        <v>28336</v>
      </c>
      <c r="F27" s="699"/>
      <c r="G27" s="699"/>
      <c r="H27" s="699"/>
      <c r="I27" s="699"/>
      <c r="J27" s="699"/>
      <c r="K27" s="699"/>
      <c r="L27" s="699"/>
      <c r="M27" s="699"/>
      <c r="N27" s="699"/>
      <c r="O27" s="699"/>
      <c r="P27" s="699">
        <v>29753</v>
      </c>
      <c r="Q27" s="699">
        <v>28336</v>
      </c>
      <c r="R27" s="699">
        <v>1417</v>
      </c>
      <c r="S27" s="699">
        <v>29753</v>
      </c>
      <c r="T27" s="699">
        <v>28336</v>
      </c>
      <c r="U27" s="708">
        <v>1417</v>
      </c>
      <c r="V27" s="699"/>
      <c r="W27" s="699"/>
      <c r="X27" s="699"/>
      <c r="Y27" s="699"/>
      <c r="Z27" s="699"/>
      <c r="AA27" s="699"/>
      <c r="AB27" s="699"/>
      <c r="AC27" s="699"/>
      <c r="AD27" s="699"/>
      <c r="AE27" s="699"/>
      <c r="AF27" s="699"/>
      <c r="AG27" s="699"/>
      <c r="AH27" s="700"/>
      <c r="AI27" s="699"/>
      <c r="AJ27" s="699"/>
      <c r="AK27" s="701"/>
      <c r="AL27" s="702"/>
      <c r="AM27" s="702"/>
      <c r="AN27" s="702"/>
      <c r="AO27" s="89"/>
      <c r="AP27" s="89"/>
      <c r="AQ27" s="89"/>
      <c r="AR27" s="89"/>
      <c r="AS27" s="89"/>
    </row>
    <row r="28" spans="1:45" s="90" customFormat="1" ht="34.5" customHeight="1">
      <c r="A28" s="693" t="s">
        <v>56</v>
      </c>
      <c r="B28" s="697" t="s">
        <v>115</v>
      </c>
      <c r="C28" s="698"/>
      <c r="D28" s="699">
        <v>4776</v>
      </c>
      <c r="E28" s="699">
        <v>4548</v>
      </c>
      <c r="F28" s="699"/>
      <c r="G28" s="699"/>
      <c r="H28" s="699"/>
      <c r="I28" s="699"/>
      <c r="J28" s="699"/>
      <c r="K28" s="699"/>
      <c r="L28" s="699"/>
      <c r="M28" s="699"/>
      <c r="N28" s="699"/>
      <c r="O28" s="699"/>
      <c r="P28" s="699">
        <f>Q28+R28</f>
        <v>4776</v>
      </c>
      <c r="Q28" s="699">
        <v>4548</v>
      </c>
      <c r="R28" s="699">
        <v>228</v>
      </c>
      <c r="S28" s="699">
        <f>T28+U28</f>
        <v>4776</v>
      </c>
      <c r="T28" s="699">
        <v>4548</v>
      </c>
      <c r="U28" s="699">
        <v>228</v>
      </c>
      <c r="V28" s="699"/>
      <c r="W28" s="699"/>
      <c r="X28" s="699"/>
      <c r="Y28" s="699"/>
      <c r="Z28" s="699"/>
      <c r="AA28" s="699"/>
      <c r="AB28" s="699"/>
      <c r="AC28" s="699"/>
      <c r="AD28" s="699"/>
      <c r="AE28" s="699"/>
      <c r="AF28" s="699"/>
      <c r="AG28" s="699"/>
      <c r="AH28" s="700"/>
      <c r="AI28" s="699"/>
      <c r="AJ28" s="699"/>
      <c r="AK28" s="701"/>
      <c r="AL28" s="702"/>
      <c r="AM28" s="702"/>
      <c r="AN28" s="702"/>
      <c r="AO28" s="89"/>
      <c r="AP28" s="89"/>
      <c r="AQ28" s="89"/>
      <c r="AR28" s="89"/>
      <c r="AS28" s="89"/>
    </row>
    <row r="29" spans="1:45" s="90" customFormat="1" ht="34.5" customHeight="1">
      <c r="A29" s="693" t="s">
        <v>57</v>
      </c>
      <c r="B29" s="697" t="s">
        <v>561</v>
      </c>
      <c r="C29" s="698"/>
      <c r="D29" s="699">
        <v>22779</v>
      </c>
      <c r="E29" s="699">
        <v>21694</v>
      </c>
      <c r="F29" s="699"/>
      <c r="G29" s="699"/>
      <c r="H29" s="699"/>
      <c r="I29" s="699"/>
      <c r="J29" s="699"/>
      <c r="K29" s="699"/>
      <c r="L29" s="699"/>
      <c r="M29" s="699">
        <f>N29+O29</f>
        <v>22779</v>
      </c>
      <c r="N29" s="699">
        <v>21694</v>
      </c>
      <c r="O29" s="699">
        <f>X29+AA29+AD29</f>
        <v>1085</v>
      </c>
      <c r="P29" s="699"/>
      <c r="Q29" s="699"/>
      <c r="R29" s="699"/>
      <c r="S29" s="699"/>
      <c r="T29" s="699"/>
      <c r="U29" s="699"/>
      <c r="V29" s="699">
        <f>W29+X29</f>
        <v>3150</v>
      </c>
      <c r="W29" s="699">
        <v>3000</v>
      </c>
      <c r="X29" s="699">
        <v>150</v>
      </c>
      <c r="Y29" s="699">
        <f>Z29+AA29</f>
        <v>15225</v>
      </c>
      <c r="Z29" s="699">
        <v>14500</v>
      </c>
      <c r="AA29" s="699">
        <v>725</v>
      </c>
      <c r="AB29" s="699">
        <f>AC29+AD29</f>
        <v>4404</v>
      </c>
      <c r="AC29" s="699">
        <v>4194</v>
      </c>
      <c r="AD29" s="699">
        <v>210</v>
      </c>
      <c r="AE29" s="699"/>
      <c r="AF29" s="699"/>
      <c r="AG29" s="699"/>
      <c r="AH29" s="700"/>
      <c r="AI29" s="699"/>
      <c r="AJ29" s="699"/>
      <c r="AK29" s="701"/>
      <c r="AL29" s="702"/>
      <c r="AM29" s="702"/>
      <c r="AN29" s="702"/>
      <c r="AO29" s="89"/>
      <c r="AP29" s="89"/>
      <c r="AQ29" s="89"/>
      <c r="AR29" s="89"/>
      <c r="AS29" s="89"/>
    </row>
    <row r="30" spans="1:45" s="16" customFormat="1" ht="36" customHeight="1">
      <c r="A30" s="689" t="s">
        <v>137</v>
      </c>
      <c r="B30" s="685" t="s">
        <v>554</v>
      </c>
      <c r="C30" s="690"/>
      <c r="D30" s="690">
        <f t="shared" ref="D30:AJ30" si="3">D31+D121+D493</f>
        <v>429939</v>
      </c>
      <c r="E30" s="690">
        <f t="shared" si="3"/>
        <v>373420.1</v>
      </c>
      <c r="F30" s="690">
        <f t="shared" si="3"/>
        <v>428731.9</v>
      </c>
      <c r="G30" s="690">
        <f t="shared" si="3"/>
        <v>372220</v>
      </c>
      <c r="H30" s="690">
        <f t="shared" si="3"/>
        <v>24924</v>
      </c>
      <c r="I30" s="690">
        <f t="shared" si="3"/>
        <v>325602</v>
      </c>
      <c r="J30" s="690">
        <f t="shared" si="3"/>
        <v>56511.9</v>
      </c>
      <c r="K30" s="690">
        <f t="shared" si="3"/>
        <v>49499.9</v>
      </c>
      <c r="L30" s="690">
        <f t="shared" si="3"/>
        <v>7912</v>
      </c>
      <c r="M30" s="690">
        <f t="shared" si="3"/>
        <v>34694</v>
      </c>
      <c r="N30" s="690">
        <f t="shared" si="3"/>
        <v>21694</v>
      </c>
      <c r="O30" s="690">
        <f t="shared" si="3"/>
        <v>13000</v>
      </c>
      <c r="P30" s="690">
        <f t="shared" si="3"/>
        <v>395245.1</v>
      </c>
      <c r="Q30" s="690">
        <f t="shared" si="3"/>
        <v>351726.1</v>
      </c>
      <c r="R30" s="690">
        <f t="shared" si="3"/>
        <v>43519</v>
      </c>
      <c r="S30" s="690">
        <f t="shared" si="3"/>
        <v>189840</v>
      </c>
      <c r="T30" s="690">
        <f t="shared" si="3"/>
        <v>187470</v>
      </c>
      <c r="U30" s="690">
        <f t="shared" si="3"/>
        <v>2370</v>
      </c>
      <c r="V30" s="690">
        <f t="shared" si="3"/>
        <v>61841</v>
      </c>
      <c r="W30" s="690">
        <f t="shared" si="3"/>
        <v>43299</v>
      </c>
      <c r="X30" s="690">
        <f t="shared" si="3"/>
        <v>18542</v>
      </c>
      <c r="Y30" s="690">
        <f t="shared" si="3"/>
        <v>78122</v>
      </c>
      <c r="Z30" s="690">
        <f t="shared" si="3"/>
        <v>75467</v>
      </c>
      <c r="AA30" s="690">
        <f t="shared" si="3"/>
        <v>2655</v>
      </c>
      <c r="AB30" s="690">
        <f t="shared" si="3"/>
        <v>68684</v>
      </c>
      <c r="AC30" s="690">
        <f t="shared" si="3"/>
        <v>67184</v>
      </c>
      <c r="AD30" s="690">
        <f t="shared" si="3"/>
        <v>1500</v>
      </c>
      <c r="AE30" s="690" t="e">
        <f t="shared" si="3"/>
        <v>#REF!</v>
      </c>
      <c r="AF30" s="690" t="e">
        <f t="shared" si="3"/>
        <v>#REF!</v>
      </c>
      <c r="AG30" s="690" t="e">
        <f t="shared" si="3"/>
        <v>#REF!</v>
      </c>
      <c r="AH30" s="690" t="e">
        <f t="shared" si="3"/>
        <v>#REF!</v>
      </c>
      <c r="AI30" s="690" t="e">
        <f t="shared" si="3"/>
        <v>#REF!</v>
      </c>
      <c r="AJ30" s="690">
        <f t="shared" si="3"/>
        <v>0</v>
      </c>
      <c r="AK30" s="691"/>
      <c r="AL30" s="692"/>
      <c r="AM30" s="692"/>
      <c r="AN30" s="692"/>
    </row>
    <row r="31" spans="1:45" s="16" customFormat="1" ht="30.75" customHeight="1">
      <c r="A31" s="693" t="s">
        <v>481</v>
      </c>
      <c r="B31" s="694" t="s">
        <v>532</v>
      </c>
      <c r="C31" s="695"/>
      <c r="D31" s="690">
        <f t="shared" ref="D31:AJ31" si="4">D32+D34+D56+D66+D75+D81+D90+D97+D103+D119</f>
        <v>164392</v>
      </c>
      <c r="E31" s="690">
        <f t="shared" si="4"/>
        <v>156480</v>
      </c>
      <c r="F31" s="690">
        <f t="shared" si="4"/>
        <v>163192</v>
      </c>
      <c r="G31" s="690">
        <f t="shared" si="4"/>
        <v>155280</v>
      </c>
      <c r="H31" s="690">
        <f t="shared" si="4"/>
        <v>0</v>
      </c>
      <c r="I31" s="690">
        <f t="shared" si="4"/>
        <v>155280</v>
      </c>
      <c r="J31" s="690">
        <f t="shared" si="4"/>
        <v>7912</v>
      </c>
      <c r="K31" s="690">
        <f t="shared" si="4"/>
        <v>0</v>
      </c>
      <c r="L31" s="690">
        <f t="shared" si="4"/>
        <v>7912</v>
      </c>
      <c r="M31" s="690">
        <f t="shared" si="4"/>
        <v>0</v>
      </c>
      <c r="N31" s="690">
        <f t="shared" si="4"/>
        <v>0</v>
      </c>
      <c r="O31" s="690">
        <f t="shared" si="4"/>
        <v>0</v>
      </c>
      <c r="P31" s="690">
        <f t="shared" si="4"/>
        <v>164392</v>
      </c>
      <c r="Q31" s="690">
        <f t="shared" si="4"/>
        <v>156480</v>
      </c>
      <c r="R31" s="690">
        <f t="shared" si="4"/>
        <v>7912</v>
      </c>
      <c r="S31" s="690">
        <f t="shared" si="4"/>
        <v>158850</v>
      </c>
      <c r="T31" s="690">
        <f t="shared" si="4"/>
        <v>156480</v>
      </c>
      <c r="U31" s="690">
        <f t="shared" si="4"/>
        <v>2370</v>
      </c>
      <c r="V31" s="690">
        <f t="shared" si="4"/>
        <v>4542</v>
      </c>
      <c r="W31" s="690">
        <f t="shared" si="4"/>
        <v>0</v>
      </c>
      <c r="X31" s="690">
        <f t="shared" si="4"/>
        <v>4542</v>
      </c>
      <c r="Y31" s="690">
        <f t="shared" si="4"/>
        <v>1000</v>
      </c>
      <c r="Z31" s="690">
        <f t="shared" si="4"/>
        <v>0</v>
      </c>
      <c r="AA31" s="690">
        <f t="shared" si="4"/>
        <v>1000</v>
      </c>
      <c r="AB31" s="690">
        <f t="shared" si="4"/>
        <v>0</v>
      </c>
      <c r="AC31" s="690">
        <f t="shared" si="4"/>
        <v>0</v>
      </c>
      <c r="AD31" s="690">
        <f t="shared" si="4"/>
        <v>0</v>
      </c>
      <c r="AE31" s="690">
        <f t="shared" si="4"/>
        <v>149115</v>
      </c>
      <c r="AF31" s="690">
        <f t="shared" si="4"/>
        <v>147990</v>
      </c>
      <c r="AG31" s="690">
        <f t="shared" si="4"/>
        <v>1125</v>
      </c>
      <c r="AH31" s="690">
        <f t="shared" si="4"/>
        <v>0</v>
      </c>
      <c r="AI31" s="690">
        <f t="shared" si="4"/>
        <v>0</v>
      </c>
      <c r="AJ31" s="690">
        <f t="shared" si="4"/>
        <v>0</v>
      </c>
      <c r="AK31" s="696"/>
      <c r="AL31" s="692"/>
      <c r="AM31" s="692"/>
      <c r="AN31" s="692"/>
      <c r="AO31" s="89"/>
      <c r="AP31" s="89"/>
      <c r="AQ31" s="89"/>
      <c r="AR31" s="89"/>
      <c r="AS31" s="89"/>
    </row>
    <row r="32" spans="1:45" s="90" customFormat="1" ht="24.75" customHeight="1">
      <c r="A32" s="709" t="s">
        <v>18</v>
      </c>
      <c r="B32" s="697" t="s">
        <v>19</v>
      </c>
      <c r="C32" s="698"/>
      <c r="D32" s="690">
        <f t="shared" ref="D32:E32" si="5">SUM(D33)</f>
        <v>3148</v>
      </c>
      <c r="E32" s="690">
        <f t="shared" si="5"/>
        <v>3148</v>
      </c>
      <c r="F32" s="690">
        <f>SUM(F33)</f>
        <v>3148</v>
      </c>
      <c r="G32" s="690">
        <f t="shared" ref="G32:AJ32" si="6">SUM(G33)</f>
        <v>3148</v>
      </c>
      <c r="H32" s="690">
        <f t="shared" si="6"/>
        <v>0</v>
      </c>
      <c r="I32" s="690">
        <f t="shared" si="6"/>
        <v>3148</v>
      </c>
      <c r="J32" s="690">
        <f t="shared" si="6"/>
        <v>0</v>
      </c>
      <c r="K32" s="690">
        <f t="shared" si="6"/>
        <v>0</v>
      </c>
      <c r="L32" s="690">
        <f t="shared" si="6"/>
        <v>0</v>
      </c>
      <c r="M32" s="690">
        <f t="shared" si="6"/>
        <v>0</v>
      </c>
      <c r="N32" s="690">
        <f t="shared" si="6"/>
        <v>0</v>
      </c>
      <c r="O32" s="690">
        <f t="shared" si="6"/>
        <v>0</v>
      </c>
      <c r="P32" s="690">
        <f t="shared" si="6"/>
        <v>3148</v>
      </c>
      <c r="Q32" s="690">
        <f t="shared" si="6"/>
        <v>3148</v>
      </c>
      <c r="R32" s="690">
        <f t="shared" si="6"/>
        <v>0</v>
      </c>
      <c r="S32" s="690">
        <f t="shared" si="6"/>
        <v>3148</v>
      </c>
      <c r="T32" s="690">
        <f t="shared" si="6"/>
        <v>3148</v>
      </c>
      <c r="U32" s="690">
        <f t="shared" si="6"/>
        <v>0</v>
      </c>
      <c r="V32" s="690">
        <f t="shared" si="6"/>
        <v>0</v>
      </c>
      <c r="W32" s="690">
        <f t="shared" si="6"/>
        <v>0</v>
      </c>
      <c r="X32" s="690">
        <f t="shared" si="6"/>
        <v>0</v>
      </c>
      <c r="Y32" s="690">
        <f t="shared" si="6"/>
        <v>0</v>
      </c>
      <c r="Z32" s="690">
        <f t="shared" si="6"/>
        <v>0</v>
      </c>
      <c r="AA32" s="690">
        <f t="shared" si="6"/>
        <v>0</v>
      </c>
      <c r="AB32" s="690">
        <f t="shared" si="6"/>
        <v>0</v>
      </c>
      <c r="AC32" s="690">
        <f t="shared" si="6"/>
        <v>0</v>
      </c>
      <c r="AD32" s="690">
        <f t="shared" si="6"/>
        <v>0</v>
      </c>
      <c r="AE32" s="690">
        <f t="shared" si="6"/>
        <v>3148</v>
      </c>
      <c r="AF32" s="690">
        <f t="shared" si="6"/>
        <v>3148</v>
      </c>
      <c r="AG32" s="690">
        <f t="shared" si="6"/>
        <v>0</v>
      </c>
      <c r="AH32" s="690">
        <f t="shared" si="6"/>
        <v>0</v>
      </c>
      <c r="AI32" s="690">
        <f t="shared" si="6"/>
        <v>0</v>
      </c>
      <c r="AJ32" s="690">
        <f t="shared" si="6"/>
        <v>0</v>
      </c>
      <c r="AK32" s="696"/>
      <c r="AL32" s="702"/>
      <c r="AM32" s="702"/>
      <c r="AN32" s="702"/>
      <c r="AO32" s="89"/>
      <c r="AP32" s="89"/>
      <c r="AQ32" s="89"/>
      <c r="AR32" s="89"/>
      <c r="AS32" s="89"/>
    </row>
    <row r="33" spans="1:45" s="16" customFormat="1" ht="21.75" customHeight="1">
      <c r="A33" s="703" t="s">
        <v>20</v>
      </c>
      <c r="B33" s="704" t="s">
        <v>21</v>
      </c>
      <c r="C33" s="695"/>
      <c r="D33" s="109">
        <f>E33</f>
        <v>3148</v>
      </c>
      <c r="E33" s="109">
        <v>3148</v>
      </c>
      <c r="F33" s="109">
        <f>G33+J33</f>
        <v>3148</v>
      </c>
      <c r="G33" s="109">
        <f>H33+I33</f>
        <v>3148</v>
      </c>
      <c r="H33" s="109"/>
      <c r="I33" s="109">
        <v>3148</v>
      </c>
      <c r="J33" s="109">
        <f>K33+L33</f>
        <v>0</v>
      </c>
      <c r="K33" s="109"/>
      <c r="L33" s="109"/>
      <c r="M33" s="109">
        <f>N33+O33</f>
        <v>0</v>
      </c>
      <c r="N33" s="109"/>
      <c r="O33" s="109"/>
      <c r="P33" s="109">
        <f>Q33+R33</f>
        <v>3148</v>
      </c>
      <c r="Q33" s="109">
        <v>3148</v>
      </c>
      <c r="R33" s="109"/>
      <c r="S33" s="109">
        <f>T33+U33</f>
        <v>3148</v>
      </c>
      <c r="T33" s="109">
        <v>3148</v>
      </c>
      <c r="U33" s="109"/>
      <c r="V33" s="109">
        <f>W33+X33</f>
        <v>0</v>
      </c>
      <c r="W33" s="109"/>
      <c r="X33" s="109"/>
      <c r="Y33" s="109">
        <f>Z33+AA33</f>
        <v>0</v>
      </c>
      <c r="Z33" s="109"/>
      <c r="AA33" s="109"/>
      <c r="AB33" s="109">
        <f>AC33+AD33</f>
        <v>0</v>
      </c>
      <c r="AC33" s="109"/>
      <c r="AD33" s="109"/>
      <c r="AE33" s="109">
        <f>AF33+AG33</f>
        <v>3148</v>
      </c>
      <c r="AF33" s="109">
        <v>3148</v>
      </c>
      <c r="AG33" s="109"/>
      <c r="AH33" s="705" t="s">
        <v>114</v>
      </c>
      <c r="AI33" s="710"/>
      <c r="AJ33" s="710"/>
      <c r="AK33" s="691"/>
      <c r="AL33" s="706"/>
      <c r="AM33" s="706"/>
      <c r="AN33" s="706"/>
      <c r="AO33" s="91"/>
      <c r="AP33" s="91"/>
      <c r="AQ33" s="91"/>
      <c r="AR33" s="91"/>
      <c r="AS33" s="89"/>
    </row>
    <row r="34" spans="1:45" s="90" customFormat="1" ht="24.75" customHeight="1">
      <c r="A34" s="709" t="s">
        <v>22</v>
      </c>
      <c r="B34" s="697" t="s">
        <v>23</v>
      </c>
      <c r="C34" s="698"/>
      <c r="D34" s="690">
        <f t="shared" ref="D34:AJ34" si="7">SUM(D35:D55)</f>
        <v>17828</v>
      </c>
      <c r="E34" s="690">
        <f t="shared" si="7"/>
        <v>17828</v>
      </c>
      <c r="F34" s="690">
        <f t="shared" si="7"/>
        <v>16628</v>
      </c>
      <c r="G34" s="690">
        <f t="shared" si="7"/>
        <v>16628</v>
      </c>
      <c r="H34" s="690">
        <f t="shared" si="7"/>
        <v>0</v>
      </c>
      <c r="I34" s="690">
        <f t="shared" si="7"/>
        <v>16628</v>
      </c>
      <c r="J34" s="690">
        <f t="shared" si="7"/>
        <v>0</v>
      </c>
      <c r="K34" s="690">
        <f t="shared" si="7"/>
        <v>0</v>
      </c>
      <c r="L34" s="690">
        <f t="shared" si="7"/>
        <v>0</v>
      </c>
      <c r="M34" s="690">
        <f t="shared" si="7"/>
        <v>0</v>
      </c>
      <c r="N34" s="690">
        <f t="shared" si="7"/>
        <v>0</v>
      </c>
      <c r="O34" s="690">
        <f t="shared" si="7"/>
        <v>0</v>
      </c>
      <c r="P34" s="690">
        <f t="shared" si="7"/>
        <v>17828</v>
      </c>
      <c r="Q34" s="690">
        <f t="shared" si="7"/>
        <v>17828</v>
      </c>
      <c r="R34" s="690">
        <f t="shared" si="7"/>
        <v>0</v>
      </c>
      <c r="S34" s="690">
        <f t="shared" si="7"/>
        <v>17828</v>
      </c>
      <c r="T34" s="690">
        <f t="shared" si="7"/>
        <v>17828</v>
      </c>
      <c r="U34" s="690">
        <f t="shared" si="7"/>
        <v>0</v>
      </c>
      <c r="V34" s="690">
        <f t="shared" si="7"/>
        <v>0</v>
      </c>
      <c r="W34" s="690">
        <f t="shared" si="7"/>
        <v>0</v>
      </c>
      <c r="X34" s="690">
        <f t="shared" si="7"/>
        <v>0</v>
      </c>
      <c r="Y34" s="690">
        <f t="shared" si="7"/>
        <v>0</v>
      </c>
      <c r="Z34" s="690">
        <f t="shared" si="7"/>
        <v>0</v>
      </c>
      <c r="AA34" s="690">
        <f t="shared" si="7"/>
        <v>0</v>
      </c>
      <c r="AB34" s="690">
        <f t="shared" si="7"/>
        <v>0</v>
      </c>
      <c r="AC34" s="690">
        <f t="shared" si="7"/>
        <v>0</v>
      </c>
      <c r="AD34" s="690">
        <f t="shared" si="7"/>
        <v>0</v>
      </c>
      <c r="AE34" s="690">
        <f t="shared" si="7"/>
        <v>17747</v>
      </c>
      <c r="AF34" s="690">
        <f t="shared" si="7"/>
        <v>16628</v>
      </c>
      <c r="AG34" s="690">
        <f t="shared" si="7"/>
        <v>1119</v>
      </c>
      <c r="AH34" s="690">
        <f t="shared" si="7"/>
        <v>0</v>
      </c>
      <c r="AI34" s="690">
        <f t="shared" si="7"/>
        <v>0</v>
      </c>
      <c r="AJ34" s="690">
        <f t="shared" si="7"/>
        <v>0</v>
      </c>
      <c r="AK34" s="691"/>
      <c r="AL34" s="702"/>
      <c r="AM34" s="702"/>
      <c r="AN34" s="702"/>
      <c r="AO34" s="89"/>
      <c r="AP34" s="89"/>
      <c r="AQ34" s="89"/>
      <c r="AR34" s="89"/>
      <c r="AS34" s="89"/>
    </row>
    <row r="35" spans="1:45" s="16" customFormat="1" ht="34.5" customHeight="1">
      <c r="A35" s="703" t="s">
        <v>20</v>
      </c>
      <c r="B35" s="704" t="s">
        <v>24</v>
      </c>
      <c r="C35" s="695"/>
      <c r="D35" s="109">
        <f t="shared" ref="D35:D98" si="8">E35</f>
        <v>400</v>
      </c>
      <c r="E35" s="109">
        <v>400</v>
      </c>
      <c r="F35" s="109">
        <f t="shared" ref="F35:F55" si="9">G35+J35</f>
        <v>400</v>
      </c>
      <c r="G35" s="109">
        <f t="shared" ref="G35:G55" si="10">H35+I35</f>
        <v>400</v>
      </c>
      <c r="H35" s="109"/>
      <c r="I35" s="109">
        <v>400</v>
      </c>
      <c r="J35" s="109">
        <f t="shared" ref="J35:J98" si="11">K35+L35</f>
        <v>0</v>
      </c>
      <c r="K35" s="109"/>
      <c r="L35" s="109"/>
      <c r="M35" s="109">
        <f t="shared" ref="M35:M98" si="12">N35+O35</f>
        <v>0</v>
      </c>
      <c r="N35" s="109"/>
      <c r="O35" s="109"/>
      <c r="P35" s="109">
        <f t="shared" ref="P35:P98" si="13">Q35+R35</f>
        <v>400</v>
      </c>
      <c r="Q35" s="109">
        <v>400</v>
      </c>
      <c r="R35" s="109"/>
      <c r="S35" s="109">
        <f t="shared" ref="S35:S98" si="14">T35+U35</f>
        <v>400</v>
      </c>
      <c r="T35" s="109">
        <v>400</v>
      </c>
      <c r="U35" s="109"/>
      <c r="V35" s="109">
        <f t="shared" ref="V35:V98" si="15">W35+X35</f>
        <v>0</v>
      </c>
      <c r="W35" s="109"/>
      <c r="X35" s="109"/>
      <c r="Y35" s="109">
        <f t="shared" ref="Y35:Y98" si="16">Z35+AA35</f>
        <v>0</v>
      </c>
      <c r="Z35" s="109"/>
      <c r="AA35" s="109"/>
      <c r="AB35" s="109">
        <f t="shared" ref="AB35:AB98" si="17">AC35+AD35</f>
        <v>0</v>
      </c>
      <c r="AC35" s="109"/>
      <c r="AD35" s="109"/>
      <c r="AE35" s="109">
        <f t="shared" ref="AE35:AE55" si="18">AF35+AG35</f>
        <v>420</v>
      </c>
      <c r="AF35" s="109">
        <v>400</v>
      </c>
      <c r="AG35" s="109">
        <v>20</v>
      </c>
      <c r="AH35" s="705" t="s">
        <v>114</v>
      </c>
      <c r="AI35" s="109"/>
      <c r="AJ35" s="109"/>
      <c r="AK35" s="691"/>
      <c r="AL35" s="706"/>
      <c r="AM35" s="706"/>
      <c r="AN35" s="706"/>
      <c r="AO35" s="91"/>
      <c r="AP35" s="91"/>
      <c r="AQ35" s="91"/>
      <c r="AR35" s="91"/>
      <c r="AS35" s="89"/>
    </row>
    <row r="36" spans="1:45" s="16" customFormat="1" ht="34.5" customHeight="1">
      <c r="A36" s="703" t="s">
        <v>48</v>
      </c>
      <c r="B36" s="704" t="s">
        <v>68</v>
      </c>
      <c r="C36" s="695"/>
      <c r="D36" s="109">
        <f t="shared" si="8"/>
        <v>400</v>
      </c>
      <c r="E36" s="109">
        <v>400</v>
      </c>
      <c r="F36" s="109">
        <f t="shared" si="9"/>
        <v>400</v>
      </c>
      <c r="G36" s="109">
        <f t="shared" si="10"/>
        <v>400</v>
      </c>
      <c r="H36" s="109"/>
      <c r="I36" s="109">
        <v>400</v>
      </c>
      <c r="J36" s="109">
        <f t="shared" si="11"/>
        <v>0</v>
      </c>
      <c r="K36" s="109"/>
      <c r="L36" s="109"/>
      <c r="M36" s="109">
        <f t="shared" si="12"/>
        <v>0</v>
      </c>
      <c r="N36" s="109"/>
      <c r="O36" s="109"/>
      <c r="P36" s="109">
        <f t="shared" si="13"/>
        <v>400</v>
      </c>
      <c r="Q36" s="109">
        <v>400</v>
      </c>
      <c r="R36" s="109"/>
      <c r="S36" s="109">
        <f t="shared" si="14"/>
        <v>400</v>
      </c>
      <c r="T36" s="109">
        <v>400</v>
      </c>
      <c r="U36" s="109"/>
      <c r="V36" s="109">
        <f t="shared" si="15"/>
        <v>0</v>
      </c>
      <c r="W36" s="109"/>
      <c r="X36" s="109"/>
      <c r="Y36" s="109">
        <f t="shared" si="16"/>
        <v>0</v>
      </c>
      <c r="Z36" s="109"/>
      <c r="AA36" s="109"/>
      <c r="AB36" s="109">
        <f t="shared" si="17"/>
        <v>0</v>
      </c>
      <c r="AC36" s="109"/>
      <c r="AD36" s="109"/>
      <c r="AE36" s="109">
        <f t="shared" si="18"/>
        <v>420</v>
      </c>
      <c r="AF36" s="109">
        <v>400</v>
      </c>
      <c r="AG36" s="109">
        <v>20</v>
      </c>
      <c r="AH36" s="705" t="s">
        <v>114</v>
      </c>
      <c r="AI36" s="109"/>
      <c r="AJ36" s="109"/>
      <c r="AK36" s="691"/>
      <c r="AL36" s="706"/>
      <c r="AM36" s="706"/>
      <c r="AN36" s="706"/>
      <c r="AO36" s="91"/>
      <c r="AP36" s="91"/>
      <c r="AQ36" s="91"/>
      <c r="AR36" s="91"/>
      <c r="AS36" s="89"/>
    </row>
    <row r="37" spans="1:45" s="16" customFormat="1" ht="34.5" customHeight="1">
      <c r="A37" s="703" t="s">
        <v>49</v>
      </c>
      <c r="B37" s="704" t="s">
        <v>69</v>
      </c>
      <c r="C37" s="695"/>
      <c r="D37" s="109">
        <f t="shared" si="8"/>
        <v>400</v>
      </c>
      <c r="E37" s="109">
        <v>400</v>
      </c>
      <c r="F37" s="109">
        <f t="shared" si="9"/>
        <v>400</v>
      </c>
      <c r="G37" s="109">
        <f t="shared" si="10"/>
        <v>400</v>
      </c>
      <c r="H37" s="109"/>
      <c r="I37" s="109">
        <v>400</v>
      </c>
      <c r="J37" s="109">
        <f t="shared" si="11"/>
        <v>0</v>
      </c>
      <c r="K37" s="109"/>
      <c r="L37" s="109"/>
      <c r="M37" s="109">
        <f t="shared" si="12"/>
        <v>0</v>
      </c>
      <c r="N37" s="109"/>
      <c r="O37" s="109"/>
      <c r="P37" s="109">
        <f t="shared" si="13"/>
        <v>400</v>
      </c>
      <c r="Q37" s="109">
        <v>400</v>
      </c>
      <c r="R37" s="109"/>
      <c r="S37" s="109">
        <f t="shared" si="14"/>
        <v>400</v>
      </c>
      <c r="T37" s="109">
        <v>400</v>
      </c>
      <c r="U37" s="109"/>
      <c r="V37" s="109">
        <f t="shared" si="15"/>
        <v>0</v>
      </c>
      <c r="W37" s="109"/>
      <c r="X37" s="109"/>
      <c r="Y37" s="109">
        <f t="shared" si="16"/>
        <v>0</v>
      </c>
      <c r="Z37" s="109"/>
      <c r="AA37" s="109"/>
      <c r="AB37" s="109">
        <f t="shared" si="17"/>
        <v>0</v>
      </c>
      <c r="AC37" s="109"/>
      <c r="AD37" s="109"/>
      <c r="AE37" s="109">
        <f t="shared" si="18"/>
        <v>420</v>
      </c>
      <c r="AF37" s="109">
        <v>400</v>
      </c>
      <c r="AG37" s="109">
        <v>20</v>
      </c>
      <c r="AH37" s="705" t="s">
        <v>114</v>
      </c>
      <c r="AI37" s="109"/>
      <c r="AJ37" s="109"/>
      <c r="AK37" s="691"/>
      <c r="AL37" s="706"/>
      <c r="AM37" s="706"/>
      <c r="AN37" s="706"/>
      <c r="AO37" s="91"/>
      <c r="AP37" s="91"/>
      <c r="AQ37" s="91"/>
      <c r="AR37" s="91"/>
      <c r="AS37" s="89"/>
    </row>
    <row r="38" spans="1:45" s="16" customFormat="1" ht="34.5" customHeight="1">
      <c r="A38" s="703" t="s">
        <v>50</v>
      </c>
      <c r="B38" s="704" t="s">
        <v>70</v>
      </c>
      <c r="C38" s="695"/>
      <c r="D38" s="109">
        <f t="shared" si="8"/>
        <v>400</v>
      </c>
      <c r="E38" s="109">
        <v>400</v>
      </c>
      <c r="F38" s="109">
        <f t="shared" si="9"/>
        <v>400</v>
      </c>
      <c r="G38" s="109">
        <f t="shared" si="10"/>
        <v>400</v>
      </c>
      <c r="H38" s="109"/>
      <c r="I38" s="109">
        <v>400</v>
      </c>
      <c r="J38" s="109">
        <f t="shared" si="11"/>
        <v>0</v>
      </c>
      <c r="K38" s="109"/>
      <c r="L38" s="109"/>
      <c r="M38" s="109">
        <f t="shared" si="12"/>
        <v>0</v>
      </c>
      <c r="N38" s="109"/>
      <c r="O38" s="109"/>
      <c r="P38" s="109">
        <f t="shared" si="13"/>
        <v>400</v>
      </c>
      <c r="Q38" s="109">
        <v>400</v>
      </c>
      <c r="R38" s="109"/>
      <c r="S38" s="109">
        <f t="shared" si="14"/>
        <v>400</v>
      </c>
      <c r="T38" s="109">
        <v>400</v>
      </c>
      <c r="U38" s="109"/>
      <c r="V38" s="109">
        <f t="shared" si="15"/>
        <v>0</v>
      </c>
      <c r="W38" s="109"/>
      <c r="X38" s="109"/>
      <c r="Y38" s="109">
        <f t="shared" si="16"/>
        <v>0</v>
      </c>
      <c r="Z38" s="109"/>
      <c r="AA38" s="109"/>
      <c r="AB38" s="109">
        <f t="shared" si="17"/>
        <v>0</v>
      </c>
      <c r="AC38" s="109"/>
      <c r="AD38" s="109"/>
      <c r="AE38" s="109">
        <f t="shared" si="18"/>
        <v>420</v>
      </c>
      <c r="AF38" s="109">
        <v>400</v>
      </c>
      <c r="AG38" s="109">
        <v>20</v>
      </c>
      <c r="AH38" s="705" t="s">
        <v>114</v>
      </c>
      <c r="AI38" s="109"/>
      <c r="AJ38" s="109"/>
      <c r="AK38" s="691"/>
      <c r="AL38" s="706"/>
      <c r="AM38" s="706"/>
      <c r="AN38" s="706"/>
      <c r="AO38" s="91"/>
      <c r="AP38" s="91"/>
      <c r="AQ38" s="91"/>
      <c r="AR38" s="91"/>
      <c r="AS38" s="89"/>
    </row>
    <row r="39" spans="1:45" s="16" customFormat="1" ht="34.5" customHeight="1">
      <c r="A39" s="703" t="s">
        <v>51</v>
      </c>
      <c r="B39" s="704" t="s">
        <v>25</v>
      </c>
      <c r="C39" s="695"/>
      <c r="D39" s="109">
        <f t="shared" si="8"/>
        <v>400</v>
      </c>
      <c r="E39" s="109">
        <v>400</v>
      </c>
      <c r="F39" s="109">
        <f t="shared" si="9"/>
        <v>400</v>
      </c>
      <c r="G39" s="109">
        <f t="shared" si="10"/>
        <v>400</v>
      </c>
      <c r="H39" s="109"/>
      <c r="I39" s="109">
        <v>400</v>
      </c>
      <c r="J39" s="109">
        <f t="shared" si="11"/>
        <v>0</v>
      </c>
      <c r="K39" s="109"/>
      <c r="L39" s="109"/>
      <c r="M39" s="109">
        <f t="shared" si="12"/>
        <v>0</v>
      </c>
      <c r="N39" s="109"/>
      <c r="O39" s="109"/>
      <c r="P39" s="109">
        <f t="shared" si="13"/>
        <v>400</v>
      </c>
      <c r="Q39" s="109">
        <v>400</v>
      </c>
      <c r="R39" s="109"/>
      <c r="S39" s="109">
        <f t="shared" si="14"/>
        <v>400</v>
      </c>
      <c r="T39" s="109">
        <v>400</v>
      </c>
      <c r="U39" s="109"/>
      <c r="V39" s="109">
        <f t="shared" si="15"/>
        <v>0</v>
      </c>
      <c r="W39" s="109"/>
      <c r="X39" s="109"/>
      <c r="Y39" s="109">
        <f t="shared" si="16"/>
        <v>0</v>
      </c>
      <c r="Z39" s="109"/>
      <c r="AA39" s="109"/>
      <c r="AB39" s="109">
        <f t="shared" si="17"/>
        <v>0</v>
      </c>
      <c r="AC39" s="109"/>
      <c r="AD39" s="109"/>
      <c r="AE39" s="109">
        <f t="shared" si="18"/>
        <v>420</v>
      </c>
      <c r="AF39" s="109">
        <v>400</v>
      </c>
      <c r="AG39" s="109">
        <v>20</v>
      </c>
      <c r="AH39" s="705" t="s">
        <v>114</v>
      </c>
      <c r="AI39" s="109"/>
      <c r="AJ39" s="109"/>
      <c r="AK39" s="691"/>
      <c r="AL39" s="706"/>
      <c r="AM39" s="706"/>
      <c r="AN39" s="706"/>
      <c r="AO39" s="91"/>
      <c r="AP39" s="91"/>
      <c r="AQ39" s="91"/>
      <c r="AR39" s="91"/>
      <c r="AS39" s="89"/>
    </row>
    <row r="40" spans="1:45" s="16" customFormat="1" ht="34.5" customHeight="1">
      <c r="A40" s="703" t="s">
        <v>52</v>
      </c>
      <c r="B40" s="704" t="s">
        <v>26</v>
      </c>
      <c r="C40" s="695"/>
      <c r="D40" s="109">
        <f t="shared" si="8"/>
        <v>400</v>
      </c>
      <c r="E40" s="109">
        <v>400</v>
      </c>
      <c r="F40" s="109">
        <f t="shared" si="9"/>
        <v>400</v>
      </c>
      <c r="G40" s="109">
        <f t="shared" si="10"/>
        <v>400</v>
      </c>
      <c r="H40" s="109"/>
      <c r="I40" s="109">
        <v>400</v>
      </c>
      <c r="J40" s="109">
        <f t="shared" si="11"/>
        <v>0</v>
      </c>
      <c r="K40" s="109"/>
      <c r="L40" s="109"/>
      <c r="M40" s="109">
        <f t="shared" si="12"/>
        <v>0</v>
      </c>
      <c r="N40" s="109"/>
      <c r="O40" s="109"/>
      <c r="P40" s="109">
        <f t="shared" si="13"/>
        <v>400</v>
      </c>
      <c r="Q40" s="109">
        <v>400</v>
      </c>
      <c r="R40" s="109"/>
      <c r="S40" s="109">
        <f t="shared" si="14"/>
        <v>400</v>
      </c>
      <c r="T40" s="109">
        <v>400</v>
      </c>
      <c r="U40" s="109"/>
      <c r="V40" s="109">
        <f t="shared" si="15"/>
        <v>0</v>
      </c>
      <c r="W40" s="109"/>
      <c r="X40" s="109"/>
      <c r="Y40" s="109">
        <f t="shared" si="16"/>
        <v>0</v>
      </c>
      <c r="Z40" s="109"/>
      <c r="AA40" s="109"/>
      <c r="AB40" s="109">
        <f t="shared" si="17"/>
        <v>0</v>
      </c>
      <c r="AC40" s="109"/>
      <c r="AD40" s="109"/>
      <c r="AE40" s="109">
        <f t="shared" si="18"/>
        <v>420</v>
      </c>
      <c r="AF40" s="109">
        <v>400</v>
      </c>
      <c r="AG40" s="109">
        <v>20</v>
      </c>
      <c r="AH40" s="705" t="s">
        <v>114</v>
      </c>
      <c r="AI40" s="109"/>
      <c r="AJ40" s="109"/>
      <c r="AK40" s="691"/>
      <c r="AL40" s="706"/>
      <c r="AM40" s="706"/>
      <c r="AN40" s="706"/>
      <c r="AO40" s="91"/>
      <c r="AP40" s="91"/>
      <c r="AQ40" s="91"/>
      <c r="AR40" s="91"/>
      <c r="AS40" s="89"/>
    </row>
    <row r="41" spans="1:45" s="16" customFormat="1" ht="34.5" customHeight="1">
      <c r="A41" s="703" t="s">
        <v>53</v>
      </c>
      <c r="B41" s="704" t="s">
        <v>71</v>
      </c>
      <c r="C41" s="695"/>
      <c r="D41" s="109">
        <f t="shared" si="8"/>
        <v>400</v>
      </c>
      <c r="E41" s="109">
        <v>400</v>
      </c>
      <c r="F41" s="109">
        <f t="shared" si="9"/>
        <v>400</v>
      </c>
      <c r="G41" s="109">
        <f t="shared" si="10"/>
        <v>400</v>
      </c>
      <c r="H41" s="109"/>
      <c r="I41" s="109">
        <v>400</v>
      </c>
      <c r="J41" s="109">
        <f t="shared" si="11"/>
        <v>0</v>
      </c>
      <c r="K41" s="109"/>
      <c r="L41" s="109"/>
      <c r="M41" s="109">
        <f t="shared" si="12"/>
        <v>0</v>
      </c>
      <c r="N41" s="109"/>
      <c r="O41" s="109"/>
      <c r="P41" s="109">
        <f t="shared" si="13"/>
        <v>400</v>
      </c>
      <c r="Q41" s="109">
        <v>400</v>
      </c>
      <c r="R41" s="109"/>
      <c r="S41" s="109">
        <f t="shared" si="14"/>
        <v>400</v>
      </c>
      <c r="T41" s="109">
        <v>400</v>
      </c>
      <c r="U41" s="109"/>
      <c r="V41" s="109">
        <f t="shared" si="15"/>
        <v>0</v>
      </c>
      <c r="W41" s="109"/>
      <c r="X41" s="109"/>
      <c r="Y41" s="109">
        <f t="shared" si="16"/>
        <v>0</v>
      </c>
      <c r="Z41" s="109"/>
      <c r="AA41" s="109"/>
      <c r="AB41" s="109">
        <f t="shared" si="17"/>
        <v>0</v>
      </c>
      <c r="AC41" s="109"/>
      <c r="AD41" s="109"/>
      <c r="AE41" s="109">
        <f t="shared" si="18"/>
        <v>420</v>
      </c>
      <c r="AF41" s="109">
        <v>400</v>
      </c>
      <c r="AG41" s="109">
        <v>20</v>
      </c>
      <c r="AH41" s="705" t="s">
        <v>114</v>
      </c>
      <c r="AI41" s="109"/>
      <c r="AJ41" s="109"/>
      <c r="AK41" s="691"/>
      <c r="AL41" s="706"/>
      <c r="AM41" s="706"/>
      <c r="AN41" s="706"/>
      <c r="AO41" s="91"/>
      <c r="AP41" s="91"/>
      <c r="AQ41" s="91"/>
      <c r="AR41" s="91"/>
      <c r="AS41" s="89"/>
    </row>
    <row r="42" spans="1:45" s="16" customFormat="1" ht="48" customHeight="1">
      <c r="A42" s="703" t="s">
        <v>54</v>
      </c>
      <c r="B42" s="704" t="s">
        <v>27</v>
      </c>
      <c r="C42" s="695"/>
      <c r="D42" s="109">
        <f t="shared" si="8"/>
        <v>400</v>
      </c>
      <c r="E42" s="109">
        <v>400</v>
      </c>
      <c r="F42" s="109">
        <f t="shared" si="9"/>
        <v>400</v>
      </c>
      <c r="G42" s="109">
        <f t="shared" si="10"/>
        <v>400</v>
      </c>
      <c r="H42" s="109"/>
      <c r="I42" s="109">
        <v>400</v>
      </c>
      <c r="J42" s="109">
        <f t="shared" si="11"/>
        <v>0</v>
      </c>
      <c r="K42" s="109"/>
      <c r="L42" s="109"/>
      <c r="M42" s="109">
        <f t="shared" si="12"/>
        <v>0</v>
      </c>
      <c r="N42" s="109"/>
      <c r="O42" s="109"/>
      <c r="P42" s="109">
        <f t="shared" si="13"/>
        <v>400</v>
      </c>
      <c r="Q42" s="109">
        <v>400</v>
      </c>
      <c r="R42" s="109"/>
      <c r="S42" s="109">
        <f t="shared" si="14"/>
        <v>400</v>
      </c>
      <c r="T42" s="109">
        <v>400</v>
      </c>
      <c r="U42" s="109"/>
      <c r="V42" s="109">
        <f t="shared" si="15"/>
        <v>0</v>
      </c>
      <c r="W42" s="109"/>
      <c r="X42" s="109"/>
      <c r="Y42" s="109">
        <f t="shared" si="16"/>
        <v>0</v>
      </c>
      <c r="Z42" s="109"/>
      <c r="AA42" s="109"/>
      <c r="AB42" s="109">
        <f t="shared" si="17"/>
        <v>0</v>
      </c>
      <c r="AC42" s="109"/>
      <c r="AD42" s="109"/>
      <c r="AE42" s="109">
        <f t="shared" si="18"/>
        <v>420</v>
      </c>
      <c r="AF42" s="109">
        <v>400</v>
      </c>
      <c r="AG42" s="109">
        <v>20</v>
      </c>
      <c r="AH42" s="705" t="s">
        <v>114</v>
      </c>
      <c r="AI42" s="109"/>
      <c r="AJ42" s="109"/>
      <c r="AK42" s="691"/>
      <c r="AL42" s="706"/>
      <c r="AM42" s="706"/>
      <c r="AN42" s="706"/>
      <c r="AO42" s="91"/>
      <c r="AP42" s="91"/>
      <c r="AQ42" s="91"/>
      <c r="AR42" s="91"/>
      <c r="AS42" s="89"/>
    </row>
    <row r="43" spans="1:45" s="16" customFormat="1" ht="34.5" customHeight="1">
      <c r="A43" s="703" t="s">
        <v>55</v>
      </c>
      <c r="B43" s="704" t="s">
        <v>28</v>
      </c>
      <c r="C43" s="695"/>
      <c r="D43" s="109">
        <f t="shared" si="8"/>
        <v>400</v>
      </c>
      <c r="E43" s="109">
        <v>400</v>
      </c>
      <c r="F43" s="109">
        <f t="shared" si="9"/>
        <v>400</v>
      </c>
      <c r="G43" s="109">
        <f t="shared" si="10"/>
        <v>400</v>
      </c>
      <c r="H43" s="109"/>
      <c r="I43" s="109">
        <v>400</v>
      </c>
      <c r="J43" s="109">
        <f t="shared" si="11"/>
        <v>0</v>
      </c>
      <c r="K43" s="109"/>
      <c r="L43" s="109"/>
      <c r="M43" s="109">
        <f t="shared" si="12"/>
        <v>0</v>
      </c>
      <c r="N43" s="109"/>
      <c r="O43" s="109"/>
      <c r="P43" s="109">
        <f t="shared" si="13"/>
        <v>400</v>
      </c>
      <c r="Q43" s="109">
        <v>400</v>
      </c>
      <c r="R43" s="109"/>
      <c r="S43" s="109">
        <f t="shared" si="14"/>
        <v>400</v>
      </c>
      <c r="T43" s="109">
        <v>400</v>
      </c>
      <c r="U43" s="109"/>
      <c r="V43" s="109">
        <f t="shared" si="15"/>
        <v>0</v>
      </c>
      <c r="W43" s="109"/>
      <c r="X43" s="109"/>
      <c r="Y43" s="109">
        <f t="shared" si="16"/>
        <v>0</v>
      </c>
      <c r="Z43" s="109"/>
      <c r="AA43" s="109"/>
      <c r="AB43" s="109">
        <f t="shared" si="17"/>
        <v>0</v>
      </c>
      <c r="AC43" s="109"/>
      <c r="AD43" s="109"/>
      <c r="AE43" s="109">
        <f t="shared" si="18"/>
        <v>420</v>
      </c>
      <c r="AF43" s="109">
        <v>400</v>
      </c>
      <c r="AG43" s="109">
        <v>20</v>
      </c>
      <c r="AH43" s="705" t="s">
        <v>114</v>
      </c>
      <c r="AI43" s="109"/>
      <c r="AJ43" s="109"/>
      <c r="AK43" s="691"/>
      <c r="AL43" s="706"/>
      <c r="AM43" s="706"/>
      <c r="AN43" s="706"/>
      <c r="AO43" s="91"/>
      <c r="AP43" s="91"/>
      <c r="AQ43" s="91"/>
      <c r="AR43" s="91"/>
      <c r="AS43" s="89"/>
    </row>
    <row r="44" spans="1:45" s="16" customFormat="1" ht="34.5" customHeight="1">
      <c r="A44" s="703" t="s">
        <v>56</v>
      </c>
      <c r="B44" s="704" t="s">
        <v>29</v>
      </c>
      <c r="C44" s="695"/>
      <c r="D44" s="109">
        <f t="shared" si="8"/>
        <v>400</v>
      </c>
      <c r="E44" s="109">
        <v>400</v>
      </c>
      <c r="F44" s="109">
        <f t="shared" si="9"/>
        <v>400</v>
      </c>
      <c r="G44" s="109">
        <f t="shared" si="10"/>
        <v>400</v>
      </c>
      <c r="H44" s="109"/>
      <c r="I44" s="109">
        <v>400</v>
      </c>
      <c r="J44" s="109">
        <f t="shared" si="11"/>
        <v>0</v>
      </c>
      <c r="K44" s="109"/>
      <c r="L44" s="109"/>
      <c r="M44" s="109">
        <f t="shared" si="12"/>
        <v>0</v>
      </c>
      <c r="N44" s="109"/>
      <c r="O44" s="109"/>
      <c r="P44" s="109">
        <f t="shared" si="13"/>
        <v>400</v>
      </c>
      <c r="Q44" s="109">
        <v>400</v>
      </c>
      <c r="R44" s="109"/>
      <c r="S44" s="109">
        <f t="shared" si="14"/>
        <v>400</v>
      </c>
      <c r="T44" s="109">
        <v>400</v>
      </c>
      <c r="U44" s="109"/>
      <c r="V44" s="109">
        <f t="shared" si="15"/>
        <v>0</v>
      </c>
      <c r="W44" s="109"/>
      <c r="X44" s="109"/>
      <c r="Y44" s="109">
        <f t="shared" si="16"/>
        <v>0</v>
      </c>
      <c r="Z44" s="109"/>
      <c r="AA44" s="109"/>
      <c r="AB44" s="109">
        <f t="shared" si="17"/>
        <v>0</v>
      </c>
      <c r="AC44" s="109"/>
      <c r="AD44" s="109"/>
      <c r="AE44" s="109">
        <f t="shared" si="18"/>
        <v>420</v>
      </c>
      <c r="AF44" s="109">
        <v>400</v>
      </c>
      <c r="AG44" s="109">
        <v>20</v>
      </c>
      <c r="AH44" s="705" t="s">
        <v>114</v>
      </c>
      <c r="AI44" s="109"/>
      <c r="AJ44" s="109"/>
      <c r="AK44" s="691"/>
      <c r="AL44" s="706"/>
      <c r="AM44" s="706"/>
      <c r="AN44" s="706"/>
      <c r="AO44" s="91"/>
      <c r="AP44" s="91"/>
      <c r="AQ44" s="91"/>
      <c r="AR44" s="91"/>
      <c r="AS44" s="89"/>
    </row>
    <row r="45" spans="1:45" s="16" customFormat="1" ht="48" customHeight="1">
      <c r="A45" s="703" t="s">
        <v>57</v>
      </c>
      <c r="B45" s="704" t="s">
        <v>30</v>
      </c>
      <c r="C45" s="695"/>
      <c r="D45" s="109">
        <f t="shared" si="8"/>
        <v>400</v>
      </c>
      <c r="E45" s="109">
        <v>400</v>
      </c>
      <c r="F45" s="109">
        <f t="shared" si="9"/>
        <v>400</v>
      </c>
      <c r="G45" s="109">
        <f t="shared" si="10"/>
        <v>400</v>
      </c>
      <c r="H45" s="109"/>
      <c r="I45" s="109">
        <v>400</v>
      </c>
      <c r="J45" s="109">
        <f t="shared" si="11"/>
        <v>0</v>
      </c>
      <c r="K45" s="109"/>
      <c r="L45" s="109"/>
      <c r="M45" s="109">
        <f t="shared" si="12"/>
        <v>0</v>
      </c>
      <c r="N45" s="109"/>
      <c r="O45" s="109"/>
      <c r="P45" s="109">
        <f t="shared" si="13"/>
        <v>400</v>
      </c>
      <c r="Q45" s="109">
        <v>400</v>
      </c>
      <c r="R45" s="109"/>
      <c r="S45" s="109">
        <f t="shared" si="14"/>
        <v>400</v>
      </c>
      <c r="T45" s="109">
        <v>400</v>
      </c>
      <c r="U45" s="109"/>
      <c r="V45" s="109">
        <f t="shared" si="15"/>
        <v>0</v>
      </c>
      <c r="W45" s="109"/>
      <c r="X45" s="109"/>
      <c r="Y45" s="109">
        <f t="shared" si="16"/>
        <v>0</v>
      </c>
      <c r="Z45" s="109"/>
      <c r="AA45" s="109"/>
      <c r="AB45" s="109">
        <f t="shared" si="17"/>
        <v>0</v>
      </c>
      <c r="AC45" s="109"/>
      <c r="AD45" s="109"/>
      <c r="AE45" s="109">
        <f t="shared" si="18"/>
        <v>420</v>
      </c>
      <c r="AF45" s="109">
        <v>400</v>
      </c>
      <c r="AG45" s="109">
        <v>20</v>
      </c>
      <c r="AH45" s="705" t="s">
        <v>114</v>
      </c>
      <c r="AI45" s="109"/>
      <c r="AJ45" s="109"/>
      <c r="AK45" s="691"/>
      <c r="AL45" s="706"/>
      <c r="AM45" s="706"/>
      <c r="AN45" s="706"/>
      <c r="AO45" s="91"/>
      <c r="AP45" s="91"/>
      <c r="AQ45" s="91"/>
      <c r="AR45" s="91"/>
      <c r="AS45" s="89"/>
    </row>
    <row r="46" spans="1:45" s="16" customFormat="1" ht="34.5" customHeight="1">
      <c r="A46" s="703" t="s">
        <v>58</v>
      </c>
      <c r="B46" s="704" t="s">
        <v>72</v>
      </c>
      <c r="C46" s="695"/>
      <c r="D46" s="109">
        <f t="shared" si="8"/>
        <v>646</v>
      </c>
      <c r="E46" s="109">
        <v>646</v>
      </c>
      <c r="F46" s="109">
        <f t="shared" si="9"/>
        <v>519</v>
      </c>
      <c r="G46" s="109">
        <f t="shared" si="10"/>
        <v>519</v>
      </c>
      <c r="H46" s="109"/>
      <c r="I46" s="109">
        <v>519</v>
      </c>
      <c r="J46" s="109">
        <f t="shared" si="11"/>
        <v>0</v>
      </c>
      <c r="K46" s="109"/>
      <c r="L46" s="109"/>
      <c r="M46" s="109">
        <f t="shared" si="12"/>
        <v>0</v>
      </c>
      <c r="N46" s="109"/>
      <c r="O46" s="109"/>
      <c r="P46" s="109">
        <f t="shared" si="13"/>
        <v>646</v>
      </c>
      <c r="Q46" s="109">
        <v>646</v>
      </c>
      <c r="R46" s="109"/>
      <c r="S46" s="109">
        <f t="shared" si="14"/>
        <v>646</v>
      </c>
      <c r="T46" s="109">
        <v>646</v>
      </c>
      <c r="U46" s="109"/>
      <c r="V46" s="109">
        <f t="shared" si="15"/>
        <v>0</v>
      </c>
      <c r="W46" s="109"/>
      <c r="X46" s="109"/>
      <c r="Y46" s="109">
        <f t="shared" si="16"/>
        <v>0</v>
      </c>
      <c r="Z46" s="109"/>
      <c r="AA46" s="109"/>
      <c r="AB46" s="109">
        <f t="shared" si="17"/>
        <v>0</v>
      </c>
      <c r="AC46" s="109"/>
      <c r="AD46" s="109"/>
      <c r="AE46" s="109">
        <f t="shared" si="18"/>
        <v>545</v>
      </c>
      <c r="AF46" s="109">
        <v>519</v>
      </c>
      <c r="AG46" s="109">
        <v>26</v>
      </c>
      <c r="AH46" s="705" t="s">
        <v>114</v>
      </c>
      <c r="AI46" s="109"/>
      <c r="AJ46" s="109"/>
      <c r="AK46" s="691"/>
      <c r="AL46" s="706"/>
      <c r="AM46" s="706"/>
      <c r="AN46" s="706"/>
      <c r="AO46" s="91"/>
      <c r="AP46" s="91"/>
      <c r="AQ46" s="91"/>
      <c r="AR46" s="91"/>
      <c r="AS46" s="89"/>
    </row>
    <row r="47" spans="1:45" s="16" customFormat="1" ht="34.5" customHeight="1">
      <c r="A47" s="703" t="s">
        <v>59</v>
      </c>
      <c r="B47" s="704" t="s">
        <v>31</v>
      </c>
      <c r="C47" s="695"/>
      <c r="D47" s="109">
        <f t="shared" si="8"/>
        <v>1598</v>
      </c>
      <c r="E47" s="109">
        <v>1598</v>
      </c>
      <c r="F47" s="109">
        <f t="shared" si="9"/>
        <v>1598</v>
      </c>
      <c r="G47" s="109">
        <f t="shared" si="10"/>
        <v>1598</v>
      </c>
      <c r="H47" s="109"/>
      <c r="I47" s="109">
        <v>1598</v>
      </c>
      <c r="J47" s="109">
        <f t="shared" si="11"/>
        <v>0</v>
      </c>
      <c r="K47" s="109"/>
      <c r="L47" s="109"/>
      <c r="M47" s="109">
        <f t="shared" si="12"/>
        <v>0</v>
      </c>
      <c r="N47" s="109"/>
      <c r="O47" s="109"/>
      <c r="P47" s="109">
        <f t="shared" si="13"/>
        <v>1598</v>
      </c>
      <c r="Q47" s="109">
        <v>1598</v>
      </c>
      <c r="R47" s="109"/>
      <c r="S47" s="109">
        <f t="shared" si="14"/>
        <v>1598</v>
      </c>
      <c r="T47" s="109">
        <v>1598</v>
      </c>
      <c r="U47" s="109"/>
      <c r="V47" s="109">
        <f t="shared" si="15"/>
        <v>0</v>
      </c>
      <c r="W47" s="109"/>
      <c r="X47" s="109"/>
      <c r="Y47" s="109">
        <f t="shared" si="16"/>
        <v>0</v>
      </c>
      <c r="Z47" s="109"/>
      <c r="AA47" s="109"/>
      <c r="AB47" s="109">
        <f t="shared" si="17"/>
        <v>0</v>
      </c>
      <c r="AC47" s="109"/>
      <c r="AD47" s="109"/>
      <c r="AE47" s="109">
        <f t="shared" si="18"/>
        <v>1678</v>
      </c>
      <c r="AF47" s="109">
        <v>1598</v>
      </c>
      <c r="AG47" s="109">
        <v>80</v>
      </c>
      <c r="AH47" s="705" t="s">
        <v>114</v>
      </c>
      <c r="AI47" s="109"/>
      <c r="AJ47" s="109"/>
      <c r="AK47" s="691"/>
      <c r="AL47" s="706"/>
      <c r="AM47" s="706"/>
      <c r="AN47" s="706"/>
      <c r="AO47" s="91"/>
      <c r="AP47" s="91"/>
      <c r="AQ47" s="91"/>
      <c r="AR47" s="91"/>
      <c r="AS47" s="89"/>
    </row>
    <row r="48" spans="1:45" s="16" customFormat="1" ht="64.5" customHeight="1">
      <c r="A48" s="703" t="s">
        <v>60</v>
      </c>
      <c r="B48" s="704" t="s">
        <v>32</v>
      </c>
      <c r="C48" s="695"/>
      <c r="D48" s="109">
        <f t="shared" si="8"/>
        <v>1598</v>
      </c>
      <c r="E48" s="109">
        <v>1598</v>
      </c>
      <c r="F48" s="109">
        <f t="shared" si="9"/>
        <v>1598</v>
      </c>
      <c r="G48" s="109">
        <f t="shared" si="10"/>
        <v>1598</v>
      </c>
      <c r="H48" s="109"/>
      <c r="I48" s="109">
        <v>1598</v>
      </c>
      <c r="J48" s="109">
        <f t="shared" si="11"/>
        <v>0</v>
      </c>
      <c r="K48" s="109"/>
      <c r="L48" s="109"/>
      <c r="M48" s="109">
        <f t="shared" si="12"/>
        <v>0</v>
      </c>
      <c r="N48" s="109"/>
      <c r="O48" s="109"/>
      <c r="P48" s="109">
        <f t="shared" si="13"/>
        <v>1598</v>
      </c>
      <c r="Q48" s="109">
        <v>1598</v>
      </c>
      <c r="R48" s="109"/>
      <c r="S48" s="109">
        <f t="shared" si="14"/>
        <v>1598</v>
      </c>
      <c r="T48" s="109">
        <v>1598</v>
      </c>
      <c r="U48" s="109"/>
      <c r="V48" s="109">
        <f t="shared" si="15"/>
        <v>0</v>
      </c>
      <c r="W48" s="109"/>
      <c r="X48" s="109"/>
      <c r="Y48" s="109">
        <f t="shared" si="16"/>
        <v>0</v>
      </c>
      <c r="Z48" s="109"/>
      <c r="AA48" s="109"/>
      <c r="AB48" s="109">
        <f t="shared" si="17"/>
        <v>0</v>
      </c>
      <c r="AC48" s="109"/>
      <c r="AD48" s="109"/>
      <c r="AE48" s="109">
        <f t="shared" si="18"/>
        <v>1678</v>
      </c>
      <c r="AF48" s="109">
        <v>1598</v>
      </c>
      <c r="AG48" s="109">
        <v>80</v>
      </c>
      <c r="AH48" s="705" t="s">
        <v>114</v>
      </c>
      <c r="AI48" s="109"/>
      <c r="AJ48" s="109"/>
      <c r="AK48" s="691"/>
      <c r="AL48" s="706"/>
      <c r="AM48" s="706"/>
      <c r="AN48" s="706"/>
      <c r="AO48" s="91"/>
      <c r="AP48" s="91"/>
      <c r="AQ48" s="91"/>
      <c r="AR48" s="91"/>
      <c r="AS48" s="89"/>
    </row>
    <row r="49" spans="1:45" s="16" customFormat="1" ht="34.5" customHeight="1">
      <c r="A49" s="703" t="s">
        <v>61</v>
      </c>
      <c r="B49" s="704" t="s">
        <v>33</v>
      </c>
      <c r="C49" s="695"/>
      <c r="D49" s="109">
        <f t="shared" si="8"/>
        <v>798</v>
      </c>
      <c r="E49" s="109">
        <v>798</v>
      </c>
      <c r="F49" s="109">
        <f t="shared" si="9"/>
        <v>798</v>
      </c>
      <c r="G49" s="109">
        <f t="shared" si="10"/>
        <v>798</v>
      </c>
      <c r="H49" s="109"/>
      <c r="I49" s="109">
        <v>798</v>
      </c>
      <c r="J49" s="109">
        <f t="shared" si="11"/>
        <v>0</v>
      </c>
      <c r="K49" s="109"/>
      <c r="L49" s="109"/>
      <c r="M49" s="109">
        <f t="shared" si="12"/>
        <v>0</v>
      </c>
      <c r="N49" s="109"/>
      <c r="O49" s="109"/>
      <c r="P49" s="109">
        <f t="shared" si="13"/>
        <v>798</v>
      </c>
      <c r="Q49" s="109">
        <v>798</v>
      </c>
      <c r="R49" s="109"/>
      <c r="S49" s="109">
        <f t="shared" si="14"/>
        <v>798</v>
      </c>
      <c r="T49" s="109">
        <v>798</v>
      </c>
      <c r="U49" s="109"/>
      <c r="V49" s="109">
        <f t="shared" si="15"/>
        <v>0</v>
      </c>
      <c r="W49" s="109"/>
      <c r="X49" s="109"/>
      <c r="Y49" s="109">
        <f t="shared" si="16"/>
        <v>0</v>
      </c>
      <c r="Z49" s="109"/>
      <c r="AA49" s="109"/>
      <c r="AB49" s="109">
        <f t="shared" si="17"/>
        <v>0</v>
      </c>
      <c r="AC49" s="109"/>
      <c r="AD49" s="109"/>
      <c r="AE49" s="109">
        <f t="shared" si="18"/>
        <v>838</v>
      </c>
      <c r="AF49" s="109">
        <v>798</v>
      </c>
      <c r="AG49" s="109">
        <v>40</v>
      </c>
      <c r="AH49" s="705" t="s">
        <v>114</v>
      </c>
      <c r="AI49" s="109"/>
      <c r="AJ49" s="109"/>
      <c r="AK49" s="691"/>
      <c r="AL49" s="706"/>
      <c r="AM49" s="706"/>
      <c r="AN49" s="706"/>
      <c r="AO49" s="91"/>
      <c r="AP49" s="91"/>
      <c r="AQ49" s="91"/>
      <c r="AR49" s="91"/>
      <c r="AS49" s="89"/>
    </row>
    <row r="50" spans="1:45" s="16" customFormat="1" ht="48" customHeight="1">
      <c r="A50" s="703" t="s">
        <v>62</v>
      </c>
      <c r="B50" s="704" t="s">
        <v>34</v>
      </c>
      <c r="C50" s="695"/>
      <c r="D50" s="109">
        <f t="shared" si="8"/>
        <v>798</v>
      </c>
      <c r="E50" s="109">
        <v>798</v>
      </c>
      <c r="F50" s="109">
        <f t="shared" si="9"/>
        <v>798</v>
      </c>
      <c r="G50" s="109">
        <f t="shared" si="10"/>
        <v>798</v>
      </c>
      <c r="H50" s="109"/>
      <c r="I50" s="109">
        <v>798</v>
      </c>
      <c r="J50" s="109">
        <f t="shared" si="11"/>
        <v>0</v>
      </c>
      <c r="K50" s="109"/>
      <c r="L50" s="109"/>
      <c r="M50" s="109">
        <f t="shared" si="12"/>
        <v>0</v>
      </c>
      <c r="N50" s="109"/>
      <c r="O50" s="109"/>
      <c r="P50" s="109">
        <f t="shared" si="13"/>
        <v>798</v>
      </c>
      <c r="Q50" s="109">
        <v>798</v>
      </c>
      <c r="R50" s="109"/>
      <c r="S50" s="109">
        <f t="shared" si="14"/>
        <v>798</v>
      </c>
      <c r="T50" s="109">
        <v>798</v>
      </c>
      <c r="U50" s="109"/>
      <c r="V50" s="109">
        <f t="shared" si="15"/>
        <v>0</v>
      </c>
      <c r="W50" s="109"/>
      <c r="X50" s="109"/>
      <c r="Y50" s="109">
        <f t="shared" si="16"/>
        <v>0</v>
      </c>
      <c r="Z50" s="109"/>
      <c r="AA50" s="109"/>
      <c r="AB50" s="109">
        <f t="shared" si="17"/>
        <v>0</v>
      </c>
      <c r="AC50" s="109"/>
      <c r="AD50" s="109"/>
      <c r="AE50" s="109">
        <f t="shared" si="18"/>
        <v>838</v>
      </c>
      <c r="AF50" s="109">
        <v>798</v>
      </c>
      <c r="AG50" s="109">
        <v>40</v>
      </c>
      <c r="AH50" s="705" t="s">
        <v>114</v>
      </c>
      <c r="AI50" s="109"/>
      <c r="AJ50" s="109"/>
      <c r="AK50" s="691"/>
      <c r="AL50" s="706"/>
      <c r="AM50" s="706"/>
      <c r="AN50" s="706"/>
      <c r="AO50" s="91"/>
      <c r="AP50" s="91"/>
      <c r="AQ50" s="91"/>
      <c r="AR50" s="91"/>
      <c r="AS50" s="89"/>
    </row>
    <row r="51" spans="1:45" s="16" customFormat="1" ht="84" customHeight="1">
      <c r="A51" s="703" t="s">
        <v>63</v>
      </c>
      <c r="B51" s="704" t="s">
        <v>35</v>
      </c>
      <c r="C51" s="695"/>
      <c r="D51" s="109">
        <f t="shared" si="8"/>
        <v>1598</v>
      </c>
      <c r="E51" s="109">
        <v>1598</v>
      </c>
      <c r="F51" s="109">
        <f t="shared" si="9"/>
        <v>1598</v>
      </c>
      <c r="G51" s="109">
        <f t="shared" si="10"/>
        <v>1598</v>
      </c>
      <c r="H51" s="109"/>
      <c r="I51" s="109">
        <v>1598</v>
      </c>
      <c r="J51" s="109">
        <f t="shared" si="11"/>
        <v>0</v>
      </c>
      <c r="K51" s="109"/>
      <c r="L51" s="109"/>
      <c r="M51" s="109">
        <f t="shared" si="12"/>
        <v>0</v>
      </c>
      <c r="N51" s="109"/>
      <c r="O51" s="109"/>
      <c r="P51" s="109">
        <f t="shared" si="13"/>
        <v>1598</v>
      </c>
      <c r="Q51" s="109">
        <v>1598</v>
      </c>
      <c r="R51" s="109"/>
      <c r="S51" s="109">
        <f t="shared" si="14"/>
        <v>1598</v>
      </c>
      <c r="T51" s="109">
        <v>1598</v>
      </c>
      <c r="U51" s="109"/>
      <c r="V51" s="109">
        <f t="shared" si="15"/>
        <v>0</v>
      </c>
      <c r="W51" s="109"/>
      <c r="X51" s="109"/>
      <c r="Y51" s="109">
        <f t="shared" si="16"/>
        <v>0</v>
      </c>
      <c r="Z51" s="109"/>
      <c r="AA51" s="109"/>
      <c r="AB51" s="109">
        <f t="shared" si="17"/>
        <v>0</v>
      </c>
      <c r="AC51" s="109"/>
      <c r="AD51" s="109"/>
      <c r="AE51" s="109">
        <f t="shared" si="18"/>
        <v>1678</v>
      </c>
      <c r="AF51" s="109">
        <v>1598</v>
      </c>
      <c r="AG51" s="109">
        <v>80</v>
      </c>
      <c r="AH51" s="705" t="s">
        <v>114</v>
      </c>
      <c r="AI51" s="109"/>
      <c r="AJ51" s="109"/>
      <c r="AK51" s="691"/>
      <c r="AL51" s="706"/>
      <c r="AM51" s="706"/>
      <c r="AN51" s="706"/>
      <c r="AO51" s="91"/>
      <c r="AP51" s="91"/>
      <c r="AQ51" s="91"/>
      <c r="AR51" s="91"/>
      <c r="AS51" s="89"/>
    </row>
    <row r="52" spans="1:45" s="16" customFormat="1" ht="34.5" customHeight="1">
      <c r="A52" s="703" t="s">
        <v>64</v>
      </c>
      <c r="B52" s="704" t="s">
        <v>567</v>
      </c>
      <c r="C52" s="695"/>
      <c r="D52" s="109">
        <f t="shared" si="8"/>
        <v>1598</v>
      </c>
      <c r="E52" s="109">
        <v>1598</v>
      </c>
      <c r="F52" s="109">
        <f t="shared" si="9"/>
        <v>798</v>
      </c>
      <c r="G52" s="109">
        <f t="shared" si="10"/>
        <v>798</v>
      </c>
      <c r="H52" s="109"/>
      <c r="I52" s="109">
        <v>798</v>
      </c>
      <c r="J52" s="109">
        <f t="shared" si="11"/>
        <v>0</v>
      </c>
      <c r="K52" s="109"/>
      <c r="L52" s="109"/>
      <c r="M52" s="109">
        <f t="shared" si="12"/>
        <v>0</v>
      </c>
      <c r="N52" s="109"/>
      <c r="O52" s="109"/>
      <c r="P52" s="109">
        <f t="shared" si="13"/>
        <v>1598</v>
      </c>
      <c r="Q52" s="109">
        <v>1598</v>
      </c>
      <c r="R52" s="109"/>
      <c r="S52" s="109">
        <f t="shared" si="14"/>
        <v>1598</v>
      </c>
      <c r="T52" s="109">
        <v>1598</v>
      </c>
      <c r="U52" s="109"/>
      <c r="V52" s="109">
        <f t="shared" si="15"/>
        <v>0</v>
      </c>
      <c r="W52" s="109"/>
      <c r="X52" s="109"/>
      <c r="Y52" s="109">
        <f t="shared" si="16"/>
        <v>0</v>
      </c>
      <c r="Z52" s="109"/>
      <c r="AA52" s="109"/>
      <c r="AB52" s="109">
        <f t="shared" si="17"/>
        <v>0</v>
      </c>
      <c r="AC52" s="109"/>
      <c r="AD52" s="109"/>
      <c r="AE52" s="109">
        <f t="shared" si="18"/>
        <v>838</v>
      </c>
      <c r="AF52" s="109">
        <v>798</v>
      </c>
      <c r="AG52" s="109">
        <v>40</v>
      </c>
      <c r="AH52" s="705" t="s">
        <v>114</v>
      </c>
      <c r="AI52" s="109"/>
      <c r="AJ52" s="109"/>
      <c r="AK52" s="691"/>
      <c r="AL52" s="706"/>
      <c r="AM52" s="706"/>
      <c r="AN52" s="706"/>
      <c r="AO52" s="91"/>
      <c r="AP52" s="91"/>
      <c r="AQ52" s="91"/>
      <c r="AR52" s="91"/>
      <c r="AS52" s="89"/>
    </row>
    <row r="53" spans="1:45" s="16" customFormat="1" ht="34.5" customHeight="1">
      <c r="A53" s="703" t="s">
        <v>65</v>
      </c>
      <c r="B53" s="704" t="s">
        <v>36</v>
      </c>
      <c r="C53" s="695"/>
      <c r="D53" s="109">
        <f t="shared" si="8"/>
        <v>1598</v>
      </c>
      <c r="E53" s="109">
        <v>1598</v>
      </c>
      <c r="F53" s="109">
        <f t="shared" si="9"/>
        <v>1598</v>
      </c>
      <c r="G53" s="109">
        <f t="shared" si="10"/>
        <v>1598</v>
      </c>
      <c r="H53" s="109"/>
      <c r="I53" s="109">
        <v>1598</v>
      </c>
      <c r="J53" s="109">
        <f t="shared" si="11"/>
        <v>0</v>
      </c>
      <c r="K53" s="109"/>
      <c r="L53" s="109"/>
      <c r="M53" s="109">
        <f t="shared" si="12"/>
        <v>0</v>
      </c>
      <c r="N53" s="109"/>
      <c r="O53" s="109"/>
      <c r="P53" s="109">
        <f t="shared" si="13"/>
        <v>1598</v>
      </c>
      <c r="Q53" s="109">
        <v>1598</v>
      </c>
      <c r="R53" s="109"/>
      <c r="S53" s="109">
        <f t="shared" si="14"/>
        <v>1598</v>
      </c>
      <c r="T53" s="109">
        <v>1598</v>
      </c>
      <c r="U53" s="109"/>
      <c r="V53" s="109">
        <f t="shared" si="15"/>
        <v>0</v>
      </c>
      <c r="W53" s="109"/>
      <c r="X53" s="109"/>
      <c r="Y53" s="109">
        <f t="shared" si="16"/>
        <v>0</v>
      </c>
      <c r="Z53" s="109"/>
      <c r="AA53" s="109"/>
      <c r="AB53" s="109">
        <f t="shared" si="17"/>
        <v>0</v>
      </c>
      <c r="AC53" s="109"/>
      <c r="AD53" s="109"/>
      <c r="AE53" s="109">
        <f t="shared" si="18"/>
        <v>1678</v>
      </c>
      <c r="AF53" s="109">
        <v>1598</v>
      </c>
      <c r="AG53" s="109">
        <v>80</v>
      </c>
      <c r="AH53" s="705" t="s">
        <v>114</v>
      </c>
      <c r="AI53" s="109"/>
      <c r="AJ53" s="109"/>
      <c r="AK53" s="691"/>
      <c r="AL53" s="706"/>
      <c r="AM53" s="706"/>
      <c r="AN53" s="706"/>
      <c r="AO53" s="91"/>
      <c r="AP53" s="91"/>
      <c r="AQ53" s="91"/>
      <c r="AR53" s="91"/>
      <c r="AS53" s="89"/>
    </row>
    <row r="54" spans="1:45" s="16" customFormat="1" ht="51" customHeight="1">
      <c r="A54" s="703" t="s">
        <v>66</v>
      </c>
      <c r="B54" s="704" t="s">
        <v>37</v>
      </c>
      <c r="C54" s="695"/>
      <c r="D54" s="109">
        <f t="shared" si="8"/>
        <v>1598</v>
      </c>
      <c r="E54" s="109">
        <v>1598</v>
      </c>
      <c r="F54" s="109">
        <f t="shared" si="9"/>
        <v>1465</v>
      </c>
      <c r="G54" s="109">
        <f t="shared" si="10"/>
        <v>1465</v>
      </c>
      <c r="H54" s="109"/>
      <c r="I54" s="109">
        <v>1465</v>
      </c>
      <c r="J54" s="109">
        <f t="shared" si="11"/>
        <v>0</v>
      </c>
      <c r="K54" s="109"/>
      <c r="L54" s="109"/>
      <c r="M54" s="109">
        <f t="shared" si="12"/>
        <v>0</v>
      </c>
      <c r="N54" s="109"/>
      <c r="O54" s="109"/>
      <c r="P54" s="109">
        <f t="shared" si="13"/>
        <v>1598</v>
      </c>
      <c r="Q54" s="109">
        <v>1598</v>
      </c>
      <c r="R54" s="109"/>
      <c r="S54" s="109">
        <f t="shared" si="14"/>
        <v>1598</v>
      </c>
      <c r="T54" s="109">
        <v>1598</v>
      </c>
      <c r="U54" s="109"/>
      <c r="V54" s="109">
        <f t="shared" si="15"/>
        <v>0</v>
      </c>
      <c r="W54" s="109"/>
      <c r="X54" s="109"/>
      <c r="Y54" s="109">
        <f t="shared" si="16"/>
        <v>0</v>
      </c>
      <c r="Z54" s="109"/>
      <c r="AA54" s="109"/>
      <c r="AB54" s="109">
        <f t="shared" si="17"/>
        <v>0</v>
      </c>
      <c r="AC54" s="109"/>
      <c r="AD54" s="109"/>
      <c r="AE54" s="109">
        <f t="shared" si="18"/>
        <v>1678</v>
      </c>
      <c r="AF54" s="109">
        <v>1465</v>
      </c>
      <c r="AG54" s="109">
        <v>213</v>
      </c>
      <c r="AH54" s="705" t="s">
        <v>114</v>
      </c>
      <c r="AI54" s="109"/>
      <c r="AJ54" s="109"/>
      <c r="AK54" s="691"/>
      <c r="AL54" s="706"/>
      <c r="AM54" s="706"/>
      <c r="AN54" s="706"/>
      <c r="AO54" s="91"/>
      <c r="AP54" s="91"/>
      <c r="AQ54" s="91"/>
      <c r="AR54" s="91"/>
      <c r="AS54" s="89"/>
    </row>
    <row r="55" spans="1:45" s="16" customFormat="1" ht="34.5" customHeight="1">
      <c r="A55" s="703" t="s">
        <v>67</v>
      </c>
      <c r="B55" s="704" t="s">
        <v>38</v>
      </c>
      <c r="C55" s="695"/>
      <c r="D55" s="109">
        <f t="shared" si="8"/>
        <v>1598</v>
      </c>
      <c r="E55" s="109">
        <v>1598</v>
      </c>
      <c r="F55" s="109">
        <f t="shared" si="9"/>
        <v>1458</v>
      </c>
      <c r="G55" s="109">
        <f t="shared" si="10"/>
        <v>1458</v>
      </c>
      <c r="H55" s="109"/>
      <c r="I55" s="109">
        <v>1458</v>
      </c>
      <c r="J55" s="109">
        <f t="shared" si="11"/>
        <v>0</v>
      </c>
      <c r="K55" s="109"/>
      <c r="L55" s="109"/>
      <c r="M55" s="109">
        <f t="shared" si="12"/>
        <v>0</v>
      </c>
      <c r="N55" s="109"/>
      <c r="O55" s="109"/>
      <c r="P55" s="109">
        <f t="shared" si="13"/>
        <v>1598</v>
      </c>
      <c r="Q55" s="109">
        <v>1598</v>
      </c>
      <c r="R55" s="109"/>
      <c r="S55" s="109">
        <f t="shared" si="14"/>
        <v>1598</v>
      </c>
      <c r="T55" s="109">
        <v>1598</v>
      </c>
      <c r="U55" s="109"/>
      <c r="V55" s="109">
        <f t="shared" si="15"/>
        <v>0</v>
      </c>
      <c r="W55" s="109"/>
      <c r="X55" s="109"/>
      <c r="Y55" s="109">
        <f t="shared" si="16"/>
        <v>0</v>
      </c>
      <c r="Z55" s="109"/>
      <c r="AA55" s="109"/>
      <c r="AB55" s="109">
        <f t="shared" si="17"/>
        <v>0</v>
      </c>
      <c r="AC55" s="109"/>
      <c r="AD55" s="109"/>
      <c r="AE55" s="109">
        <f t="shared" si="18"/>
        <v>1678</v>
      </c>
      <c r="AF55" s="109">
        <v>1458</v>
      </c>
      <c r="AG55" s="109">
        <v>220</v>
      </c>
      <c r="AH55" s="705" t="s">
        <v>114</v>
      </c>
      <c r="AI55" s="109"/>
      <c r="AJ55" s="109"/>
      <c r="AK55" s="691"/>
      <c r="AL55" s="706"/>
      <c r="AM55" s="706"/>
      <c r="AN55" s="706"/>
      <c r="AO55" s="91"/>
      <c r="AP55" s="91"/>
      <c r="AQ55" s="91"/>
      <c r="AR55" s="91"/>
      <c r="AS55" s="89"/>
    </row>
    <row r="56" spans="1:45" s="85" customFormat="1" ht="24.75" customHeight="1">
      <c r="A56" s="709" t="s">
        <v>39</v>
      </c>
      <c r="B56" s="697" t="s">
        <v>40</v>
      </c>
      <c r="C56" s="698"/>
      <c r="D56" s="690">
        <f t="shared" ref="D56:E56" si="19">SUM(D57:D65)</f>
        <v>20465</v>
      </c>
      <c r="E56" s="690">
        <f t="shared" si="19"/>
        <v>20465</v>
      </c>
      <c r="F56" s="690">
        <f>SUM(F57:F65)</f>
        <v>20465</v>
      </c>
      <c r="G56" s="690">
        <f t="shared" ref="G56:AD56" si="20">SUM(G57:G65)</f>
        <v>20465</v>
      </c>
      <c r="H56" s="690">
        <f t="shared" si="20"/>
        <v>0</v>
      </c>
      <c r="I56" s="690">
        <f t="shared" si="20"/>
        <v>20465</v>
      </c>
      <c r="J56" s="690">
        <f t="shared" si="20"/>
        <v>0</v>
      </c>
      <c r="K56" s="690">
        <f t="shared" si="20"/>
        <v>0</v>
      </c>
      <c r="L56" s="690">
        <f t="shared" si="20"/>
        <v>0</v>
      </c>
      <c r="M56" s="690">
        <f t="shared" si="20"/>
        <v>0</v>
      </c>
      <c r="N56" s="690">
        <f t="shared" si="20"/>
        <v>0</v>
      </c>
      <c r="O56" s="690">
        <f t="shared" si="20"/>
        <v>0</v>
      </c>
      <c r="P56" s="690">
        <f t="shared" si="20"/>
        <v>20465</v>
      </c>
      <c r="Q56" s="690">
        <f t="shared" si="20"/>
        <v>20465</v>
      </c>
      <c r="R56" s="690">
        <f t="shared" si="20"/>
        <v>0</v>
      </c>
      <c r="S56" s="690">
        <f t="shared" si="20"/>
        <v>20465</v>
      </c>
      <c r="T56" s="690">
        <f t="shared" si="20"/>
        <v>20465</v>
      </c>
      <c r="U56" s="690">
        <f t="shared" si="20"/>
        <v>0</v>
      </c>
      <c r="V56" s="690">
        <f t="shared" si="20"/>
        <v>0</v>
      </c>
      <c r="W56" s="690">
        <f t="shared" si="20"/>
        <v>0</v>
      </c>
      <c r="X56" s="690">
        <f t="shared" si="20"/>
        <v>0</v>
      </c>
      <c r="Y56" s="690">
        <f t="shared" si="20"/>
        <v>0</v>
      </c>
      <c r="Z56" s="690">
        <f t="shared" si="20"/>
        <v>0</v>
      </c>
      <c r="AA56" s="690">
        <f t="shared" si="20"/>
        <v>0</v>
      </c>
      <c r="AB56" s="690">
        <f t="shared" si="20"/>
        <v>0</v>
      </c>
      <c r="AC56" s="690">
        <f t="shared" si="20"/>
        <v>0</v>
      </c>
      <c r="AD56" s="690">
        <f t="shared" si="20"/>
        <v>0</v>
      </c>
      <c r="AE56" s="690">
        <f t="shared" ref="AE56:AJ56" si="21">SUM(AE57:AE65)</f>
        <v>20465</v>
      </c>
      <c r="AF56" s="690">
        <f t="shared" si="21"/>
        <v>20465</v>
      </c>
      <c r="AG56" s="690">
        <f t="shared" si="21"/>
        <v>0</v>
      </c>
      <c r="AH56" s="690">
        <f t="shared" si="21"/>
        <v>0</v>
      </c>
      <c r="AI56" s="690">
        <f t="shared" si="21"/>
        <v>0</v>
      </c>
      <c r="AJ56" s="690">
        <f t="shared" si="21"/>
        <v>0</v>
      </c>
      <c r="AK56" s="691"/>
      <c r="AL56" s="685"/>
      <c r="AM56" s="685"/>
      <c r="AN56" s="685"/>
      <c r="AO56" s="86"/>
      <c r="AP56" s="86"/>
      <c r="AQ56" s="86"/>
      <c r="AR56" s="86"/>
      <c r="AS56" s="86"/>
    </row>
    <row r="57" spans="1:45" s="16" customFormat="1" ht="24.75" customHeight="1">
      <c r="A57" s="703" t="s">
        <v>20</v>
      </c>
      <c r="B57" s="704" t="s">
        <v>41</v>
      </c>
      <c r="C57" s="695"/>
      <c r="D57" s="109">
        <f t="shared" si="8"/>
        <v>3800</v>
      </c>
      <c r="E57" s="109">
        <v>3800</v>
      </c>
      <c r="F57" s="109">
        <f t="shared" ref="F57:F65" si="22">G57+J57</f>
        <v>3800</v>
      </c>
      <c r="G57" s="109">
        <f t="shared" ref="G57:G65" si="23">H57+I57</f>
        <v>3800</v>
      </c>
      <c r="H57" s="109"/>
      <c r="I57" s="109">
        <v>3800</v>
      </c>
      <c r="J57" s="109">
        <f t="shared" si="11"/>
        <v>0</v>
      </c>
      <c r="K57" s="109"/>
      <c r="L57" s="109"/>
      <c r="M57" s="109">
        <f t="shared" si="12"/>
        <v>0</v>
      </c>
      <c r="N57" s="109"/>
      <c r="O57" s="109"/>
      <c r="P57" s="109">
        <f t="shared" si="13"/>
        <v>3800</v>
      </c>
      <c r="Q57" s="109">
        <v>3800</v>
      </c>
      <c r="R57" s="109"/>
      <c r="S57" s="109">
        <f t="shared" si="14"/>
        <v>3800</v>
      </c>
      <c r="T57" s="109">
        <v>3800</v>
      </c>
      <c r="U57" s="109"/>
      <c r="V57" s="109">
        <f t="shared" si="15"/>
        <v>0</v>
      </c>
      <c r="W57" s="109"/>
      <c r="X57" s="109"/>
      <c r="Y57" s="109">
        <f t="shared" si="16"/>
        <v>0</v>
      </c>
      <c r="Z57" s="109"/>
      <c r="AA57" s="109"/>
      <c r="AB57" s="109">
        <f t="shared" si="17"/>
        <v>0</v>
      </c>
      <c r="AC57" s="109"/>
      <c r="AD57" s="109"/>
      <c r="AE57" s="109">
        <f t="shared" ref="AE57:AE65" si="24">AF57+AG57</f>
        <v>3800</v>
      </c>
      <c r="AF57" s="109">
        <v>3800</v>
      </c>
      <c r="AG57" s="109"/>
      <c r="AH57" s="705" t="s">
        <v>114</v>
      </c>
      <c r="AI57" s="109"/>
      <c r="AJ57" s="109"/>
      <c r="AK57" s="691"/>
      <c r="AL57" s="706"/>
      <c r="AM57" s="706"/>
      <c r="AN57" s="706"/>
      <c r="AO57" s="91"/>
      <c r="AP57" s="91"/>
      <c r="AQ57" s="91"/>
      <c r="AR57" s="91"/>
      <c r="AS57" s="89"/>
    </row>
    <row r="58" spans="1:45" s="16" customFormat="1" ht="34.5" customHeight="1">
      <c r="A58" s="703" t="s">
        <v>48</v>
      </c>
      <c r="B58" s="704" t="s">
        <v>42</v>
      </c>
      <c r="C58" s="695"/>
      <c r="D58" s="109">
        <f t="shared" si="8"/>
        <v>2665</v>
      </c>
      <c r="E58" s="109">
        <v>2665</v>
      </c>
      <c r="F58" s="109">
        <f t="shared" si="22"/>
        <v>2665</v>
      </c>
      <c r="G58" s="109">
        <f t="shared" si="23"/>
        <v>2665</v>
      </c>
      <c r="H58" s="109"/>
      <c r="I58" s="109">
        <v>2665</v>
      </c>
      <c r="J58" s="109">
        <f t="shared" si="11"/>
        <v>0</v>
      </c>
      <c r="K58" s="109"/>
      <c r="L58" s="109"/>
      <c r="M58" s="109">
        <f t="shared" si="12"/>
        <v>0</v>
      </c>
      <c r="N58" s="109"/>
      <c r="O58" s="109"/>
      <c r="P58" s="109">
        <f t="shared" si="13"/>
        <v>2665</v>
      </c>
      <c r="Q58" s="109">
        <v>2665</v>
      </c>
      <c r="R58" s="109"/>
      <c r="S58" s="109">
        <f t="shared" si="14"/>
        <v>2665</v>
      </c>
      <c r="T58" s="109">
        <v>2665</v>
      </c>
      <c r="U58" s="109"/>
      <c r="V58" s="109">
        <f t="shared" si="15"/>
        <v>0</v>
      </c>
      <c r="W58" s="109"/>
      <c r="X58" s="109"/>
      <c r="Y58" s="109">
        <f t="shared" si="16"/>
        <v>0</v>
      </c>
      <c r="Z58" s="109"/>
      <c r="AA58" s="109"/>
      <c r="AB58" s="109">
        <f t="shared" si="17"/>
        <v>0</v>
      </c>
      <c r="AC58" s="109"/>
      <c r="AD58" s="109"/>
      <c r="AE58" s="109">
        <f t="shared" si="24"/>
        <v>2665</v>
      </c>
      <c r="AF58" s="109">
        <v>2665</v>
      </c>
      <c r="AG58" s="109"/>
      <c r="AH58" s="705" t="s">
        <v>114</v>
      </c>
      <c r="AI58" s="109"/>
      <c r="AJ58" s="109"/>
      <c r="AK58" s="691"/>
      <c r="AL58" s="706"/>
      <c r="AM58" s="706"/>
      <c r="AN58" s="706"/>
      <c r="AO58" s="91"/>
      <c r="AP58" s="91"/>
      <c r="AQ58" s="91"/>
      <c r="AR58" s="91"/>
      <c r="AS58" s="89"/>
    </row>
    <row r="59" spans="1:45" s="16" customFormat="1" ht="24.75" customHeight="1">
      <c r="A59" s="703" t="s">
        <v>49</v>
      </c>
      <c r="B59" s="704" t="s">
        <v>43</v>
      </c>
      <c r="C59" s="695"/>
      <c r="D59" s="109">
        <f t="shared" si="8"/>
        <v>1500</v>
      </c>
      <c r="E59" s="109">
        <v>1500</v>
      </c>
      <c r="F59" s="109">
        <f t="shared" si="22"/>
        <v>1500</v>
      </c>
      <c r="G59" s="109">
        <f t="shared" si="23"/>
        <v>1500</v>
      </c>
      <c r="H59" s="109"/>
      <c r="I59" s="109">
        <v>1500</v>
      </c>
      <c r="J59" s="109">
        <f t="shared" si="11"/>
        <v>0</v>
      </c>
      <c r="K59" s="109"/>
      <c r="L59" s="109"/>
      <c r="M59" s="109">
        <f t="shared" si="12"/>
        <v>0</v>
      </c>
      <c r="N59" s="109"/>
      <c r="O59" s="109"/>
      <c r="P59" s="109">
        <f t="shared" si="13"/>
        <v>1500</v>
      </c>
      <c r="Q59" s="109">
        <v>1500</v>
      </c>
      <c r="R59" s="109"/>
      <c r="S59" s="109">
        <f t="shared" si="14"/>
        <v>1500</v>
      </c>
      <c r="T59" s="109">
        <v>1500</v>
      </c>
      <c r="U59" s="109"/>
      <c r="V59" s="109">
        <f t="shared" si="15"/>
        <v>0</v>
      </c>
      <c r="W59" s="109"/>
      <c r="X59" s="109"/>
      <c r="Y59" s="109">
        <f t="shared" si="16"/>
        <v>0</v>
      </c>
      <c r="Z59" s="109"/>
      <c r="AA59" s="109"/>
      <c r="AB59" s="109">
        <f t="shared" si="17"/>
        <v>0</v>
      </c>
      <c r="AC59" s="109"/>
      <c r="AD59" s="109"/>
      <c r="AE59" s="109">
        <f t="shared" si="24"/>
        <v>1500</v>
      </c>
      <c r="AF59" s="109">
        <v>1500</v>
      </c>
      <c r="AG59" s="109"/>
      <c r="AH59" s="705" t="s">
        <v>114</v>
      </c>
      <c r="AI59" s="109"/>
      <c r="AJ59" s="109"/>
      <c r="AK59" s="691"/>
      <c r="AL59" s="706"/>
      <c r="AM59" s="706"/>
      <c r="AN59" s="706"/>
      <c r="AO59" s="91"/>
      <c r="AP59" s="91"/>
      <c r="AQ59" s="91"/>
      <c r="AR59" s="91"/>
      <c r="AS59" s="89"/>
    </row>
    <row r="60" spans="1:45" s="16" customFormat="1" ht="24.75" customHeight="1">
      <c r="A60" s="703" t="s">
        <v>50</v>
      </c>
      <c r="B60" s="704" t="s">
        <v>44</v>
      </c>
      <c r="C60" s="695"/>
      <c r="D60" s="109">
        <f t="shared" si="8"/>
        <v>1500</v>
      </c>
      <c r="E60" s="109">
        <v>1500</v>
      </c>
      <c r="F60" s="109">
        <f t="shared" si="22"/>
        <v>1500</v>
      </c>
      <c r="G60" s="109">
        <f t="shared" si="23"/>
        <v>1500</v>
      </c>
      <c r="H60" s="109"/>
      <c r="I60" s="109">
        <v>1500</v>
      </c>
      <c r="J60" s="109">
        <f t="shared" si="11"/>
        <v>0</v>
      </c>
      <c r="K60" s="109"/>
      <c r="L60" s="109"/>
      <c r="M60" s="109">
        <f t="shared" si="12"/>
        <v>0</v>
      </c>
      <c r="N60" s="109"/>
      <c r="O60" s="109"/>
      <c r="P60" s="109">
        <f t="shared" si="13"/>
        <v>1500</v>
      </c>
      <c r="Q60" s="109">
        <v>1500</v>
      </c>
      <c r="R60" s="109"/>
      <c r="S60" s="109">
        <f t="shared" si="14"/>
        <v>1500</v>
      </c>
      <c r="T60" s="109">
        <v>1500</v>
      </c>
      <c r="U60" s="109"/>
      <c r="V60" s="109">
        <f t="shared" si="15"/>
        <v>0</v>
      </c>
      <c r="W60" s="109"/>
      <c r="X60" s="109"/>
      <c r="Y60" s="109">
        <f t="shared" si="16"/>
        <v>0</v>
      </c>
      <c r="Z60" s="109"/>
      <c r="AA60" s="109"/>
      <c r="AB60" s="109">
        <f t="shared" si="17"/>
        <v>0</v>
      </c>
      <c r="AC60" s="109"/>
      <c r="AD60" s="109"/>
      <c r="AE60" s="109">
        <f t="shared" si="24"/>
        <v>1500</v>
      </c>
      <c r="AF60" s="109">
        <v>1500</v>
      </c>
      <c r="AG60" s="109"/>
      <c r="AH60" s="705" t="s">
        <v>114</v>
      </c>
      <c r="AI60" s="109"/>
      <c r="AJ60" s="109"/>
      <c r="AK60" s="691"/>
      <c r="AL60" s="706"/>
      <c r="AM60" s="706"/>
      <c r="AN60" s="706"/>
      <c r="AO60" s="91"/>
      <c r="AP60" s="91"/>
      <c r="AQ60" s="91"/>
      <c r="AR60" s="91"/>
      <c r="AS60" s="89"/>
    </row>
    <row r="61" spans="1:45" s="16" customFormat="1" ht="24.75" customHeight="1">
      <c r="A61" s="703" t="s">
        <v>51</v>
      </c>
      <c r="B61" s="704" t="s">
        <v>45</v>
      </c>
      <c r="C61" s="695"/>
      <c r="D61" s="109">
        <f t="shared" si="8"/>
        <v>2000</v>
      </c>
      <c r="E61" s="109">
        <v>2000</v>
      </c>
      <c r="F61" s="109">
        <f t="shared" si="22"/>
        <v>2000</v>
      </c>
      <c r="G61" s="109">
        <f t="shared" si="23"/>
        <v>2000</v>
      </c>
      <c r="H61" s="109"/>
      <c r="I61" s="109">
        <v>2000</v>
      </c>
      <c r="J61" s="109">
        <f t="shared" si="11"/>
        <v>0</v>
      </c>
      <c r="K61" s="109"/>
      <c r="L61" s="109"/>
      <c r="M61" s="109">
        <f t="shared" si="12"/>
        <v>0</v>
      </c>
      <c r="N61" s="109"/>
      <c r="O61" s="109"/>
      <c r="P61" s="109">
        <f t="shared" si="13"/>
        <v>2000</v>
      </c>
      <c r="Q61" s="109">
        <v>2000</v>
      </c>
      <c r="R61" s="109"/>
      <c r="S61" s="109">
        <f t="shared" si="14"/>
        <v>2000</v>
      </c>
      <c r="T61" s="109">
        <v>2000</v>
      </c>
      <c r="U61" s="109"/>
      <c r="V61" s="109">
        <f t="shared" si="15"/>
        <v>0</v>
      </c>
      <c r="W61" s="109"/>
      <c r="X61" s="109"/>
      <c r="Y61" s="109">
        <f t="shared" si="16"/>
        <v>0</v>
      </c>
      <c r="Z61" s="109"/>
      <c r="AA61" s="109"/>
      <c r="AB61" s="109">
        <f t="shared" si="17"/>
        <v>0</v>
      </c>
      <c r="AC61" s="109"/>
      <c r="AD61" s="109"/>
      <c r="AE61" s="109">
        <f t="shared" si="24"/>
        <v>2000</v>
      </c>
      <c r="AF61" s="109">
        <v>2000</v>
      </c>
      <c r="AG61" s="109"/>
      <c r="AH61" s="705" t="s">
        <v>114</v>
      </c>
      <c r="AI61" s="109"/>
      <c r="AJ61" s="109"/>
      <c r="AK61" s="691"/>
      <c r="AL61" s="706"/>
      <c r="AM61" s="706"/>
      <c r="AN61" s="706"/>
      <c r="AO61" s="91"/>
      <c r="AP61" s="91"/>
      <c r="AQ61" s="91"/>
      <c r="AR61" s="91"/>
      <c r="AS61" s="89"/>
    </row>
    <row r="62" spans="1:45" s="16" customFormat="1" ht="24.75" customHeight="1">
      <c r="A62" s="703" t="s">
        <v>52</v>
      </c>
      <c r="B62" s="704" t="s">
        <v>46</v>
      </c>
      <c r="C62" s="695"/>
      <c r="D62" s="109">
        <f t="shared" si="8"/>
        <v>1500</v>
      </c>
      <c r="E62" s="109">
        <v>1500</v>
      </c>
      <c r="F62" s="109">
        <f t="shared" si="22"/>
        <v>1500</v>
      </c>
      <c r="G62" s="109">
        <f t="shared" si="23"/>
        <v>1500</v>
      </c>
      <c r="H62" s="109"/>
      <c r="I62" s="109">
        <v>1500</v>
      </c>
      <c r="J62" s="109">
        <f t="shared" si="11"/>
        <v>0</v>
      </c>
      <c r="K62" s="109"/>
      <c r="L62" s="109"/>
      <c r="M62" s="109">
        <f t="shared" si="12"/>
        <v>0</v>
      </c>
      <c r="N62" s="109"/>
      <c r="O62" s="109"/>
      <c r="P62" s="109">
        <f t="shared" si="13"/>
        <v>1500</v>
      </c>
      <c r="Q62" s="109">
        <v>1500</v>
      </c>
      <c r="R62" s="109"/>
      <c r="S62" s="109">
        <f t="shared" si="14"/>
        <v>1500</v>
      </c>
      <c r="T62" s="109">
        <v>1500</v>
      </c>
      <c r="U62" s="109"/>
      <c r="V62" s="109">
        <f t="shared" si="15"/>
        <v>0</v>
      </c>
      <c r="W62" s="109"/>
      <c r="X62" s="109"/>
      <c r="Y62" s="109">
        <f t="shared" si="16"/>
        <v>0</v>
      </c>
      <c r="Z62" s="109"/>
      <c r="AA62" s="109"/>
      <c r="AB62" s="109">
        <f t="shared" si="17"/>
        <v>0</v>
      </c>
      <c r="AC62" s="109"/>
      <c r="AD62" s="109"/>
      <c r="AE62" s="109">
        <f t="shared" si="24"/>
        <v>1500</v>
      </c>
      <c r="AF62" s="109">
        <v>1500</v>
      </c>
      <c r="AG62" s="109"/>
      <c r="AH62" s="705" t="s">
        <v>114</v>
      </c>
      <c r="AI62" s="109"/>
      <c r="AJ62" s="109"/>
      <c r="AK62" s="691"/>
      <c r="AL62" s="706"/>
      <c r="AM62" s="706"/>
      <c r="AN62" s="706"/>
      <c r="AO62" s="91"/>
      <c r="AP62" s="91"/>
      <c r="AQ62" s="91"/>
      <c r="AR62" s="91"/>
      <c r="AS62" s="89"/>
    </row>
    <row r="63" spans="1:45" s="16" customFormat="1" ht="24.75" customHeight="1">
      <c r="A63" s="703" t="s">
        <v>53</v>
      </c>
      <c r="B63" s="704" t="s">
        <v>486</v>
      </c>
      <c r="C63" s="695"/>
      <c r="D63" s="109">
        <f t="shared" si="8"/>
        <v>3000</v>
      </c>
      <c r="E63" s="109">
        <v>3000</v>
      </c>
      <c r="F63" s="109">
        <f t="shared" si="22"/>
        <v>3000</v>
      </c>
      <c r="G63" s="109">
        <f t="shared" si="23"/>
        <v>3000</v>
      </c>
      <c r="H63" s="109"/>
      <c r="I63" s="109">
        <v>3000</v>
      </c>
      <c r="J63" s="109">
        <f t="shared" si="11"/>
        <v>0</v>
      </c>
      <c r="K63" s="109"/>
      <c r="L63" s="109"/>
      <c r="M63" s="109">
        <f t="shared" si="12"/>
        <v>0</v>
      </c>
      <c r="N63" s="109"/>
      <c r="O63" s="109"/>
      <c r="P63" s="109">
        <f t="shared" si="13"/>
        <v>3000</v>
      </c>
      <c r="Q63" s="109">
        <v>3000</v>
      </c>
      <c r="R63" s="109"/>
      <c r="S63" s="109">
        <f t="shared" si="14"/>
        <v>3000</v>
      </c>
      <c r="T63" s="109">
        <v>3000</v>
      </c>
      <c r="U63" s="109"/>
      <c r="V63" s="109">
        <f t="shared" si="15"/>
        <v>0</v>
      </c>
      <c r="W63" s="109"/>
      <c r="X63" s="109"/>
      <c r="Y63" s="109">
        <f t="shared" si="16"/>
        <v>0</v>
      </c>
      <c r="Z63" s="109"/>
      <c r="AA63" s="109"/>
      <c r="AB63" s="109">
        <f t="shared" si="17"/>
        <v>0</v>
      </c>
      <c r="AC63" s="109"/>
      <c r="AD63" s="109"/>
      <c r="AE63" s="109">
        <f t="shared" si="24"/>
        <v>3000</v>
      </c>
      <c r="AF63" s="109">
        <v>3000</v>
      </c>
      <c r="AG63" s="109"/>
      <c r="AH63" s="705" t="s">
        <v>114</v>
      </c>
      <c r="AI63" s="109"/>
      <c r="AJ63" s="109"/>
      <c r="AK63" s="691"/>
      <c r="AL63" s="706"/>
      <c r="AM63" s="706"/>
      <c r="AN63" s="706"/>
      <c r="AO63" s="91"/>
      <c r="AP63" s="91"/>
      <c r="AQ63" s="91"/>
      <c r="AR63" s="91"/>
      <c r="AS63" s="89"/>
    </row>
    <row r="64" spans="1:45" s="16" customFormat="1" ht="24.75" customHeight="1">
      <c r="A64" s="703" t="s">
        <v>54</v>
      </c>
      <c r="B64" s="704" t="s">
        <v>47</v>
      </c>
      <c r="C64" s="695"/>
      <c r="D64" s="109">
        <f t="shared" si="8"/>
        <v>1500</v>
      </c>
      <c r="E64" s="109">
        <v>1500</v>
      </c>
      <c r="F64" s="109">
        <f t="shared" si="22"/>
        <v>1500</v>
      </c>
      <c r="G64" s="109">
        <f t="shared" si="23"/>
        <v>1500</v>
      </c>
      <c r="H64" s="109"/>
      <c r="I64" s="109">
        <v>1500</v>
      </c>
      <c r="J64" s="109">
        <f t="shared" si="11"/>
        <v>0</v>
      </c>
      <c r="K64" s="109"/>
      <c r="L64" s="109"/>
      <c r="M64" s="109">
        <f t="shared" si="12"/>
        <v>0</v>
      </c>
      <c r="N64" s="109"/>
      <c r="O64" s="109"/>
      <c r="P64" s="109">
        <f t="shared" si="13"/>
        <v>1500</v>
      </c>
      <c r="Q64" s="109">
        <v>1500</v>
      </c>
      <c r="R64" s="109"/>
      <c r="S64" s="109">
        <f t="shared" si="14"/>
        <v>1500</v>
      </c>
      <c r="T64" s="109">
        <v>1500</v>
      </c>
      <c r="U64" s="109"/>
      <c r="V64" s="109">
        <f t="shared" si="15"/>
        <v>0</v>
      </c>
      <c r="W64" s="109"/>
      <c r="X64" s="109"/>
      <c r="Y64" s="109">
        <f t="shared" si="16"/>
        <v>0</v>
      </c>
      <c r="Z64" s="109"/>
      <c r="AA64" s="109"/>
      <c r="AB64" s="109">
        <f t="shared" si="17"/>
        <v>0</v>
      </c>
      <c r="AC64" s="109"/>
      <c r="AD64" s="109"/>
      <c r="AE64" s="109">
        <f t="shared" si="24"/>
        <v>1500</v>
      </c>
      <c r="AF64" s="109">
        <v>1500</v>
      </c>
      <c r="AG64" s="109"/>
      <c r="AH64" s="705" t="s">
        <v>114</v>
      </c>
      <c r="AI64" s="109"/>
      <c r="AJ64" s="109"/>
      <c r="AK64" s="691"/>
      <c r="AL64" s="706"/>
      <c r="AM64" s="706"/>
      <c r="AN64" s="706"/>
      <c r="AO64" s="91"/>
      <c r="AP64" s="91"/>
      <c r="AQ64" s="91"/>
      <c r="AR64" s="91"/>
      <c r="AS64" s="89"/>
    </row>
    <row r="65" spans="1:45" s="16" customFormat="1" ht="34.5" customHeight="1">
      <c r="A65" s="703" t="s">
        <v>55</v>
      </c>
      <c r="B65" s="704" t="s">
        <v>73</v>
      </c>
      <c r="C65" s="695"/>
      <c r="D65" s="109">
        <f t="shared" si="8"/>
        <v>3000</v>
      </c>
      <c r="E65" s="109">
        <v>3000</v>
      </c>
      <c r="F65" s="109">
        <f t="shared" si="22"/>
        <v>3000</v>
      </c>
      <c r="G65" s="109">
        <f t="shared" si="23"/>
        <v>3000</v>
      </c>
      <c r="H65" s="109"/>
      <c r="I65" s="109">
        <v>3000</v>
      </c>
      <c r="J65" s="109">
        <f t="shared" si="11"/>
        <v>0</v>
      </c>
      <c r="K65" s="109"/>
      <c r="L65" s="109"/>
      <c r="M65" s="109">
        <f t="shared" si="12"/>
        <v>0</v>
      </c>
      <c r="N65" s="109"/>
      <c r="O65" s="109"/>
      <c r="P65" s="109">
        <f t="shared" si="13"/>
        <v>3000</v>
      </c>
      <c r="Q65" s="109">
        <v>3000</v>
      </c>
      <c r="R65" s="109"/>
      <c r="S65" s="109">
        <f t="shared" si="14"/>
        <v>3000</v>
      </c>
      <c r="T65" s="109">
        <v>3000</v>
      </c>
      <c r="U65" s="109"/>
      <c r="V65" s="109">
        <f t="shared" si="15"/>
        <v>0</v>
      </c>
      <c r="W65" s="109"/>
      <c r="X65" s="109"/>
      <c r="Y65" s="109">
        <f t="shared" si="16"/>
        <v>0</v>
      </c>
      <c r="Z65" s="109"/>
      <c r="AA65" s="109"/>
      <c r="AB65" s="109">
        <f t="shared" si="17"/>
        <v>0</v>
      </c>
      <c r="AC65" s="109"/>
      <c r="AD65" s="109"/>
      <c r="AE65" s="109">
        <f t="shared" si="24"/>
        <v>3000</v>
      </c>
      <c r="AF65" s="109">
        <v>3000</v>
      </c>
      <c r="AG65" s="109"/>
      <c r="AH65" s="705" t="s">
        <v>114</v>
      </c>
      <c r="AI65" s="109"/>
      <c r="AJ65" s="109"/>
      <c r="AK65" s="691"/>
      <c r="AL65" s="706"/>
      <c r="AM65" s="706"/>
      <c r="AN65" s="706"/>
      <c r="AO65" s="91"/>
      <c r="AP65" s="91"/>
      <c r="AQ65" s="91"/>
      <c r="AR65" s="91"/>
      <c r="AS65" s="89"/>
    </row>
    <row r="66" spans="1:45" s="93" customFormat="1" ht="24.75" customHeight="1">
      <c r="A66" s="709" t="s">
        <v>78</v>
      </c>
      <c r="B66" s="697" t="s">
        <v>77</v>
      </c>
      <c r="C66" s="698"/>
      <c r="D66" s="690">
        <f t="shared" ref="D66:AJ66" si="25">SUM(D67:D74)</f>
        <v>12988</v>
      </c>
      <c r="E66" s="690">
        <f t="shared" si="25"/>
        <v>12988</v>
      </c>
      <c r="F66" s="690">
        <f t="shared" si="25"/>
        <v>12988</v>
      </c>
      <c r="G66" s="690">
        <f t="shared" si="25"/>
        <v>12988</v>
      </c>
      <c r="H66" s="690">
        <f t="shared" si="25"/>
        <v>0</v>
      </c>
      <c r="I66" s="690">
        <f t="shared" si="25"/>
        <v>12988</v>
      </c>
      <c r="J66" s="690">
        <f t="shared" si="25"/>
        <v>0</v>
      </c>
      <c r="K66" s="690">
        <f t="shared" si="25"/>
        <v>0</v>
      </c>
      <c r="L66" s="690">
        <f t="shared" si="25"/>
        <v>0</v>
      </c>
      <c r="M66" s="690">
        <f t="shared" si="25"/>
        <v>0</v>
      </c>
      <c r="N66" s="690">
        <f t="shared" si="25"/>
        <v>0</v>
      </c>
      <c r="O66" s="690">
        <f t="shared" si="25"/>
        <v>0</v>
      </c>
      <c r="P66" s="690">
        <f t="shared" si="25"/>
        <v>12988</v>
      </c>
      <c r="Q66" s="690">
        <f t="shared" si="25"/>
        <v>12988</v>
      </c>
      <c r="R66" s="690">
        <f t="shared" si="25"/>
        <v>0</v>
      </c>
      <c r="S66" s="690">
        <f t="shared" si="25"/>
        <v>12988</v>
      </c>
      <c r="T66" s="690">
        <f t="shared" si="25"/>
        <v>12988</v>
      </c>
      <c r="U66" s="712">
        <f t="shared" si="25"/>
        <v>0</v>
      </c>
      <c r="V66" s="712">
        <f t="shared" si="25"/>
        <v>0</v>
      </c>
      <c r="W66" s="712">
        <f t="shared" si="25"/>
        <v>0</v>
      </c>
      <c r="X66" s="712">
        <f t="shared" si="25"/>
        <v>0</v>
      </c>
      <c r="Y66" s="712">
        <f t="shared" si="25"/>
        <v>0</v>
      </c>
      <c r="Z66" s="712">
        <f t="shared" si="25"/>
        <v>0</v>
      </c>
      <c r="AA66" s="712">
        <f t="shared" si="25"/>
        <v>0</v>
      </c>
      <c r="AB66" s="712">
        <f t="shared" si="25"/>
        <v>0</v>
      </c>
      <c r="AC66" s="712">
        <f t="shared" si="25"/>
        <v>0</v>
      </c>
      <c r="AD66" s="712">
        <f t="shared" si="25"/>
        <v>0</v>
      </c>
      <c r="AE66" s="712">
        <f t="shared" si="25"/>
        <v>12988</v>
      </c>
      <c r="AF66" s="712">
        <f t="shared" si="25"/>
        <v>12988</v>
      </c>
      <c r="AG66" s="712">
        <f t="shared" si="25"/>
        <v>0</v>
      </c>
      <c r="AH66" s="712">
        <f t="shared" si="25"/>
        <v>0</v>
      </c>
      <c r="AI66" s="712">
        <f t="shared" si="25"/>
        <v>0</v>
      </c>
      <c r="AJ66" s="712">
        <f t="shared" si="25"/>
        <v>0</v>
      </c>
      <c r="AK66" s="713"/>
      <c r="AL66" s="714"/>
      <c r="AM66" s="714"/>
      <c r="AN66" s="714"/>
      <c r="AO66" s="92"/>
      <c r="AP66" s="92"/>
      <c r="AQ66" s="92"/>
      <c r="AR66" s="92"/>
      <c r="AS66" s="92"/>
    </row>
    <row r="67" spans="1:45" s="95" customFormat="1" ht="24.75" customHeight="1">
      <c r="A67" s="703" t="s">
        <v>20</v>
      </c>
      <c r="B67" s="704" t="s">
        <v>74</v>
      </c>
      <c r="C67" s="695"/>
      <c r="D67" s="109">
        <f t="shared" si="8"/>
        <v>2000</v>
      </c>
      <c r="E67" s="109">
        <v>2000</v>
      </c>
      <c r="F67" s="109">
        <f t="shared" ref="F67:F74" si="26">G67+J67</f>
        <v>2000</v>
      </c>
      <c r="G67" s="109">
        <v>2000</v>
      </c>
      <c r="H67" s="109"/>
      <c r="I67" s="109">
        <v>2000</v>
      </c>
      <c r="J67" s="109">
        <f t="shared" si="11"/>
        <v>0</v>
      </c>
      <c r="K67" s="109"/>
      <c r="L67" s="109"/>
      <c r="M67" s="109">
        <f t="shared" si="12"/>
        <v>0</v>
      </c>
      <c r="N67" s="109"/>
      <c r="O67" s="109"/>
      <c r="P67" s="109">
        <f t="shared" si="13"/>
        <v>2000</v>
      </c>
      <c r="Q67" s="109">
        <v>2000</v>
      </c>
      <c r="R67" s="109"/>
      <c r="S67" s="109">
        <f t="shared" si="14"/>
        <v>2000</v>
      </c>
      <c r="T67" s="109">
        <v>2000</v>
      </c>
      <c r="U67" s="716"/>
      <c r="V67" s="716">
        <f t="shared" si="15"/>
        <v>0</v>
      </c>
      <c r="W67" s="716"/>
      <c r="X67" s="716"/>
      <c r="Y67" s="716">
        <f t="shared" si="16"/>
        <v>0</v>
      </c>
      <c r="Z67" s="716"/>
      <c r="AA67" s="716"/>
      <c r="AB67" s="716">
        <f t="shared" si="17"/>
        <v>0</v>
      </c>
      <c r="AC67" s="716"/>
      <c r="AD67" s="716"/>
      <c r="AE67" s="716">
        <f t="shared" ref="AE67:AE74" si="27">AF67+AG67</f>
        <v>1900</v>
      </c>
      <c r="AF67" s="716">
        <v>1900</v>
      </c>
      <c r="AG67" s="716"/>
      <c r="AH67" s="717" t="s">
        <v>114</v>
      </c>
      <c r="AI67" s="716"/>
      <c r="AJ67" s="716"/>
      <c r="AK67" s="713"/>
      <c r="AL67" s="718"/>
      <c r="AM67" s="718"/>
      <c r="AN67" s="718"/>
      <c r="AO67" s="94"/>
      <c r="AP67" s="94"/>
      <c r="AQ67" s="94"/>
      <c r="AR67" s="94"/>
      <c r="AS67" s="92"/>
    </row>
    <row r="68" spans="1:45" s="95" customFormat="1" ht="24.75" customHeight="1">
      <c r="A68" s="703" t="s">
        <v>48</v>
      </c>
      <c r="B68" s="704" t="s">
        <v>548</v>
      </c>
      <c r="C68" s="695"/>
      <c r="D68" s="109">
        <f t="shared" si="8"/>
        <v>800</v>
      </c>
      <c r="E68" s="109">
        <v>800</v>
      </c>
      <c r="F68" s="109">
        <f t="shared" si="26"/>
        <v>800</v>
      </c>
      <c r="G68" s="109">
        <v>800</v>
      </c>
      <c r="H68" s="109"/>
      <c r="I68" s="109">
        <v>800</v>
      </c>
      <c r="J68" s="109">
        <f t="shared" si="11"/>
        <v>0</v>
      </c>
      <c r="K68" s="109"/>
      <c r="L68" s="109"/>
      <c r="M68" s="109">
        <f t="shared" si="12"/>
        <v>0</v>
      </c>
      <c r="N68" s="109"/>
      <c r="O68" s="109"/>
      <c r="P68" s="109">
        <f t="shared" si="13"/>
        <v>800</v>
      </c>
      <c r="Q68" s="109">
        <v>800</v>
      </c>
      <c r="R68" s="109"/>
      <c r="S68" s="109">
        <f t="shared" si="14"/>
        <v>800</v>
      </c>
      <c r="T68" s="109">
        <v>800</v>
      </c>
      <c r="U68" s="716"/>
      <c r="V68" s="716">
        <f t="shared" si="15"/>
        <v>0</v>
      </c>
      <c r="W68" s="716"/>
      <c r="X68" s="716"/>
      <c r="Y68" s="716">
        <f t="shared" si="16"/>
        <v>0</v>
      </c>
      <c r="Z68" s="716"/>
      <c r="AA68" s="716"/>
      <c r="AB68" s="716">
        <f t="shared" si="17"/>
        <v>0</v>
      </c>
      <c r="AC68" s="716"/>
      <c r="AD68" s="716"/>
      <c r="AE68" s="716">
        <f t="shared" si="27"/>
        <v>2000</v>
      </c>
      <c r="AF68" s="716">
        <v>2000</v>
      </c>
      <c r="AG68" s="716"/>
      <c r="AH68" s="717" t="s">
        <v>114</v>
      </c>
      <c r="AI68" s="716"/>
      <c r="AJ68" s="716"/>
      <c r="AK68" s="713"/>
      <c r="AL68" s="718"/>
      <c r="AM68" s="718"/>
      <c r="AN68" s="718"/>
      <c r="AO68" s="94"/>
      <c r="AP68" s="94"/>
      <c r="AQ68" s="94"/>
      <c r="AR68" s="94"/>
      <c r="AS68" s="92"/>
    </row>
    <row r="69" spans="1:45" s="95" customFormat="1" ht="24.75" customHeight="1">
      <c r="A69" s="703" t="s">
        <v>49</v>
      </c>
      <c r="B69" s="704" t="s">
        <v>75</v>
      </c>
      <c r="C69" s="695"/>
      <c r="D69" s="109">
        <f t="shared" si="8"/>
        <v>1200</v>
      </c>
      <c r="E69" s="109">
        <v>1200</v>
      </c>
      <c r="F69" s="109">
        <f t="shared" si="26"/>
        <v>1200</v>
      </c>
      <c r="G69" s="109">
        <v>1200</v>
      </c>
      <c r="H69" s="109"/>
      <c r="I69" s="109">
        <v>1200</v>
      </c>
      <c r="J69" s="109">
        <f t="shared" si="11"/>
        <v>0</v>
      </c>
      <c r="K69" s="109"/>
      <c r="L69" s="109"/>
      <c r="M69" s="109">
        <f t="shared" si="12"/>
        <v>0</v>
      </c>
      <c r="N69" s="109"/>
      <c r="O69" s="109"/>
      <c r="P69" s="109">
        <f t="shared" si="13"/>
        <v>1200</v>
      </c>
      <c r="Q69" s="109">
        <v>1200</v>
      </c>
      <c r="R69" s="109"/>
      <c r="S69" s="109">
        <f t="shared" si="14"/>
        <v>1200</v>
      </c>
      <c r="T69" s="109">
        <v>1200</v>
      </c>
      <c r="U69" s="716"/>
      <c r="V69" s="716">
        <f t="shared" si="15"/>
        <v>0</v>
      </c>
      <c r="W69" s="716"/>
      <c r="X69" s="716"/>
      <c r="Y69" s="716">
        <f t="shared" si="16"/>
        <v>0</v>
      </c>
      <c r="Z69" s="716"/>
      <c r="AA69" s="716"/>
      <c r="AB69" s="716">
        <f t="shared" si="17"/>
        <v>0</v>
      </c>
      <c r="AC69" s="716"/>
      <c r="AD69" s="716"/>
      <c r="AE69" s="716">
        <f t="shared" si="27"/>
        <v>1000</v>
      </c>
      <c r="AF69" s="716">
        <v>1000</v>
      </c>
      <c r="AG69" s="716"/>
      <c r="AH69" s="717" t="s">
        <v>114</v>
      </c>
      <c r="AI69" s="716"/>
      <c r="AJ69" s="716"/>
      <c r="AK69" s="713"/>
      <c r="AL69" s="718"/>
      <c r="AM69" s="718"/>
      <c r="AN69" s="718"/>
      <c r="AO69" s="94"/>
      <c r="AP69" s="94"/>
      <c r="AQ69" s="94"/>
      <c r="AR69" s="94"/>
      <c r="AS69" s="92"/>
    </row>
    <row r="70" spans="1:45" s="95" customFormat="1" ht="30">
      <c r="A70" s="703" t="s">
        <v>50</v>
      </c>
      <c r="B70" s="704" t="s">
        <v>549</v>
      </c>
      <c r="C70" s="695"/>
      <c r="D70" s="109">
        <f t="shared" si="8"/>
        <v>2088</v>
      </c>
      <c r="E70" s="109">
        <v>2088</v>
      </c>
      <c r="F70" s="109">
        <f t="shared" si="26"/>
        <v>2088</v>
      </c>
      <c r="G70" s="109">
        <v>2088</v>
      </c>
      <c r="H70" s="109"/>
      <c r="I70" s="109">
        <v>2088</v>
      </c>
      <c r="J70" s="109">
        <f t="shared" si="11"/>
        <v>0</v>
      </c>
      <c r="K70" s="109"/>
      <c r="L70" s="109"/>
      <c r="M70" s="109">
        <f t="shared" si="12"/>
        <v>0</v>
      </c>
      <c r="N70" s="109"/>
      <c r="O70" s="109"/>
      <c r="P70" s="109">
        <f t="shared" si="13"/>
        <v>2088</v>
      </c>
      <c r="Q70" s="109">
        <v>2088</v>
      </c>
      <c r="R70" s="109"/>
      <c r="S70" s="109">
        <f t="shared" si="14"/>
        <v>2088</v>
      </c>
      <c r="T70" s="109">
        <v>2088</v>
      </c>
      <c r="U70" s="716"/>
      <c r="V70" s="716">
        <f t="shared" si="15"/>
        <v>0</v>
      </c>
      <c r="W70" s="716"/>
      <c r="X70" s="716"/>
      <c r="Y70" s="716">
        <f t="shared" si="16"/>
        <v>0</v>
      </c>
      <c r="Z70" s="716"/>
      <c r="AA70" s="716"/>
      <c r="AB70" s="716">
        <f t="shared" si="17"/>
        <v>0</v>
      </c>
      <c r="AC70" s="716"/>
      <c r="AD70" s="716"/>
      <c r="AE70" s="716">
        <f t="shared" si="27"/>
        <v>1200</v>
      </c>
      <c r="AF70" s="716">
        <v>1200</v>
      </c>
      <c r="AG70" s="716"/>
      <c r="AH70" s="717" t="s">
        <v>114</v>
      </c>
      <c r="AI70" s="716"/>
      <c r="AJ70" s="716"/>
      <c r="AK70" s="713"/>
      <c r="AL70" s="718"/>
      <c r="AM70" s="718"/>
      <c r="AN70" s="718"/>
      <c r="AO70" s="94"/>
      <c r="AP70" s="94"/>
      <c r="AQ70" s="94"/>
      <c r="AR70" s="94"/>
      <c r="AS70" s="92"/>
    </row>
    <row r="71" spans="1:45" s="95" customFormat="1" ht="24.75" customHeight="1">
      <c r="A71" s="703" t="s">
        <v>51</v>
      </c>
      <c r="B71" s="704" t="s">
        <v>550</v>
      </c>
      <c r="C71" s="695"/>
      <c r="D71" s="109">
        <f t="shared" si="8"/>
        <v>1300</v>
      </c>
      <c r="E71" s="109">
        <v>1300</v>
      </c>
      <c r="F71" s="109">
        <f t="shared" si="26"/>
        <v>1300</v>
      </c>
      <c r="G71" s="109">
        <v>1300</v>
      </c>
      <c r="H71" s="109"/>
      <c r="I71" s="109">
        <v>1300</v>
      </c>
      <c r="J71" s="109">
        <f t="shared" si="11"/>
        <v>0</v>
      </c>
      <c r="K71" s="109"/>
      <c r="L71" s="109"/>
      <c r="M71" s="109">
        <f t="shared" si="12"/>
        <v>0</v>
      </c>
      <c r="N71" s="109"/>
      <c r="O71" s="109"/>
      <c r="P71" s="109">
        <f t="shared" si="13"/>
        <v>1300</v>
      </c>
      <c r="Q71" s="109">
        <v>1300</v>
      </c>
      <c r="R71" s="109"/>
      <c r="S71" s="109">
        <f t="shared" si="14"/>
        <v>1300</v>
      </c>
      <c r="T71" s="109">
        <v>1300</v>
      </c>
      <c r="U71" s="716"/>
      <c r="V71" s="716">
        <f t="shared" si="15"/>
        <v>0</v>
      </c>
      <c r="W71" s="716"/>
      <c r="X71" s="716"/>
      <c r="Y71" s="716">
        <f t="shared" si="16"/>
        <v>0</v>
      </c>
      <c r="Z71" s="716"/>
      <c r="AA71" s="716"/>
      <c r="AB71" s="716">
        <f t="shared" si="17"/>
        <v>0</v>
      </c>
      <c r="AC71" s="716"/>
      <c r="AD71" s="716"/>
      <c r="AE71" s="716">
        <f t="shared" si="27"/>
        <v>1200</v>
      </c>
      <c r="AF71" s="716">
        <v>1200</v>
      </c>
      <c r="AG71" s="716"/>
      <c r="AH71" s="717" t="s">
        <v>114</v>
      </c>
      <c r="AI71" s="716"/>
      <c r="AJ71" s="716"/>
      <c r="AK71" s="713"/>
      <c r="AL71" s="718"/>
      <c r="AM71" s="718"/>
      <c r="AN71" s="718"/>
      <c r="AO71" s="94"/>
      <c r="AP71" s="94"/>
      <c r="AQ71" s="94"/>
      <c r="AR71" s="94"/>
      <c r="AS71" s="92"/>
    </row>
    <row r="72" spans="1:45" s="95" customFormat="1" ht="24.75" customHeight="1">
      <c r="A72" s="703" t="s">
        <v>52</v>
      </c>
      <c r="B72" s="704" t="s">
        <v>76</v>
      </c>
      <c r="C72" s="695"/>
      <c r="D72" s="109">
        <f t="shared" si="8"/>
        <v>2000</v>
      </c>
      <c r="E72" s="109">
        <v>2000</v>
      </c>
      <c r="F72" s="109">
        <f t="shared" si="26"/>
        <v>2000</v>
      </c>
      <c r="G72" s="109">
        <v>2000</v>
      </c>
      <c r="H72" s="109"/>
      <c r="I72" s="109">
        <v>2000</v>
      </c>
      <c r="J72" s="109">
        <f t="shared" si="11"/>
        <v>0</v>
      </c>
      <c r="K72" s="109"/>
      <c r="L72" s="109"/>
      <c r="M72" s="109">
        <f t="shared" si="12"/>
        <v>0</v>
      </c>
      <c r="N72" s="109"/>
      <c r="O72" s="109"/>
      <c r="P72" s="109">
        <f t="shared" si="13"/>
        <v>2000</v>
      </c>
      <c r="Q72" s="109">
        <v>2000</v>
      </c>
      <c r="R72" s="109"/>
      <c r="S72" s="109">
        <f t="shared" si="14"/>
        <v>2000</v>
      </c>
      <c r="T72" s="109">
        <v>2000</v>
      </c>
      <c r="U72" s="716"/>
      <c r="V72" s="716">
        <f t="shared" si="15"/>
        <v>0</v>
      </c>
      <c r="W72" s="716"/>
      <c r="X72" s="716"/>
      <c r="Y72" s="716">
        <f t="shared" si="16"/>
        <v>0</v>
      </c>
      <c r="Z72" s="716"/>
      <c r="AA72" s="716"/>
      <c r="AB72" s="716">
        <f t="shared" si="17"/>
        <v>0</v>
      </c>
      <c r="AC72" s="716"/>
      <c r="AD72" s="716"/>
      <c r="AE72" s="716">
        <f t="shared" si="27"/>
        <v>2000</v>
      </c>
      <c r="AF72" s="716">
        <v>2000</v>
      </c>
      <c r="AG72" s="716"/>
      <c r="AH72" s="717" t="s">
        <v>114</v>
      </c>
      <c r="AI72" s="716"/>
      <c r="AJ72" s="716"/>
      <c r="AK72" s="713"/>
      <c r="AL72" s="718"/>
      <c r="AM72" s="718"/>
      <c r="AN72" s="718"/>
      <c r="AO72" s="94"/>
      <c r="AP72" s="94"/>
      <c r="AQ72" s="94"/>
      <c r="AR72" s="94"/>
      <c r="AS72" s="92"/>
    </row>
    <row r="73" spans="1:45" s="95" customFormat="1" ht="33.75" customHeight="1">
      <c r="A73" s="703" t="s">
        <v>53</v>
      </c>
      <c r="B73" s="704" t="s">
        <v>487</v>
      </c>
      <c r="C73" s="695"/>
      <c r="D73" s="109">
        <f t="shared" si="8"/>
        <v>1800</v>
      </c>
      <c r="E73" s="109">
        <v>1800</v>
      </c>
      <c r="F73" s="109">
        <f t="shared" si="26"/>
        <v>1800</v>
      </c>
      <c r="G73" s="109">
        <v>1800</v>
      </c>
      <c r="H73" s="109"/>
      <c r="I73" s="109">
        <v>1800</v>
      </c>
      <c r="J73" s="109">
        <f t="shared" si="11"/>
        <v>0</v>
      </c>
      <c r="K73" s="109"/>
      <c r="L73" s="109"/>
      <c r="M73" s="109">
        <f t="shared" si="12"/>
        <v>0</v>
      </c>
      <c r="N73" s="109"/>
      <c r="O73" s="109"/>
      <c r="P73" s="109">
        <f t="shared" si="13"/>
        <v>1800</v>
      </c>
      <c r="Q73" s="109">
        <v>1800</v>
      </c>
      <c r="R73" s="109"/>
      <c r="S73" s="109">
        <f t="shared" si="14"/>
        <v>1800</v>
      </c>
      <c r="T73" s="109">
        <v>1800</v>
      </c>
      <c r="U73" s="716"/>
      <c r="V73" s="716">
        <f t="shared" si="15"/>
        <v>0</v>
      </c>
      <c r="W73" s="716"/>
      <c r="X73" s="716"/>
      <c r="Y73" s="716">
        <f t="shared" si="16"/>
        <v>0</v>
      </c>
      <c r="Z73" s="716"/>
      <c r="AA73" s="716"/>
      <c r="AB73" s="716">
        <f t="shared" si="17"/>
        <v>0</v>
      </c>
      <c r="AC73" s="716"/>
      <c r="AD73" s="716"/>
      <c r="AE73" s="716">
        <f t="shared" si="27"/>
        <v>1800</v>
      </c>
      <c r="AF73" s="716">
        <v>1800</v>
      </c>
      <c r="AG73" s="716"/>
      <c r="AH73" s="717" t="s">
        <v>114</v>
      </c>
      <c r="AI73" s="716"/>
      <c r="AJ73" s="716"/>
      <c r="AK73" s="713"/>
      <c r="AL73" s="718"/>
      <c r="AM73" s="718"/>
      <c r="AN73" s="718"/>
      <c r="AO73" s="94"/>
      <c r="AP73" s="94"/>
      <c r="AQ73" s="94"/>
      <c r="AR73" s="94"/>
      <c r="AS73" s="92"/>
    </row>
    <row r="74" spans="1:45" s="95" customFormat="1" ht="34.5" customHeight="1">
      <c r="A74" s="703" t="s">
        <v>54</v>
      </c>
      <c r="B74" s="704" t="s">
        <v>551</v>
      </c>
      <c r="C74" s="695"/>
      <c r="D74" s="109">
        <f t="shared" si="8"/>
        <v>1800</v>
      </c>
      <c r="E74" s="109">
        <v>1800</v>
      </c>
      <c r="F74" s="109">
        <f t="shared" si="26"/>
        <v>1800</v>
      </c>
      <c r="G74" s="109">
        <v>1800</v>
      </c>
      <c r="H74" s="109"/>
      <c r="I74" s="109">
        <v>1800</v>
      </c>
      <c r="J74" s="109">
        <f t="shared" si="11"/>
        <v>0</v>
      </c>
      <c r="K74" s="109"/>
      <c r="L74" s="109"/>
      <c r="M74" s="109">
        <f t="shared" si="12"/>
        <v>0</v>
      </c>
      <c r="N74" s="109"/>
      <c r="O74" s="109"/>
      <c r="P74" s="109">
        <f t="shared" si="13"/>
        <v>1800</v>
      </c>
      <c r="Q74" s="109">
        <v>1800</v>
      </c>
      <c r="R74" s="109"/>
      <c r="S74" s="109">
        <f t="shared" si="14"/>
        <v>1800</v>
      </c>
      <c r="T74" s="109">
        <v>1800</v>
      </c>
      <c r="U74" s="716"/>
      <c r="V74" s="716">
        <f t="shared" si="15"/>
        <v>0</v>
      </c>
      <c r="W74" s="716"/>
      <c r="X74" s="716"/>
      <c r="Y74" s="716">
        <f t="shared" si="16"/>
        <v>0</v>
      </c>
      <c r="Z74" s="716"/>
      <c r="AA74" s="716"/>
      <c r="AB74" s="716">
        <f t="shared" si="17"/>
        <v>0</v>
      </c>
      <c r="AC74" s="716"/>
      <c r="AD74" s="716"/>
      <c r="AE74" s="716">
        <f t="shared" si="27"/>
        <v>1888</v>
      </c>
      <c r="AF74" s="716">
        <v>1888</v>
      </c>
      <c r="AG74" s="716"/>
      <c r="AH74" s="717" t="s">
        <v>114</v>
      </c>
      <c r="AI74" s="716"/>
      <c r="AJ74" s="716"/>
      <c r="AK74" s="713"/>
      <c r="AL74" s="718"/>
      <c r="AM74" s="718"/>
      <c r="AN74" s="718"/>
      <c r="AO74" s="94"/>
      <c r="AP74" s="94"/>
      <c r="AQ74" s="94"/>
      <c r="AR74" s="94"/>
      <c r="AS74" s="92"/>
    </row>
    <row r="75" spans="1:45" s="90" customFormat="1" ht="24.75" customHeight="1">
      <c r="A75" s="709" t="s">
        <v>80</v>
      </c>
      <c r="B75" s="697" t="s">
        <v>79</v>
      </c>
      <c r="C75" s="698"/>
      <c r="D75" s="690">
        <f t="shared" ref="D75:E75" si="28">SUM(D76:D80)</f>
        <v>17317</v>
      </c>
      <c r="E75" s="690">
        <f t="shared" si="28"/>
        <v>17317</v>
      </c>
      <c r="F75" s="690">
        <f>SUM(F76:F80)</f>
        <v>17317</v>
      </c>
      <c r="G75" s="690">
        <f t="shared" ref="G75:AA75" si="29">SUM(G76:G80)</f>
        <v>17317</v>
      </c>
      <c r="H75" s="690">
        <f t="shared" si="29"/>
        <v>0</v>
      </c>
      <c r="I75" s="690">
        <f t="shared" si="29"/>
        <v>17317</v>
      </c>
      <c r="J75" s="690">
        <f t="shared" si="29"/>
        <v>0</v>
      </c>
      <c r="K75" s="690">
        <f t="shared" si="29"/>
        <v>0</v>
      </c>
      <c r="L75" s="690">
        <f t="shared" si="29"/>
        <v>0</v>
      </c>
      <c r="M75" s="690">
        <f t="shared" si="29"/>
        <v>0</v>
      </c>
      <c r="N75" s="690">
        <f t="shared" si="29"/>
        <v>0</v>
      </c>
      <c r="O75" s="690">
        <f t="shared" si="29"/>
        <v>0</v>
      </c>
      <c r="P75" s="690">
        <f t="shared" si="29"/>
        <v>17317</v>
      </c>
      <c r="Q75" s="690">
        <f t="shared" si="29"/>
        <v>17317</v>
      </c>
      <c r="R75" s="690">
        <f t="shared" si="29"/>
        <v>0</v>
      </c>
      <c r="S75" s="690">
        <f t="shared" si="29"/>
        <v>17317</v>
      </c>
      <c r="T75" s="690">
        <f t="shared" si="29"/>
        <v>17317</v>
      </c>
      <c r="U75" s="690">
        <f t="shared" si="29"/>
        <v>0</v>
      </c>
      <c r="V75" s="690">
        <f t="shared" si="29"/>
        <v>0</v>
      </c>
      <c r="W75" s="690">
        <f t="shared" si="29"/>
        <v>0</v>
      </c>
      <c r="X75" s="690">
        <f t="shared" si="29"/>
        <v>0</v>
      </c>
      <c r="Y75" s="690">
        <f t="shared" si="29"/>
        <v>0</v>
      </c>
      <c r="Z75" s="690">
        <f t="shared" si="29"/>
        <v>0</v>
      </c>
      <c r="AA75" s="690">
        <f t="shared" si="29"/>
        <v>0</v>
      </c>
      <c r="AB75" s="690">
        <f t="shared" ref="AB75:AJ75" si="30">SUM(AB76:AB80)</f>
        <v>0</v>
      </c>
      <c r="AC75" s="690">
        <f t="shared" si="30"/>
        <v>0</v>
      </c>
      <c r="AD75" s="690">
        <f t="shared" si="30"/>
        <v>0</v>
      </c>
      <c r="AE75" s="690">
        <f t="shared" si="30"/>
        <v>17317</v>
      </c>
      <c r="AF75" s="690">
        <f t="shared" si="30"/>
        <v>17317</v>
      </c>
      <c r="AG75" s="690">
        <f t="shared" si="30"/>
        <v>0</v>
      </c>
      <c r="AH75" s="690">
        <f t="shared" si="30"/>
        <v>0</v>
      </c>
      <c r="AI75" s="690">
        <f t="shared" si="30"/>
        <v>0</v>
      </c>
      <c r="AJ75" s="690">
        <f t="shared" si="30"/>
        <v>0</v>
      </c>
      <c r="AK75" s="691"/>
      <c r="AL75" s="702"/>
      <c r="AM75" s="702"/>
      <c r="AN75" s="702"/>
      <c r="AO75" s="89"/>
      <c r="AP75" s="89"/>
      <c r="AQ75" s="89"/>
      <c r="AR75" s="89"/>
      <c r="AS75" s="89"/>
    </row>
    <row r="76" spans="1:45" s="16" customFormat="1" ht="24.75" customHeight="1">
      <c r="A76" s="703" t="s">
        <v>20</v>
      </c>
      <c r="B76" s="704" t="s">
        <v>81</v>
      </c>
      <c r="C76" s="695"/>
      <c r="D76" s="109">
        <f t="shared" si="8"/>
        <v>3800</v>
      </c>
      <c r="E76" s="109">
        <v>3800</v>
      </c>
      <c r="F76" s="109">
        <f t="shared" ref="F76:F80" si="31">G76+J76</f>
        <v>3800</v>
      </c>
      <c r="G76" s="109">
        <f t="shared" ref="G76:G80" si="32">H76+I76</f>
        <v>3800</v>
      </c>
      <c r="H76" s="109"/>
      <c r="I76" s="109">
        <v>3800</v>
      </c>
      <c r="J76" s="109">
        <f t="shared" si="11"/>
        <v>0</v>
      </c>
      <c r="K76" s="109"/>
      <c r="L76" s="109"/>
      <c r="M76" s="109">
        <f t="shared" si="12"/>
        <v>0</v>
      </c>
      <c r="N76" s="109"/>
      <c r="O76" s="109"/>
      <c r="P76" s="109">
        <f t="shared" si="13"/>
        <v>3800</v>
      </c>
      <c r="Q76" s="109">
        <v>3800</v>
      </c>
      <c r="R76" s="109"/>
      <c r="S76" s="109">
        <f t="shared" si="14"/>
        <v>3800</v>
      </c>
      <c r="T76" s="109">
        <v>3800</v>
      </c>
      <c r="U76" s="109"/>
      <c r="V76" s="109">
        <f t="shared" si="15"/>
        <v>0</v>
      </c>
      <c r="W76" s="109"/>
      <c r="X76" s="109"/>
      <c r="Y76" s="109">
        <f t="shared" si="16"/>
        <v>0</v>
      </c>
      <c r="Z76" s="109"/>
      <c r="AA76" s="109"/>
      <c r="AB76" s="109">
        <f t="shared" si="17"/>
        <v>0</v>
      </c>
      <c r="AC76" s="109"/>
      <c r="AD76" s="109"/>
      <c r="AE76" s="109">
        <f>AF76+AG76</f>
        <v>3800</v>
      </c>
      <c r="AF76" s="109">
        <v>3800</v>
      </c>
      <c r="AG76" s="109"/>
      <c r="AH76" s="705" t="s">
        <v>114</v>
      </c>
      <c r="AI76" s="109"/>
      <c r="AJ76" s="109"/>
      <c r="AK76" s="691"/>
      <c r="AL76" s="706"/>
      <c r="AM76" s="706"/>
      <c r="AN76" s="706"/>
      <c r="AO76" s="91"/>
      <c r="AP76" s="91"/>
      <c r="AQ76" s="91"/>
      <c r="AR76" s="91"/>
      <c r="AS76" s="89"/>
    </row>
    <row r="77" spans="1:45" s="16" customFormat="1" ht="24.75" customHeight="1">
      <c r="A77" s="703" t="s">
        <v>48</v>
      </c>
      <c r="B77" s="704" t="s">
        <v>82</v>
      </c>
      <c r="C77" s="695"/>
      <c r="D77" s="109">
        <f t="shared" si="8"/>
        <v>3500</v>
      </c>
      <c r="E77" s="109">
        <v>3500</v>
      </c>
      <c r="F77" s="109">
        <f t="shared" si="31"/>
        <v>3500</v>
      </c>
      <c r="G77" s="109">
        <f t="shared" si="32"/>
        <v>3500</v>
      </c>
      <c r="H77" s="109"/>
      <c r="I77" s="109">
        <v>3500</v>
      </c>
      <c r="J77" s="109">
        <f t="shared" si="11"/>
        <v>0</v>
      </c>
      <c r="K77" s="109"/>
      <c r="L77" s="109"/>
      <c r="M77" s="109">
        <f t="shared" si="12"/>
        <v>0</v>
      </c>
      <c r="N77" s="109"/>
      <c r="O77" s="109"/>
      <c r="P77" s="109">
        <f t="shared" si="13"/>
        <v>3500</v>
      </c>
      <c r="Q77" s="109">
        <v>3500</v>
      </c>
      <c r="R77" s="109"/>
      <c r="S77" s="109">
        <f t="shared" si="14"/>
        <v>3500</v>
      </c>
      <c r="T77" s="109">
        <v>3500</v>
      </c>
      <c r="U77" s="109"/>
      <c r="V77" s="109">
        <f t="shared" si="15"/>
        <v>0</v>
      </c>
      <c r="W77" s="109"/>
      <c r="X77" s="109"/>
      <c r="Y77" s="109">
        <f t="shared" si="16"/>
        <v>0</v>
      </c>
      <c r="Z77" s="109"/>
      <c r="AA77" s="109"/>
      <c r="AB77" s="109">
        <f t="shared" si="17"/>
        <v>0</v>
      </c>
      <c r="AC77" s="109"/>
      <c r="AD77" s="109"/>
      <c r="AE77" s="109">
        <f>AF77+AG77</f>
        <v>2500</v>
      </c>
      <c r="AF77" s="109">
        <v>2500</v>
      </c>
      <c r="AG77" s="109"/>
      <c r="AH77" s="705" t="s">
        <v>114</v>
      </c>
      <c r="AI77" s="109"/>
      <c r="AJ77" s="109"/>
      <c r="AK77" s="691"/>
      <c r="AL77" s="706"/>
      <c r="AM77" s="706"/>
      <c r="AN77" s="706"/>
      <c r="AO77" s="91"/>
      <c r="AP77" s="91"/>
      <c r="AQ77" s="91"/>
      <c r="AR77" s="91"/>
      <c r="AS77" s="89"/>
    </row>
    <row r="78" spans="1:45" s="16" customFormat="1" ht="34.5" customHeight="1">
      <c r="A78" s="703" t="s">
        <v>49</v>
      </c>
      <c r="B78" s="704" t="s">
        <v>83</v>
      </c>
      <c r="C78" s="695"/>
      <c r="D78" s="109">
        <f t="shared" si="8"/>
        <v>2470</v>
      </c>
      <c r="E78" s="109">
        <v>2470</v>
      </c>
      <c r="F78" s="109">
        <f t="shared" si="31"/>
        <v>2470</v>
      </c>
      <c r="G78" s="109">
        <f t="shared" si="32"/>
        <v>2470</v>
      </c>
      <c r="H78" s="109"/>
      <c r="I78" s="109">
        <v>2470</v>
      </c>
      <c r="J78" s="109">
        <f t="shared" si="11"/>
        <v>0</v>
      </c>
      <c r="K78" s="109"/>
      <c r="L78" s="109"/>
      <c r="M78" s="109">
        <f t="shared" si="12"/>
        <v>0</v>
      </c>
      <c r="N78" s="109"/>
      <c r="O78" s="109"/>
      <c r="P78" s="109">
        <f t="shared" si="13"/>
        <v>2470</v>
      </c>
      <c r="Q78" s="109">
        <v>2470</v>
      </c>
      <c r="R78" s="109"/>
      <c r="S78" s="109">
        <f t="shared" si="14"/>
        <v>2470</v>
      </c>
      <c r="T78" s="109">
        <v>2470</v>
      </c>
      <c r="U78" s="109"/>
      <c r="V78" s="109">
        <f t="shared" si="15"/>
        <v>0</v>
      </c>
      <c r="W78" s="109"/>
      <c r="X78" s="109"/>
      <c r="Y78" s="109">
        <f t="shared" si="16"/>
        <v>0</v>
      </c>
      <c r="Z78" s="109"/>
      <c r="AA78" s="109"/>
      <c r="AB78" s="109">
        <f t="shared" si="17"/>
        <v>0</v>
      </c>
      <c r="AC78" s="109"/>
      <c r="AD78" s="109"/>
      <c r="AE78" s="109">
        <f>AF78+AG78</f>
        <v>2470</v>
      </c>
      <c r="AF78" s="109">
        <v>2470</v>
      </c>
      <c r="AG78" s="109"/>
      <c r="AH78" s="705" t="s">
        <v>114</v>
      </c>
      <c r="AI78" s="109"/>
      <c r="AJ78" s="109"/>
      <c r="AK78" s="691"/>
      <c r="AL78" s="706"/>
      <c r="AM78" s="706"/>
      <c r="AN78" s="706"/>
      <c r="AO78" s="91"/>
      <c r="AP78" s="91"/>
      <c r="AQ78" s="91"/>
      <c r="AR78" s="91"/>
      <c r="AS78" s="89"/>
    </row>
    <row r="79" spans="1:45" s="16" customFormat="1" ht="34.5" customHeight="1">
      <c r="A79" s="703" t="s">
        <v>50</v>
      </c>
      <c r="B79" s="704" t="s">
        <v>84</v>
      </c>
      <c r="C79" s="695"/>
      <c r="D79" s="109">
        <f t="shared" si="8"/>
        <v>2470</v>
      </c>
      <c r="E79" s="109">
        <v>2470</v>
      </c>
      <c r="F79" s="109">
        <f t="shared" si="31"/>
        <v>2470</v>
      </c>
      <c r="G79" s="109">
        <f t="shared" si="32"/>
        <v>2470</v>
      </c>
      <c r="H79" s="109"/>
      <c r="I79" s="109">
        <v>2470</v>
      </c>
      <c r="J79" s="109">
        <f t="shared" si="11"/>
        <v>0</v>
      </c>
      <c r="K79" s="109"/>
      <c r="L79" s="109"/>
      <c r="M79" s="109">
        <f t="shared" si="12"/>
        <v>0</v>
      </c>
      <c r="N79" s="109"/>
      <c r="O79" s="109"/>
      <c r="P79" s="109">
        <f t="shared" si="13"/>
        <v>2470</v>
      </c>
      <c r="Q79" s="109">
        <v>2470</v>
      </c>
      <c r="R79" s="109"/>
      <c r="S79" s="109">
        <f t="shared" si="14"/>
        <v>2470</v>
      </c>
      <c r="T79" s="109">
        <v>2470</v>
      </c>
      <c r="U79" s="109"/>
      <c r="V79" s="109">
        <f t="shared" si="15"/>
        <v>0</v>
      </c>
      <c r="W79" s="109"/>
      <c r="X79" s="109"/>
      <c r="Y79" s="109">
        <f t="shared" si="16"/>
        <v>0</v>
      </c>
      <c r="Z79" s="109"/>
      <c r="AA79" s="109"/>
      <c r="AB79" s="109">
        <f t="shared" si="17"/>
        <v>0</v>
      </c>
      <c r="AC79" s="109"/>
      <c r="AD79" s="109"/>
      <c r="AE79" s="109">
        <f>AF79+AG79</f>
        <v>2470</v>
      </c>
      <c r="AF79" s="109">
        <v>2470</v>
      </c>
      <c r="AG79" s="109"/>
      <c r="AH79" s="705" t="s">
        <v>114</v>
      </c>
      <c r="AI79" s="109"/>
      <c r="AJ79" s="109"/>
      <c r="AK79" s="691"/>
      <c r="AL79" s="706"/>
      <c r="AM79" s="706"/>
      <c r="AN79" s="706"/>
      <c r="AO79" s="91"/>
      <c r="AP79" s="91"/>
      <c r="AQ79" s="91"/>
      <c r="AR79" s="91"/>
      <c r="AS79" s="89"/>
    </row>
    <row r="80" spans="1:45" s="16" customFormat="1" ht="48" customHeight="1">
      <c r="A80" s="703" t="s">
        <v>51</v>
      </c>
      <c r="B80" s="704" t="s">
        <v>85</v>
      </c>
      <c r="C80" s="695"/>
      <c r="D80" s="109">
        <f t="shared" si="8"/>
        <v>5077</v>
      </c>
      <c r="E80" s="109">
        <v>5077</v>
      </c>
      <c r="F80" s="109">
        <f t="shared" si="31"/>
        <v>5077</v>
      </c>
      <c r="G80" s="109">
        <f t="shared" si="32"/>
        <v>5077</v>
      </c>
      <c r="H80" s="109"/>
      <c r="I80" s="109">
        <v>5077</v>
      </c>
      <c r="J80" s="109">
        <f t="shared" si="11"/>
        <v>0</v>
      </c>
      <c r="K80" s="109"/>
      <c r="L80" s="109"/>
      <c r="M80" s="109">
        <f t="shared" si="12"/>
        <v>0</v>
      </c>
      <c r="N80" s="109"/>
      <c r="O80" s="109"/>
      <c r="P80" s="109">
        <f t="shared" si="13"/>
        <v>5077</v>
      </c>
      <c r="Q80" s="109">
        <v>5077</v>
      </c>
      <c r="R80" s="109"/>
      <c r="S80" s="109">
        <f t="shared" si="14"/>
        <v>5077</v>
      </c>
      <c r="T80" s="109">
        <v>5077</v>
      </c>
      <c r="U80" s="109"/>
      <c r="V80" s="109">
        <f t="shared" si="15"/>
        <v>0</v>
      </c>
      <c r="W80" s="109"/>
      <c r="X80" s="109"/>
      <c r="Y80" s="109">
        <f t="shared" si="16"/>
        <v>0</v>
      </c>
      <c r="Z80" s="109"/>
      <c r="AA80" s="109"/>
      <c r="AB80" s="109">
        <f t="shared" si="17"/>
        <v>0</v>
      </c>
      <c r="AC80" s="109"/>
      <c r="AD80" s="109"/>
      <c r="AE80" s="109">
        <f>AF80+AG80</f>
        <v>6077</v>
      </c>
      <c r="AF80" s="109">
        <v>6077</v>
      </c>
      <c r="AG80" s="109"/>
      <c r="AH80" s="705" t="s">
        <v>114</v>
      </c>
      <c r="AI80" s="109"/>
      <c r="AJ80" s="109"/>
      <c r="AK80" s="691"/>
      <c r="AL80" s="706"/>
      <c r="AM80" s="706"/>
      <c r="AN80" s="706"/>
      <c r="AO80" s="91"/>
      <c r="AP80" s="91"/>
      <c r="AQ80" s="91"/>
      <c r="AR80" s="91"/>
      <c r="AS80" s="89"/>
    </row>
    <row r="81" spans="1:45" s="90" customFormat="1" ht="24.75" customHeight="1">
      <c r="A81" s="709" t="s">
        <v>86</v>
      </c>
      <c r="B81" s="697" t="s">
        <v>87</v>
      </c>
      <c r="C81" s="698"/>
      <c r="D81" s="690">
        <f t="shared" ref="D81:E81" si="33">SUM(D82:D89)</f>
        <v>17317</v>
      </c>
      <c r="E81" s="690">
        <f t="shared" si="33"/>
        <v>17317</v>
      </c>
      <c r="F81" s="690">
        <f>SUM(F82:F89)</f>
        <v>17317</v>
      </c>
      <c r="G81" s="690">
        <f t="shared" ref="G81:AC81" si="34">SUM(G82:G89)</f>
        <v>17317</v>
      </c>
      <c r="H81" s="690">
        <f t="shared" si="34"/>
        <v>0</v>
      </c>
      <c r="I81" s="690">
        <f t="shared" si="34"/>
        <v>17317</v>
      </c>
      <c r="J81" s="690">
        <f t="shared" si="34"/>
        <v>0</v>
      </c>
      <c r="K81" s="690">
        <f t="shared" si="34"/>
        <v>0</v>
      </c>
      <c r="L81" s="690">
        <f t="shared" si="34"/>
        <v>0</v>
      </c>
      <c r="M81" s="690">
        <f t="shared" si="34"/>
        <v>0</v>
      </c>
      <c r="N81" s="690">
        <f t="shared" si="34"/>
        <v>0</v>
      </c>
      <c r="O81" s="690">
        <f t="shared" si="34"/>
        <v>0</v>
      </c>
      <c r="P81" s="690">
        <f t="shared" si="34"/>
        <v>17317</v>
      </c>
      <c r="Q81" s="690">
        <f t="shared" si="34"/>
        <v>17317</v>
      </c>
      <c r="R81" s="690">
        <f t="shared" si="34"/>
        <v>0</v>
      </c>
      <c r="S81" s="690">
        <f t="shared" si="34"/>
        <v>17317</v>
      </c>
      <c r="T81" s="690">
        <f t="shared" si="34"/>
        <v>17317</v>
      </c>
      <c r="U81" s="690">
        <f t="shared" si="34"/>
        <v>0</v>
      </c>
      <c r="V81" s="690">
        <f t="shared" si="34"/>
        <v>0</v>
      </c>
      <c r="W81" s="690">
        <f t="shared" si="34"/>
        <v>0</v>
      </c>
      <c r="X81" s="690">
        <f t="shared" si="34"/>
        <v>0</v>
      </c>
      <c r="Y81" s="690">
        <f t="shared" si="34"/>
        <v>0</v>
      </c>
      <c r="Z81" s="690">
        <f t="shared" si="34"/>
        <v>0</v>
      </c>
      <c r="AA81" s="690">
        <f t="shared" si="34"/>
        <v>0</v>
      </c>
      <c r="AB81" s="690">
        <f t="shared" si="34"/>
        <v>0</v>
      </c>
      <c r="AC81" s="690">
        <f t="shared" si="34"/>
        <v>0</v>
      </c>
      <c r="AD81" s="690">
        <f t="shared" ref="AD81:AJ81" si="35">SUM(AD82:AD89)</f>
        <v>0</v>
      </c>
      <c r="AE81" s="690">
        <f t="shared" si="35"/>
        <v>17317</v>
      </c>
      <c r="AF81" s="690">
        <f t="shared" si="35"/>
        <v>17317</v>
      </c>
      <c r="AG81" s="690">
        <f t="shared" si="35"/>
        <v>0</v>
      </c>
      <c r="AH81" s="690">
        <f t="shared" si="35"/>
        <v>0</v>
      </c>
      <c r="AI81" s="690">
        <f t="shared" si="35"/>
        <v>0</v>
      </c>
      <c r="AJ81" s="690">
        <f t="shared" si="35"/>
        <v>0</v>
      </c>
      <c r="AK81" s="691"/>
      <c r="AL81" s="702"/>
      <c r="AM81" s="702"/>
      <c r="AN81" s="702"/>
      <c r="AO81" s="89"/>
      <c r="AP81" s="89"/>
      <c r="AQ81" s="89"/>
      <c r="AR81" s="89"/>
      <c r="AS81" s="89"/>
    </row>
    <row r="82" spans="1:45" s="16" customFormat="1" ht="24.75" customHeight="1">
      <c r="A82" s="703" t="s">
        <v>20</v>
      </c>
      <c r="B82" s="704" t="s">
        <v>88</v>
      </c>
      <c r="C82" s="695"/>
      <c r="D82" s="109">
        <f t="shared" si="8"/>
        <v>3000</v>
      </c>
      <c r="E82" s="109">
        <v>3000</v>
      </c>
      <c r="F82" s="109">
        <f t="shared" ref="F82:F89" si="36">G82+J82</f>
        <v>3000</v>
      </c>
      <c r="G82" s="109">
        <f t="shared" ref="G82:G89" si="37">H82+I82</f>
        <v>3000</v>
      </c>
      <c r="H82" s="109"/>
      <c r="I82" s="109">
        <v>3000</v>
      </c>
      <c r="J82" s="109">
        <f t="shared" si="11"/>
        <v>0</v>
      </c>
      <c r="K82" s="109"/>
      <c r="L82" s="109"/>
      <c r="M82" s="109">
        <f t="shared" si="12"/>
        <v>0</v>
      </c>
      <c r="N82" s="109"/>
      <c r="O82" s="109"/>
      <c r="P82" s="109">
        <f t="shared" si="13"/>
        <v>3000</v>
      </c>
      <c r="Q82" s="109">
        <v>3000</v>
      </c>
      <c r="R82" s="109"/>
      <c r="S82" s="109">
        <f t="shared" si="14"/>
        <v>3000</v>
      </c>
      <c r="T82" s="109">
        <v>3000</v>
      </c>
      <c r="U82" s="109"/>
      <c r="V82" s="109">
        <f t="shared" si="15"/>
        <v>0</v>
      </c>
      <c r="W82" s="109"/>
      <c r="X82" s="109"/>
      <c r="Y82" s="109">
        <f t="shared" si="16"/>
        <v>0</v>
      </c>
      <c r="Z82" s="109"/>
      <c r="AA82" s="109"/>
      <c r="AB82" s="109">
        <f t="shared" si="17"/>
        <v>0</v>
      </c>
      <c r="AC82" s="109"/>
      <c r="AD82" s="109"/>
      <c r="AE82" s="109">
        <f t="shared" ref="AE82:AE89" si="38">AF82+AG82</f>
        <v>3068</v>
      </c>
      <c r="AF82" s="109">
        <v>3068</v>
      </c>
      <c r="AG82" s="109"/>
      <c r="AH82" s="705" t="s">
        <v>114</v>
      </c>
      <c r="AI82" s="109"/>
      <c r="AJ82" s="109"/>
      <c r="AK82" s="691"/>
      <c r="AL82" s="706">
        <v>68</v>
      </c>
      <c r="AM82" s="706"/>
      <c r="AN82" s="706"/>
      <c r="AO82" s="91"/>
      <c r="AP82" s="91"/>
      <c r="AQ82" s="91"/>
      <c r="AR82" s="91"/>
      <c r="AS82" s="89"/>
    </row>
    <row r="83" spans="1:45" s="16" customFormat="1" ht="24.75" customHeight="1">
      <c r="A83" s="703" t="s">
        <v>48</v>
      </c>
      <c r="B83" s="704" t="s">
        <v>89</v>
      </c>
      <c r="C83" s="695"/>
      <c r="D83" s="109">
        <f t="shared" si="8"/>
        <v>1400</v>
      </c>
      <c r="E83" s="109">
        <v>1400</v>
      </c>
      <c r="F83" s="109">
        <f t="shared" si="36"/>
        <v>1400</v>
      </c>
      <c r="G83" s="109">
        <f t="shared" si="37"/>
        <v>1400</v>
      </c>
      <c r="H83" s="109"/>
      <c r="I83" s="109">
        <v>1400</v>
      </c>
      <c r="J83" s="109">
        <f t="shared" si="11"/>
        <v>0</v>
      </c>
      <c r="K83" s="109"/>
      <c r="L83" s="109"/>
      <c r="M83" s="109">
        <f t="shared" si="12"/>
        <v>0</v>
      </c>
      <c r="N83" s="109"/>
      <c r="O83" s="109"/>
      <c r="P83" s="109">
        <f t="shared" si="13"/>
        <v>1400</v>
      </c>
      <c r="Q83" s="109">
        <v>1400</v>
      </c>
      <c r="R83" s="109"/>
      <c r="S83" s="109">
        <f t="shared" si="14"/>
        <v>1400</v>
      </c>
      <c r="T83" s="109">
        <v>1400</v>
      </c>
      <c r="U83" s="109"/>
      <c r="V83" s="109">
        <f t="shared" si="15"/>
        <v>0</v>
      </c>
      <c r="W83" s="109"/>
      <c r="X83" s="109"/>
      <c r="Y83" s="109">
        <f t="shared" si="16"/>
        <v>0</v>
      </c>
      <c r="Z83" s="109"/>
      <c r="AA83" s="109"/>
      <c r="AB83" s="109">
        <f t="shared" si="17"/>
        <v>0</v>
      </c>
      <c r="AC83" s="109"/>
      <c r="AD83" s="109"/>
      <c r="AE83" s="109">
        <f t="shared" si="38"/>
        <v>1391</v>
      </c>
      <c r="AF83" s="109">
        <v>1391</v>
      </c>
      <c r="AG83" s="109"/>
      <c r="AH83" s="705" t="s">
        <v>114</v>
      </c>
      <c r="AI83" s="109"/>
      <c r="AJ83" s="109"/>
      <c r="AK83" s="691"/>
      <c r="AL83" s="706"/>
      <c r="AM83" s="706"/>
      <c r="AN83" s="706"/>
      <c r="AO83" s="91"/>
      <c r="AP83" s="91"/>
      <c r="AQ83" s="91"/>
      <c r="AR83" s="91"/>
      <c r="AS83" s="89"/>
    </row>
    <row r="84" spans="1:45" s="16" customFormat="1" ht="24.75" customHeight="1">
      <c r="A84" s="703" t="s">
        <v>49</v>
      </c>
      <c r="B84" s="704" t="s">
        <v>513</v>
      </c>
      <c r="C84" s="695"/>
      <c r="D84" s="109">
        <f t="shared" si="8"/>
        <v>1400</v>
      </c>
      <c r="E84" s="109">
        <v>1400</v>
      </c>
      <c r="F84" s="109">
        <f t="shared" si="36"/>
        <v>1400</v>
      </c>
      <c r="G84" s="109">
        <f t="shared" si="37"/>
        <v>1400</v>
      </c>
      <c r="H84" s="109"/>
      <c r="I84" s="109">
        <v>1400</v>
      </c>
      <c r="J84" s="109">
        <f t="shared" si="11"/>
        <v>0</v>
      </c>
      <c r="K84" s="109"/>
      <c r="L84" s="109"/>
      <c r="M84" s="109">
        <f t="shared" si="12"/>
        <v>0</v>
      </c>
      <c r="N84" s="109"/>
      <c r="O84" s="109"/>
      <c r="P84" s="109">
        <f t="shared" si="13"/>
        <v>1400</v>
      </c>
      <c r="Q84" s="109">
        <v>1400</v>
      </c>
      <c r="R84" s="109"/>
      <c r="S84" s="109">
        <f t="shared" si="14"/>
        <v>1400</v>
      </c>
      <c r="T84" s="109">
        <v>1400</v>
      </c>
      <c r="U84" s="109"/>
      <c r="V84" s="109">
        <f t="shared" si="15"/>
        <v>0</v>
      </c>
      <c r="W84" s="109"/>
      <c r="X84" s="109"/>
      <c r="Y84" s="109">
        <f t="shared" si="16"/>
        <v>0</v>
      </c>
      <c r="Z84" s="109"/>
      <c r="AA84" s="109"/>
      <c r="AB84" s="109">
        <f t="shared" si="17"/>
        <v>0</v>
      </c>
      <c r="AC84" s="109"/>
      <c r="AD84" s="109"/>
      <c r="AE84" s="109">
        <f t="shared" si="38"/>
        <v>1429</v>
      </c>
      <c r="AF84" s="109">
        <v>1429</v>
      </c>
      <c r="AG84" s="109"/>
      <c r="AH84" s="705" t="s">
        <v>114</v>
      </c>
      <c r="AI84" s="109"/>
      <c r="AJ84" s="109"/>
      <c r="AK84" s="691"/>
      <c r="AL84" s="706"/>
      <c r="AM84" s="706"/>
      <c r="AN84" s="706">
        <v>83083</v>
      </c>
      <c r="AO84" s="91"/>
      <c r="AP84" s="91"/>
      <c r="AQ84" s="91"/>
      <c r="AR84" s="91"/>
      <c r="AS84" s="89"/>
    </row>
    <row r="85" spans="1:45" s="16" customFormat="1" ht="34.5" customHeight="1">
      <c r="A85" s="703" t="s">
        <v>50</v>
      </c>
      <c r="B85" s="704" t="s">
        <v>90</v>
      </c>
      <c r="C85" s="695"/>
      <c r="D85" s="109">
        <f t="shared" si="8"/>
        <v>1900</v>
      </c>
      <c r="E85" s="109">
        <v>1900</v>
      </c>
      <c r="F85" s="109">
        <f t="shared" si="36"/>
        <v>1900</v>
      </c>
      <c r="G85" s="109">
        <f t="shared" si="37"/>
        <v>1900</v>
      </c>
      <c r="H85" s="109"/>
      <c r="I85" s="109">
        <v>1900</v>
      </c>
      <c r="J85" s="109">
        <f t="shared" si="11"/>
        <v>0</v>
      </c>
      <c r="K85" s="109"/>
      <c r="L85" s="109"/>
      <c r="M85" s="109">
        <f t="shared" si="12"/>
        <v>0</v>
      </c>
      <c r="N85" s="109"/>
      <c r="O85" s="109"/>
      <c r="P85" s="109">
        <f t="shared" si="13"/>
        <v>1900</v>
      </c>
      <c r="Q85" s="109">
        <v>1900</v>
      </c>
      <c r="R85" s="109"/>
      <c r="S85" s="109">
        <f t="shared" si="14"/>
        <v>1900</v>
      </c>
      <c r="T85" s="109">
        <v>1900</v>
      </c>
      <c r="U85" s="109"/>
      <c r="V85" s="109">
        <f t="shared" si="15"/>
        <v>0</v>
      </c>
      <c r="W85" s="109"/>
      <c r="X85" s="109"/>
      <c r="Y85" s="109">
        <f t="shared" si="16"/>
        <v>0</v>
      </c>
      <c r="Z85" s="109"/>
      <c r="AA85" s="109"/>
      <c r="AB85" s="109">
        <f t="shared" si="17"/>
        <v>0</v>
      </c>
      <c r="AC85" s="109"/>
      <c r="AD85" s="109"/>
      <c r="AE85" s="109">
        <f t="shared" si="38"/>
        <v>1905</v>
      </c>
      <c r="AF85" s="109">
        <v>1905</v>
      </c>
      <c r="AG85" s="109"/>
      <c r="AH85" s="705" t="s">
        <v>114</v>
      </c>
      <c r="AI85" s="109"/>
      <c r="AJ85" s="109"/>
      <c r="AK85" s="691"/>
      <c r="AL85" s="706">
        <v>5</v>
      </c>
      <c r="AM85" s="706"/>
      <c r="AN85" s="706">
        <f>AN84*30%</f>
        <v>24924.899999999998</v>
      </c>
      <c r="AO85" s="91"/>
      <c r="AP85" s="91"/>
      <c r="AQ85" s="91"/>
      <c r="AR85" s="91"/>
      <c r="AS85" s="89"/>
    </row>
    <row r="86" spans="1:45" s="16" customFormat="1" ht="36.75" customHeight="1">
      <c r="A86" s="703" t="s">
        <v>51</v>
      </c>
      <c r="B86" s="704" t="s">
        <v>512</v>
      </c>
      <c r="C86" s="695"/>
      <c r="D86" s="109">
        <f t="shared" si="8"/>
        <v>2017</v>
      </c>
      <c r="E86" s="109">
        <v>2017</v>
      </c>
      <c r="F86" s="109">
        <f t="shared" si="36"/>
        <v>2017</v>
      </c>
      <c r="G86" s="109">
        <f t="shared" si="37"/>
        <v>2017</v>
      </c>
      <c r="H86" s="109"/>
      <c r="I86" s="109">
        <v>2017</v>
      </c>
      <c r="J86" s="109">
        <f t="shared" si="11"/>
        <v>0</v>
      </c>
      <c r="K86" s="109"/>
      <c r="L86" s="109"/>
      <c r="M86" s="109">
        <f t="shared" si="12"/>
        <v>0</v>
      </c>
      <c r="N86" s="109"/>
      <c r="O86" s="109"/>
      <c r="P86" s="109">
        <f t="shared" si="13"/>
        <v>2017</v>
      </c>
      <c r="Q86" s="109">
        <v>2017</v>
      </c>
      <c r="R86" s="109"/>
      <c r="S86" s="109">
        <f t="shared" si="14"/>
        <v>2017</v>
      </c>
      <c r="T86" s="109">
        <v>2017</v>
      </c>
      <c r="U86" s="109"/>
      <c r="V86" s="109">
        <f t="shared" si="15"/>
        <v>0</v>
      </c>
      <c r="W86" s="109"/>
      <c r="X86" s="109"/>
      <c r="Y86" s="109">
        <f t="shared" si="16"/>
        <v>0</v>
      </c>
      <c r="Z86" s="109"/>
      <c r="AA86" s="109"/>
      <c r="AB86" s="109">
        <f t="shared" si="17"/>
        <v>0</v>
      </c>
      <c r="AC86" s="109"/>
      <c r="AD86" s="109"/>
      <c r="AE86" s="109">
        <f t="shared" si="38"/>
        <v>1905</v>
      </c>
      <c r="AF86" s="109">
        <v>1905</v>
      </c>
      <c r="AG86" s="109"/>
      <c r="AH86" s="705" t="s">
        <v>114</v>
      </c>
      <c r="AI86" s="109"/>
      <c r="AJ86" s="109"/>
      <c r="AK86" s="691"/>
      <c r="AL86" s="706"/>
      <c r="AM86" s="706"/>
      <c r="AN86" s="706"/>
      <c r="AO86" s="91"/>
      <c r="AP86" s="91"/>
      <c r="AQ86" s="91"/>
      <c r="AR86" s="91"/>
      <c r="AS86" s="89"/>
    </row>
    <row r="87" spans="1:45" s="16" customFormat="1" ht="34.5" customHeight="1">
      <c r="A87" s="703" t="s">
        <v>52</v>
      </c>
      <c r="B87" s="704" t="s">
        <v>91</v>
      </c>
      <c r="C87" s="695"/>
      <c r="D87" s="109">
        <f t="shared" si="8"/>
        <v>3000</v>
      </c>
      <c r="E87" s="109">
        <v>3000</v>
      </c>
      <c r="F87" s="109">
        <f t="shared" si="36"/>
        <v>3000</v>
      </c>
      <c r="G87" s="109">
        <f t="shared" si="37"/>
        <v>3000</v>
      </c>
      <c r="H87" s="109"/>
      <c r="I87" s="109">
        <v>3000</v>
      </c>
      <c r="J87" s="109">
        <f t="shared" si="11"/>
        <v>0</v>
      </c>
      <c r="K87" s="109"/>
      <c r="L87" s="109"/>
      <c r="M87" s="109">
        <f t="shared" si="12"/>
        <v>0</v>
      </c>
      <c r="N87" s="109"/>
      <c r="O87" s="109"/>
      <c r="P87" s="109">
        <f t="shared" si="13"/>
        <v>3000</v>
      </c>
      <c r="Q87" s="109">
        <v>3000</v>
      </c>
      <c r="R87" s="109"/>
      <c r="S87" s="109">
        <f t="shared" si="14"/>
        <v>3000</v>
      </c>
      <c r="T87" s="109">
        <v>3000</v>
      </c>
      <c r="U87" s="109"/>
      <c r="V87" s="109">
        <f t="shared" si="15"/>
        <v>0</v>
      </c>
      <c r="W87" s="109"/>
      <c r="X87" s="109"/>
      <c r="Y87" s="109">
        <f t="shared" si="16"/>
        <v>0</v>
      </c>
      <c r="Z87" s="109"/>
      <c r="AA87" s="109"/>
      <c r="AB87" s="109">
        <f t="shared" si="17"/>
        <v>0</v>
      </c>
      <c r="AC87" s="109"/>
      <c r="AD87" s="109"/>
      <c r="AE87" s="109">
        <f t="shared" si="38"/>
        <v>2857</v>
      </c>
      <c r="AF87" s="109">
        <v>2857</v>
      </c>
      <c r="AG87" s="109"/>
      <c r="AH87" s="705" t="s">
        <v>114</v>
      </c>
      <c r="AI87" s="109"/>
      <c r="AJ87" s="109"/>
      <c r="AK87" s="691"/>
      <c r="AL87" s="706"/>
      <c r="AM87" s="706"/>
      <c r="AN87" s="706"/>
      <c r="AO87" s="91"/>
      <c r="AP87" s="91"/>
      <c r="AQ87" s="91"/>
      <c r="AR87" s="91"/>
      <c r="AS87" s="89"/>
    </row>
    <row r="88" spans="1:45" s="16" customFormat="1" ht="24.75" customHeight="1">
      <c r="A88" s="703" t="s">
        <v>53</v>
      </c>
      <c r="B88" s="704" t="s">
        <v>92</v>
      </c>
      <c r="C88" s="695"/>
      <c r="D88" s="109">
        <f t="shared" si="8"/>
        <v>3200</v>
      </c>
      <c r="E88" s="109">
        <v>3200</v>
      </c>
      <c r="F88" s="109">
        <f t="shared" si="36"/>
        <v>3200</v>
      </c>
      <c r="G88" s="109">
        <f t="shared" si="37"/>
        <v>3200</v>
      </c>
      <c r="H88" s="109"/>
      <c r="I88" s="109">
        <v>3200</v>
      </c>
      <c r="J88" s="109">
        <f t="shared" si="11"/>
        <v>0</v>
      </c>
      <c r="K88" s="109"/>
      <c r="L88" s="109"/>
      <c r="M88" s="109">
        <f t="shared" si="12"/>
        <v>0</v>
      </c>
      <c r="N88" s="109"/>
      <c r="O88" s="109"/>
      <c r="P88" s="109">
        <f t="shared" si="13"/>
        <v>3200</v>
      </c>
      <c r="Q88" s="109">
        <v>3200</v>
      </c>
      <c r="R88" s="109"/>
      <c r="S88" s="109">
        <f t="shared" si="14"/>
        <v>3200</v>
      </c>
      <c r="T88" s="109">
        <v>3200</v>
      </c>
      <c r="U88" s="109"/>
      <c r="V88" s="109">
        <f t="shared" si="15"/>
        <v>0</v>
      </c>
      <c r="W88" s="109"/>
      <c r="X88" s="109"/>
      <c r="Y88" s="109">
        <f t="shared" si="16"/>
        <v>0</v>
      </c>
      <c r="Z88" s="109"/>
      <c r="AA88" s="109"/>
      <c r="AB88" s="109">
        <f t="shared" si="17"/>
        <v>0</v>
      </c>
      <c r="AC88" s="109"/>
      <c r="AD88" s="109"/>
      <c r="AE88" s="109">
        <f t="shared" si="38"/>
        <v>3333</v>
      </c>
      <c r="AF88" s="109">
        <v>3333</v>
      </c>
      <c r="AG88" s="109"/>
      <c r="AH88" s="705" t="s">
        <v>114</v>
      </c>
      <c r="AI88" s="109"/>
      <c r="AJ88" s="109"/>
      <c r="AK88" s="691"/>
      <c r="AL88" s="706">
        <v>133</v>
      </c>
      <c r="AM88" s="706"/>
      <c r="AN88" s="706"/>
      <c r="AO88" s="91"/>
      <c r="AP88" s="91"/>
      <c r="AQ88" s="91"/>
      <c r="AR88" s="91"/>
      <c r="AS88" s="89"/>
    </row>
    <row r="89" spans="1:45" s="16" customFormat="1" ht="33" customHeight="1">
      <c r="A89" s="703" t="s">
        <v>54</v>
      </c>
      <c r="B89" s="704" t="s">
        <v>485</v>
      </c>
      <c r="C89" s="695"/>
      <c r="D89" s="109">
        <f t="shared" si="8"/>
        <v>1400</v>
      </c>
      <c r="E89" s="109">
        <v>1400</v>
      </c>
      <c r="F89" s="109">
        <f t="shared" si="36"/>
        <v>1400</v>
      </c>
      <c r="G89" s="109">
        <f t="shared" si="37"/>
        <v>1400</v>
      </c>
      <c r="H89" s="109"/>
      <c r="I89" s="109">
        <v>1400</v>
      </c>
      <c r="J89" s="109">
        <f t="shared" si="11"/>
        <v>0</v>
      </c>
      <c r="K89" s="109"/>
      <c r="L89" s="109"/>
      <c r="M89" s="109">
        <f t="shared" si="12"/>
        <v>0</v>
      </c>
      <c r="N89" s="109"/>
      <c r="O89" s="109"/>
      <c r="P89" s="109">
        <f t="shared" si="13"/>
        <v>1400</v>
      </c>
      <c r="Q89" s="109">
        <v>1400</v>
      </c>
      <c r="R89" s="109"/>
      <c r="S89" s="109">
        <f t="shared" si="14"/>
        <v>1400</v>
      </c>
      <c r="T89" s="109">
        <v>1400</v>
      </c>
      <c r="U89" s="109"/>
      <c r="V89" s="109">
        <f t="shared" si="15"/>
        <v>0</v>
      </c>
      <c r="W89" s="109"/>
      <c r="X89" s="109"/>
      <c r="Y89" s="109">
        <f t="shared" si="16"/>
        <v>0</v>
      </c>
      <c r="Z89" s="109"/>
      <c r="AA89" s="109"/>
      <c r="AB89" s="109">
        <f t="shared" si="17"/>
        <v>0</v>
      </c>
      <c r="AC89" s="109"/>
      <c r="AD89" s="109"/>
      <c r="AE89" s="109">
        <f t="shared" si="38"/>
        <v>1429</v>
      </c>
      <c r="AF89" s="109">
        <v>1429</v>
      </c>
      <c r="AG89" s="109"/>
      <c r="AH89" s="705" t="s">
        <v>114</v>
      </c>
      <c r="AI89" s="109"/>
      <c r="AJ89" s="109"/>
      <c r="AK89" s="691"/>
      <c r="AL89" s="706"/>
      <c r="AM89" s="706"/>
      <c r="AN89" s="706"/>
      <c r="AO89" s="91"/>
      <c r="AP89" s="91"/>
      <c r="AQ89" s="91"/>
      <c r="AR89" s="91"/>
      <c r="AS89" s="89"/>
    </row>
    <row r="90" spans="1:45" s="90" customFormat="1" ht="24.75" customHeight="1">
      <c r="A90" s="709" t="s">
        <v>93</v>
      </c>
      <c r="B90" s="697" t="s">
        <v>94</v>
      </c>
      <c r="C90" s="698"/>
      <c r="D90" s="690">
        <f t="shared" ref="D90:E90" si="39">SUM(D91:D96)</f>
        <v>16254</v>
      </c>
      <c r="E90" s="690">
        <f t="shared" si="39"/>
        <v>16254</v>
      </c>
      <c r="F90" s="690">
        <f t="shared" ref="F90:AB90" si="40">SUM(F91:F96)</f>
        <v>16254</v>
      </c>
      <c r="G90" s="690">
        <f t="shared" si="40"/>
        <v>16254</v>
      </c>
      <c r="H90" s="690">
        <f t="shared" si="40"/>
        <v>0</v>
      </c>
      <c r="I90" s="690">
        <f t="shared" si="40"/>
        <v>16254</v>
      </c>
      <c r="J90" s="690">
        <f t="shared" si="40"/>
        <v>0</v>
      </c>
      <c r="K90" s="690">
        <f t="shared" si="40"/>
        <v>0</v>
      </c>
      <c r="L90" s="690">
        <f t="shared" si="40"/>
        <v>0</v>
      </c>
      <c r="M90" s="690">
        <f t="shared" si="40"/>
        <v>0</v>
      </c>
      <c r="N90" s="690">
        <f t="shared" si="40"/>
        <v>0</v>
      </c>
      <c r="O90" s="690">
        <f t="shared" si="40"/>
        <v>0</v>
      </c>
      <c r="P90" s="690">
        <f t="shared" si="40"/>
        <v>16254</v>
      </c>
      <c r="Q90" s="690">
        <f t="shared" si="40"/>
        <v>16254</v>
      </c>
      <c r="R90" s="690">
        <f t="shared" si="40"/>
        <v>0</v>
      </c>
      <c r="S90" s="690">
        <f t="shared" si="40"/>
        <v>16254</v>
      </c>
      <c r="T90" s="690">
        <f t="shared" si="40"/>
        <v>16254</v>
      </c>
      <c r="U90" s="690">
        <f t="shared" si="40"/>
        <v>0</v>
      </c>
      <c r="V90" s="690">
        <f t="shared" si="40"/>
        <v>0</v>
      </c>
      <c r="W90" s="690">
        <f t="shared" si="40"/>
        <v>0</v>
      </c>
      <c r="X90" s="690">
        <f t="shared" si="40"/>
        <v>0</v>
      </c>
      <c r="Y90" s="690">
        <f t="shared" si="40"/>
        <v>0</v>
      </c>
      <c r="Z90" s="690">
        <f t="shared" si="40"/>
        <v>0</v>
      </c>
      <c r="AA90" s="690">
        <f t="shared" si="40"/>
        <v>0</v>
      </c>
      <c r="AB90" s="690">
        <f t="shared" si="40"/>
        <v>0</v>
      </c>
      <c r="AC90" s="690">
        <f t="shared" ref="AC90:AJ90" si="41">SUM(AC91:AC96)</f>
        <v>0</v>
      </c>
      <c r="AD90" s="690">
        <f t="shared" si="41"/>
        <v>0</v>
      </c>
      <c r="AE90" s="690">
        <f t="shared" si="41"/>
        <v>16254</v>
      </c>
      <c r="AF90" s="690">
        <f t="shared" si="41"/>
        <v>16254</v>
      </c>
      <c r="AG90" s="690">
        <f t="shared" si="41"/>
        <v>0</v>
      </c>
      <c r="AH90" s="690">
        <f t="shared" si="41"/>
        <v>0</v>
      </c>
      <c r="AI90" s="690">
        <f t="shared" si="41"/>
        <v>0</v>
      </c>
      <c r="AJ90" s="690">
        <f t="shared" si="41"/>
        <v>0</v>
      </c>
      <c r="AK90" s="691"/>
      <c r="AL90" s="702"/>
      <c r="AM90" s="702"/>
      <c r="AN90" s="702"/>
      <c r="AO90" s="89"/>
      <c r="AP90" s="89"/>
      <c r="AQ90" s="89"/>
      <c r="AR90" s="89"/>
      <c r="AS90" s="89"/>
    </row>
    <row r="91" spans="1:45" s="16" customFormat="1" ht="34.5" customHeight="1">
      <c r="A91" s="703" t="s">
        <v>20</v>
      </c>
      <c r="B91" s="704" t="s">
        <v>95</v>
      </c>
      <c r="C91" s="695"/>
      <c r="D91" s="109">
        <f t="shared" si="8"/>
        <v>2500</v>
      </c>
      <c r="E91" s="109">
        <v>2500</v>
      </c>
      <c r="F91" s="109">
        <f t="shared" ref="F91:F96" si="42">G91+J91</f>
        <v>2500</v>
      </c>
      <c r="G91" s="109">
        <f t="shared" ref="G91:G96" si="43">H91+I91</f>
        <v>2500</v>
      </c>
      <c r="H91" s="109"/>
      <c r="I91" s="109">
        <v>2500</v>
      </c>
      <c r="J91" s="109">
        <f t="shared" si="11"/>
        <v>0</v>
      </c>
      <c r="K91" s="109"/>
      <c r="L91" s="109"/>
      <c r="M91" s="109">
        <f t="shared" si="12"/>
        <v>0</v>
      </c>
      <c r="N91" s="109"/>
      <c r="O91" s="109"/>
      <c r="P91" s="109">
        <f t="shared" si="13"/>
        <v>2500</v>
      </c>
      <c r="Q91" s="109">
        <v>2500</v>
      </c>
      <c r="R91" s="109"/>
      <c r="S91" s="109">
        <f t="shared" si="14"/>
        <v>2500</v>
      </c>
      <c r="T91" s="109">
        <v>2500</v>
      </c>
      <c r="U91" s="109"/>
      <c r="V91" s="109">
        <f t="shared" si="15"/>
        <v>0</v>
      </c>
      <c r="W91" s="109"/>
      <c r="X91" s="109"/>
      <c r="Y91" s="109">
        <f t="shared" si="16"/>
        <v>0</v>
      </c>
      <c r="Z91" s="109"/>
      <c r="AA91" s="109"/>
      <c r="AB91" s="109">
        <f t="shared" si="17"/>
        <v>0</v>
      </c>
      <c r="AC91" s="109"/>
      <c r="AD91" s="109"/>
      <c r="AE91" s="109">
        <f t="shared" ref="AE91:AE96" si="44">AF91+AG91</f>
        <v>2500</v>
      </c>
      <c r="AF91" s="109">
        <v>2500</v>
      </c>
      <c r="AG91" s="109"/>
      <c r="AH91" s="705" t="s">
        <v>114</v>
      </c>
      <c r="AI91" s="109"/>
      <c r="AJ91" s="109"/>
      <c r="AK91" s="691"/>
      <c r="AL91" s="706"/>
      <c r="AM91" s="706"/>
      <c r="AN91" s="706"/>
      <c r="AO91" s="91"/>
      <c r="AP91" s="91"/>
      <c r="AQ91" s="91"/>
      <c r="AR91" s="91"/>
      <c r="AS91" s="89"/>
    </row>
    <row r="92" spans="1:45" s="16" customFormat="1" ht="34.5" customHeight="1">
      <c r="A92" s="703" t="s">
        <v>48</v>
      </c>
      <c r="B92" s="704" t="s">
        <v>96</v>
      </c>
      <c r="C92" s="695"/>
      <c r="D92" s="109">
        <f t="shared" si="8"/>
        <v>3500</v>
      </c>
      <c r="E92" s="109">
        <v>3500</v>
      </c>
      <c r="F92" s="109">
        <f t="shared" si="42"/>
        <v>3500</v>
      </c>
      <c r="G92" s="109">
        <f t="shared" si="43"/>
        <v>3500</v>
      </c>
      <c r="H92" s="109"/>
      <c r="I92" s="109">
        <v>3500</v>
      </c>
      <c r="J92" s="109">
        <f t="shared" si="11"/>
        <v>0</v>
      </c>
      <c r="K92" s="109"/>
      <c r="L92" s="109"/>
      <c r="M92" s="109">
        <f t="shared" si="12"/>
        <v>0</v>
      </c>
      <c r="N92" s="109"/>
      <c r="O92" s="109"/>
      <c r="P92" s="109">
        <f t="shared" si="13"/>
        <v>3500</v>
      </c>
      <c r="Q92" s="109">
        <v>3500</v>
      </c>
      <c r="R92" s="109"/>
      <c r="S92" s="109">
        <f t="shared" si="14"/>
        <v>3500</v>
      </c>
      <c r="T92" s="109">
        <v>3500</v>
      </c>
      <c r="U92" s="109"/>
      <c r="V92" s="109">
        <f t="shared" si="15"/>
        <v>0</v>
      </c>
      <c r="W92" s="109"/>
      <c r="X92" s="109"/>
      <c r="Y92" s="109">
        <f t="shared" si="16"/>
        <v>0</v>
      </c>
      <c r="Z92" s="109"/>
      <c r="AA92" s="109"/>
      <c r="AB92" s="109">
        <f t="shared" si="17"/>
        <v>0</v>
      </c>
      <c r="AC92" s="109"/>
      <c r="AD92" s="109"/>
      <c r="AE92" s="109">
        <f t="shared" si="44"/>
        <v>3500</v>
      </c>
      <c r="AF92" s="109">
        <v>3500</v>
      </c>
      <c r="AG92" s="109"/>
      <c r="AH92" s="705" t="s">
        <v>114</v>
      </c>
      <c r="AI92" s="109"/>
      <c r="AJ92" s="109"/>
      <c r="AK92" s="691"/>
      <c r="AL92" s="706"/>
      <c r="AM92" s="706"/>
      <c r="AN92" s="706"/>
      <c r="AO92" s="91"/>
      <c r="AP92" s="91"/>
      <c r="AQ92" s="91"/>
      <c r="AR92" s="91"/>
      <c r="AS92" s="89"/>
    </row>
    <row r="93" spans="1:45" s="16" customFormat="1" ht="34.5" customHeight="1">
      <c r="A93" s="703" t="s">
        <v>49</v>
      </c>
      <c r="B93" s="704" t="s">
        <v>97</v>
      </c>
      <c r="C93" s="695"/>
      <c r="D93" s="109">
        <f t="shared" si="8"/>
        <v>3000</v>
      </c>
      <c r="E93" s="109">
        <v>3000</v>
      </c>
      <c r="F93" s="109">
        <f t="shared" si="42"/>
        <v>3000</v>
      </c>
      <c r="G93" s="109">
        <f t="shared" si="43"/>
        <v>3000</v>
      </c>
      <c r="H93" s="109"/>
      <c r="I93" s="109">
        <v>3000</v>
      </c>
      <c r="J93" s="109">
        <f t="shared" si="11"/>
        <v>0</v>
      </c>
      <c r="K93" s="109"/>
      <c r="L93" s="109"/>
      <c r="M93" s="109">
        <f t="shared" si="12"/>
        <v>0</v>
      </c>
      <c r="N93" s="109"/>
      <c r="O93" s="109"/>
      <c r="P93" s="109">
        <f t="shared" si="13"/>
        <v>3000</v>
      </c>
      <c r="Q93" s="109">
        <v>3000</v>
      </c>
      <c r="R93" s="109"/>
      <c r="S93" s="109">
        <f t="shared" si="14"/>
        <v>3000</v>
      </c>
      <c r="T93" s="109">
        <v>3000</v>
      </c>
      <c r="U93" s="109"/>
      <c r="V93" s="109">
        <f t="shared" si="15"/>
        <v>0</v>
      </c>
      <c r="W93" s="109"/>
      <c r="X93" s="109"/>
      <c r="Y93" s="109">
        <f t="shared" si="16"/>
        <v>0</v>
      </c>
      <c r="Z93" s="109"/>
      <c r="AA93" s="109"/>
      <c r="AB93" s="109">
        <f t="shared" si="17"/>
        <v>0</v>
      </c>
      <c r="AC93" s="109"/>
      <c r="AD93" s="109"/>
      <c r="AE93" s="109">
        <f t="shared" si="44"/>
        <v>3000</v>
      </c>
      <c r="AF93" s="109">
        <v>3000</v>
      </c>
      <c r="AG93" s="109"/>
      <c r="AH93" s="705" t="s">
        <v>114</v>
      </c>
      <c r="AI93" s="109"/>
      <c r="AJ93" s="109"/>
      <c r="AK93" s="691"/>
      <c r="AL93" s="706"/>
      <c r="AM93" s="706"/>
      <c r="AN93" s="706"/>
      <c r="AO93" s="91"/>
      <c r="AP93" s="91"/>
      <c r="AQ93" s="91"/>
      <c r="AR93" s="91"/>
      <c r="AS93" s="89"/>
    </row>
    <row r="94" spans="1:45" s="16" customFormat="1" ht="34.5" customHeight="1">
      <c r="A94" s="703" t="s">
        <v>50</v>
      </c>
      <c r="B94" s="704" t="s">
        <v>98</v>
      </c>
      <c r="C94" s="695"/>
      <c r="D94" s="109">
        <f t="shared" si="8"/>
        <v>3751</v>
      </c>
      <c r="E94" s="109">
        <v>3751</v>
      </c>
      <c r="F94" s="109">
        <f t="shared" si="42"/>
        <v>3751</v>
      </c>
      <c r="G94" s="109">
        <f t="shared" si="43"/>
        <v>3751</v>
      </c>
      <c r="H94" s="109"/>
      <c r="I94" s="109">
        <v>3751</v>
      </c>
      <c r="J94" s="109">
        <f t="shared" si="11"/>
        <v>0</v>
      </c>
      <c r="K94" s="109"/>
      <c r="L94" s="109"/>
      <c r="M94" s="109">
        <f t="shared" si="12"/>
        <v>0</v>
      </c>
      <c r="N94" s="109"/>
      <c r="O94" s="109"/>
      <c r="P94" s="109">
        <f t="shared" si="13"/>
        <v>3751</v>
      </c>
      <c r="Q94" s="109">
        <v>3751</v>
      </c>
      <c r="R94" s="109"/>
      <c r="S94" s="109">
        <f t="shared" si="14"/>
        <v>3751</v>
      </c>
      <c r="T94" s="109">
        <v>3751</v>
      </c>
      <c r="U94" s="109"/>
      <c r="V94" s="109">
        <f t="shared" si="15"/>
        <v>0</v>
      </c>
      <c r="W94" s="109"/>
      <c r="X94" s="109"/>
      <c r="Y94" s="109">
        <f t="shared" si="16"/>
        <v>0</v>
      </c>
      <c r="Z94" s="109"/>
      <c r="AA94" s="109"/>
      <c r="AB94" s="109">
        <f t="shared" si="17"/>
        <v>0</v>
      </c>
      <c r="AC94" s="109"/>
      <c r="AD94" s="109"/>
      <c r="AE94" s="109">
        <f t="shared" si="44"/>
        <v>3751</v>
      </c>
      <c r="AF94" s="109">
        <v>3751</v>
      </c>
      <c r="AG94" s="109"/>
      <c r="AH94" s="705" t="s">
        <v>114</v>
      </c>
      <c r="AI94" s="109"/>
      <c r="AJ94" s="109"/>
      <c r="AK94" s="691"/>
      <c r="AL94" s="706"/>
      <c r="AM94" s="706"/>
      <c r="AN94" s="706"/>
      <c r="AO94" s="91"/>
      <c r="AP94" s="91"/>
      <c r="AQ94" s="91"/>
      <c r="AR94" s="91"/>
      <c r="AS94" s="89"/>
    </row>
    <row r="95" spans="1:45" s="16" customFormat="1" ht="34.5" customHeight="1">
      <c r="A95" s="703" t="s">
        <v>51</v>
      </c>
      <c r="B95" s="704" t="s">
        <v>99</v>
      </c>
      <c r="C95" s="695"/>
      <c r="D95" s="109">
        <f t="shared" si="8"/>
        <v>2203</v>
      </c>
      <c r="E95" s="109">
        <v>2203</v>
      </c>
      <c r="F95" s="109">
        <f t="shared" si="42"/>
        <v>2203</v>
      </c>
      <c r="G95" s="109">
        <f t="shared" si="43"/>
        <v>2203</v>
      </c>
      <c r="H95" s="109"/>
      <c r="I95" s="109">
        <v>2203</v>
      </c>
      <c r="J95" s="109">
        <f t="shared" si="11"/>
        <v>0</v>
      </c>
      <c r="K95" s="109"/>
      <c r="L95" s="109"/>
      <c r="M95" s="109">
        <f t="shared" si="12"/>
        <v>0</v>
      </c>
      <c r="N95" s="109"/>
      <c r="O95" s="109"/>
      <c r="P95" s="109">
        <f t="shared" si="13"/>
        <v>2203</v>
      </c>
      <c r="Q95" s="109">
        <v>2203</v>
      </c>
      <c r="R95" s="109"/>
      <c r="S95" s="109">
        <f t="shared" si="14"/>
        <v>2203</v>
      </c>
      <c r="T95" s="109">
        <v>2203</v>
      </c>
      <c r="U95" s="109"/>
      <c r="V95" s="109">
        <f t="shared" si="15"/>
        <v>0</v>
      </c>
      <c r="W95" s="109"/>
      <c r="X95" s="109"/>
      <c r="Y95" s="109">
        <f t="shared" si="16"/>
        <v>0</v>
      </c>
      <c r="Z95" s="109"/>
      <c r="AA95" s="109"/>
      <c r="AB95" s="109">
        <f t="shared" si="17"/>
        <v>0</v>
      </c>
      <c r="AC95" s="109"/>
      <c r="AD95" s="109"/>
      <c r="AE95" s="109">
        <f t="shared" si="44"/>
        <v>2203</v>
      </c>
      <c r="AF95" s="109">
        <v>2203</v>
      </c>
      <c r="AG95" s="109"/>
      <c r="AH95" s="705" t="s">
        <v>114</v>
      </c>
      <c r="AI95" s="109"/>
      <c r="AJ95" s="109"/>
      <c r="AK95" s="691"/>
      <c r="AL95" s="706"/>
      <c r="AM95" s="706"/>
      <c r="AN95" s="706"/>
      <c r="AO95" s="91"/>
      <c r="AP95" s="91"/>
      <c r="AQ95" s="91"/>
      <c r="AR95" s="91"/>
      <c r="AS95" s="89"/>
    </row>
    <row r="96" spans="1:45" s="16" customFormat="1" ht="24.75" customHeight="1">
      <c r="A96" s="703" t="s">
        <v>52</v>
      </c>
      <c r="B96" s="704" t="s">
        <v>100</v>
      </c>
      <c r="C96" s="695"/>
      <c r="D96" s="109">
        <f t="shared" si="8"/>
        <v>1300</v>
      </c>
      <c r="E96" s="109">
        <v>1300</v>
      </c>
      <c r="F96" s="109">
        <f t="shared" si="42"/>
        <v>1300</v>
      </c>
      <c r="G96" s="109">
        <f t="shared" si="43"/>
        <v>1300</v>
      </c>
      <c r="H96" s="109"/>
      <c r="I96" s="109">
        <v>1300</v>
      </c>
      <c r="J96" s="109">
        <f t="shared" si="11"/>
        <v>0</v>
      </c>
      <c r="K96" s="109"/>
      <c r="L96" s="109"/>
      <c r="M96" s="109">
        <f t="shared" si="12"/>
        <v>0</v>
      </c>
      <c r="N96" s="109"/>
      <c r="O96" s="109"/>
      <c r="P96" s="109">
        <f t="shared" si="13"/>
        <v>1300</v>
      </c>
      <c r="Q96" s="109">
        <v>1300</v>
      </c>
      <c r="R96" s="109"/>
      <c r="S96" s="109">
        <f t="shared" si="14"/>
        <v>1300</v>
      </c>
      <c r="T96" s="109">
        <v>1300</v>
      </c>
      <c r="U96" s="109"/>
      <c r="V96" s="109">
        <f t="shared" si="15"/>
        <v>0</v>
      </c>
      <c r="W96" s="109"/>
      <c r="X96" s="109"/>
      <c r="Y96" s="109">
        <f t="shared" si="16"/>
        <v>0</v>
      </c>
      <c r="Z96" s="109"/>
      <c r="AA96" s="109"/>
      <c r="AB96" s="109">
        <f t="shared" si="17"/>
        <v>0</v>
      </c>
      <c r="AC96" s="109"/>
      <c r="AD96" s="109"/>
      <c r="AE96" s="109">
        <f t="shared" si="44"/>
        <v>1300</v>
      </c>
      <c r="AF96" s="109">
        <v>1300</v>
      </c>
      <c r="AG96" s="109"/>
      <c r="AH96" s="705" t="s">
        <v>114</v>
      </c>
      <c r="AI96" s="109"/>
      <c r="AJ96" s="109"/>
      <c r="AK96" s="691"/>
      <c r="AL96" s="706"/>
      <c r="AM96" s="706"/>
      <c r="AN96" s="706"/>
      <c r="AO96" s="91"/>
      <c r="AP96" s="91"/>
      <c r="AQ96" s="91"/>
      <c r="AR96" s="91"/>
      <c r="AS96" s="89"/>
    </row>
    <row r="97" spans="1:45" s="90" customFormat="1" ht="24.75" customHeight="1">
      <c r="A97" s="709" t="s">
        <v>109</v>
      </c>
      <c r="B97" s="697" t="s">
        <v>101</v>
      </c>
      <c r="C97" s="698"/>
      <c r="D97" s="690">
        <f t="shared" ref="D97:AJ97" si="45">SUM(D98:D102)</f>
        <v>29175</v>
      </c>
      <c r="E97" s="690">
        <f t="shared" si="45"/>
        <v>22433</v>
      </c>
      <c r="F97" s="690">
        <f t="shared" si="45"/>
        <v>29175</v>
      </c>
      <c r="G97" s="690">
        <f t="shared" si="45"/>
        <v>22433</v>
      </c>
      <c r="H97" s="690">
        <f t="shared" si="45"/>
        <v>0</v>
      </c>
      <c r="I97" s="690">
        <f t="shared" si="45"/>
        <v>22433</v>
      </c>
      <c r="J97" s="690">
        <f t="shared" si="45"/>
        <v>6742</v>
      </c>
      <c r="K97" s="690">
        <f t="shared" si="45"/>
        <v>0</v>
      </c>
      <c r="L97" s="690">
        <f t="shared" si="45"/>
        <v>6742</v>
      </c>
      <c r="M97" s="690">
        <f t="shared" si="45"/>
        <v>0</v>
      </c>
      <c r="N97" s="690">
        <f t="shared" si="45"/>
        <v>0</v>
      </c>
      <c r="O97" s="690">
        <f t="shared" si="45"/>
        <v>0</v>
      </c>
      <c r="P97" s="690">
        <f t="shared" si="45"/>
        <v>29175</v>
      </c>
      <c r="Q97" s="690">
        <f t="shared" si="45"/>
        <v>22433</v>
      </c>
      <c r="R97" s="690">
        <f t="shared" si="45"/>
        <v>6742</v>
      </c>
      <c r="S97" s="690">
        <f t="shared" si="45"/>
        <v>23633</v>
      </c>
      <c r="T97" s="690">
        <f t="shared" si="45"/>
        <v>22433</v>
      </c>
      <c r="U97" s="690">
        <f t="shared" si="45"/>
        <v>1200</v>
      </c>
      <c r="V97" s="690">
        <f t="shared" si="45"/>
        <v>4542</v>
      </c>
      <c r="W97" s="690">
        <f t="shared" si="45"/>
        <v>0</v>
      </c>
      <c r="X97" s="690">
        <f t="shared" si="45"/>
        <v>4542</v>
      </c>
      <c r="Y97" s="690">
        <f t="shared" si="45"/>
        <v>1000</v>
      </c>
      <c r="Z97" s="690">
        <f t="shared" si="45"/>
        <v>0</v>
      </c>
      <c r="AA97" s="690">
        <f t="shared" si="45"/>
        <v>1000</v>
      </c>
      <c r="AB97" s="690">
        <f t="shared" si="45"/>
        <v>0</v>
      </c>
      <c r="AC97" s="690">
        <f t="shared" si="45"/>
        <v>0</v>
      </c>
      <c r="AD97" s="690">
        <f t="shared" si="45"/>
        <v>0</v>
      </c>
      <c r="AE97" s="690">
        <f t="shared" si="45"/>
        <v>22433</v>
      </c>
      <c r="AF97" s="690">
        <f t="shared" si="45"/>
        <v>22433</v>
      </c>
      <c r="AG97" s="690">
        <f t="shared" si="45"/>
        <v>0</v>
      </c>
      <c r="AH97" s="690">
        <f t="shared" si="45"/>
        <v>0</v>
      </c>
      <c r="AI97" s="690">
        <f t="shared" si="45"/>
        <v>0</v>
      </c>
      <c r="AJ97" s="690">
        <f t="shared" si="45"/>
        <v>0</v>
      </c>
      <c r="AK97" s="691"/>
      <c r="AL97" s="702"/>
      <c r="AM97" s="702"/>
      <c r="AN97" s="702"/>
      <c r="AO97" s="89"/>
      <c r="AP97" s="89"/>
      <c r="AQ97" s="89"/>
      <c r="AR97" s="89"/>
      <c r="AS97" s="89"/>
    </row>
    <row r="98" spans="1:45" s="16" customFormat="1" ht="24.75" customHeight="1">
      <c r="A98" s="703" t="s">
        <v>20</v>
      </c>
      <c r="B98" s="704" t="s">
        <v>102</v>
      </c>
      <c r="C98" s="695"/>
      <c r="D98" s="109">
        <f t="shared" si="8"/>
        <v>540</v>
      </c>
      <c r="E98" s="109">
        <v>540</v>
      </c>
      <c r="F98" s="109">
        <f t="shared" ref="F98:F102" si="46">G98+J98</f>
        <v>540</v>
      </c>
      <c r="G98" s="109">
        <f t="shared" ref="G98:G102" si="47">H98+I98</f>
        <v>540</v>
      </c>
      <c r="H98" s="109"/>
      <c r="I98" s="109">
        <v>540</v>
      </c>
      <c r="J98" s="109">
        <f t="shared" si="11"/>
        <v>0</v>
      </c>
      <c r="K98" s="109"/>
      <c r="L98" s="109"/>
      <c r="M98" s="109">
        <f t="shared" si="12"/>
        <v>0</v>
      </c>
      <c r="N98" s="109"/>
      <c r="O98" s="109"/>
      <c r="P98" s="109">
        <f t="shared" si="13"/>
        <v>540</v>
      </c>
      <c r="Q98" s="109">
        <v>540</v>
      </c>
      <c r="R98" s="109"/>
      <c r="S98" s="109">
        <f t="shared" si="14"/>
        <v>540</v>
      </c>
      <c r="T98" s="109">
        <v>540</v>
      </c>
      <c r="U98" s="109"/>
      <c r="V98" s="109">
        <f t="shared" si="15"/>
        <v>0</v>
      </c>
      <c r="W98" s="109"/>
      <c r="X98" s="109"/>
      <c r="Y98" s="109">
        <f t="shared" si="16"/>
        <v>0</v>
      </c>
      <c r="Z98" s="109"/>
      <c r="AA98" s="109"/>
      <c r="AB98" s="109">
        <f t="shared" si="17"/>
        <v>0</v>
      </c>
      <c r="AC98" s="109"/>
      <c r="AD98" s="109"/>
      <c r="AE98" s="109">
        <f t="shared" ref="AE98:AE102" si="48">AF98+AG98</f>
        <v>540</v>
      </c>
      <c r="AF98" s="109">
        <v>540</v>
      </c>
      <c r="AG98" s="109"/>
      <c r="AH98" s="705" t="s">
        <v>114</v>
      </c>
      <c r="AI98" s="109"/>
      <c r="AJ98" s="109"/>
      <c r="AK98" s="691"/>
      <c r="AL98" s="706"/>
      <c r="AM98" s="706"/>
      <c r="AN98" s="706">
        <f>L30-L97</f>
        <v>1170</v>
      </c>
      <c r="AO98" s="91"/>
      <c r="AP98" s="91"/>
      <c r="AQ98" s="91"/>
      <c r="AR98" s="91"/>
      <c r="AS98" s="89"/>
    </row>
    <row r="99" spans="1:45" s="16" customFormat="1" ht="34.5" customHeight="1">
      <c r="A99" s="703" t="s">
        <v>48</v>
      </c>
      <c r="B99" s="704" t="s">
        <v>104</v>
      </c>
      <c r="C99" s="695"/>
      <c r="D99" s="109">
        <f t="shared" ref="D99:D101" si="49">E99</f>
        <v>4705</v>
      </c>
      <c r="E99" s="109">
        <v>4705</v>
      </c>
      <c r="F99" s="109">
        <f t="shared" si="46"/>
        <v>4705</v>
      </c>
      <c r="G99" s="109">
        <f t="shared" si="47"/>
        <v>4705</v>
      </c>
      <c r="H99" s="109"/>
      <c r="I99" s="109">
        <v>4705</v>
      </c>
      <c r="J99" s="109">
        <f t="shared" ref="J99:J120" si="50">K99+L99</f>
        <v>0</v>
      </c>
      <c r="K99" s="109"/>
      <c r="L99" s="109"/>
      <c r="M99" s="109">
        <f t="shared" ref="M99:M120" si="51">N99+O99</f>
        <v>0</v>
      </c>
      <c r="N99" s="109"/>
      <c r="O99" s="109"/>
      <c r="P99" s="109">
        <f t="shared" ref="P99:P120" si="52">Q99+R99</f>
        <v>4705</v>
      </c>
      <c r="Q99" s="109">
        <v>4705</v>
      </c>
      <c r="R99" s="109"/>
      <c r="S99" s="109">
        <f t="shared" ref="S99:S102" si="53">T99+U99</f>
        <v>4705</v>
      </c>
      <c r="T99" s="109">
        <v>4705</v>
      </c>
      <c r="U99" s="109"/>
      <c r="V99" s="109">
        <f t="shared" ref="V99:V102" si="54">W99+X99</f>
        <v>0</v>
      </c>
      <c r="W99" s="109"/>
      <c r="X99" s="109"/>
      <c r="Y99" s="109">
        <f t="shared" ref="Y99:Y102" si="55">Z99+AA99</f>
        <v>0</v>
      </c>
      <c r="Z99" s="109"/>
      <c r="AA99" s="109"/>
      <c r="AB99" s="109">
        <f t="shared" ref="AB99:AB102" si="56">AC99+AD99</f>
        <v>0</v>
      </c>
      <c r="AC99" s="109"/>
      <c r="AD99" s="109"/>
      <c r="AE99" s="109">
        <f t="shared" si="48"/>
        <v>4705</v>
      </c>
      <c r="AF99" s="109">
        <v>4705</v>
      </c>
      <c r="AG99" s="109"/>
      <c r="AH99" s="705" t="s">
        <v>114</v>
      </c>
      <c r="AI99" s="109"/>
      <c r="AJ99" s="109"/>
      <c r="AK99" s="691"/>
      <c r="AL99" s="706"/>
      <c r="AM99" s="706"/>
      <c r="AN99" s="706"/>
      <c r="AO99" s="91"/>
      <c r="AP99" s="91"/>
      <c r="AQ99" s="91"/>
      <c r="AR99" s="91"/>
      <c r="AS99" s="89"/>
    </row>
    <row r="100" spans="1:45" s="16" customFormat="1" ht="35.25" customHeight="1">
      <c r="A100" s="703" t="s">
        <v>49</v>
      </c>
      <c r="B100" s="704" t="s">
        <v>106</v>
      </c>
      <c r="C100" s="695"/>
      <c r="D100" s="109">
        <f t="shared" si="49"/>
        <v>1990</v>
      </c>
      <c r="E100" s="109">
        <v>1990</v>
      </c>
      <c r="F100" s="109">
        <f t="shared" si="46"/>
        <v>1990</v>
      </c>
      <c r="G100" s="109">
        <f t="shared" si="47"/>
        <v>1990</v>
      </c>
      <c r="H100" s="109"/>
      <c r="I100" s="109">
        <v>1990</v>
      </c>
      <c r="J100" s="109">
        <f t="shared" si="50"/>
        <v>0</v>
      </c>
      <c r="K100" s="109"/>
      <c r="L100" s="109"/>
      <c r="M100" s="109">
        <f t="shared" si="51"/>
        <v>0</v>
      </c>
      <c r="N100" s="109"/>
      <c r="O100" s="109"/>
      <c r="P100" s="109">
        <f t="shared" si="52"/>
        <v>1990</v>
      </c>
      <c r="Q100" s="109">
        <v>1990</v>
      </c>
      <c r="R100" s="109"/>
      <c r="S100" s="109">
        <f t="shared" si="53"/>
        <v>1990</v>
      </c>
      <c r="T100" s="109">
        <v>1990</v>
      </c>
      <c r="U100" s="109"/>
      <c r="V100" s="109">
        <f t="shared" si="54"/>
        <v>0</v>
      </c>
      <c r="W100" s="109"/>
      <c r="X100" s="109"/>
      <c r="Y100" s="109">
        <f t="shared" si="55"/>
        <v>0</v>
      </c>
      <c r="Z100" s="109"/>
      <c r="AA100" s="109"/>
      <c r="AB100" s="109">
        <f t="shared" si="56"/>
        <v>0</v>
      </c>
      <c r="AC100" s="109"/>
      <c r="AD100" s="109"/>
      <c r="AE100" s="109">
        <f t="shared" si="48"/>
        <v>1990</v>
      </c>
      <c r="AF100" s="109">
        <v>1990</v>
      </c>
      <c r="AG100" s="109"/>
      <c r="AH100" s="705" t="s">
        <v>114</v>
      </c>
      <c r="AI100" s="109"/>
      <c r="AJ100" s="109"/>
      <c r="AK100" s="691"/>
      <c r="AL100" s="706"/>
      <c r="AM100" s="706"/>
      <c r="AN100" s="706"/>
      <c r="AO100" s="91"/>
      <c r="AP100" s="91"/>
      <c r="AQ100" s="91"/>
      <c r="AR100" s="91"/>
      <c r="AS100" s="89"/>
    </row>
    <row r="101" spans="1:45" s="16" customFormat="1" ht="24.75" customHeight="1">
      <c r="A101" s="703" t="s">
        <v>50</v>
      </c>
      <c r="B101" s="704" t="s">
        <v>107</v>
      </c>
      <c r="C101" s="695"/>
      <c r="D101" s="109">
        <f t="shared" si="49"/>
        <v>6950</v>
      </c>
      <c r="E101" s="109">
        <v>6950</v>
      </c>
      <c r="F101" s="109">
        <f t="shared" si="46"/>
        <v>6950</v>
      </c>
      <c r="G101" s="109">
        <f t="shared" si="47"/>
        <v>6950</v>
      </c>
      <c r="H101" s="109"/>
      <c r="I101" s="109">
        <v>6950</v>
      </c>
      <c r="J101" s="109">
        <f t="shared" si="50"/>
        <v>0</v>
      </c>
      <c r="K101" s="109"/>
      <c r="L101" s="109"/>
      <c r="M101" s="109">
        <f t="shared" si="51"/>
        <v>0</v>
      </c>
      <c r="N101" s="109"/>
      <c r="O101" s="109"/>
      <c r="P101" s="109">
        <f t="shared" si="52"/>
        <v>6950</v>
      </c>
      <c r="Q101" s="109">
        <v>6950</v>
      </c>
      <c r="R101" s="109"/>
      <c r="S101" s="109">
        <f t="shared" si="53"/>
        <v>6950</v>
      </c>
      <c r="T101" s="109">
        <v>6950</v>
      </c>
      <c r="U101" s="109"/>
      <c r="V101" s="109">
        <f t="shared" si="54"/>
        <v>0</v>
      </c>
      <c r="W101" s="109"/>
      <c r="X101" s="109"/>
      <c r="Y101" s="109">
        <f t="shared" si="55"/>
        <v>0</v>
      </c>
      <c r="Z101" s="109"/>
      <c r="AA101" s="109"/>
      <c r="AB101" s="109">
        <f t="shared" si="56"/>
        <v>0</v>
      </c>
      <c r="AC101" s="109"/>
      <c r="AD101" s="109"/>
      <c r="AE101" s="109">
        <f t="shared" si="48"/>
        <v>6950</v>
      </c>
      <c r="AF101" s="109">
        <v>6950</v>
      </c>
      <c r="AG101" s="109"/>
      <c r="AH101" s="705" t="s">
        <v>114</v>
      </c>
      <c r="AI101" s="109"/>
      <c r="AJ101" s="109"/>
      <c r="AK101" s="691"/>
      <c r="AL101" s="706"/>
      <c r="AM101" s="706"/>
      <c r="AN101" s="706"/>
      <c r="AO101" s="91"/>
      <c r="AP101" s="91"/>
      <c r="AQ101" s="91"/>
      <c r="AR101" s="91"/>
      <c r="AS101" s="89"/>
    </row>
    <row r="102" spans="1:45" s="16" customFormat="1" ht="63" customHeight="1">
      <c r="A102" s="703" t="s">
        <v>51</v>
      </c>
      <c r="B102" s="704" t="s">
        <v>108</v>
      </c>
      <c r="C102" s="695"/>
      <c r="D102" s="109">
        <v>14990</v>
      </c>
      <c r="E102" s="109">
        <v>8248</v>
      </c>
      <c r="F102" s="109">
        <f t="shared" si="46"/>
        <v>14990</v>
      </c>
      <c r="G102" s="109">
        <f t="shared" si="47"/>
        <v>8248</v>
      </c>
      <c r="H102" s="109"/>
      <c r="I102" s="109">
        <v>8248</v>
      </c>
      <c r="J102" s="109">
        <f t="shared" si="50"/>
        <v>6742</v>
      </c>
      <c r="K102" s="109"/>
      <c r="L102" s="109">
        <v>6742</v>
      </c>
      <c r="M102" s="109">
        <f t="shared" si="51"/>
        <v>0</v>
      </c>
      <c r="N102" s="109"/>
      <c r="O102" s="109"/>
      <c r="P102" s="109">
        <f t="shared" si="52"/>
        <v>14990</v>
      </c>
      <c r="Q102" s="109">
        <v>8248</v>
      </c>
      <c r="R102" s="109">
        <v>6742</v>
      </c>
      <c r="S102" s="109">
        <f t="shared" si="53"/>
        <v>9448</v>
      </c>
      <c r="T102" s="109">
        <v>8248</v>
      </c>
      <c r="U102" s="109">
        <v>1200</v>
      </c>
      <c r="V102" s="109">
        <f t="shared" si="54"/>
        <v>4542</v>
      </c>
      <c r="W102" s="109"/>
      <c r="X102" s="109">
        <v>4542</v>
      </c>
      <c r="Y102" s="109">
        <f t="shared" si="55"/>
        <v>1000</v>
      </c>
      <c r="Z102" s="109"/>
      <c r="AA102" s="109">
        <v>1000</v>
      </c>
      <c r="AB102" s="109">
        <f t="shared" si="56"/>
        <v>0</v>
      </c>
      <c r="AC102" s="109"/>
      <c r="AD102" s="109"/>
      <c r="AE102" s="109">
        <f t="shared" si="48"/>
        <v>8248</v>
      </c>
      <c r="AF102" s="109">
        <v>8248</v>
      </c>
      <c r="AG102" s="109"/>
      <c r="AH102" s="705" t="s">
        <v>114</v>
      </c>
      <c r="AI102" s="109"/>
      <c r="AJ102" s="109"/>
      <c r="AK102" s="719"/>
      <c r="AL102" s="706"/>
      <c r="AM102" s="706"/>
      <c r="AN102" s="706"/>
      <c r="AO102" s="91"/>
      <c r="AP102" s="91"/>
      <c r="AQ102" s="91"/>
      <c r="AR102" s="91"/>
      <c r="AS102" s="89"/>
    </row>
    <row r="103" spans="1:45" s="90" customFormat="1" ht="24.75" customHeight="1">
      <c r="A103" s="709" t="s">
        <v>110</v>
      </c>
      <c r="B103" s="697" t="s">
        <v>111</v>
      </c>
      <c r="C103" s="698"/>
      <c r="D103" s="690">
        <f t="shared" ref="D103:E103" si="57">SUM(D104:D118)</f>
        <v>29506</v>
      </c>
      <c r="E103" s="690">
        <f t="shared" si="57"/>
        <v>28336</v>
      </c>
      <c r="F103" s="690">
        <f>SUM(F104:F118)</f>
        <v>29506</v>
      </c>
      <c r="G103" s="690">
        <f t="shared" ref="G103:Y103" si="58">SUM(G104:G118)</f>
        <v>28336</v>
      </c>
      <c r="H103" s="690">
        <f t="shared" si="58"/>
        <v>0</v>
      </c>
      <c r="I103" s="690">
        <f t="shared" si="58"/>
        <v>28336</v>
      </c>
      <c r="J103" s="690">
        <f t="shared" si="58"/>
        <v>1170</v>
      </c>
      <c r="K103" s="690">
        <f t="shared" si="58"/>
        <v>0</v>
      </c>
      <c r="L103" s="690">
        <f t="shared" si="58"/>
        <v>1170</v>
      </c>
      <c r="M103" s="690">
        <f t="shared" si="58"/>
        <v>0</v>
      </c>
      <c r="N103" s="690">
        <f t="shared" si="58"/>
        <v>0</v>
      </c>
      <c r="O103" s="690">
        <f t="shared" si="58"/>
        <v>0</v>
      </c>
      <c r="P103" s="690">
        <f t="shared" si="58"/>
        <v>29506</v>
      </c>
      <c r="Q103" s="690">
        <f t="shared" si="58"/>
        <v>28336</v>
      </c>
      <c r="R103" s="690">
        <f t="shared" si="58"/>
        <v>1170</v>
      </c>
      <c r="S103" s="690">
        <f t="shared" si="58"/>
        <v>29506</v>
      </c>
      <c r="T103" s="690">
        <f t="shared" si="58"/>
        <v>28336</v>
      </c>
      <c r="U103" s="690">
        <f t="shared" si="58"/>
        <v>1170</v>
      </c>
      <c r="V103" s="690">
        <f t="shared" si="58"/>
        <v>0</v>
      </c>
      <c r="W103" s="690">
        <f t="shared" si="58"/>
        <v>0</v>
      </c>
      <c r="X103" s="690">
        <f t="shared" si="58"/>
        <v>0</v>
      </c>
      <c r="Y103" s="690">
        <f t="shared" si="58"/>
        <v>0</v>
      </c>
      <c r="Z103" s="690">
        <f t="shared" ref="Z103:AJ103" si="59">SUM(Z104:Z118)</f>
        <v>0</v>
      </c>
      <c r="AA103" s="690">
        <f t="shared" si="59"/>
        <v>0</v>
      </c>
      <c r="AB103" s="690">
        <f t="shared" si="59"/>
        <v>0</v>
      </c>
      <c r="AC103" s="690">
        <f t="shared" si="59"/>
        <v>0</v>
      </c>
      <c r="AD103" s="690">
        <f t="shared" si="59"/>
        <v>0</v>
      </c>
      <c r="AE103" s="690">
        <f t="shared" si="59"/>
        <v>21046</v>
      </c>
      <c r="AF103" s="690">
        <f t="shared" si="59"/>
        <v>21046</v>
      </c>
      <c r="AG103" s="690">
        <f t="shared" si="59"/>
        <v>0</v>
      </c>
      <c r="AH103" s="690">
        <f t="shared" si="59"/>
        <v>0</v>
      </c>
      <c r="AI103" s="690">
        <f t="shared" si="59"/>
        <v>0</v>
      </c>
      <c r="AJ103" s="690">
        <f t="shared" si="59"/>
        <v>0</v>
      </c>
      <c r="AK103" s="691"/>
      <c r="AL103" s="702"/>
      <c r="AM103" s="702"/>
      <c r="AN103" s="702"/>
      <c r="AO103" s="89"/>
      <c r="AP103" s="89"/>
      <c r="AQ103" s="89"/>
      <c r="AR103" s="89"/>
      <c r="AS103" s="89"/>
    </row>
    <row r="104" spans="1:45" s="16" customFormat="1" ht="24.75" customHeight="1">
      <c r="A104" s="703"/>
      <c r="B104" s="720" t="s">
        <v>130</v>
      </c>
      <c r="C104" s="695"/>
      <c r="D104" s="695"/>
      <c r="E104" s="695"/>
      <c r="F104" s="109">
        <f t="shared" ref="F104:F115" si="60">G104+J104</f>
        <v>0</v>
      </c>
      <c r="G104" s="109">
        <f t="shared" ref="G104:G115" si="61">H104+I104</f>
        <v>0</v>
      </c>
      <c r="H104" s="109"/>
      <c r="I104" s="109"/>
      <c r="J104" s="109">
        <f t="shared" si="50"/>
        <v>0</v>
      </c>
      <c r="K104" s="109"/>
      <c r="L104" s="109"/>
      <c r="M104" s="109">
        <f t="shared" si="51"/>
        <v>0</v>
      </c>
      <c r="N104" s="109"/>
      <c r="O104" s="109"/>
      <c r="P104" s="109">
        <f t="shared" si="52"/>
        <v>0</v>
      </c>
      <c r="Q104" s="109"/>
      <c r="R104" s="109"/>
      <c r="S104" s="109"/>
      <c r="T104" s="109"/>
      <c r="U104" s="109"/>
      <c r="V104" s="109"/>
      <c r="W104" s="109"/>
      <c r="X104" s="109"/>
      <c r="Y104" s="109"/>
      <c r="Z104" s="109"/>
      <c r="AA104" s="109"/>
      <c r="AB104" s="109"/>
      <c r="AC104" s="109"/>
      <c r="AD104" s="109"/>
      <c r="AE104" s="109"/>
      <c r="AF104" s="109"/>
      <c r="AG104" s="109"/>
      <c r="AH104" s="705"/>
      <c r="AI104" s="109"/>
      <c r="AJ104" s="109"/>
      <c r="AK104" s="691"/>
      <c r="AL104" s="706"/>
      <c r="AM104" s="706"/>
      <c r="AN104" s="706"/>
      <c r="AO104" s="91"/>
      <c r="AP104" s="91"/>
      <c r="AQ104" s="91"/>
      <c r="AR104" s="91"/>
      <c r="AS104" s="89"/>
    </row>
    <row r="105" spans="1:45" s="16" customFormat="1" ht="30" customHeight="1">
      <c r="A105" s="703" t="s">
        <v>20</v>
      </c>
      <c r="B105" s="721" t="s">
        <v>120</v>
      </c>
      <c r="C105" s="695" t="s">
        <v>134</v>
      </c>
      <c r="D105" s="109">
        <f t="shared" ref="D105:D114" si="62">E105</f>
        <v>34</v>
      </c>
      <c r="E105" s="109">
        <v>34</v>
      </c>
      <c r="F105" s="109">
        <f t="shared" si="60"/>
        <v>34</v>
      </c>
      <c r="G105" s="109">
        <f t="shared" si="61"/>
        <v>34</v>
      </c>
      <c r="H105" s="109"/>
      <c r="I105" s="109">
        <v>34</v>
      </c>
      <c r="J105" s="109">
        <f t="shared" si="50"/>
        <v>0</v>
      </c>
      <c r="K105" s="109"/>
      <c r="L105" s="109"/>
      <c r="M105" s="109">
        <f t="shared" si="51"/>
        <v>0</v>
      </c>
      <c r="N105" s="109"/>
      <c r="O105" s="109"/>
      <c r="P105" s="109">
        <f t="shared" si="52"/>
        <v>34</v>
      </c>
      <c r="Q105" s="109">
        <v>34</v>
      </c>
      <c r="R105" s="109"/>
      <c r="S105" s="109">
        <f t="shared" ref="S105:S114" si="63">T105+U105</f>
        <v>34</v>
      </c>
      <c r="T105" s="109">
        <v>34</v>
      </c>
      <c r="U105" s="109"/>
      <c r="V105" s="109">
        <f t="shared" ref="V105:V114" si="64">W105+X105</f>
        <v>0</v>
      </c>
      <c r="W105" s="109"/>
      <c r="X105" s="109"/>
      <c r="Y105" s="109">
        <f t="shared" ref="Y105:Y120" si="65">Z105+AA105</f>
        <v>0</v>
      </c>
      <c r="Z105" s="109"/>
      <c r="AA105" s="109"/>
      <c r="AB105" s="109">
        <f t="shared" ref="AB105:AB114" si="66">AC105+AD105</f>
        <v>0</v>
      </c>
      <c r="AC105" s="109"/>
      <c r="AD105" s="109"/>
      <c r="AE105" s="109">
        <f t="shared" ref="AE105:AE116" si="67">AF105+AG105</f>
        <v>34</v>
      </c>
      <c r="AF105" s="109">
        <v>34</v>
      </c>
      <c r="AG105" s="109"/>
      <c r="AH105" s="705" t="s">
        <v>114</v>
      </c>
      <c r="AI105" s="109"/>
      <c r="AJ105" s="109"/>
      <c r="AK105" s="691"/>
      <c r="AL105" s="706"/>
      <c r="AM105" s="706"/>
      <c r="AN105" s="706"/>
      <c r="AO105" s="91"/>
      <c r="AP105" s="91"/>
      <c r="AQ105" s="91"/>
      <c r="AR105" s="91"/>
      <c r="AS105" s="89"/>
    </row>
    <row r="106" spans="1:45" s="16" customFormat="1" ht="30" customHeight="1">
      <c r="A106" s="703" t="s">
        <v>48</v>
      </c>
      <c r="B106" s="721" t="s">
        <v>121</v>
      </c>
      <c r="C106" s="695" t="s">
        <v>132</v>
      </c>
      <c r="D106" s="109">
        <f t="shared" si="62"/>
        <v>1949</v>
      </c>
      <c r="E106" s="109">
        <v>1949</v>
      </c>
      <c r="F106" s="109">
        <f t="shared" si="60"/>
        <v>1949</v>
      </c>
      <c r="G106" s="109">
        <f t="shared" si="61"/>
        <v>1949</v>
      </c>
      <c r="H106" s="109"/>
      <c r="I106" s="109">
        <v>1949</v>
      </c>
      <c r="J106" s="109">
        <f t="shared" si="50"/>
        <v>0</v>
      </c>
      <c r="K106" s="109"/>
      <c r="L106" s="109"/>
      <c r="M106" s="109">
        <f t="shared" si="51"/>
        <v>0</v>
      </c>
      <c r="N106" s="109"/>
      <c r="O106" s="109"/>
      <c r="P106" s="109">
        <f t="shared" si="52"/>
        <v>1949</v>
      </c>
      <c r="Q106" s="109">
        <v>1949</v>
      </c>
      <c r="R106" s="109"/>
      <c r="S106" s="109">
        <f t="shared" si="63"/>
        <v>1949</v>
      </c>
      <c r="T106" s="109">
        <v>1949</v>
      </c>
      <c r="U106" s="109"/>
      <c r="V106" s="109">
        <f t="shared" si="64"/>
        <v>0</v>
      </c>
      <c r="W106" s="109"/>
      <c r="X106" s="109"/>
      <c r="Y106" s="109">
        <f t="shared" si="65"/>
        <v>0</v>
      </c>
      <c r="Z106" s="109"/>
      <c r="AA106" s="109"/>
      <c r="AB106" s="109">
        <f t="shared" si="66"/>
        <v>0</v>
      </c>
      <c r="AC106" s="109"/>
      <c r="AD106" s="109"/>
      <c r="AE106" s="109">
        <f t="shared" si="67"/>
        <v>1949</v>
      </c>
      <c r="AF106" s="109">
        <v>1949</v>
      </c>
      <c r="AG106" s="109"/>
      <c r="AH106" s="705" t="s">
        <v>114</v>
      </c>
      <c r="AI106" s="109"/>
      <c r="AJ106" s="109"/>
      <c r="AK106" s="691"/>
      <c r="AL106" s="706"/>
      <c r="AM106" s="706"/>
      <c r="AN106" s="706"/>
      <c r="AO106" s="91"/>
      <c r="AP106" s="91"/>
      <c r="AQ106" s="91"/>
      <c r="AR106" s="91"/>
      <c r="AS106" s="89"/>
    </row>
    <row r="107" spans="1:45" s="16" customFormat="1" ht="38.25" customHeight="1">
      <c r="A107" s="703" t="s">
        <v>49</v>
      </c>
      <c r="B107" s="721" t="s">
        <v>122</v>
      </c>
      <c r="C107" s="695" t="s">
        <v>133</v>
      </c>
      <c r="D107" s="109">
        <f t="shared" si="62"/>
        <v>2000</v>
      </c>
      <c r="E107" s="109">
        <v>2000</v>
      </c>
      <c r="F107" s="109">
        <f t="shared" si="60"/>
        <v>2000</v>
      </c>
      <c r="G107" s="109">
        <f t="shared" si="61"/>
        <v>2000</v>
      </c>
      <c r="H107" s="109"/>
      <c r="I107" s="109">
        <v>2000</v>
      </c>
      <c r="J107" s="109">
        <f t="shared" si="50"/>
        <v>0</v>
      </c>
      <c r="K107" s="109"/>
      <c r="L107" s="109"/>
      <c r="M107" s="109">
        <f t="shared" si="51"/>
        <v>0</v>
      </c>
      <c r="N107" s="109"/>
      <c r="O107" s="109"/>
      <c r="P107" s="109">
        <f t="shared" si="52"/>
        <v>2000</v>
      </c>
      <c r="Q107" s="109">
        <v>2000</v>
      </c>
      <c r="R107" s="109"/>
      <c r="S107" s="109">
        <f t="shared" si="63"/>
        <v>2000</v>
      </c>
      <c r="T107" s="109">
        <v>2000</v>
      </c>
      <c r="U107" s="109"/>
      <c r="V107" s="109">
        <f t="shared" si="64"/>
        <v>0</v>
      </c>
      <c r="W107" s="109"/>
      <c r="X107" s="109"/>
      <c r="Y107" s="109">
        <f t="shared" si="65"/>
        <v>0</v>
      </c>
      <c r="Z107" s="109"/>
      <c r="AA107" s="109"/>
      <c r="AB107" s="109">
        <f t="shared" si="66"/>
        <v>0</v>
      </c>
      <c r="AC107" s="109"/>
      <c r="AD107" s="109"/>
      <c r="AE107" s="109">
        <f t="shared" si="67"/>
        <v>2000</v>
      </c>
      <c r="AF107" s="109">
        <v>2000</v>
      </c>
      <c r="AG107" s="109"/>
      <c r="AH107" s="705" t="s">
        <v>114</v>
      </c>
      <c r="AI107" s="109"/>
      <c r="AJ107" s="109"/>
      <c r="AK107" s="691"/>
      <c r="AL107" s="706"/>
      <c r="AM107" s="706"/>
      <c r="AN107" s="706"/>
      <c r="AO107" s="91"/>
      <c r="AP107" s="91"/>
      <c r="AQ107" s="91"/>
      <c r="AR107" s="91"/>
      <c r="AS107" s="89"/>
    </row>
    <row r="108" spans="1:45" s="16" customFormat="1" ht="38.25" customHeight="1">
      <c r="A108" s="703" t="s">
        <v>50</v>
      </c>
      <c r="B108" s="721" t="s">
        <v>123</v>
      </c>
      <c r="C108" s="695" t="s">
        <v>135</v>
      </c>
      <c r="D108" s="109">
        <f t="shared" si="62"/>
        <v>2000</v>
      </c>
      <c r="E108" s="109">
        <v>2000</v>
      </c>
      <c r="F108" s="109">
        <f t="shared" si="60"/>
        <v>2000</v>
      </c>
      <c r="G108" s="109">
        <f t="shared" si="61"/>
        <v>2000</v>
      </c>
      <c r="H108" s="109"/>
      <c r="I108" s="109">
        <v>2000</v>
      </c>
      <c r="J108" s="109">
        <f t="shared" si="50"/>
        <v>0</v>
      </c>
      <c r="K108" s="109"/>
      <c r="L108" s="109"/>
      <c r="M108" s="109">
        <f t="shared" si="51"/>
        <v>0</v>
      </c>
      <c r="N108" s="109"/>
      <c r="O108" s="109"/>
      <c r="P108" s="109">
        <f t="shared" si="52"/>
        <v>2000</v>
      </c>
      <c r="Q108" s="109">
        <v>2000</v>
      </c>
      <c r="R108" s="109"/>
      <c r="S108" s="109">
        <f t="shared" si="63"/>
        <v>2000</v>
      </c>
      <c r="T108" s="109">
        <v>2000</v>
      </c>
      <c r="U108" s="109"/>
      <c r="V108" s="109">
        <f t="shared" si="64"/>
        <v>0</v>
      </c>
      <c r="W108" s="109"/>
      <c r="X108" s="109"/>
      <c r="Y108" s="109">
        <f t="shared" si="65"/>
        <v>0</v>
      </c>
      <c r="Z108" s="109"/>
      <c r="AA108" s="109"/>
      <c r="AB108" s="109">
        <f t="shared" si="66"/>
        <v>0</v>
      </c>
      <c r="AC108" s="109"/>
      <c r="AD108" s="109"/>
      <c r="AE108" s="109">
        <f t="shared" si="67"/>
        <v>2000</v>
      </c>
      <c r="AF108" s="109">
        <v>2000</v>
      </c>
      <c r="AG108" s="109"/>
      <c r="AH108" s="705" t="s">
        <v>114</v>
      </c>
      <c r="AI108" s="109"/>
      <c r="AJ108" s="109"/>
      <c r="AK108" s="691"/>
      <c r="AL108" s="706"/>
      <c r="AM108" s="706"/>
      <c r="AN108" s="706"/>
      <c r="AO108" s="91"/>
      <c r="AP108" s="91"/>
      <c r="AQ108" s="91"/>
      <c r="AR108" s="91"/>
      <c r="AS108" s="89"/>
    </row>
    <row r="109" spans="1:45" s="16" customFormat="1" ht="30" customHeight="1">
      <c r="A109" s="703" t="s">
        <v>51</v>
      </c>
      <c r="B109" s="721" t="s">
        <v>124</v>
      </c>
      <c r="C109" s="695" t="s">
        <v>136</v>
      </c>
      <c r="D109" s="109">
        <f t="shared" si="62"/>
        <v>19</v>
      </c>
      <c r="E109" s="109">
        <v>19</v>
      </c>
      <c r="F109" s="109">
        <f t="shared" si="60"/>
        <v>19</v>
      </c>
      <c r="G109" s="109">
        <f t="shared" si="61"/>
        <v>19</v>
      </c>
      <c r="H109" s="109"/>
      <c r="I109" s="109">
        <v>19</v>
      </c>
      <c r="J109" s="109">
        <f t="shared" si="50"/>
        <v>0</v>
      </c>
      <c r="K109" s="109"/>
      <c r="L109" s="109"/>
      <c r="M109" s="109">
        <f t="shared" si="51"/>
        <v>0</v>
      </c>
      <c r="N109" s="109"/>
      <c r="O109" s="109"/>
      <c r="P109" s="109">
        <f t="shared" si="52"/>
        <v>19</v>
      </c>
      <c r="Q109" s="109">
        <v>19</v>
      </c>
      <c r="R109" s="109"/>
      <c r="S109" s="109">
        <f t="shared" si="63"/>
        <v>19</v>
      </c>
      <c r="T109" s="109">
        <v>19</v>
      </c>
      <c r="U109" s="109"/>
      <c r="V109" s="109">
        <f t="shared" si="64"/>
        <v>0</v>
      </c>
      <c r="W109" s="109"/>
      <c r="X109" s="109"/>
      <c r="Y109" s="109">
        <f t="shared" si="65"/>
        <v>0</v>
      </c>
      <c r="Z109" s="109"/>
      <c r="AA109" s="109"/>
      <c r="AB109" s="109">
        <f t="shared" si="66"/>
        <v>0</v>
      </c>
      <c r="AC109" s="109"/>
      <c r="AD109" s="109"/>
      <c r="AE109" s="109">
        <f t="shared" si="67"/>
        <v>19</v>
      </c>
      <c r="AF109" s="109">
        <v>19</v>
      </c>
      <c r="AG109" s="109"/>
      <c r="AH109" s="705" t="s">
        <v>114</v>
      </c>
      <c r="AI109" s="109"/>
      <c r="AJ109" s="109"/>
      <c r="AK109" s="691"/>
      <c r="AL109" s="706"/>
      <c r="AM109" s="706"/>
      <c r="AN109" s="706"/>
      <c r="AO109" s="91"/>
      <c r="AP109" s="91"/>
      <c r="AQ109" s="91"/>
      <c r="AR109" s="91"/>
      <c r="AS109" s="89"/>
    </row>
    <row r="110" spans="1:45" s="16" customFormat="1" ht="30" customHeight="1">
      <c r="A110" s="703" t="s">
        <v>52</v>
      </c>
      <c r="B110" s="721" t="s">
        <v>125</v>
      </c>
      <c r="C110" s="695" t="s">
        <v>1409</v>
      </c>
      <c r="D110" s="109">
        <f t="shared" si="62"/>
        <v>6</v>
      </c>
      <c r="E110" s="109">
        <v>6</v>
      </c>
      <c r="F110" s="109">
        <f t="shared" si="60"/>
        <v>6</v>
      </c>
      <c r="G110" s="109">
        <f t="shared" si="61"/>
        <v>6</v>
      </c>
      <c r="H110" s="109"/>
      <c r="I110" s="109">
        <v>6</v>
      </c>
      <c r="J110" s="109">
        <f t="shared" si="50"/>
        <v>0</v>
      </c>
      <c r="K110" s="109"/>
      <c r="L110" s="109"/>
      <c r="M110" s="109">
        <f t="shared" si="51"/>
        <v>0</v>
      </c>
      <c r="N110" s="109"/>
      <c r="O110" s="109"/>
      <c r="P110" s="109">
        <f t="shared" si="52"/>
        <v>6</v>
      </c>
      <c r="Q110" s="109">
        <v>6</v>
      </c>
      <c r="R110" s="109"/>
      <c r="S110" s="109">
        <f t="shared" si="63"/>
        <v>6</v>
      </c>
      <c r="T110" s="109">
        <v>6</v>
      </c>
      <c r="U110" s="109"/>
      <c r="V110" s="109">
        <f t="shared" si="64"/>
        <v>0</v>
      </c>
      <c r="W110" s="109"/>
      <c r="X110" s="109"/>
      <c r="Y110" s="109">
        <f t="shared" si="65"/>
        <v>0</v>
      </c>
      <c r="Z110" s="109"/>
      <c r="AA110" s="109"/>
      <c r="AB110" s="109">
        <f t="shared" si="66"/>
        <v>0</v>
      </c>
      <c r="AC110" s="109"/>
      <c r="AD110" s="109"/>
      <c r="AE110" s="109">
        <f t="shared" si="67"/>
        <v>6</v>
      </c>
      <c r="AF110" s="109">
        <v>6</v>
      </c>
      <c r="AG110" s="109"/>
      <c r="AH110" s="705" t="s">
        <v>114</v>
      </c>
      <c r="AI110" s="109"/>
      <c r="AJ110" s="109"/>
      <c r="AK110" s="691"/>
      <c r="AL110" s="706"/>
      <c r="AM110" s="706"/>
      <c r="AN110" s="706"/>
      <c r="AO110" s="91"/>
      <c r="AP110" s="91"/>
      <c r="AQ110" s="91"/>
      <c r="AR110" s="91"/>
      <c r="AS110" s="89"/>
    </row>
    <row r="111" spans="1:45" s="16" customFormat="1" ht="30">
      <c r="A111" s="703" t="s">
        <v>53</v>
      </c>
      <c r="B111" s="721" t="s">
        <v>126</v>
      </c>
      <c r="C111" s="695" t="s">
        <v>1410</v>
      </c>
      <c r="D111" s="109">
        <f t="shared" si="62"/>
        <v>16</v>
      </c>
      <c r="E111" s="109">
        <v>16</v>
      </c>
      <c r="F111" s="109">
        <f t="shared" si="60"/>
        <v>16</v>
      </c>
      <c r="G111" s="109">
        <f t="shared" si="61"/>
        <v>16</v>
      </c>
      <c r="H111" s="109"/>
      <c r="I111" s="109">
        <v>16</v>
      </c>
      <c r="J111" s="109">
        <f t="shared" si="50"/>
        <v>0</v>
      </c>
      <c r="K111" s="109"/>
      <c r="L111" s="109"/>
      <c r="M111" s="109">
        <f t="shared" si="51"/>
        <v>0</v>
      </c>
      <c r="N111" s="109"/>
      <c r="O111" s="109"/>
      <c r="P111" s="109">
        <f t="shared" si="52"/>
        <v>16</v>
      </c>
      <c r="Q111" s="109">
        <v>16</v>
      </c>
      <c r="R111" s="109"/>
      <c r="S111" s="109">
        <f t="shared" si="63"/>
        <v>16</v>
      </c>
      <c r="T111" s="109">
        <v>16</v>
      </c>
      <c r="U111" s="109"/>
      <c r="V111" s="109">
        <f t="shared" si="64"/>
        <v>0</v>
      </c>
      <c r="W111" s="109"/>
      <c r="X111" s="109"/>
      <c r="Y111" s="109">
        <f t="shared" si="65"/>
        <v>0</v>
      </c>
      <c r="Z111" s="109"/>
      <c r="AA111" s="109"/>
      <c r="AB111" s="109">
        <f t="shared" si="66"/>
        <v>0</v>
      </c>
      <c r="AC111" s="109"/>
      <c r="AD111" s="109"/>
      <c r="AE111" s="109">
        <f t="shared" si="67"/>
        <v>16</v>
      </c>
      <c r="AF111" s="109">
        <v>16</v>
      </c>
      <c r="AG111" s="109"/>
      <c r="AH111" s="705" t="s">
        <v>114</v>
      </c>
      <c r="AI111" s="109"/>
      <c r="AJ111" s="109"/>
      <c r="AK111" s="691"/>
      <c r="AL111" s="706"/>
      <c r="AM111" s="706"/>
      <c r="AN111" s="706"/>
      <c r="AO111" s="91"/>
      <c r="AP111" s="91"/>
      <c r="AQ111" s="91"/>
      <c r="AR111" s="91"/>
      <c r="AS111" s="89"/>
    </row>
    <row r="112" spans="1:45" s="16" customFormat="1" ht="30" customHeight="1">
      <c r="A112" s="703" t="s">
        <v>54</v>
      </c>
      <c r="B112" s="721" t="s">
        <v>127</v>
      </c>
      <c r="C112" s="695" t="s">
        <v>1411</v>
      </c>
      <c r="D112" s="109">
        <f t="shared" si="62"/>
        <v>11</v>
      </c>
      <c r="E112" s="109">
        <v>11</v>
      </c>
      <c r="F112" s="109">
        <f t="shared" si="60"/>
        <v>11</v>
      </c>
      <c r="G112" s="109">
        <f t="shared" si="61"/>
        <v>11</v>
      </c>
      <c r="H112" s="109"/>
      <c r="I112" s="109">
        <v>11</v>
      </c>
      <c r="J112" s="109">
        <f t="shared" si="50"/>
        <v>0</v>
      </c>
      <c r="K112" s="109"/>
      <c r="L112" s="109"/>
      <c r="M112" s="109">
        <f t="shared" si="51"/>
        <v>0</v>
      </c>
      <c r="N112" s="109"/>
      <c r="O112" s="109"/>
      <c r="P112" s="109">
        <f t="shared" si="52"/>
        <v>11</v>
      </c>
      <c r="Q112" s="109">
        <v>11</v>
      </c>
      <c r="R112" s="109"/>
      <c r="S112" s="109">
        <f t="shared" si="63"/>
        <v>11</v>
      </c>
      <c r="T112" s="109">
        <v>11</v>
      </c>
      <c r="U112" s="109"/>
      <c r="V112" s="109">
        <f t="shared" si="64"/>
        <v>0</v>
      </c>
      <c r="W112" s="109"/>
      <c r="X112" s="109"/>
      <c r="Y112" s="109">
        <f t="shared" si="65"/>
        <v>0</v>
      </c>
      <c r="Z112" s="109"/>
      <c r="AA112" s="109"/>
      <c r="AB112" s="109">
        <f t="shared" si="66"/>
        <v>0</v>
      </c>
      <c r="AC112" s="109"/>
      <c r="AD112" s="109"/>
      <c r="AE112" s="109">
        <f t="shared" si="67"/>
        <v>11</v>
      </c>
      <c r="AF112" s="109">
        <v>11</v>
      </c>
      <c r="AG112" s="109"/>
      <c r="AH112" s="705" t="s">
        <v>114</v>
      </c>
      <c r="AI112" s="109"/>
      <c r="AJ112" s="109"/>
      <c r="AK112" s="691"/>
      <c r="AL112" s="706"/>
      <c r="AM112" s="706"/>
      <c r="AN112" s="706"/>
      <c r="AO112" s="91"/>
      <c r="AP112" s="91"/>
      <c r="AQ112" s="91"/>
      <c r="AR112" s="91"/>
      <c r="AS112" s="89"/>
    </row>
    <row r="113" spans="1:45" s="16" customFormat="1" ht="30" customHeight="1">
      <c r="A113" s="703" t="s">
        <v>55</v>
      </c>
      <c r="B113" s="721" t="s">
        <v>128</v>
      </c>
      <c r="C113" s="695" t="s">
        <v>1412</v>
      </c>
      <c r="D113" s="109">
        <f t="shared" si="62"/>
        <v>93</v>
      </c>
      <c r="E113" s="109">
        <v>93</v>
      </c>
      <c r="F113" s="109">
        <f t="shared" si="60"/>
        <v>93</v>
      </c>
      <c r="G113" s="109">
        <f t="shared" si="61"/>
        <v>93</v>
      </c>
      <c r="H113" s="109"/>
      <c r="I113" s="109">
        <v>93</v>
      </c>
      <c r="J113" s="109">
        <f t="shared" si="50"/>
        <v>0</v>
      </c>
      <c r="K113" s="109"/>
      <c r="L113" s="109"/>
      <c r="M113" s="109">
        <f t="shared" si="51"/>
        <v>0</v>
      </c>
      <c r="N113" s="109"/>
      <c r="O113" s="109"/>
      <c r="P113" s="109">
        <f t="shared" si="52"/>
        <v>93</v>
      </c>
      <c r="Q113" s="109">
        <v>93</v>
      </c>
      <c r="R113" s="109"/>
      <c r="S113" s="109">
        <f t="shared" si="63"/>
        <v>93</v>
      </c>
      <c r="T113" s="109">
        <v>93</v>
      </c>
      <c r="U113" s="109"/>
      <c r="V113" s="109">
        <f t="shared" si="64"/>
        <v>0</v>
      </c>
      <c r="W113" s="109"/>
      <c r="X113" s="109"/>
      <c r="Y113" s="109">
        <f t="shared" si="65"/>
        <v>0</v>
      </c>
      <c r="Z113" s="109"/>
      <c r="AA113" s="109"/>
      <c r="AB113" s="109">
        <f t="shared" si="66"/>
        <v>0</v>
      </c>
      <c r="AC113" s="109"/>
      <c r="AD113" s="109"/>
      <c r="AE113" s="109">
        <v>93</v>
      </c>
      <c r="AF113" s="109">
        <v>93</v>
      </c>
      <c r="AG113" s="109"/>
      <c r="AH113" s="705" t="s">
        <v>114</v>
      </c>
      <c r="AI113" s="109"/>
      <c r="AJ113" s="109"/>
      <c r="AK113" s="691"/>
      <c r="AL113" s="706"/>
      <c r="AM113" s="706"/>
      <c r="AN113" s="706"/>
      <c r="AO113" s="91"/>
      <c r="AP113" s="91"/>
      <c r="AQ113" s="91"/>
      <c r="AR113" s="91"/>
      <c r="AS113" s="89"/>
    </row>
    <row r="114" spans="1:45" s="16" customFormat="1" ht="30" customHeight="1">
      <c r="A114" s="703" t="s">
        <v>56</v>
      </c>
      <c r="B114" s="721" t="s">
        <v>129</v>
      </c>
      <c r="C114" s="695" t="s">
        <v>1413</v>
      </c>
      <c r="D114" s="109">
        <f t="shared" si="62"/>
        <v>18</v>
      </c>
      <c r="E114" s="109">
        <v>18</v>
      </c>
      <c r="F114" s="109">
        <f t="shared" si="60"/>
        <v>18</v>
      </c>
      <c r="G114" s="109">
        <f t="shared" si="61"/>
        <v>18</v>
      </c>
      <c r="H114" s="109"/>
      <c r="I114" s="109">
        <v>18</v>
      </c>
      <c r="J114" s="109">
        <f t="shared" si="50"/>
        <v>0</v>
      </c>
      <c r="K114" s="109"/>
      <c r="L114" s="109"/>
      <c r="M114" s="109">
        <f t="shared" si="51"/>
        <v>0</v>
      </c>
      <c r="N114" s="109"/>
      <c r="O114" s="109"/>
      <c r="P114" s="109">
        <f t="shared" si="52"/>
        <v>18</v>
      </c>
      <c r="Q114" s="109">
        <v>18</v>
      </c>
      <c r="R114" s="109"/>
      <c r="S114" s="109">
        <f t="shared" si="63"/>
        <v>18</v>
      </c>
      <c r="T114" s="109">
        <v>18</v>
      </c>
      <c r="U114" s="109"/>
      <c r="V114" s="109">
        <f t="shared" si="64"/>
        <v>0</v>
      </c>
      <c r="W114" s="109"/>
      <c r="X114" s="109"/>
      <c r="Y114" s="109">
        <f t="shared" si="65"/>
        <v>0</v>
      </c>
      <c r="Z114" s="109"/>
      <c r="AA114" s="109"/>
      <c r="AB114" s="109">
        <f t="shared" si="66"/>
        <v>0</v>
      </c>
      <c r="AC114" s="109"/>
      <c r="AD114" s="109"/>
      <c r="AE114" s="109">
        <f t="shared" si="67"/>
        <v>18</v>
      </c>
      <c r="AF114" s="109">
        <v>18</v>
      </c>
      <c r="AG114" s="109"/>
      <c r="AH114" s="705" t="s">
        <v>114</v>
      </c>
      <c r="AI114" s="109"/>
      <c r="AJ114" s="109"/>
      <c r="AK114" s="691"/>
      <c r="AL114" s="706"/>
      <c r="AM114" s="706"/>
      <c r="AN114" s="706"/>
      <c r="AO114" s="91"/>
      <c r="AP114" s="91"/>
      <c r="AQ114" s="91"/>
      <c r="AR114" s="91"/>
      <c r="AS114" s="89"/>
    </row>
    <row r="115" spans="1:45" s="16" customFormat="1" ht="24.75" customHeight="1">
      <c r="A115" s="703"/>
      <c r="B115" s="720" t="s">
        <v>131</v>
      </c>
      <c r="C115" s="695"/>
      <c r="D115" s="695"/>
      <c r="E115" s="109"/>
      <c r="F115" s="109">
        <f t="shared" si="60"/>
        <v>0</v>
      </c>
      <c r="G115" s="109">
        <f t="shared" si="61"/>
        <v>0</v>
      </c>
      <c r="H115" s="109"/>
      <c r="I115" s="109"/>
      <c r="J115" s="109">
        <f t="shared" si="50"/>
        <v>0</v>
      </c>
      <c r="K115" s="109"/>
      <c r="L115" s="109"/>
      <c r="M115" s="109">
        <f t="shared" si="51"/>
        <v>0</v>
      </c>
      <c r="N115" s="109"/>
      <c r="O115" s="109"/>
      <c r="P115" s="109">
        <f t="shared" si="52"/>
        <v>0</v>
      </c>
      <c r="Q115" s="109"/>
      <c r="R115" s="109"/>
      <c r="S115" s="109"/>
      <c r="T115" s="109"/>
      <c r="U115" s="109"/>
      <c r="V115" s="109"/>
      <c r="W115" s="109"/>
      <c r="X115" s="109"/>
      <c r="Y115" s="109"/>
      <c r="Z115" s="109"/>
      <c r="AA115" s="109"/>
      <c r="AB115" s="109"/>
      <c r="AC115" s="109"/>
      <c r="AD115" s="109"/>
      <c r="AE115" s="109">
        <f t="shared" si="67"/>
        <v>0</v>
      </c>
      <c r="AF115" s="109"/>
      <c r="AG115" s="109"/>
      <c r="AH115" s="705"/>
      <c r="AI115" s="109"/>
      <c r="AJ115" s="109"/>
      <c r="AK115" s="691"/>
      <c r="AL115" s="706"/>
      <c r="AM115" s="706"/>
      <c r="AN115" s="706"/>
      <c r="AO115" s="91"/>
      <c r="AP115" s="91"/>
      <c r="AQ115" s="91"/>
      <c r="AR115" s="91"/>
      <c r="AS115" s="89"/>
    </row>
    <row r="116" spans="1:45" s="16" customFormat="1" ht="24.75" customHeight="1">
      <c r="A116" s="703" t="s">
        <v>57</v>
      </c>
      <c r="B116" s="721" t="s">
        <v>112</v>
      </c>
      <c r="C116" s="695"/>
      <c r="D116" s="705">
        <v>14900</v>
      </c>
      <c r="E116" s="109">
        <v>14155</v>
      </c>
      <c r="F116" s="109">
        <f t="shared" ref="F116:F118" si="68">G116+J116</f>
        <v>14900</v>
      </c>
      <c r="G116" s="109">
        <f t="shared" ref="G116:G118" si="69">H116+I116</f>
        <v>14155</v>
      </c>
      <c r="H116" s="109"/>
      <c r="I116" s="109">
        <v>14155</v>
      </c>
      <c r="J116" s="109">
        <f t="shared" si="50"/>
        <v>745</v>
      </c>
      <c r="K116" s="109"/>
      <c r="L116" s="109">
        <v>745</v>
      </c>
      <c r="M116" s="109">
        <f t="shared" si="51"/>
        <v>0</v>
      </c>
      <c r="N116" s="109"/>
      <c r="O116" s="109"/>
      <c r="P116" s="109">
        <f t="shared" si="52"/>
        <v>14900</v>
      </c>
      <c r="Q116" s="109">
        <v>14155</v>
      </c>
      <c r="R116" s="109">
        <v>745</v>
      </c>
      <c r="S116" s="109">
        <f>T116+U116</f>
        <v>14900</v>
      </c>
      <c r="T116" s="109">
        <v>14155</v>
      </c>
      <c r="U116" s="109">
        <v>745</v>
      </c>
      <c r="V116" s="109">
        <f t="shared" ref="V116" si="70">W116+X116</f>
        <v>0</v>
      </c>
      <c r="W116" s="109"/>
      <c r="X116" s="109"/>
      <c r="Y116" s="109">
        <f t="shared" si="65"/>
        <v>0</v>
      </c>
      <c r="Z116" s="109"/>
      <c r="AA116" s="109"/>
      <c r="AB116" s="109">
        <f t="shared" ref="AB116:AB120" si="71">AC116+AD116</f>
        <v>0</v>
      </c>
      <c r="AC116" s="109"/>
      <c r="AD116" s="109"/>
      <c r="AE116" s="109">
        <f t="shared" si="67"/>
        <v>14900</v>
      </c>
      <c r="AF116" s="109">
        <v>14900</v>
      </c>
      <c r="AG116" s="109"/>
      <c r="AH116" s="705" t="s">
        <v>114</v>
      </c>
      <c r="AI116" s="109"/>
      <c r="AJ116" s="109"/>
      <c r="AK116" s="722" t="s">
        <v>518</v>
      </c>
      <c r="AL116" s="706">
        <v>7290</v>
      </c>
      <c r="AM116" s="706"/>
      <c r="AN116" s="706"/>
      <c r="AO116" s="91"/>
      <c r="AP116" s="91"/>
      <c r="AQ116" s="91"/>
      <c r="AR116" s="91"/>
      <c r="AS116" s="89"/>
    </row>
    <row r="117" spans="1:45" s="16" customFormat="1" ht="32.25" customHeight="1">
      <c r="A117" s="703" t="s">
        <v>58</v>
      </c>
      <c r="B117" s="723" t="s">
        <v>510</v>
      </c>
      <c r="C117" s="695"/>
      <c r="D117" s="705">
        <v>6510</v>
      </c>
      <c r="E117" s="109">
        <v>6185</v>
      </c>
      <c r="F117" s="109">
        <f t="shared" si="68"/>
        <v>6510</v>
      </c>
      <c r="G117" s="109">
        <f t="shared" si="69"/>
        <v>6185</v>
      </c>
      <c r="H117" s="109"/>
      <c r="I117" s="109">
        <v>6185</v>
      </c>
      <c r="J117" s="109">
        <f t="shared" si="50"/>
        <v>325</v>
      </c>
      <c r="K117" s="109"/>
      <c r="L117" s="109">
        <v>325</v>
      </c>
      <c r="M117" s="109">
        <f t="shared" si="51"/>
        <v>0</v>
      </c>
      <c r="N117" s="109"/>
      <c r="O117" s="109"/>
      <c r="P117" s="109">
        <f t="shared" si="52"/>
        <v>6510</v>
      </c>
      <c r="Q117" s="109">
        <v>6185</v>
      </c>
      <c r="R117" s="109">
        <v>325</v>
      </c>
      <c r="S117" s="109">
        <f t="shared" ref="S117:S118" si="72">T117+U117</f>
        <v>6510</v>
      </c>
      <c r="T117" s="109">
        <v>6185</v>
      </c>
      <c r="U117" s="109">
        <v>325</v>
      </c>
      <c r="V117" s="109"/>
      <c r="W117" s="109"/>
      <c r="X117" s="109"/>
      <c r="Y117" s="109"/>
      <c r="Z117" s="109"/>
      <c r="AA117" s="109"/>
      <c r="AB117" s="109"/>
      <c r="AC117" s="109"/>
      <c r="AD117" s="109"/>
      <c r="AE117" s="109"/>
      <c r="AF117" s="109"/>
      <c r="AG117" s="109"/>
      <c r="AH117" s="705" t="s">
        <v>114</v>
      </c>
      <c r="AI117" s="109"/>
      <c r="AJ117" s="109"/>
      <c r="AK117" s="722"/>
      <c r="AL117" s="706"/>
      <c r="AM117" s="706"/>
      <c r="AN117" s="706"/>
      <c r="AO117" s="91"/>
      <c r="AP117" s="91"/>
      <c r="AQ117" s="91"/>
      <c r="AR117" s="91"/>
      <c r="AS117" s="89"/>
    </row>
    <row r="118" spans="1:45" s="16" customFormat="1" ht="24.75" customHeight="1">
      <c r="A118" s="703" t="s">
        <v>59</v>
      </c>
      <c r="B118" s="723" t="s">
        <v>511</v>
      </c>
      <c r="C118" s="695"/>
      <c r="D118" s="705">
        <v>1950</v>
      </c>
      <c r="E118" s="109">
        <v>1850</v>
      </c>
      <c r="F118" s="109">
        <f t="shared" si="68"/>
        <v>1950</v>
      </c>
      <c r="G118" s="109">
        <f t="shared" si="69"/>
        <v>1850</v>
      </c>
      <c r="H118" s="109"/>
      <c r="I118" s="109">
        <v>1850</v>
      </c>
      <c r="J118" s="109">
        <f t="shared" si="50"/>
        <v>100</v>
      </c>
      <c r="K118" s="109"/>
      <c r="L118" s="109">
        <v>100</v>
      </c>
      <c r="M118" s="109">
        <f t="shared" si="51"/>
        <v>0</v>
      </c>
      <c r="N118" s="109"/>
      <c r="O118" s="109"/>
      <c r="P118" s="109">
        <f t="shared" si="52"/>
        <v>1950</v>
      </c>
      <c r="Q118" s="109">
        <v>1850</v>
      </c>
      <c r="R118" s="109">
        <v>100</v>
      </c>
      <c r="S118" s="109">
        <f t="shared" si="72"/>
        <v>1950</v>
      </c>
      <c r="T118" s="109">
        <v>1850</v>
      </c>
      <c r="U118" s="109">
        <v>100</v>
      </c>
      <c r="V118" s="109"/>
      <c r="W118" s="109"/>
      <c r="X118" s="109"/>
      <c r="Y118" s="109"/>
      <c r="Z118" s="109"/>
      <c r="AA118" s="109"/>
      <c r="AB118" s="109"/>
      <c r="AC118" s="109"/>
      <c r="AD118" s="109"/>
      <c r="AE118" s="109"/>
      <c r="AF118" s="109"/>
      <c r="AG118" s="109"/>
      <c r="AH118" s="705" t="s">
        <v>114</v>
      </c>
      <c r="AI118" s="109"/>
      <c r="AJ118" s="109"/>
      <c r="AK118" s="722"/>
      <c r="AL118" s="706"/>
      <c r="AM118" s="706"/>
      <c r="AN118" s="706"/>
      <c r="AO118" s="91"/>
      <c r="AP118" s="91"/>
      <c r="AQ118" s="91"/>
      <c r="AR118" s="91"/>
      <c r="AS118" s="89"/>
    </row>
    <row r="119" spans="1:45" s="90" customFormat="1" ht="24.75" customHeight="1">
      <c r="A119" s="709" t="s">
        <v>114</v>
      </c>
      <c r="B119" s="697" t="s">
        <v>115</v>
      </c>
      <c r="C119" s="698"/>
      <c r="D119" s="690">
        <f t="shared" ref="D119:E119" si="73">SUM(D120)</f>
        <v>394</v>
      </c>
      <c r="E119" s="690">
        <f t="shared" si="73"/>
        <v>394</v>
      </c>
      <c r="F119" s="690">
        <f>SUM(F120)</f>
        <v>394</v>
      </c>
      <c r="G119" s="690">
        <f t="shared" ref="G119:Y119" si="74">SUM(G120)</f>
        <v>394</v>
      </c>
      <c r="H119" s="690">
        <f t="shared" si="74"/>
        <v>0</v>
      </c>
      <c r="I119" s="690">
        <f t="shared" si="74"/>
        <v>394</v>
      </c>
      <c r="J119" s="690">
        <f t="shared" si="74"/>
        <v>0</v>
      </c>
      <c r="K119" s="690">
        <f t="shared" si="74"/>
        <v>0</v>
      </c>
      <c r="L119" s="690">
        <f t="shared" si="74"/>
        <v>0</v>
      </c>
      <c r="M119" s="690">
        <f t="shared" si="74"/>
        <v>0</v>
      </c>
      <c r="N119" s="690">
        <f t="shared" si="74"/>
        <v>0</v>
      </c>
      <c r="O119" s="690">
        <f t="shared" si="74"/>
        <v>0</v>
      </c>
      <c r="P119" s="690">
        <f t="shared" si="74"/>
        <v>394</v>
      </c>
      <c r="Q119" s="690">
        <f t="shared" si="74"/>
        <v>394</v>
      </c>
      <c r="R119" s="690">
        <f t="shared" si="74"/>
        <v>0</v>
      </c>
      <c r="S119" s="690">
        <f t="shared" si="74"/>
        <v>394</v>
      </c>
      <c r="T119" s="690">
        <f t="shared" si="74"/>
        <v>394</v>
      </c>
      <c r="U119" s="690">
        <f t="shared" si="74"/>
        <v>0</v>
      </c>
      <c r="V119" s="690">
        <f t="shared" si="74"/>
        <v>0</v>
      </c>
      <c r="W119" s="690">
        <f t="shared" si="74"/>
        <v>0</v>
      </c>
      <c r="X119" s="690">
        <f t="shared" si="74"/>
        <v>0</v>
      </c>
      <c r="Y119" s="690">
        <f t="shared" si="74"/>
        <v>0</v>
      </c>
      <c r="Z119" s="690">
        <f t="shared" ref="Z119:AJ119" si="75">SUM(Z120)</f>
        <v>0</v>
      </c>
      <c r="AA119" s="690">
        <f t="shared" si="75"/>
        <v>0</v>
      </c>
      <c r="AB119" s="690">
        <f t="shared" si="75"/>
        <v>0</v>
      </c>
      <c r="AC119" s="690">
        <f t="shared" si="75"/>
        <v>0</v>
      </c>
      <c r="AD119" s="690">
        <f t="shared" si="75"/>
        <v>0</v>
      </c>
      <c r="AE119" s="690">
        <f t="shared" si="75"/>
        <v>400</v>
      </c>
      <c r="AF119" s="690">
        <f t="shared" si="75"/>
        <v>394</v>
      </c>
      <c r="AG119" s="690">
        <f t="shared" si="75"/>
        <v>6</v>
      </c>
      <c r="AH119" s="690">
        <f t="shared" si="75"/>
        <v>0</v>
      </c>
      <c r="AI119" s="690">
        <f t="shared" si="75"/>
        <v>0</v>
      </c>
      <c r="AJ119" s="690">
        <f t="shared" si="75"/>
        <v>0</v>
      </c>
      <c r="AK119" s="691"/>
      <c r="AL119" s="702"/>
      <c r="AM119" s="702"/>
      <c r="AN119" s="702"/>
      <c r="AO119" s="89"/>
      <c r="AP119" s="89"/>
      <c r="AQ119" s="89"/>
      <c r="AR119" s="89"/>
      <c r="AS119" s="89"/>
    </row>
    <row r="120" spans="1:45" s="16" customFormat="1" ht="54.75" customHeight="1">
      <c r="A120" s="703" t="s">
        <v>20</v>
      </c>
      <c r="B120" s="721" t="s">
        <v>116</v>
      </c>
      <c r="C120" s="695"/>
      <c r="D120" s="109">
        <f t="shared" ref="D120" si="76">E120</f>
        <v>394</v>
      </c>
      <c r="E120" s="109">
        <v>394</v>
      </c>
      <c r="F120" s="109">
        <f t="shared" ref="F120" si="77">G120+J120</f>
        <v>394</v>
      </c>
      <c r="G120" s="109">
        <f t="shared" ref="G120" si="78">H120+I120</f>
        <v>394</v>
      </c>
      <c r="H120" s="109"/>
      <c r="I120" s="109">
        <v>394</v>
      </c>
      <c r="J120" s="109">
        <f t="shared" si="50"/>
        <v>0</v>
      </c>
      <c r="K120" s="109"/>
      <c r="L120" s="109"/>
      <c r="M120" s="109">
        <f t="shared" si="51"/>
        <v>0</v>
      </c>
      <c r="N120" s="109"/>
      <c r="O120" s="109"/>
      <c r="P120" s="109">
        <f t="shared" si="52"/>
        <v>394</v>
      </c>
      <c r="Q120" s="109">
        <v>394</v>
      </c>
      <c r="R120" s="109"/>
      <c r="S120" s="109">
        <f>T120+U120</f>
        <v>394</v>
      </c>
      <c r="T120" s="109">
        <v>394</v>
      </c>
      <c r="U120" s="109"/>
      <c r="V120" s="109">
        <f t="shared" ref="V120" si="79">W120+X120</f>
        <v>0</v>
      </c>
      <c r="W120" s="109"/>
      <c r="X120" s="109"/>
      <c r="Y120" s="109">
        <f t="shared" si="65"/>
        <v>0</v>
      </c>
      <c r="Z120" s="109"/>
      <c r="AA120" s="109"/>
      <c r="AB120" s="109">
        <f t="shared" si="71"/>
        <v>0</v>
      </c>
      <c r="AC120" s="109"/>
      <c r="AD120" s="109"/>
      <c r="AE120" s="109">
        <f>AF120+AG120</f>
        <v>400</v>
      </c>
      <c r="AF120" s="109">
        <v>394</v>
      </c>
      <c r="AG120" s="109">
        <v>6</v>
      </c>
      <c r="AH120" s="705" t="s">
        <v>114</v>
      </c>
      <c r="AI120" s="109"/>
      <c r="AJ120" s="109"/>
      <c r="AK120" s="706"/>
      <c r="AL120" s="706"/>
      <c r="AM120" s="706"/>
      <c r="AN120" s="706"/>
      <c r="AO120" s="91"/>
      <c r="AP120" s="91"/>
      <c r="AQ120" s="91"/>
      <c r="AR120" s="91"/>
      <c r="AS120" s="89"/>
    </row>
    <row r="121" spans="1:45" s="16" customFormat="1" ht="30.75" customHeight="1">
      <c r="A121" s="693" t="s">
        <v>483</v>
      </c>
      <c r="B121" s="694" t="s">
        <v>533</v>
      </c>
      <c r="C121" s="695"/>
      <c r="D121" s="690">
        <f t="shared" ref="D121:E121" si="80">D122+D453</f>
        <v>243853</v>
      </c>
      <c r="E121" s="690">
        <f t="shared" si="80"/>
        <v>195246.1</v>
      </c>
      <c r="F121" s="690">
        <f>F122+F453</f>
        <v>243845.9</v>
      </c>
      <c r="G121" s="690">
        <f t="shared" ref="G121:AC121" si="81">G122+G453</f>
        <v>195246</v>
      </c>
      <c r="H121" s="690">
        <f t="shared" si="81"/>
        <v>24924</v>
      </c>
      <c r="I121" s="690">
        <f t="shared" si="81"/>
        <v>170322</v>
      </c>
      <c r="J121" s="690">
        <f t="shared" si="81"/>
        <v>48599.9</v>
      </c>
      <c r="K121" s="690">
        <f t="shared" si="81"/>
        <v>49499.9</v>
      </c>
      <c r="L121" s="690">
        <f t="shared" si="81"/>
        <v>0</v>
      </c>
      <c r="M121" s="690">
        <f t="shared" si="81"/>
        <v>13000</v>
      </c>
      <c r="N121" s="690">
        <f t="shared" si="81"/>
        <v>0</v>
      </c>
      <c r="O121" s="690">
        <f t="shared" si="81"/>
        <v>13000</v>
      </c>
      <c r="P121" s="690">
        <f t="shared" si="81"/>
        <v>230853.1</v>
      </c>
      <c r="Q121" s="690">
        <f t="shared" si="81"/>
        <v>195246.1</v>
      </c>
      <c r="R121" s="690">
        <f t="shared" si="81"/>
        <v>35607</v>
      </c>
      <c r="S121" s="690">
        <f t="shared" si="81"/>
        <v>30990</v>
      </c>
      <c r="T121" s="690">
        <f t="shared" si="81"/>
        <v>30990</v>
      </c>
      <c r="U121" s="690">
        <f t="shared" si="81"/>
        <v>0</v>
      </c>
      <c r="V121" s="690">
        <f t="shared" si="81"/>
        <v>54299</v>
      </c>
      <c r="W121" s="690">
        <f t="shared" si="81"/>
        <v>40299</v>
      </c>
      <c r="X121" s="690">
        <f t="shared" si="81"/>
        <v>14000</v>
      </c>
      <c r="Y121" s="690">
        <f t="shared" si="81"/>
        <v>62622</v>
      </c>
      <c r="Z121" s="690">
        <f t="shared" si="81"/>
        <v>60967</v>
      </c>
      <c r="AA121" s="690">
        <f t="shared" si="81"/>
        <v>1655</v>
      </c>
      <c r="AB121" s="690">
        <f t="shared" si="81"/>
        <v>64490</v>
      </c>
      <c r="AC121" s="690">
        <f t="shared" si="81"/>
        <v>62990</v>
      </c>
      <c r="AD121" s="690">
        <f t="shared" ref="AD121:AJ121" si="82">AD122+AD453</f>
        <v>1500</v>
      </c>
      <c r="AE121" s="690" t="e">
        <f t="shared" si="82"/>
        <v>#REF!</v>
      </c>
      <c r="AF121" s="690" t="e">
        <f t="shared" si="82"/>
        <v>#REF!</v>
      </c>
      <c r="AG121" s="690" t="e">
        <f t="shared" si="82"/>
        <v>#REF!</v>
      </c>
      <c r="AH121" s="690" t="e">
        <f t="shared" si="82"/>
        <v>#REF!</v>
      </c>
      <c r="AI121" s="690" t="e">
        <f t="shared" si="82"/>
        <v>#REF!</v>
      </c>
      <c r="AJ121" s="690">
        <f t="shared" si="82"/>
        <v>0</v>
      </c>
      <c r="AK121" s="696"/>
      <c r="AL121" s="692">
        <f>AD121+AA121+X121+U121</f>
        <v>17155</v>
      </c>
      <c r="AM121" s="692">
        <f>AC121+Z121+W121+T121</f>
        <v>195246</v>
      </c>
      <c r="AN121" s="692">
        <f>AB121+Y121+V121+S121</f>
        <v>212401</v>
      </c>
      <c r="AO121" s="89"/>
      <c r="AP121" s="89"/>
      <c r="AQ121" s="89"/>
      <c r="AR121" s="89"/>
      <c r="AS121" s="89"/>
    </row>
    <row r="122" spans="1:45" s="16" customFormat="1" ht="30.75" customHeight="1">
      <c r="A122" s="693" t="s">
        <v>565</v>
      </c>
      <c r="B122" s="694" t="s">
        <v>534</v>
      </c>
      <c r="C122" s="695"/>
      <c r="D122" s="690">
        <f t="shared" ref="D122:AJ122" si="83">D123+D183+D228+D271+D285+D301+D390+D412+D415+D449</f>
        <v>125163</v>
      </c>
      <c r="E122" s="690">
        <f t="shared" si="83"/>
        <v>112163</v>
      </c>
      <c r="F122" s="690">
        <f t="shared" si="83"/>
        <v>125163</v>
      </c>
      <c r="G122" s="690">
        <f t="shared" si="83"/>
        <v>112163</v>
      </c>
      <c r="H122" s="690">
        <f t="shared" si="83"/>
        <v>0</v>
      </c>
      <c r="I122" s="690">
        <f t="shared" si="83"/>
        <v>112163</v>
      </c>
      <c r="J122" s="690">
        <f t="shared" si="83"/>
        <v>13000</v>
      </c>
      <c r="K122" s="690">
        <f t="shared" si="83"/>
        <v>13000</v>
      </c>
      <c r="L122" s="690">
        <f t="shared" si="83"/>
        <v>0</v>
      </c>
      <c r="M122" s="690">
        <f t="shared" si="83"/>
        <v>13000</v>
      </c>
      <c r="N122" s="690">
        <f t="shared" si="83"/>
        <v>0</v>
      </c>
      <c r="O122" s="690">
        <f t="shared" si="83"/>
        <v>13000</v>
      </c>
      <c r="P122" s="690">
        <f t="shared" si="83"/>
        <v>112163</v>
      </c>
      <c r="Q122" s="690">
        <f t="shared" si="83"/>
        <v>112163</v>
      </c>
      <c r="R122" s="690">
        <f t="shared" si="83"/>
        <v>0</v>
      </c>
      <c r="S122" s="690">
        <f t="shared" si="83"/>
        <v>30990</v>
      </c>
      <c r="T122" s="690">
        <f t="shared" si="83"/>
        <v>30990</v>
      </c>
      <c r="U122" s="690">
        <f t="shared" si="83"/>
        <v>0</v>
      </c>
      <c r="V122" s="690">
        <f t="shared" si="83"/>
        <v>33299</v>
      </c>
      <c r="W122" s="690">
        <f t="shared" si="83"/>
        <v>20299</v>
      </c>
      <c r="X122" s="690">
        <f t="shared" si="83"/>
        <v>13000</v>
      </c>
      <c r="Y122" s="690">
        <f t="shared" si="83"/>
        <v>27884</v>
      </c>
      <c r="Z122" s="690">
        <f t="shared" si="83"/>
        <v>27884</v>
      </c>
      <c r="AA122" s="690">
        <f t="shared" si="83"/>
        <v>0</v>
      </c>
      <c r="AB122" s="690">
        <f t="shared" si="83"/>
        <v>32990</v>
      </c>
      <c r="AC122" s="690">
        <f t="shared" si="83"/>
        <v>32990</v>
      </c>
      <c r="AD122" s="690">
        <f t="shared" si="83"/>
        <v>0</v>
      </c>
      <c r="AE122" s="690">
        <f t="shared" si="83"/>
        <v>7200</v>
      </c>
      <c r="AF122" s="690">
        <f t="shared" si="83"/>
        <v>7200</v>
      </c>
      <c r="AG122" s="690">
        <f t="shared" si="83"/>
        <v>0</v>
      </c>
      <c r="AH122" s="690">
        <f t="shared" si="83"/>
        <v>0</v>
      </c>
      <c r="AI122" s="690">
        <f t="shared" si="83"/>
        <v>0</v>
      </c>
      <c r="AJ122" s="690">
        <f t="shared" si="83"/>
        <v>0</v>
      </c>
      <c r="AK122" s="696"/>
      <c r="AL122" s="692">
        <f>AD122+AA122+X122+U122</f>
        <v>13000</v>
      </c>
      <c r="AM122" s="692">
        <f>AC122+Z122+W122+T122</f>
        <v>112163</v>
      </c>
      <c r="AN122" s="692">
        <f>AB122+Y122+V122+S122</f>
        <v>125163</v>
      </c>
      <c r="AO122" s="89"/>
      <c r="AP122" s="89"/>
      <c r="AQ122" s="89"/>
      <c r="AR122" s="89"/>
      <c r="AS122" s="89"/>
    </row>
    <row r="123" spans="1:45" s="90" customFormat="1" ht="24.75" customHeight="1">
      <c r="A123" s="709" t="s">
        <v>18</v>
      </c>
      <c r="B123" s="697" t="s">
        <v>19</v>
      </c>
      <c r="C123" s="698"/>
      <c r="D123" s="700">
        <f t="shared" ref="D123:AJ123" si="84">SUM(D124:D182)</f>
        <v>29617</v>
      </c>
      <c r="E123" s="700">
        <f t="shared" si="84"/>
        <v>16617</v>
      </c>
      <c r="F123" s="700">
        <f t="shared" si="84"/>
        <v>29617</v>
      </c>
      <c r="G123" s="700">
        <f t="shared" si="84"/>
        <v>16617</v>
      </c>
      <c r="H123" s="700">
        <f t="shared" si="84"/>
        <v>0</v>
      </c>
      <c r="I123" s="700">
        <f t="shared" si="84"/>
        <v>16617</v>
      </c>
      <c r="J123" s="700">
        <f t="shared" si="84"/>
        <v>13000</v>
      </c>
      <c r="K123" s="700">
        <f t="shared" si="84"/>
        <v>13000</v>
      </c>
      <c r="L123" s="700">
        <f t="shared" si="84"/>
        <v>0</v>
      </c>
      <c r="M123" s="700">
        <f t="shared" si="84"/>
        <v>13000</v>
      </c>
      <c r="N123" s="700">
        <f t="shared" si="84"/>
        <v>0</v>
      </c>
      <c r="O123" s="700">
        <f t="shared" si="84"/>
        <v>13000</v>
      </c>
      <c r="P123" s="700">
        <f t="shared" si="84"/>
        <v>16617</v>
      </c>
      <c r="Q123" s="700">
        <f t="shared" si="84"/>
        <v>16617</v>
      </c>
      <c r="R123" s="700">
        <f t="shared" si="84"/>
        <v>0</v>
      </c>
      <c r="S123" s="700">
        <f t="shared" si="84"/>
        <v>14317</v>
      </c>
      <c r="T123" s="700">
        <f t="shared" si="84"/>
        <v>14317</v>
      </c>
      <c r="U123" s="700">
        <f t="shared" si="84"/>
        <v>0</v>
      </c>
      <c r="V123" s="700">
        <f t="shared" si="84"/>
        <v>15300</v>
      </c>
      <c r="W123" s="700">
        <f t="shared" si="84"/>
        <v>2300</v>
      </c>
      <c r="X123" s="700">
        <f t="shared" si="84"/>
        <v>13000</v>
      </c>
      <c r="Y123" s="700">
        <f t="shared" si="84"/>
        <v>0</v>
      </c>
      <c r="Z123" s="700">
        <f t="shared" si="84"/>
        <v>0</v>
      </c>
      <c r="AA123" s="700">
        <f t="shared" si="84"/>
        <v>0</v>
      </c>
      <c r="AB123" s="700">
        <f t="shared" si="84"/>
        <v>0</v>
      </c>
      <c r="AC123" s="700">
        <f t="shared" si="84"/>
        <v>0</v>
      </c>
      <c r="AD123" s="700">
        <f t="shared" si="84"/>
        <v>0</v>
      </c>
      <c r="AE123" s="700">
        <f t="shared" si="84"/>
        <v>6000</v>
      </c>
      <c r="AF123" s="700">
        <f t="shared" si="84"/>
        <v>6000</v>
      </c>
      <c r="AG123" s="700">
        <f t="shared" si="84"/>
        <v>0</v>
      </c>
      <c r="AH123" s="700">
        <f t="shared" si="84"/>
        <v>0</v>
      </c>
      <c r="AI123" s="700">
        <f t="shared" si="84"/>
        <v>0</v>
      </c>
      <c r="AJ123" s="700">
        <f t="shared" si="84"/>
        <v>0</v>
      </c>
      <c r="AK123" s="691"/>
      <c r="AL123" s="702">
        <f>AD123+AA123+X123+U123</f>
        <v>13000</v>
      </c>
      <c r="AM123" s="702">
        <f>AC123+Z123+W123+T123</f>
        <v>16617</v>
      </c>
      <c r="AN123" s="702"/>
      <c r="AO123" s="89"/>
      <c r="AP123" s="89"/>
      <c r="AQ123" s="89"/>
      <c r="AR123" s="89"/>
      <c r="AS123" s="89"/>
    </row>
    <row r="124" spans="1:45" s="90" customFormat="1" ht="24.75" customHeight="1">
      <c r="A124" s="724">
        <v>1</v>
      </c>
      <c r="B124" s="721" t="s">
        <v>492</v>
      </c>
      <c r="C124" s="698"/>
      <c r="D124" s="109">
        <v>3550</v>
      </c>
      <c r="E124" s="698"/>
      <c r="F124" s="109">
        <f t="shared" ref="F124:F135" si="85">G124+J124</f>
        <v>3550</v>
      </c>
      <c r="G124" s="109">
        <f t="shared" ref="G124:G135" si="86">H124+I124</f>
        <v>0</v>
      </c>
      <c r="H124" s="109"/>
      <c r="I124" s="109"/>
      <c r="J124" s="109">
        <f t="shared" ref="J124:J135" si="87">K124+L124</f>
        <v>3550</v>
      </c>
      <c r="K124" s="109">
        <v>3550</v>
      </c>
      <c r="L124" s="109"/>
      <c r="M124" s="109">
        <f t="shared" ref="M124:M135" si="88">N124+O124</f>
        <v>3550</v>
      </c>
      <c r="N124" s="109"/>
      <c r="O124" s="109">
        <v>3550</v>
      </c>
      <c r="P124" s="109">
        <f t="shared" ref="P124:P135" si="89">Q124+R124</f>
        <v>0</v>
      </c>
      <c r="Q124" s="109"/>
      <c r="R124" s="109"/>
      <c r="S124" s="109">
        <f t="shared" ref="S124:S135" si="90">T124+U124</f>
        <v>0</v>
      </c>
      <c r="T124" s="109"/>
      <c r="U124" s="109"/>
      <c r="V124" s="109">
        <f t="shared" ref="V124:V135" si="91">W124+X124</f>
        <v>3550</v>
      </c>
      <c r="W124" s="699"/>
      <c r="X124" s="109">
        <v>3550</v>
      </c>
      <c r="Y124" s="109">
        <f t="shared" ref="Y124:Y135" si="92">Z124+AA124</f>
        <v>0</v>
      </c>
      <c r="Z124" s="699"/>
      <c r="AA124" s="699"/>
      <c r="AB124" s="109">
        <f t="shared" ref="AB124:AB135" si="93">AC124+AD124</f>
        <v>0</v>
      </c>
      <c r="AC124" s="699"/>
      <c r="AD124" s="699"/>
      <c r="AE124" s="109">
        <f t="shared" ref="AE124:AE135" si="94">AF124+AG124</f>
        <v>2000</v>
      </c>
      <c r="AF124" s="109">
        <v>2000</v>
      </c>
      <c r="AG124" s="699"/>
      <c r="AH124" s="705" t="s">
        <v>114</v>
      </c>
      <c r="AI124" s="699"/>
      <c r="AJ124" s="699"/>
      <c r="AK124" s="691"/>
      <c r="AL124" s="725"/>
      <c r="AM124" s="702"/>
      <c r="AN124" s="702"/>
      <c r="AO124" s="89"/>
      <c r="AP124" s="89"/>
      <c r="AQ124" s="89"/>
      <c r="AR124" s="89"/>
      <c r="AS124" s="89"/>
    </row>
    <row r="125" spans="1:45" s="90" customFormat="1" ht="24.75" customHeight="1">
      <c r="A125" s="724">
        <v>2</v>
      </c>
      <c r="B125" s="721" t="s">
        <v>493</v>
      </c>
      <c r="C125" s="698"/>
      <c r="D125" s="109">
        <v>4500</v>
      </c>
      <c r="E125" s="698"/>
      <c r="F125" s="109">
        <f t="shared" si="85"/>
        <v>4500</v>
      </c>
      <c r="G125" s="109">
        <f t="shared" si="86"/>
        <v>0</v>
      </c>
      <c r="H125" s="109"/>
      <c r="I125" s="109"/>
      <c r="J125" s="109">
        <f t="shared" si="87"/>
        <v>4500</v>
      </c>
      <c r="K125" s="109">
        <v>4500</v>
      </c>
      <c r="L125" s="109"/>
      <c r="M125" s="109">
        <f t="shared" si="88"/>
        <v>4500</v>
      </c>
      <c r="N125" s="109"/>
      <c r="O125" s="109">
        <v>4500</v>
      </c>
      <c r="P125" s="109">
        <f t="shared" si="89"/>
        <v>0</v>
      </c>
      <c r="Q125" s="109"/>
      <c r="R125" s="109"/>
      <c r="S125" s="109">
        <f t="shared" si="90"/>
        <v>0</v>
      </c>
      <c r="T125" s="109"/>
      <c r="U125" s="109"/>
      <c r="V125" s="109">
        <f t="shared" si="91"/>
        <v>4500</v>
      </c>
      <c r="W125" s="699"/>
      <c r="X125" s="109">
        <v>4500</v>
      </c>
      <c r="Y125" s="109">
        <f t="shared" si="92"/>
        <v>0</v>
      </c>
      <c r="Z125" s="699"/>
      <c r="AA125" s="699"/>
      <c r="AB125" s="109">
        <f t="shared" si="93"/>
        <v>0</v>
      </c>
      <c r="AC125" s="699"/>
      <c r="AD125" s="699"/>
      <c r="AE125" s="109">
        <f t="shared" si="94"/>
        <v>2000</v>
      </c>
      <c r="AF125" s="109">
        <v>2000</v>
      </c>
      <c r="AG125" s="699"/>
      <c r="AH125" s="705" t="s">
        <v>114</v>
      </c>
      <c r="AI125" s="699"/>
      <c r="AJ125" s="699"/>
      <c r="AK125" s="691"/>
      <c r="AL125" s="725"/>
      <c r="AM125" s="702"/>
      <c r="AN125" s="702">
        <v>5</v>
      </c>
      <c r="AO125" s="89"/>
      <c r="AP125" s="89"/>
      <c r="AQ125" s="89"/>
      <c r="AR125" s="89"/>
      <c r="AS125" s="89"/>
    </row>
    <row r="126" spans="1:45" s="90" customFormat="1" ht="24.75" customHeight="1">
      <c r="A126" s="724">
        <v>3</v>
      </c>
      <c r="B126" s="721" t="s">
        <v>494</v>
      </c>
      <c r="C126" s="698"/>
      <c r="D126" s="109">
        <v>4950</v>
      </c>
      <c r="E126" s="698"/>
      <c r="F126" s="109">
        <f t="shared" si="85"/>
        <v>4950</v>
      </c>
      <c r="G126" s="109">
        <f t="shared" si="86"/>
        <v>0</v>
      </c>
      <c r="H126" s="109"/>
      <c r="I126" s="109"/>
      <c r="J126" s="109">
        <f t="shared" si="87"/>
        <v>4950</v>
      </c>
      <c r="K126" s="109">
        <v>4950</v>
      </c>
      <c r="L126" s="109"/>
      <c r="M126" s="109">
        <f t="shared" si="88"/>
        <v>4950</v>
      </c>
      <c r="N126" s="109"/>
      <c r="O126" s="109">
        <v>4950</v>
      </c>
      <c r="P126" s="109">
        <f t="shared" si="89"/>
        <v>0</v>
      </c>
      <c r="Q126" s="109"/>
      <c r="R126" s="109"/>
      <c r="S126" s="109">
        <f t="shared" si="90"/>
        <v>0</v>
      </c>
      <c r="T126" s="109"/>
      <c r="U126" s="109"/>
      <c r="V126" s="109">
        <f t="shared" si="91"/>
        <v>4950</v>
      </c>
      <c r="W126" s="699"/>
      <c r="X126" s="109">
        <v>4950</v>
      </c>
      <c r="Y126" s="109">
        <f t="shared" si="92"/>
        <v>0</v>
      </c>
      <c r="Z126" s="699"/>
      <c r="AA126" s="699"/>
      <c r="AB126" s="109">
        <f t="shared" si="93"/>
        <v>0</v>
      </c>
      <c r="AC126" s="699"/>
      <c r="AD126" s="699"/>
      <c r="AE126" s="109">
        <f t="shared" si="94"/>
        <v>2000</v>
      </c>
      <c r="AF126" s="109">
        <v>2000</v>
      </c>
      <c r="AG126" s="699"/>
      <c r="AH126" s="705" t="s">
        <v>114</v>
      </c>
      <c r="AI126" s="699"/>
      <c r="AJ126" s="699"/>
      <c r="AK126" s="691"/>
      <c r="AL126" s="725"/>
      <c r="AM126" s="702"/>
      <c r="AN126" s="702"/>
      <c r="AO126" s="89"/>
      <c r="AP126" s="89"/>
      <c r="AQ126" s="89"/>
      <c r="AR126" s="89"/>
      <c r="AS126" s="89"/>
    </row>
    <row r="127" spans="1:45" s="90" customFormat="1" ht="24.75" customHeight="1">
      <c r="A127" s="724">
        <v>4</v>
      </c>
      <c r="B127" s="721" t="s">
        <v>495</v>
      </c>
      <c r="C127" s="698"/>
      <c r="D127" s="109">
        <f t="shared" ref="D127:D135" si="95">E127</f>
        <v>1354</v>
      </c>
      <c r="E127" s="109">
        <v>1354</v>
      </c>
      <c r="F127" s="109">
        <f t="shared" si="85"/>
        <v>1354</v>
      </c>
      <c r="G127" s="109">
        <f t="shared" si="86"/>
        <v>1354</v>
      </c>
      <c r="H127" s="109"/>
      <c r="I127" s="109">
        <v>1354</v>
      </c>
      <c r="J127" s="109">
        <f t="shared" si="87"/>
        <v>0</v>
      </c>
      <c r="K127" s="109"/>
      <c r="L127" s="109"/>
      <c r="M127" s="109">
        <f t="shared" si="88"/>
        <v>0</v>
      </c>
      <c r="N127" s="109"/>
      <c r="O127" s="109"/>
      <c r="P127" s="109">
        <f t="shared" si="89"/>
        <v>1354</v>
      </c>
      <c r="Q127" s="109">
        <v>1354</v>
      </c>
      <c r="R127" s="109"/>
      <c r="S127" s="109">
        <f t="shared" si="90"/>
        <v>1354</v>
      </c>
      <c r="T127" s="109">
        <v>1354</v>
      </c>
      <c r="U127" s="109"/>
      <c r="V127" s="109">
        <f t="shared" si="91"/>
        <v>0</v>
      </c>
      <c r="W127" s="109"/>
      <c r="X127" s="109"/>
      <c r="Y127" s="109">
        <f t="shared" si="92"/>
        <v>0</v>
      </c>
      <c r="Z127" s="699"/>
      <c r="AA127" s="699"/>
      <c r="AB127" s="109">
        <f t="shared" si="93"/>
        <v>0</v>
      </c>
      <c r="AC127" s="699"/>
      <c r="AD127" s="699"/>
      <c r="AE127" s="109">
        <f t="shared" si="94"/>
        <v>0</v>
      </c>
      <c r="AF127" s="109"/>
      <c r="AG127" s="699"/>
      <c r="AH127" s="705"/>
      <c r="AI127" s="705" t="s">
        <v>114</v>
      </c>
      <c r="AJ127" s="699"/>
      <c r="AK127" s="691"/>
      <c r="AL127" s="726"/>
      <c r="AM127" s="702"/>
      <c r="AN127" s="702"/>
      <c r="AO127" s="89"/>
      <c r="AP127" s="89"/>
      <c r="AQ127" s="89"/>
      <c r="AR127" s="89"/>
      <c r="AS127" s="89"/>
    </row>
    <row r="128" spans="1:45" s="90" customFormat="1" ht="24.75" customHeight="1">
      <c r="A128" s="724">
        <v>5</v>
      </c>
      <c r="B128" s="721" t="s">
        <v>139</v>
      </c>
      <c r="C128" s="698"/>
      <c r="D128" s="109">
        <f t="shared" si="95"/>
        <v>2500</v>
      </c>
      <c r="E128" s="109">
        <v>2500</v>
      </c>
      <c r="F128" s="109">
        <f t="shared" si="85"/>
        <v>2500</v>
      </c>
      <c r="G128" s="109">
        <f t="shared" si="86"/>
        <v>2500</v>
      </c>
      <c r="H128" s="109"/>
      <c r="I128" s="109">
        <v>2500</v>
      </c>
      <c r="J128" s="109">
        <f t="shared" si="87"/>
        <v>0</v>
      </c>
      <c r="K128" s="109"/>
      <c r="L128" s="109"/>
      <c r="M128" s="109">
        <f t="shared" si="88"/>
        <v>0</v>
      </c>
      <c r="N128" s="109"/>
      <c r="O128" s="109"/>
      <c r="P128" s="109">
        <f t="shared" si="89"/>
        <v>2500</v>
      </c>
      <c r="Q128" s="109">
        <v>2500</v>
      </c>
      <c r="R128" s="109"/>
      <c r="S128" s="109">
        <f t="shared" si="90"/>
        <v>2500</v>
      </c>
      <c r="T128" s="109">
        <v>2500</v>
      </c>
      <c r="U128" s="109"/>
      <c r="V128" s="109">
        <f t="shared" si="91"/>
        <v>0</v>
      </c>
      <c r="W128" s="109"/>
      <c r="X128" s="109"/>
      <c r="Y128" s="109">
        <f t="shared" si="92"/>
        <v>0</v>
      </c>
      <c r="Z128" s="109"/>
      <c r="AA128" s="109"/>
      <c r="AB128" s="109">
        <f t="shared" si="93"/>
        <v>0</v>
      </c>
      <c r="AC128" s="699"/>
      <c r="AD128" s="699"/>
      <c r="AE128" s="109">
        <f t="shared" si="94"/>
        <v>0</v>
      </c>
      <c r="AF128" s="699"/>
      <c r="AG128" s="699"/>
      <c r="AH128" s="699"/>
      <c r="AI128" s="705" t="s">
        <v>114</v>
      </c>
      <c r="AJ128" s="699"/>
      <c r="AK128" s="691"/>
      <c r="AL128" s="725"/>
      <c r="AM128" s="702"/>
      <c r="AN128" s="702"/>
      <c r="AO128" s="89"/>
      <c r="AP128" s="89"/>
      <c r="AQ128" s="89"/>
      <c r="AR128" s="89"/>
      <c r="AS128" s="89"/>
    </row>
    <row r="129" spans="1:45" s="90" customFormat="1" ht="24.75" customHeight="1">
      <c r="A129" s="724">
        <v>6</v>
      </c>
      <c r="B129" s="721" t="s">
        <v>496</v>
      </c>
      <c r="C129" s="698"/>
      <c r="D129" s="109">
        <f t="shared" si="95"/>
        <v>1300</v>
      </c>
      <c r="E129" s="109">
        <v>1300</v>
      </c>
      <c r="F129" s="109">
        <f t="shared" si="85"/>
        <v>1300</v>
      </c>
      <c r="G129" s="109">
        <f t="shared" si="86"/>
        <v>1300</v>
      </c>
      <c r="H129" s="109"/>
      <c r="I129" s="109">
        <v>1300</v>
      </c>
      <c r="J129" s="109">
        <f t="shared" si="87"/>
        <v>0</v>
      </c>
      <c r="K129" s="109"/>
      <c r="L129" s="109"/>
      <c r="M129" s="109">
        <f t="shared" si="88"/>
        <v>0</v>
      </c>
      <c r="N129" s="109"/>
      <c r="O129" s="109"/>
      <c r="P129" s="109">
        <f t="shared" si="89"/>
        <v>1300</v>
      </c>
      <c r="Q129" s="109">
        <v>1300</v>
      </c>
      <c r="R129" s="109"/>
      <c r="S129" s="109">
        <f t="shared" si="90"/>
        <v>1300</v>
      </c>
      <c r="T129" s="109">
        <v>1300</v>
      </c>
      <c r="U129" s="699"/>
      <c r="V129" s="109">
        <f t="shared" si="91"/>
        <v>0</v>
      </c>
      <c r="W129" s="109"/>
      <c r="X129" s="109"/>
      <c r="Y129" s="109">
        <f t="shared" si="92"/>
        <v>0</v>
      </c>
      <c r="Z129" s="109"/>
      <c r="AA129" s="699"/>
      <c r="AB129" s="109">
        <f t="shared" si="93"/>
        <v>0</v>
      </c>
      <c r="AC129" s="699"/>
      <c r="AD129" s="699"/>
      <c r="AE129" s="109">
        <f t="shared" si="94"/>
        <v>0</v>
      </c>
      <c r="AF129" s="699"/>
      <c r="AG129" s="699"/>
      <c r="AH129" s="699"/>
      <c r="AI129" s="705" t="s">
        <v>114</v>
      </c>
      <c r="AJ129" s="699"/>
      <c r="AK129" s="691"/>
      <c r="AL129" s="726"/>
      <c r="AM129" s="702"/>
      <c r="AN129" s="702"/>
      <c r="AO129" s="89"/>
      <c r="AP129" s="89"/>
      <c r="AQ129" s="89"/>
      <c r="AR129" s="89"/>
      <c r="AS129" s="89"/>
    </row>
    <row r="130" spans="1:45" s="90" customFormat="1" ht="24.75" customHeight="1">
      <c r="A130" s="724">
        <v>7</v>
      </c>
      <c r="B130" s="721" t="s">
        <v>497</v>
      </c>
      <c r="C130" s="698"/>
      <c r="D130" s="109">
        <f t="shared" si="95"/>
        <v>500</v>
      </c>
      <c r="E130" s="109">
        <v>500</v>
      </c>
      <c r="F130" s="109">
        <f t="shared" si="85"/>
        <v>500</v>
      </c>
      <c r="G130" s="109">
        <f t="shared" si="86"/>
        <v>500</v>
      </c>
      <c r="H130" s="109"/>
      <c r="I130" s="109">
        <v>500</v>
      </c>
      <c r="J130" s="109">
        <f t="shared" si="87"/>
        <v>0</v>
      </c>
      <c r="K130" s="109"/>
      <c r="L130" s="109"/>
      <c r="M130" s="109">
        <f t="shared" si="88"/>
        <v>0</v>
      </c>
      <c r="N130" s="109"/>
      <c r="O130" s="109"/>
      <c r="P130" s="109">
        <f t="shared" si="89"/>
        <v>500</v>
      </c>
      <c r="Q130" s="109">
        <v>500</v>
      </c>
      <c r="R130" s="109"/>
      <c r="S130" s="109">
        <f t="shared" si="90"/>
        <v>500</v>
      </c>
      <c r="T130" s="109">
        <v>500</v>
      </c>
      <c r="U130" s="109"/>
      <c r="V130" s="109">
        <f t="shared" si="91"/>
        <v>0</v>
      </c>
      <c r="W130" s="109"/>
      <c r="X130" s="109"/>
      <c r="Y130" s="109">
        <f t="shared" si="92"/>
        <v>0</v>
      </c>
      <c r="Z130" s="109"/>
      <c r="AA130" s="699"/>
      <c r="AB130" s="109">
        <f t="shared" si="93"/>
        <v>0</v>
      </c>
      <c r="AC130" s="699"/>
      <c r="AD130" s="699"/>
      <c r="AE130" s="109">
        <f t="shared" si="94"/>
        <v>0</v>
      </c>
      <c r="AF130" s="699"/>
      <c r="AG130" s="699"/>
      <c r="AH130" s="699"/>
      <c r="AI130" s="705" t="s">
        <v>114</v>
      </c>
      <c r="AJ130" s="699"/>
      <c r="AK130" s="691"/>
      <c r="AL130" s="726"/>
      <c r="AM130" s="702"/>
      <c r="AN130" s="702"/>
      <c r="AO130" s="89"/>
      <c r="AP130" s="89"/>
      <c r="AQ130" s="89"/>
      <c r="AR130" s="89"/>
      <c r="AS130" s="89"/>
    </row>
    <row r="131" spans="1:45" s="16" customFormat="1" ht="34.5" customHeight="1">
      <c r="A131" s="724">
        <v>8</v>
      </c>
      <c r="B131" s="721" t="s">
        <v>140</v>
      </c>
      <c r="C131" s="695"/>
      <c r="D131" s="109">
        <f t="shared" si="95"/>
        <v>700</v>
      </c>
      <c r="E131" s="109">
        <v>700</v>
      </c>
      <c r="F131" s="109">
        <f t="shared" si="85"/>
        <v>700</v>
      </c>
      <c r="G131" s="109">
        <f t="shared" si="86"/>
        <v>700</v>
      </c>
      <c r="H131" s="109"/>
      <c r="I131" s="109">
        <v>700</v>
      </c>
      <c r="J131" s="109">
        <f t="shared" si="87"/>
        <v>0</v>
      </c>
      <c r="K131" s="109"/>
      <c r="L131" s="109"/>
      <c r="M131" s="109">
        <f t="shared" si="88"/>
        <v>0</v>
      </c>
      <c r="N131" s="109"/>
      <c r="O131" s="109"/>
      <c r="P131" s="109">
        <f t="shared" si="89"/>
        <v>700</v>
      </c>
      <c r="Q131" s="109">
        <v>700</v>
      </c>
      <c r="R131" s="109"/>
      <c r="S131" s="109">
        <f t="shared" si="90"/>
        <v>700</v>
      </c>
      <c r="T131" s="109">
        <v>700</v>
      </c>
      <c r="U131" s="109"/>
      <c r="V131" s="109"/>
      <c r="W131" s="109"/>
      <c r="X131" s="109"/>
      <c r="Y131" s="109">
        <f t="shared" si="92"/>
        <v>0</v>
      </c>
      <c r="Z131" s="109"/>
      <c r="AA131" s="109"/>
      <c r="AB131" s="109">
        <f t="shared" si="93"/>
        <v>0</v>
      </c>
      <c r="AC131" s="109"/>
      <c r="AD131" s="109"/>
      <c r="AE131" s="109">
        <f t="shared" si="94"/>
        <v>0</v>
      </c>
      <c r="AF131" s="109"/>
      <c r="AG131" s="109"/>
      <c r="AH131" s="109"/>
      <c r="AI131" s="705" t="s">
        <v>114</v>
      </c>
      <c r="AJ131" s="109"/>
      <c r="AK131" s="691"/>
      <c r="AL131" s="725"/>
      <c r="AM131" s="706"/>
      <c r="AN131" s="706"/>
      <c r="AO131" s="91"/>
      <c r="AP131" s="91"/>
      <c r="AQ131" s="91"/>
      <c r="AR131" s="91"/>
      <c r="AS131" s="89"/>
    </row>
    <row r="132" spans="1:45" s="90" customFormat="1" ht="45">
      <c r="A132" s="724">
        <v>9</v>
      </c>
      <c r="B132" s="721" t="s">
        <v>498</v>
      </c>
      <c r="C132" s="698"/>
      <c r="D132" s="109">
        <f t="shared" si="95"/>
        <v>2500</v>
      </c>
      <c r="E132" s="109">
        <v>2500</v>
      </c>
      <c r="F132" s="109">
        <f t="shared" si="85"/>
        <v>2500</v>
      </c>
      <c r="G132" s="109">
        <f t="shared" si="86"/>
        <v>2500</v>
      </c>
      <c r="H132" s="109"/>
      <c r="I132" s="109">
        <v>2500</v>
      </c>
      <c r="J132" s="109">
        <f t="shared" si="87"/>
        <v>0</v>
      </c>
      <c r="K132" s="109"/>
      <c r="L132" s="109"/>
      <c r="M132" s="109">
        <f t="shared" si="88"/>
        <v>0</v>
      </c>
      <c r="N132" s="109"/>
      <c r="O132" s="109"/>
      <c r="P132" s="109">
        <f t="shared" si="89"/>
        <v>2500</v>
      </c>
      <c r="Q132" s="109">
        <v>2500</v>
      </c>
      <c r="R132" s="109"/>
      <c r="S132" s="109">
        <f t="shared" si="90"/>
        <v>2500</v>
      </c>
      <c r="T132" s="109">
        <v>2500</v>
      </c>
      <c r="U132" s="109"/>
      <c r="V132" s="109">
        <f t="shared" si="91"/>
        <v>0</v>
      </c>
      <c r="W132" s="699"/>
      <c r="X132" s="699"/>
      <c r="Y132" s="109">
        <f t="shared" si="92"/>
        <v>0</v>
      </c>
      <c r="Z132" s="109"/>
      <c r="AA132" s="109"/>
      <c r="AB132" s="109">
        <f t="shared" si="93"/>
        <v>0</v>
      </c>
      <c r="AC132" s="699"/>
      <c r="AD132" s="699"/>
      <c r="AE132" s="109">
        <f t="shared" si="94"/>
        <v>0</v>
      </c>
      <c r="AF132" s="699"/>
      <c r="AG132" s="699"/>
      <c r="AH132" s="699"/>
      <c r="AI132" s="699"/>
      <c r="AJ132" s="699"/>
      <c r="AK132" s="691"/>
      <c r="AL132" s="725"/>
      <c r="AM132" s="702"/>
      <c r="AN132" s="702"/>
      <c r="AO132" s="89"/>
      <c r="AP132" s="89"/>
      <c r="AQ132" s="89"/>
      <c r="AR132" s="89"/>
      <c r="AS132" s="89"/>
    </row>
    <row r="133" spans="1:45" s="90" customFormat="1" ht="24.75" customHeight="1">
      <c r="A133" s="724">
        <v>10</v>
      </c>
      <c r="B133" s="721" t="s">
        <v>141</v>
      </c>
      <c r="C133" s="698"/>
      <c r="D133" s="109">
        <f t="shared" si="95"/>
        <v>3300</v>
      </c>
      <c r="E133" s="109">
        <v>3300</v>
      </c>
      <c r="F133" s="109">
        <f t="shared" si="85"/>
        <v>3300</v>
      </c>
      <c r="G133" s="109">
        <f t="shared" si="86"/>
        <v>3300</v>
      </c>
      <c r="H133" s="109"/>
      <c r="I133" s="109">
        <v>3300</v>
      </c>
      <c r="J133" s="109">
        <f t="shared" si="87"/>
        <v>0</v>
      </c>
      <c r="K133" s="109"/>
      <c r="L133" s="109"/>
      <c r="M133" s="109">
        <f t="shared" si="88"/>
        <v>0</v>
      </c>
      <c r="N133" s="109"/>
      <c r="O133" s="109"/>
      <c r="P133" s="109">
        <f t="shared" si="89"/>
        <v>3300</v>
      </c>
      <c r="Q133" s="109">
        <v>3300</v>
      </c>
      <c r="R133" s="109"/>
      <c r="S133" s="109">
        <f t="shared" si="90"/>
        <v>1000</v>
      </c>
      <c r="T133" s="109">
        <v>1000</v>
      </c>
      <c r="U133" s="699"/>
      <c r="V133" s="109">
        <f t="shared" si="91"/>
        <v>2300</v>
      </c>
      <c r="W133" s="109">
        <v>2300</v>
      </c>
      <c r="X133" s="109"/>
      <c r="Y133" s="109">
        <f t="shared" si="92"/>
        <v>0</v>
      </c>
      <c r="Z133" s="109"/>
      <c r="AA133" s="109"/>
      <c r="AB133" s="109">
        <f t="shared" si="93"/>
        <v>0</v>
      </c>
      <c r="AC133" s="109"/>
      <c r="AD133" s="109"/>
      <c r="AE133" s="109">
        <f t="shared" si="94"/>
        <v>0</v>
      </c>
      <c r="AF133" s="699"/>
      <c r="AG133" s="699"/>
      <c r="AH133" s="699"/>
      <c r="AI133" s="699"/>
      <c r="AJ133" s="699"/>
      <c r="AK133" s="691"/>
      <c r="AL133" s="725"/>
      <c r="AM133" s="702"/>
      <c r="AN133" s="702"/>
      <c r="AO133" s="89"/>
      <c r="AP133" s="89"/>
      <c r="AQ133" s="89"/>
      <c r="AR133" s="89"/>
      <c r="AS133" s="89"/>
    </row>
    <row r="134" spans="1:45" s="90" customFormat="1" ht="24.75" customHeight="1">
      <c r="A134" s="724">
        <v>11</v>
      </c>
      <c r="B134" s="721" t="s">
        <v>499</v>
      </c>
      <c r="C134" s="698"/>
      <c r="D134" s="109">
        <f t="shared" si="95"/>
        <v>2463</v>
      </c>
      <c r="E134" s="109">
        <v>2463</v>
      </c>
      <c r="F134" s="109">
        <f t="shared" si="85"/>
        <v>2463</v>
      </c>
      <c r="G134" s="109">
        <f t="shared" si="86"/>
        <v>2463</v>
      </c>
      <c r="H134" s="109"/>
      <c r="I134" s="109">
        <v>2463</v>
      </c>
      <c r="J134" s="109">
        <f t="shared" si="87"/>
        <v>0</v>
      </c>
      <c r="K134" s="109"/>
      <c r="L134" s="109"/>
      <c r="M134" s="109">
        <f t="shared" si="88"/>
        <v>0</v>
      </c>
      <c r="N134" s="109"/>
      <c r="O134" s="109"/>
      <c r="P134" s="109">
        <f t="shared" si="89"/>
        <v>2463</v>
      </c>
      <c r="Q134" s="109">
        <v>2463</v>
      </c>
      <c r="R134" s="109"/>
      <c r="S134" s="109">
        <f t="shared" si="90"/>
        <v>2463</v>
      </c>
      <c r="T134" s="109">
        <v>2463</v>
      </c>
      <c r="U134" s="699"/>
      <c r="V134" s="109">
        <f t="shared" si="91"/>
        <v>0</v>
      </c>
      <c r="W134" s="109"/>
      <c r="X134" s="699"/>
      <c r="Y134" s="109">
        <f t="shared" si="92"/>
        <v>0</v>
      </c>
      <c r="Z134" s="699"/>
      <c r="AA134" s="699"/>
      <c r="AB134" s="109">
        <f t="shared" si="93"/>
        <v>0</v>
      </c>
      <c r="AC134" s="109"/>
      <c r="AD134" s="109"/>
      <c r="AE134" s="109">
        <f t="shared" si="94"/>
        <v>0</v>
      </c>
      <c r="AF134" s="699"/>
      <c r="AG134" s="699"/>
      <c r="AH134" s="699"/>
      <c r="AI134" s="699"/>
      <c r="AJ134" s="699"/>
      <c r="AK134" s="691"/>
      <c r="AL134" s="725"/>
      <c r="AM134" s="702"/>
      <c r="AN134" s="702"/>
      <c r="AO134" s="89"/>
      <c r="AP134" s="89"/>
      <c r="AQ134" s="89"/>
      <c r="AR134" s="89"/>
      <c r="AS134" s="89"/>
    </row>
    <row r="135" spans="1:45" s="90" customFormat="1" ht="24.75" customHeight="1">
      <c r="A135" s="724">
        <v>12</v>
      </c>
      <c r="B135" s="721" t="s">
        <v>500</v>
      </c>
      <c r="C135" s="698"/>
      <c r="D135" s="109">
        <f t="shared" si="95"/>
        <v>2000</v>
      </c>
      <c r="E135" s="109">
        <v>2000</v>
      </c>
      <c r="F135" s="109">
        <f t="shared" si="85"/>
        <v>2000</v>
      </c>
      <c r="G135" s="109">
        <f t="shared" si="86"/>
        <v>2000</v>
      </c>
      <c r="H135" s="109"/>
      <c r="I135" s="109">
        <v>2000</v>
      </c>
      <c r="J135" s="109">
        <f t="shared" si="87"/>
        <v>0</v>
      </c>
      <c r="K135" s="109"/>
      <c r="L135" s="109"/>
      <c r="M135" s="109">
        <f t="shared" si="88"/>
        <v>0</v>
      </c>
      <c r="N135" s="109"/>
      <c r="O135" s="109"/>
      <c r="P135" s="109">
        <f t="shared" si="89"/>
        <v>2000</v>
      </c>
      <c r="Q135" s="109">
        <v>2000</v>
      </c>
      <c r="R135" s="109"/>
      <c r="S135" s="109">
        <f t="shared" si="90"/>
        <v>2000</v>
      </c>
      <c r="T135" s="109">
        <v>2000</v>
      </c>
      <c r="U135" s="109"/>
      <c r="V135" s="109">
        <f t="shared" si="91"/>
        <v>0</v>
      </c>
      <c r="W135" s="109"/>
      <c r="X135" s="699"/>
      <c r="Y135" s="109">
        <f t="shared" si="92"/>
        <v>0</v>
      </c>
      <c r="Z135" s="699"/>
      <c r="AA135" s="699"/>
      <c r="AB135" s="109">
        <f t="shared" si="93"/>
        <v>0</v>
      </c>
      <c r="AC135" s="109"/>
      <c r="AD135" s="109"/>
      <c r="AE135" s="109">
        <f t="shared" si="94"/>
        <v>0</v>
      </c>
      <c r="AF135" s="699"/>
      <c r="AG135" s="699"/>
      <c r="AH135" s="699"/>
      <c r="AI135" s="699"/>
      <c r="AJ135" s="699"/>
      <c r="AK135" s="691"/>
      <c r="AL135" s="725"/>
      <c r="AM135" s="702"/>
      <c r="AN135" s="702"/>
      <c r="AO135" s="89"/>
      <c r="AP135" s="89"/>
      <c r="AQ135" s="89"/>
      <c r="AR135" s="89"/>
      <c r="AS135" s="89"/>
    </row>
    <row r="136" spans="1:45" s="16" customFormat="1" ht="34.5" hidden="1" customHeight="1">
      <c r="A136" s="724">
        <v>15</v>
      </c>
      <c r="B136" s="721" t="s">
        <v>142</v>
      </c>
      <c r="C136" s="695"/>
      <c r="D136" s="695"/>
      <c r="E136" s="695"/>
      <c r="F136" s="109">
        <f t="shared" ref="F136:F155" si="96">G136+L136</f>
        <v>0</v>
      </c>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691"/>
      <c r="AL136" s="706"/>
      <c r="AM136" s="706"/>
      <c r="AN136" s="706"/>
      <c r="AO136" s="91"/>
      <c r="AP136" s="91"/>
      <c r="AQ136" s="91"/>
      <c r="AR136" s="91"/>
      <c r="AS136" s="89"/>
    </row>
    <row r="137" spans="1:45" s="16" customFormat="1" ht="34.5" hidden="1" customHeight="1">
      <c r="A137" s="724">
        <v>16</v>
      </c>
      <c r="B137" s="721" t="s">
        <v>143</v>
      </c>
      <c r="C137" s="695"/>
      <c r="D137" s="695"/>
      <c r="E137" s="695"/>
      <c r="F137" s="109">
        <f t="shared" si="96"/>
        <v>0</v>
      </c>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691"/>
      <c r="AL137" s="706"/>
      <c r="AM137" s="706"/>
      <c r="AN137" s="706"/>
      <c r="AO137" s="91"/>
      <c r="AP137" s="91"/>
      <c r="AQ137" s="91"/>
      <c r="AR137" s="91"/>
      <c r="AS137" s="89"/>
    </row>
    <row r="138" spans="1:45" s="16" customFormat="1" ht="47.25" hidden="1" customHeight="1">
      <c r="A138" s="724">
        <v>17</v>
      </c>
      <c r="B138" s="721" t="s">
        <v>144</v>
      </c>
      <c r="C138" s="695"/>
      <c r="D138" s="695"/>
      <c r="E138" s="695"/>
      <c r="F138" s="109">
        <f t="shared" si="96"/>
        <v>0</v>
      </c>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691"/>
      <c r="AL138" s="706"/>
      <c r="AM138" s="706"/>
      <c r="AN138" s="706"/>
      <c r="AO138" s="91"/>
      <c r="AP138" s="91"/>
      <c r="AQ138" s="91"/>
      <c r="AR138" s="91"/>
      <c r="AS138" s="89"/>
    </row>
    <row r="139" spans="1:45" s="16" customFormat="1" ht="34.5" hidden="1" customHeight="1">
      <c r="A139" s="724">
        <v>18</v>
      </c>
      <c r="B139" s="721" t="s">
        <v>145</v>
      </c>
      <c r="C139" s="695"/>
      <c r="D139" s="695"/>
      <c r="E139" s="695"/>
      <c r="F139" s="109">
        <f t="shared" si="96"/>
        <v>0</v>
      </c>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691"/>
      <c r="AL139" s="706"/>
      <c r="AM139" s="706"/>
      <c r="AN139" s="706"/>
      <c r="AO139" s="91"/>
      <c r="AP139" s="91"/>
      <c r="AQ139" s="91"/>
      <c r="AR139" s="91"/>
      <c r="AS139" s="89"/>
    </row>
    <row r="140" spans="1:45" s="16" customFormat="1" ht="47.25" hidden="1" customHeight="1">
      <c r="A140" s="724">
        <v>19</v>
      </c>
      <c r="B140" s="721" t="s">
        <v>146</v>
      </c>
      <c r="C140" s="695"/>
      <c r="D140" s="695"/>
      <c r="E140" s="695"/>
      <c r="F140" s="109">
        <f t="shared" si="96"/>
        <v>0</v>
      </c>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691"/>
      <c r="AL140" s="706"/>
      <c r="AM140" s="706"/>
      <c r="AN140" s="706"/>
      <c r="AO140" s="91"/>
      <c r="AP140" s="91"/>
      <c r="AQ140" s="91"/>
      <c r="AR140" s="91"/>
      <c r="AS140" s="89"/>
    </row>
    <row r="141" spans="1:45" s="16" customFormat="1" ht="34.5" hidden="1" customHeight="1">
      <c r="A141" s="724">
        <v>20</v>
      </c>
      <c r="B141" s="721" t="s">
        <v>147</v>
      </c>
      <c r="C141" s="695"/>
      <c r="D141" s="695"/>
      <c r="E141" s="695"/>
      <c r="F141" s="109">
        <f t="shared" si="96"/>
        <v>0</v>
      </c>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691"/>
      <c r="AL141" s="706"/>
      <c r="AM141" s="706"/>
      <c r="AN141" s="706"/>
      <c r="AO141" s="91"/>
      <c r="AP141" s="91"/>
      <c r="AQ141" s="91"/>
      <c r="AR141" s="91"/>
      <c r="AS141" s="89"/>
    </row>
    <row r="142" spans="1:45" s="90" customFormat="1" ht="24.75" hidden="1" customHeight="1">
      <c r="A142" s="724">
        <v>21</v>
      </c>
      <c r="B142" s="721" t="s">
        <v>148</v>
      </c>
      <c r="C142" s="698"/>
      <c r="D142" s="698"/>
      <c r="E142" s="698"/>
      <c r="F142" s="109">
        <f t="shared" si="96"/>
        <v>0</v>
      </c>
      <c r="G142" s="109"/>
      <c r="H142" s="109"/>
      <c r="I142" s="109"/>
      <c r="J142" s="109"/>
      <c r="K142" s="109"/>
      <c r="L142" s="699"/>
      <c r="M142" s="699"/>
      <c r="N142" s="699"/>
      <c r="O142" s="699"/>
      <c r="P142" s="699"/>
      <c r="Q142" s="699"/>
      <c r="R142" s="699"/>
      <c r="S142" s="699"/>
      <c r="T142" s="699"/>
      <c r="U142" s="699"/>
      <c r="V142" s="699"/>
      <c r="W142" s="699"/>
      <c r="X142" s="699"/>
      <c r="Y142" s="699"/>
      <c r="Z142" s="699"/>
      <c r="AA142" s="699"/>
      <c r="AB142" s="699"/>
      <c r="AC142" s="699"/>
      <c r="AD142" s="699"/>
      <c r="AE142" s="699"/>
      <c r="AF142" s="699"/>
      <c r="AG142" s="699"/>
      <c r="AH142" s="699"/>
      <c r="AI142" s="699"/>
      <c r="AJ142" s="699"/>
      <c r="AK142" s="691"/>
      <c r="AL142" s="702"/>
      <c r="AM142" s="702"/>
      <c r="AN142" s="702"/>
      <c r="AO142" s="89"/>
      <c r="AP142" s="89"/>
      <c r="AQ142" s="89"/>
      <c r="AR142" s="89"/>
      <c r="AS142" s="89"/>
    </row>
    <row r="143" spans="1:45" s="90" customFormat="1" ht="24.75" hidden="1" customHeight="1">
      <c r="A143" s="724">
        <v>22</v>
      </c>
      <c r="B143" s="721" t="s">
        <v>149</v>
      </c>
      <c r="C143" s="698"/>
      <c r="D143" s="698"/>
      <c r="E143" s="698"/>
      <c r="F143" s="109">
        <f t="shared" si="96"/>
        <v>0</v>
      </c>
      <c r="G143" s="109"/>
      <c r="H143" s="109"/>
      <c r="I143" s="109"/>
      <c r="J143" s="109"/>
      <c r="K143" s="109"/>
      <c r="L143" s="699"/>
      <c r="M143" s="699"/>
      <c r="N143" s="699"/>
      <c r="O143" s="699"/>
      <c r="P143" s="699"/>
      <c r="Q143" s="699"/>
      <c r="R143" s="699"/>
      <c r="S143" s="699"/>
      <c r="T143" s="699"/>
      <c r="U143" s="699"/>
      <c r="V143" s="699"/>
      <c r="W143" s="699"/>
      <c r="X143" s="699"/>
      <c r="Y143" s="699"/>
      <c r="Z143" s="699"/>
      <c r="AA143" s="699"/>
      <c r="AB143" s="699"/>
      <c r="AC143" s="699"/>
      <c r="AD143" s="699"/>
      <c r="AE143" s="699"/>
      <c r="AF143" s="699"/>
      <c r="AG143" s="699"/>
      <c r="AH143" s="699"/>
      <c r="AI143" s="699"/>
      <c r="AJ143" s="699"/>
      <c r="AK143" s="691"/>
      <c r="AL143" s="702"/>
      <c r="AM143" s="702"/>
      <c r="AN143" s="702"/>
      <c r="AO143" s="89"/>
      <c r="AP143" s="89"/>
      <c r="AQ143" s="89"/>
      <c r="AR143" s="89"/>
      <c r="AS143" s="89"/>
    </row>
    <row r="144" spans="1:45" s="16" customFormat="1" ht="34.5" hidden="1" customHeight="1">
      <c r="A144" s="724">
        <v>23</v>
      </c>
      <c r="B144" s="721" t="s">
        <v>150</v>
      </c>
      <c r="C144" s="695"/>
      <c r="D144" s="695"/>
      <c r="E144" s="695"/>
      <c r="F144" s="109">
        <f t="shared" si="96"/>
        <v>0</v>
      </c>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691"/>
      <c r="AL144" s="706"/>
      <c r="AM144" s="706"/>
      <c r="AN144" s="706"/>
      <c r="AO144" s="91"/>
      <c r="AP144" s="91"/>
      <c r="AQ144" s="91"/>
      <c r="AR144" s="91"/>
      <c r="AS144" s="89"/>
    </row>
    <row r="145" spans="1:45" s="90" customFormat="1" ht="24.75" hidden="1" customHeight="1">
      <c r="A145" s="724">
        <v>24</v>
      </c>
      <c r="B145" s="721" t="s">
        <v>151</v>
      </c>
      <c r="C145" s="698"/>
      <c r="D145" s="698"/>
      <c r="E145" s="698"/>
      <c r="F145" s="109">
        <f t="shared" si="96"/>
        <v>0</v>
      </c>
      <c r="G145" s="109"/>
      <c r="H145" s="109"/>
      <c r="I145" s="109"/>
      <c r="J145" s="109"/>
      <c r="K145" s="10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691"/>
      <c r="AL145" s="702"/>
      <c r="AM145" s="702"/>
      <c r="AN145" s="702"/>
      <c r="AO145" s="89"/>
      <c r="AP145" s="89"/>
      <c r="AQ145" s="89"/>
      <c r="AR145" s="89"/>
      <c r="AS145" s="89"/>
    </row>
    <row r="146" spans="1:45" s="16" customFormat="1" ht="34.5" hidden="1" customHeight="1">
      <c r="A146" s="724">
        <v>25</v>
      </c>
      <c r="B146" s="721" t="s">
        <v>152</v>
      </c>
      <c r="C146" s="695"/>
      <c r="D146" s="695"/>
      <c r="E146" s="695"/>
      <c r="F146" s="109">
        <f t="shared" si="96"/>
        <v>0</v>
      </c>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691"/>
      <c r="AL146" s="706"/>
      <c r="AM146" s="706"/>
      <c r="AN146" s="706"/>
      <c r="AO146" s="91"/>
      <c r="AP146" s="91"/>
      <c r="AQ146" s="91"/>
      <c r="AR146" s="91"/>
      <c r="AS146" s="89"/>
    </row>
    <row r="147" spans="1:45" s="16" customFormat="1" ht="34.5" hidden="1" customHeight="1">
      <c r="A147" s="724">
        <v>26</v>
      </c>
      <c r="B147" s="721" t="s">
        <v>153</v>
      </c>
      <c r="C147" s="695"/>
      <c r="D147" s="695"/>
      <c r="E147" s="695"/>
      <c r="F147" s="109">
        <f t="shared" si="96"/>
        <v>0</v>
      </c>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691"/>
      <c r="AL147" s="706"/>
      <c r="AM147" s="706"/>
      <c r="AN147" s="706"/>
      <c r="AO147" s="91"/>
      <c r="AP147" s="91"/>
      <c r="AQ147" s="91"/>
      <c r="AR147" s="91"/>
      <c r="AS147" s="89"/>
    </row>
    <row r="148" spans="1:45" s="16" customFormat="1" ht="34.5" hidden="1" customHeight="1">
      <c r="A148" s="724">
        <v>27</v>
      </c>
      <c r="B148" s="721" t="s">
        <v>154</v>
      </c>
      <c r="C148" s="695"/>
      <c r="D148" s="695"/>
      <c r="E148" s="695"/>
      <c r="F148" s="109">
        <f t="shared" si="96"/>
        <v>0</v>
      </c>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691"/>
      <c r="AL148" s="706"/>
      <c r="AM148" s="706"/>
      <c r="AN148" s="706"/>
      <c r="AO148" s="91"/>
      <c r="AP148" s="91"/>
      <c r="AQ148" s="91"/>
      <c r="AR148" s="91"/>
      <c r="AS148" s="89"/>
    </row>
    <row r="149" spans="1:45" s="90" customFormat="1" ht="24.75" hidden="1" customHeight="1">
      <c r="A149" s="724">
        <v>28</v>
      </c>
      <c r="B149" s="721" t="s">
        <v>155</v>
      </c>
      <c r="C149" s="698"/>
      <c r="D149" s="698"/>
      <c r="E149" s="698"/>
      <c r="F149" s="109">
        <f t="shared" si="96"/>
        <v>0</v>
      </c>
      <c r="G149" s="109"/>
      <c r="H149" s="109"/>
      <c r="I149" s="109"/>
      <c r="J149" s="109"/>
      <c r="K149" s="109"/>
      <c r="L149" s="699"/>
      <c r="M149" s="699"/>
      <c r="N149" s="699"/>
      <c r="O149" s="699"/>
      <c r="P149" s="699"/>
      <c r="Q149" s="699"/>
      <c r="R149" s="699"/>
      <c r="S149" s="699"/>
      <c r="T149" s="699"/>
      <c r="U149" s="699"/>
      <c r="V149" s="699"/>
      <c r="W149" s="699"/>
      <c r="X149" s="699"/>
      <c r="Y149" s="699"/>
      <c r="Z149" s="699"/>
      <c r="AA149" s="699"/>
      <c r="AB149" s="699"/>
      <c r="AC149" s="699"/>
      <c r="AD149" s="699"/>
      <c r="AE149" s="699"/>
      <c r="AF149" s="699"/>
      <c r="AG149" s="699"/>
      <c r="AH149" s="699"/>
      <c r="AI149" s="699"/>
      <c r="AJ149" s="699"/>
      <c r="AK149" s="691"/>
      <c r="AL149" s="702"/>
      <c r="AM149" s="702"/>
      <c r="AN149" s="702"/>
      <c r="AO149" s="89"/>
      <c r="AP149" s="89"/>
      <c r="AQ149" s="89"/>
      <c r="AR149" s="89"/>
      <c r="AS149" s="89"/>
    </row>
    <row r="150" spans="1:45" s="16" customFormat="1" ht="34.5" hidden="1" customHeight="1">
      <c r="A150" s="724">
        <v>29</v>
      </c>
      <c r="B150" s="721" t="s">
        <v>156</v>
      </c>
      <c r="C150" s="695"/>
      <c r="D150" s="695"/>
      <c r="E150" s="695"/>
      <c r="F150" s="109">
        <f t="shared" si="96"/>
        <v>0</v>
      </c>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691"/>
      <c r="AL150" s="706"/>
      <c r="AM150" s="706"/>
      <c r="AN150" s="706"/>
      <c r="AO150" s="91"/>
      <c r="AP150" s="91"/>
      <c r="AQ150" s="91"/>
      <c r="AR150" s="91"/>
      <c r="AS150" s="89"/>
    </row>
    <row r="151" spans="1:45" s="16" customFormat="1" ht="47.25" hidden="1" customHeight="1">
      <c r="A151" s="724">
        <v>30</v>
      </c>
      <c r="B151" s="721" t="s">
        <v>157</v>
      </c>
      <c r="C151" s="695"/>
      <c r="D151" s="695"/>
      <c r="E151" s="695"/>
      <c r="F151" s="109">
        <f t="shared" si="96"/>
        <v>0</v>
      </c>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691"/>
      <c r="AL151" s="706"/>
      <c r="AM151" s="706"/>
      <c r="AN151" s="706"/>
      <c r="AO151" s="91"/>
      <c r="AP151" s="91"/>
      <c r="AQ151" s="91"/>
      <c r="AR151" s="91"/>
      <c r="AS151" s="89"/>
    </row>
    <row r="152" spans="1:45" s="16" customFormat="1" ht="34.5" hidden="1" customHeight="1">
      <c r="A152" s="724">
        <v>31</v>
      </c>
      <c r="B152" s="721" t="s">
        <v>158</v>
      </c>
      <c r="C152" s="695"/>
      <c r="D152" s="695"/>
      <c r="E152" s="695"/>
      <c r="F152" s="109">
        <f t="shared" si="96"/>
        <v>0</v>
      </c>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691"/>
      <c r="AL152" s="706"/>
      <c r="AM152" s="706"/>
      <c r="AN152" s="706"/>
      <c r="AO152" s="91"/>
      <c r="AP152" s="91"/>
      <c r="AQ152" s="91"/>
      <c r="AR152" s="91"/>
      <c r="AS152" s="89"/>
    </row>
    <row r="153" spans="1:45" s="16" customFormat="1" ht="34.5" hidden="1" customHeight="1">
      <c r="A153" s="724">
        <v>32</v>
      </c>
      <c r="B153" s="721" t="s">
        <v>159</v>
      </c>
      <c r="C153" s="695"/>
      <c r="D153" s="695"/>
      <c r="E153" s="695"/>
      <c r="F153" s="109">
        <f t="shared" si="96"/>
        <v>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691"/>
      <c r="AL153" s="706"/>
      <c r="AM153" s="706"/>
      <c r="AN153" s="706"/>
      <c r="AO153" s="91"/>
      <c r="AP153" s="91"/>
      <c r="AQ153" s="91"/>
      <c r="AR153" s="91"/>
      <c r="AS153" s="89"/>
    </row>
    <row r="154" spans="1:45" s="16" customFormat="1" ht="34.5" hidden="1" customHeight="1">
      <c r="A154" s="724">
        <v>33</v>
      </c>
      <c r="B154" s="721" t="s">
        <v>160</v>
      </c>
      <c r="C154" s="695"/>
      <c r="D154" s="695"/>
      <c r="E154" s="695"/>
      <c r="F154" s="109">
        <f t="shared" si="96"/>
        <v>0</v>
      </c>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691"/>
      <c r="AL154" s="706"/>
      <c r="AM154" s="706"/>
      <c r="AN154" s="706"/>
      <c r="AO154" s="91"/>
      <c r="AP154" s="91"/>
      <c r="AQ154" s="91"/>
      <c r="AR154" s="91"/>
      <c r="AS154" s="89"/>
    </row>
    <row r="155" spans="1:45" s="16" customFormat="1" ht="34.5" hidden="1" customHeight="1">
      <c r="A155" s="724">
        <v>34</v>
      </c>
      <c r="B155" s="721" t="s">
        <v>161</v>
      </c>
      <c r="C155" s="695"/>
      <c r="D155" s="695"/>
      <c r="E155" s="695"/>
      <c r="F155" s="109">
        <f t="shared" si="96"/>
        <v>0</v>
      </c>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691"/>
      <c r="AL155" s="706"/>
      <c r="AM155" s="706"/>
      <c r="AN155" s="706"/>
      <c r="AO155" s="91"/>
      <c r="AP155" s="91"/>
      <c r="AQ155" s="91"/>
      <c r="AR155" s="91"/>
      <c r="AS155" s="89"/>
    </row>
    <row r="156" spans="1:45" s="16" customFormat="1" ht="34.5" hidden="1" customHeight="1">
      <c r="A156" s="724">
        <v>35</v>
      </c>
      <c r="B156" s="721" t="s">
        <v>162</v>
      </c>
      <c r="C156" s="695"/>
      <c r="D156" s="695"/>
      <c r="E156" s="695"/>
      <c r="F156" s="109">
        <f t="shared" ref="F156:F182" si="97">G156+L156</f>
        <v>0</v>
      </c>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691"/>
      <c r="AL156" s="706"/>
      <c r="AM156" s="706"/>
      <c r="AN156" s="706"/>
      <c r="AO156" s="91"/>
      <c r="AP156" s="91"/>
      <c r="AQ156" s="91"/>
      <c r="AR156" s="91"/>
      <c r="AS156" s="89"/>
    </row>
    <row r="157" spans="1:45" s="16" customFormat="1" ht="34.5" hidden="1" customHeight="1">
      <c r="A157" s="724">
        <v>36</v>
      </c>
      <c r="B157" s="721" t="s">
        <v>163</v>
      </c>
      <c r="C157" s="695"/>
      <c r="D157" s="695"/>
      <c r="E157" s="695"/>
      <c r="F157" s="109">
        <f t="shared" si="97"/>
        <v>0</v>
      </c>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691"/>
      <c r="AL157" s="706"/>
      <c r="AM157" s="706"/>
      <c r="AN157" s="706"/>
      <c r="AO157" s="91"/>
      <c r="AP157" s="91"/>
      <c r="AQ157" s="91"/>
      <c r="AR157" s="91"/>
      <c r="AS157" s="89"/>
    </row>
    <row r="158" spans="1:45" s="16" customFormat="1" ht="34.5" hidden="1" customHeight="1">
      <c r="A158" s="724">
        <v>37</v>
      </c>
      <c r="B158" s="721" t="s">
        <v>164</v>
      </c>
      <c r="C158" s="695"/>
      <c r="D158" s="695"/>
      <c r="E158" s="695"/>
      <c r="F158" s="109">
        <f t="shared" si="97"/>
        <v>0</v>
      </c>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691"/>
      <c r="AL158" s="706"/>
      <c r="AM158" s="706"/>
      <c r="AN158" s="706"/>
      <c r="AO158" s="91"/>
      <c r="AP158" s="91"/>
      <c r="AQ158" s="91"/>
      <c r="AR158" s="91"/>
      <c r="AS158" s="89"/>
    </row>
    <row r="159" spans="1:45" s="16" customFormat="1" ht="34.5" hidden="1" customHeight="1">
      <c r="A159" s="724">
        <v>38</v>
      </c>
      <c r="B159" s="721" t="s">
        <v>165</v>
      </c>
      <c r="C159" s="695"/>
      <c r="D159" s="695"/>
      <c r="E159" s="695"/>
      <c r="F159" s="109">
        <f t="shared" si="97"/>
        <v>0</v>
      </c>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691"/>
      <c r="AL159" s="706"/>
      <c r="AM159" s="706"/>
      <c r="AN159" s="706"/>
      <c r="AO159" s="91"/>
      <c r="AP159" s="91"/>
      <c r="AQ159" s="91"/>
      <c r="AR159" s="91"/>
      <c r="AS159" s="89"/>
    </row>
    <row r="160" spans="1:45" s="16" customFormat="1" ht="34.5" hidden="1" customHeight="1">
      <c r="A160" s="724">
        <v>39</v>
      </c>
      <c r="B160" s="721" t="s">
        <v>166</v>
      </c>
      <c r="C160" s="695"/>
      <c r="D160" s="695"/>
      <c r="E160" s="695"/>
      <c r="F160" s="109">
        <f t="shared" si="97"/>
        <v>0</v>
      </c>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691"/>
      <c r="AL160" s="706"/>
      <c r="AM160" s="706"/>
      <c r="AN160" s="706"/>
      <c r="AO160" s="91"/>
      <c r="AP160" s="91"/>
      <c r="AQ160" s="91"/>
      <c r="AR160" s="91"/>
      <c r="AS160" s="89"/>
    </row>
    <row r="161" spans="1:45" s="16" customFormat="1" ht="34.5" hidden="1" customHeight="1">
      <c r="A161" s="724">
        <v>40</v>
      </c>
      <c r="B161" s="721" t="s">
        <v>167</v>
      </c>
      <c r="C161" s="695"/>
      <c r="D161" s="695"/>
      <c r="E161" s="695"/>
      <c r="F161" s="109">
        <f t="shared" si="97"/>
        <v>0</v>
      </c>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691"/>
      <c r="AL161" s="706"/>
      <c r="AM161" s="706"/>
      <c r="AN161" s="706"/>
      <c r="AO161" s="91"/>
      <c r="AP161" s="91"/>
      <c r="AQ161" s="91"/>
      <c r="AR161" s="91"/>
      <c r="AS161" s="89"/>
    </row>
    <row r="162" spans="1:45" s="16" customFormat="1" ht="34.5" hidden="1" customHeight="1">
      <c r="A162" s="724">
        <v>41</v>
      </c>
      <c r="B162" s="721" t="s">
        <v>168</v>
      </c>
      <c r="C162" s="695"/>
      <c r="D162" s="695"/>
      <c r="E162" s="695"/>
      <c r="F162" s="109">
        <f t="shared" si="97"/>
        <v>0</v>
      </c>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691"/>
      <c r="AL162" s="706"/>
      <c r="AM162" s="706"/>
      <c r="AN162" s="706"/>
      <c r="AO162" s="91"/>
      <c r="AP162" s="91"/>
      <c r="AQ162" s="91"/>
      <c r="AR162" s="91"/>
      <c r="AS162" s="89"/>
    </row>
    <row r="163" spans="1:45" s="16" customFormat="1" ht="47.25" hidden="1" customHeight="1">
      <c r="A163" s="724">
        <v>42</v>
      </c>
      <c r="B163" s="721" t="s">
        <v>169</v>
      </c>
      <c r="C163" s="695"/>
      <c r="D163" s="695"/>
      <c r="E163" s="695"/>
      <c r="F163" s="109">
        <f t="shared" si="97"/>
        <v>0</v>
      </c>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691"/>
      <c r="AL163" s="706"/>
      <c r="AM163" s="706"/>
      <c r="AN163" s="706"/>
      <c r="AO163" s="91"/>
      <c r="AP163" s="91"/>
      <c r="AQ163" s="91"/>
      <c r="AR163" s="91"/>
      <c r="AS163" s="89"/>
    </row>
    <row r="164" spans="1:45" s="90" customFormat="1" ht="24.75" hidden="1" customHeight="1">
      <c r="A164" s="724">
        <v>43</v>
      </c>
      <c r="B164" s="721" t="s">
        <v>170</v>
      </c>
      <c r="C164" s="698"/>
      <c r="D164" s="698"/>
      <c r="E164" s="698"/>
      <c r="F164" s="109">
        <f t="shared" si="97"/>
        <v>0</v>
      </c>
      <c r="G164" s="109"/>
      <c r="H164" s="109"/>
      <c r="I164" s="109"/>
      <c r="J164" s="109"/>
      <c r="K164" s="10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1"/>
      <c r="AL164" s="702"/>
      <c r="AM164" s="702"/>
      <c r="AN164" s="702"/>
      <c r="AO164" s="89"/>
      <c r="AP164" s="89"/>
      <c r="AQ164" s="89"/>
      <c r="AR164" s="89"/>
      <c r="AS164" s="89"/>
    </row>
    <row r="165" spans="1:45" s="16" customFormat="1" ht="34.5" hidden="1" customHeight="1">
      <c r="A165" s="724">
        <v>44</v>
      </c>
      <c r="B165" s="721" t="s">
        <v>171</v>
      </c>
      <c r="C165" s="695"/>
      <c r="D165" s="695"/>
      <c r="E165" s="695"/>
      <c r="F165" s="109">
        <f t="shared" si="97"/>
        <v>0</v>
      </c>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691"/>
      <c r="AL165" s="706"/>
      <c r="AM165" s="706"/>
      <c r="AN165" s="706"/>
      <c r="AO165" s="91"/>
      <c r="AP165" s="91"/>
      <c r="AQ165" s="91"/>
      <c r="AR165" s="91"/>
      <c r="AS165" s="89"/>
    </row>
    <row r="166" spans="1:45" s="16" customFormat="1" ht="47.25" hidden="1" customHeight="1">
      <c r="A166" s="724">
        <v>45</v>
      </c>
      <c r="B166" s="721" t="s">
        <v>172</v>
      </c>
      <c r="C166" s="695"/>
      <c r="D166" s="695"/>
      <c r="E166" s="695"/>
      <c r="F166" s="109">
        <f t="shared" si="97"/>
        <v>0</v>
      </c>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691"/>
      <c r="AL166" s="706"/>
      <c r="AM166" s="706"/>
      <c r="AN166" s="706"/>
      <c r="AO166" s="91"/>
      <c r="AP166" s="91"/>
      <c r="AQ166" s="91"/>
      <c r="AR166" s="91"/>
      <c r="AS166" s="89"/>
    </row>
    <row r="167" spans="1:45" s="16" customFormat="1" ht="34.5" hidden="1" customHeight="1">
      <c r="A167" s="724">
        <v>46</v>
      </c>
      <c r="B167" s="721" t="s">
        <v>173</v>
      </c>
      <c r="C167" s="695"/>
      <c r="D167" s="695"/>
      <c r="E167" s="695"/>
      <c r="F167" s="109">
        <f t="shared" si="97"/>
        <v>0</v>
      </c>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691"/>
      <c r="AL167" s="706"/>
      <c r="AM167" s="706"/>
      <c r="AN167" s="706"/>
      <c r="AO167" s="91"/>
      <c r="AP167" s="91"/>
      <c r="AQ167" s="91"/>
      <c r="AR167" s="91"/>
      <c r="AS167" s="89"/>
    </row>
    <row r="168" spans="1:45" s="16" customFormat="1" ht="34.5" hidden="1" customHeight="1">
      <c r="A168" s="724">
        <v>47</v>
      </c>
      <c r="B168" s="721" t="s">
        <v>174</v>
      </c>
      <c r="C168" s="695"/>
      <c r="D168" s="695"/>
      <c r="E168" s="695"/>
      <c r="F168" s="109">
        <f t="shared" si="97"/>
        <v>0</v>
      </c>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691"/>
      <c r="AL168" s="706"/>
      <c r="AM168" s="706"/>
      <c r="AN168" s="706"/>
      <c r="AO168" s="91"/>
      <c r="AP168" s="91"/>
      <c r="AQ168" s="91"/>
      <c r="AR168" s="91"/>
      <c r="AS168" s="89"/>
    </row>
    <row r="169" spans="1:45" s="16" customFormat="1" ht="34.5" hidden="1" customHeight="1">
      <c r="A169" s="724">
        <v>48</v>
      </c>
      <c r="B169" s="721" t="s">
        <v>175</v>
      </c>
      <c r="C169" s="695"/>
      <c r="D169" s="695"/>
      <c r="E169" s="695"/>
      <c r="F169" s="109">
        <f t="shared" si="97"/>
        <v>0</v>
      </c>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691"/>
      <c r="AL169" s="706"/>
      <c r="AM169" s="706"/>
      <c r="AN169" s="706"/>
      <c r="AO169" s="91"/>
      <c r="AP169" s="91"/>
      <c r="AQ169" s="91"/>
      <c r="AR169" s="91"/>
      <c r="AS169" s="89"/>
    </row>
    <row r="170" spans="1:45" s="16" customFormat="1" ht="34.5" hidden="1" customHeight="1">
      <c r="A170" s="724">
        <v>49</v>
      </c>
      <c r="B170" s="721" t="s">
        <v>176</v>
      </c>
      <c r="C170" s="695"/>
      <c r="D170" s="695"/>
      <c r="E170" s="695"/>
      <c r="F170" s="109">
        <f t="shared" si="97"/>
        <v>0</v>
      </c>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691"/>
      <c r="AL170" s="706"/>
      <c r="AM170" s="706"/>
      <c r="AN170" s="706"/>
      <c r="AO170" s="91"/>
      <c r="AP170" s="91"/>
      <c r="AQ170" s="91"/>
      <c r="AR170" s="91"/>
      <c r="AS170" s="89"/>
    </row>
    <row r="171" spans="1:45" s="16" customFormat="1" ht="34.5" hidden="1" customHeight="1">
      <c r="A171" s="724">
        <v>50</v>
      </c>
      <c r="B171" s="721" t="s">
        <v>177</v>
      </c>
      <c r="C171" s="695"/>
      <c r="D171" s="695"/>
      <c r="E171" s="695"/>
      <c r="F171" s="109">
        <f t="shared" si="97"/>
        <v>0</v>
      </c>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691"/>
      <c r="AL171" s="706"/>
      <c r="AM171" s="706"/>
      <c r="AN171" s="706"/>
      <c r="AO171" s="91"/>
      <c r="AP171" s="91"/>
      <c r="AQ171" s="91"/>
      <c r="AR171" s="91"/>
      <c r="AS171" s="89"/>
    </row>
    <row r="172" spans="1:45" s="16" customFormat="1" ht="34.5" hidden="1" customHeight="1">
      <c r="A172" s="724">
        <v>51</v>
      </c>
      <c r="B172" s="721" t="s">
        <v>178</v>
      </c>
      <c r="C172" s="695"/>
      <c r="D172" s="695"/>
      <c r="E172" s="695"/>
      <c r="F172" s="109">
        <f t="shared" si="97"/>
        <v>0</v>
      </c>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691"/>
      <c r="AL172" s="706"/>
      <c r="AM172" s="706"/>
      <c r="AN172" s="706"/>
      <c r="AO172" s="91"/>
      <c r="AP172" s="91"/>
      <c r="AQ172" s="91"/>
      <c r="AR172" s="91"/>
      <c r="AS172" s="89"/>
    </row>
    <row r="173" spans="1:45" s="16" customFormat="1" ht="34.5" hidden="1" customHeight="1">
      <c r="A173" s="724">
        <v>52</v>
      </c>
      <c r="B173" s="721" t="s">
        <v>179</v>
      </c>
      <c r="C173" s="695"/>
      <c r="D173" s="695"/>
      <c r="E173" s="695"/>
      <c r="F173" s="109">
        <f t="shared" si="97"/>
        <v>0</v>
      </c>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691"/>
      <c r="AL173" s="706"/>
      <c r="AM173" s="706"/>
      <c r="AN173" s="706"/>
      <c r="AO173" s="91"/>
      <c r="AP173" s="91"/>
      <c r="AQ173" s="91"/>
      <c r="AR173" s="91"/>
      <c r="AS173" s="89"/>
    </row>
    <row r="174" spans="1:45" s="16" customFormat="1" ht="34.5" hidden="1" customHeight="1">
      <c r="A174" s="724">
        <v>53</v>
      </c>
      <c r="B174" s="721" t="s">
        <v>180</v>
      </c>
      <c r="C174" s="695"/>
      <c r="D174" s="695"/>
      <c r="E174" s="695"/>
      <c r="F174" s="109">
        <f t="shared" si="97"/>
        <v>0</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691"/>
      <c r="AL174" s="706"/>
      <c r="AM174" s="706"/>
      <c r="AN174" s="706"/>
      <c r="AO174" s="91"/>
      <c r="AP174" s="91"/>
      <c r="AQ174" s="91"/>
      <c r="AR174" s="91"/>
      <c r="AS174" s="89"/>
    </row>
    <row r="175" spans="1:45" s="16" customFormat="1" ht="34.5" hidden="1" customHeight="1">
      <c r="A175" s="724">
        <v>54</v>
      </c>
      <c r="B175" s="721" t="s">
        <v>181</v>
      </c>
      <c r="C175" s="695"/>
      <c r="D175" s="695"/>
      <c r="E175" s="695"/>
      <c r="F175" s="109">
        <f t="shared" si="97"/>
        <v>0</v>
      </c>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691"/>
      <c r="AL175" s="706"/>
      <c r="AM175" s="706"/>
      <c r="AN175" s="706"/>
      <c r="AO175" s="91"/>
      <c r="AP175" s="91"/>
      <c r="AQ175" s="91"/>
      <c r="AR175" s="91"/>
      <c r="AS175" s="89"/>
    </row>
    <row r="176" spans="1:45" s="16" customFormat="1" ht="34.5" hidden="1" customHeight="1">
      <c r="A176" s="724">
        <v>55</v>
      </c>
      <c r="B176" s="721" t="s">
        <v>182</v>
      </c>
      <c r="C176" s="695"/>
      <c r="D176" s="695"/>
      <c r="E176" s="695"/>
      <c r="F176" s="109">
        <f t="shared" si="97"/>
        <v>0</v>
      </c>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691"/>
      <c r="AL176" s="706"/>
      <c r="AM176" s="706"/>
      <c r="AN176" s="706"/>
      <c r="AO176" s="91"/>
      <c r="AP176" s="91"/>
      <c r="AQ176" s="91"/>
      <c r="AR176" s="91"/>
      <c r="AS176" s="89"/>
    </row>
    <row r="177" spans="1:45" s="16" customFormat="1" ht="34.5" hidden="1" customHeight="1">
      <c r="A177" s="724">
        <v>56</v>
      </c>
      <c r="B177" s="721" t="s">
        <v>183</v>
      </c>
      <c r="C177" s="695"/>
      <c r="D177" s="695"/>
      <c r="E177" s="695"/>
      <c r="F177" s="109">
        <f t="shared" si="97"/>
        <v>0</v>
      </c>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691"/>
      <c r="AL177" s="706"/>
      <c r="AM177" s="706"/>
      <c r="AN177" s="706"/>
      <c r="AO177" s="91"/>
      <c r="AP177" s="91"/>
      <c r="AQ177" s="91"/>
      <c r="AR177" s="91"/>
      <c r="AS177" s="89"/>
    </row>
    <row r="178" spans="1:45" s="16" customFormat="1" ht="47.25" hidden="1" customHeight="1">
      <c r="A178" s="724">
        <v>57</v>
      </c>
      <c r="B178" s="721" t="s">
        <v>184</v>
      </c>
      <c r="C178" s="695"/>
      <c r="D178" s="695"/>
      <c r="E178" s="695"/>
      <c r="F178" s="109">
        <f t="shared" si="97"/>
        <v>0</v>
      </c>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691"/>
      <c r="AL178" s="706"/>
      <c r="AM178" s="706"/>
      <c r="AN178" s="706"/>
      <c r="AO178" s="91"/>
      <c r="AP178" s="91"/>
      <c r="AQ178" s="91"/>
      <c r="AR178" s="91"/>
      <c r="AS178" s="89"/>
    </row>
    <row r="179" spans="1:45" s="16" customFormat="1" ht="34.5" hidden="1" customHeight="1">
      <c r="A179" s="724">
        <v>58</v>
      </c>
      <c r="B179" s="721" t="s">
        <v>185</v>
      </c>
      <c r="C179" s="695"/>
      <c r="D179" s="695"/>
      <c r="E179" s="695"/>
      <c r="F179" s="109">
        <f t="shared" si="97"/>
        <v>0</v>
      </c>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691"/>
      <c r="AL179" s="706"/>
      <c r="AM179" s="706"/>
      <c r="AN179" s="706"/>
      <c r="AO179" s="91"/>
      <c r="AP179" s="91"/>
      <c r="AQ179" s="91"/>
      <c r="AR179" s="91"/>
      <c r="AS179" s="89"/>
    </row>
    <row r="180" spans="1:45" s="90" customFormat="1" ht="24.75" hidden="1" customHeight="1">
      <c r="A180" s="724">
        <v>59</v>
      </c>
      <c r="B180" s="721" t="s">
        <v>186</v>
      </c>
      <c r="C180" s="698"/>
      <c r="D180" s="698"/>
      <c r="E180" s="698"/>
      <c r="F180" s="109">
        <f t="shared" si="97"/>
        <v>0</v>
      </c>
      <c r="G180" s="109"/>
      <c r="H180" s="109"/>
      <c r="I180" s="109"/>
      <c r="J180" s="109"/>
      <c r="K180" s="109"/>
      <c r="L180" s="699"/>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99"/>
      <c r="AJ180" s="699"/>
      <c r="AK180" s="691"/>
      <c r="AL180" s="702"/>
      <c r="AM180" s="702"/>
      <c r="AN180" s="702"/>
      <c r="AO180" s="89"/>
      <c r="AP180" s="89"/>
      <c r="AQ180" s="89"/>
      <c r="AR180" s="89"/>
      <c r="AS180" s="89"/>
    </row>
    <row r="181" spans="1:45" s="90" customFormat="1" ht="24.75" hidden="1" customHeight="1">
      <c r="A181" s="724">
        <v>60</v>
      </c>
      <c r="B181" s="721" t="s">
        <v>187</v>
      </c>
      <c r="C181" s="698"/>
      <c r="D181" s="698"/>
      <c r="E181" s="698"/>
      <c r="F181" s="109">
        <f t="shared" si="97"/>
        <v>0</v>
      </c>
      <c r="G181" s="109"/>
      <c r="H181" s="109"/>
      <c r="I181" s="109"/>
      <c r="J181" s="109"/>
      <c r="K181" s="10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699"/>
      <c r="AK181" s="691"/>
      <c r="AL181" s="702"/>
      <c r="AM181" s="702"/>
      <c r="AN181" s="702"/>
      <c r="AO181" s="89"/>
      <c r="AP181" s="89"/>
      <c r="AQ181" s="89"/>
      <c r="AR181" s="89"/>
      <c r="AS181" s="89"/>
    </row>
    <row r="182" spans="1:45" s="16" customFormat="1" ht="34.5" hidden="1" customHeight="1">
      <c r="A182" s="724">
        <v>61</v>
      </c>
      <c r="B182" s="721" t="s">
        <v>188</v>
      </c>
      <c r="C182" s="695"/>
      <c r="D182" s="695"/>
      <c r="E182" s="695"/>
      <c r="F182" s="109">
        <f t="shared" si="97"/>
        <v>0</v>
      </c>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691"/>
      <c r="AL182" s="706"/>
      <c r="AM182" s="706"/>
      <c r="AN182" s="706"/>
      <c r="AO182" s="91"/>
      <c r="AP182" s="91"/>
      <c r="AQ182" s="91"/>
      <c r="AR182" s="91"/>
      <c r="AS182" s="89"/>
    </row>
    <row r="183" spans="1:45" s="90" customFormat="1" ht="24.75" customHeight="1">
      <c r="A183" s="709" t="s">
        <v>189</v>
      </c>
      <c r="B183" s="697" t="s">
        <v>23</v>
      </c>
      <c r="C183" s="698"/>
      <c r="D183" s="700">
        <f t="shared" ref="D183:AJ183" si="98">SUM(D184:D227)</f>
        <v>62313</v>
      </c>
      <c r="E183" s="700">
        <f t="shared" si="98"/>
        <v>62313</v>
      </c>
      <c r="F183" s="700">
        <f t="shared" si="98"/>
        <v>62313</v>
      </c>
      <c r="G183" s="700">
        <f t="shared" si="98"/>
        <v>62313</v>
      </c>
      <c r="H183" s="700">
        <f t="shared" si="98"/>
        <v>0</v>
      </c>
      <c r="I183" s="700">
        <f t="shared" si="98"/>
        <v>62313</v>
      </c>
      <c r="J183" s="700">
        <f t="shared" si="98"/>
        <v>0</v>
      </c>
      <c r="K183" s="700">
        <f t="shared" si="98"/>
        <v>0</v>
      </c>
      <c r="L183" s="700">
        <f t="shared" si="98"/>
        <v>0</v>
      </c>
      <c r="M183" s="700">
        <f t="shared" si="98"/>
        <v>0</v>
      </c>
      <c r="N183" s="700">
        <f t="shared" si="98"/>
        <v>0</v>
      </c>
      <c r="O183" s="700">
        <f t="shared" si="98"/>
        <v>0</v>
      </c>
      <c r="P183" s="700">
        <f t="shared" si="98"/>
        <v>62313</v>
      </c>
      <c r="Q183" s="700">
        <f t="shared" si="98"/>
        <v>62313</v>
      </c>
      <c r="R183" s="700">
        <f t="shared" si="98"/>
        <v>0</v>
      </c>
      <c r="S183" s="700">
        <f t="shared" si="98"/>
        <v>12519</v>
      </c>
      <c r="T183" s="700">
        <f t="shared" si="98"/>
        <v>12519</v>
      </c>
      <c r="U183" s="700">
        <f t="shared" si="98"/>
        <v>0</v>
      </c>
      <c r="V183" s="700">
        <f t="shared" si="98"/>
        <v>1845</v>
      </c>
      <c r="W183" s="700">
        <f t="shared" si="98"/>
        <v>1845</v>
      </c>
      <c r="X183" s="700">
        <f t="shared" si="98"/>
        <v>0</v>
      </c>
      <c r="Y183" s="700">
        <f t="shared" si="98"/>
        <v>21730</v>
      </c>
      <c r="Z183" s="700">
        <f t="shared" si="98"/>
        <v>21730</v>
      </c>
      <c r="AA183" s="700">
        <f t="shared" si="98"/>
        <v>0</v>
      </c>
      <c r="AB183" s="700">
        <f t="shared" si="98"/>
        <v>26219</v>
      </c>
      <c r="AC183" s="700">
        <f t="shared" si="98"/>
        <v>26219</v>
      </c>
      <c r="AD183" s="700">
        <f t="shared" si="98"/>
        <v>0</v>
      </c>
      <c r="AE183" s="700">
        <f t="shared" si="98"/>
        <v>0</v>
      </c>
      <c r="AF183" s="700">
        <f t="shared" si="98"/>
        <v>0</v>
      </c>
      <c r="AG183" s="700">
        <f t="shared" si="98"/>
        <v>0</v>
      </c>
      <c r="AH183" s="700">
        <f t="shared" si="98"/>
        <v>0</v>
      </c>
      <c r="AI183" s="700">
        <f t="shared" si="98"/>
        <v>0</v>
      </c>
      <c r="AJ183" s="700">
        <f t="shared" si="98"/>
        <v>0</v>
      </c>
      <c r="AK183" s="691"/>
      <c r="AL183" s="692">
        <f>AD183+AA183+X183+U183</f>
        <v>0</v>
      </c>
      <c r="AM183" s="692">
        <f>AC183+Z183+W183+T183</f>
        <v>62313</v>
      </c>
      <c r="AN183" s="692">
        <f>AB183+Y183+V183+S183</f>
        <v>62313</v>
      </c>
      <c r="AO183" s="89"/>
      <c r="AP183" s="89"/>
      <c r="AQ183" s="89"/>
      <c r="AR183" s="89"/>
      <c r="AS183" s="89"/>
    </row>
    <row r="184" spans="1:45" s="16" customFormat="1" ht="50.25" customHeight="1">
      <c r="A184" s="724">
        <v>1</v>
      </c>
      <c r="B184" s="721" t="s">
        <v>231</v>
      </c>
      <c r="C184" s="695"/>
      <c r="D184" s="109">
        <f t="shared" ref="D184:D227" si="99">E184</f>
        <v>2654</v>
      </c>
      <c r="E184" s="109">
        <v>2654</v>
      </c>
      <c r="F184" s="109">
        <f t="shared" ref="F184:F227" si="100">G184+J184</f>
        <v>2654</v>
      </c>
      <c r="G184" s="109">
        <f t="shared" ref="G184:G227" si="101">H184+I184</f>
        <v>2654</v>
      </c>
      <c r="H184" s="109"/>
      <c r="I184" s="109">
        <v>2654</v>
      </c>
      <c r="J184" s="109">
        <f t="shared" ref="J184:J227" si="102">K184+L184</f>
        <v>0</v>
      </c>
      <c r="K184" s="109"/>
      <c r="L184" s="727"/>
      <c r="M184" s="109">
        <f t="shared" ref="M184:M227" si="103">N184+O184</f>
        <v>0</v>
      </c>
      <c r="N184" s="727"/>
      <c r="O184" s="727"/>
      <c r="P184" s="109">
        <f t="shared" ref="P184:P227" si="104">Q184+R184</f>
        <v>2654</v>
      </c>
      <c r="Q184" s="109">
        <v>2654</v>
      </c>
      <c r="R184" s="727"/>
      <c r="S184" s="109">
        <f t="shared" ref="S184:S227" si="105">T184+U184</f>
        <v>2654</v>
      </c>
      <c r="T184" s="109">
        <v>2654</v>
      </c>
      <c r="U184" s="109"/>
      <c r="V184" s="109">
        <f t="shared" ref="V184:V227" si="106">W184+X184</f>
        <v>0</v>
      </c>
      <c r="W184" s="727"/>
      <c r="X184" s="727"/>
      <c r="Y184" s="109">
        <f t="shared" ref="Y184:Y227" si="107">Z184+AA184</f>
        <v>0</v>
      </c>
      <c r="Z184" s="109"/>
      <c r="AA184" s="109"/>
      <c r="AB184" s="109">
        <f t="shared" ref="AB184:AB227" si="108">AC184+AD184</f>
        <v>0</v>
      </c>
      <c r="AC184" s="109"/>
      <c r="AD184" s="109"/>
      <c r="AE184" s="109"/>
      <c r="AF184" s="109"/>
      <c r="AG184" s="109"/>
      <c r="AH184" s="109"/>
      <c r="AI184" s="705" t="s">
        <v>114</v>
      </c>
      <c r="AJ184" s="109"/>
      <c r="AK184" s="691"/>
      <c r="AL184" s="706">
        <f>AC183+Z183+W183+T183</f>
        <v>62313</v>
      </c>
      <c r="AM184" s="706"/>
      <c r="AN184" s="706"/>
      <c r="AO184" s="91"/>
      <c r="AP184" s="91"/>
      <c r="AQ184" s="91"/>
      <c r="AR184" s="91"/>
      <c r="AS184" s="89"/>
    </row>
    <row r="185" spans="1:45" s="16" customFormat="1" ht="34.5" customHeight="1">
      <c r="A185" s="724">
        <v>2</v>
      </c>
      <c r="B185" s="721" t="s">
        <v>190</v>
      </c>
      <c r="C185" s="695"/>
      <c r="D185" s="109">
        <f t="shared" si="99"/>
        <v>1604</v>
      </c>
      <c r="E185" s="109">
        <v>1604</v>
      </c>
      <c r="F185" s="109">
        <f t="shared" si="100"/>
        <v>1604</v>
      </c>
      <c r="G185" s="109">
        <f t="shared" si="101"/>
        <v>1604</v>
      </c>
      <c r="H185" s="109"/>
      <c r="I185" s="109">
        <v>1604</v>
      </c>
      <c r="J185" s="109">
        <f t="shared" si="102"/>
        <v>0</v>
      </c>
      <c r="K185" s="109"/>
      <c r="L185" s="727"/>
      <c r="M185" s="109">
        <f t="shared" si="103"/>
        <v>0</v>
      </c>
      <c r="N185" s="727"/>
      <c r="O185" s="727"/>
      <c r="P185" s="109">
        <f t="shared" si="104"/>
        <v>1604</v>
      </c>
      <c r="Q185" s="109">
        <v>1604</v>
      </c>
      <c r="R185" s="727"/>
      <c r="S185" s="109">
        <f t="shared" si="105"/>
        <v>1604</v>
      </c>
      <c r="T185" s="109">
        <v>1604</v>
      </c>
      <c r="U185" s="109"/>
      <c r="V185" s="109">
        <f t="shared" si="106"/>
        <v>0</v>
      </c>
      <c r="W185" s="728"/>
      <c r="X185" s="727"/>
      <c r="Y185" s="109">
        <f t="shared" si="107"/>
        <v>0</v>
      </c>
      <c r="Z185" s="109"/>
      <c r="AA185" s="109"/>
      <c r="AB185" s="109">
        <f t="shared" si="108"/>
        <v>0</v>
      </c>
      <c r="AC185" s="109"/>
      <c r="AD185" s="109"/>
      <c r="AE185" s="109"/>
      <c r="AF185" s="109"/>
      <c r="AG185" s="109"/>
      <c r="AH185" s="109"/>
      <c r="AI185" s="705" t="s">
        <v>114</v>
      </c>
      <c r="AJ185" s="109"/>
      <c r="AK185" s="691"/>
      <c r="AL185" s="706">
        <f>P183-AL184</f>
        <v>0</v>
      </c>
      <c r="AM185" s="706"/>
      <c r="AN185" s="706"/>
      <c r="AO185" s="91"/>
      <c r="AP185" s="91"/>
      <c r="AQ185" s="91"/>
      <c r="AR185" s="91"/>
      <c r="AS185" s="89"/>
    </row>
    <row r="186" spans="1:45" s="16" customFormat="1" ht="34.5" customHeight="1">
      <c r="A186" s="724">
        <v>3</v>
      </c>
      <c r="B186" s="721" t="s">
        <v>191</v>
      </c>
      <c r="C186" s="695"/>
      <c r="D186" s="109">
        <f t="shared" si="99"/>
        <v>500</v>
      </c>
      <c r="E186" s="109">
        <v>500</v>
      </c>
      <c r="F186" s="109">
        <f t="shared" si="100"/>
        <v>500</v>
      </c>
      <c r="G186" s="109">
        <f t="shared" si="101"/>
        <v>500</v>
      </c>
      <c r="H186" s="109"/>
      <c r="I186" s="109">
        <v>500</v>
      </c>
      <c r="J186" s="109">
        <f t="shared" si="102"/>
        <v>0</v>
      </c>
      <c r="K186" s="109"/>
      <c r="L186" s="109"/>
      <c r="M186" s="109">
        <f t="shared" si="103"/>
        <v>0</v>
      </c>
      <c r="N186" s="109"/>
      <c r="O186" s="109"/>
      <c r="P186" s="109">
        <f t="shared" si="104"/>
        <v>500</v>
      </c>
      <c r="Q186" s="109">
        <v>500</v>
      </c>
      <c r="R186" s="109"/>
      <c r="S186" s="109">
        <f t="shared" si="105"/>
        <v>500</v>
      </c>
      <c r="T186" s="109">
        <v>500</v>
      </c>
      <c r="U186" s="109"/>
      <c r="V186" s="109">
        <f t="shared" si="106"/>
        <v>0</v>
      </c>
      <c r="W186" s="109"/>
      <c r="X186" s="109"/>
      <c r="Y186" s="109">
        <f t="shared" si="107"/>
        <v>0</v>
      </c>
      <c r="Z186" s="109"/>
      <c r="AA186" s="109"/>
      <c r="AB186" s="109">
        <f t="shared" si="108"/>
        <v>0</v>
      </c>
      <c r="AC186" s="109"/>
      <c r="AD186" s="109"/>
      <c r="AE186" s="109"/>
      <c r="AF186" s="109"/>
      <c r="AG186" s="109"/>
      <c r="AH186" s="109"/>
      <c r="AI186" s="705" t="s">
        <v>114</v>
      </c>
      <c r="AJ186" s="109"/>
      <c r="AK186" s="691"/>
      <c r="AL186" s="706"/>
      <c r="AM186" s="706"/>
      <c r="AN186" s="706"/>
      <c r="AO186" s="91"/>
      <c r="AP186" s="91"/>
      <c r="AQ186" s="91"/>
      <c r="AR186" s="91"/>
      <c r="AS186" s="89"/>
    </row>
    <row r="187" spans="1:45" s="16" customFormat="1" ht="34.5" customHeight="1">
      <c r="A187" s="724">
        <v>4</v>
      </c>
      <c r="B187" s="721" t="s">
        <v>192</v>
      </c>
      <c r="C187" s="695"/>
      <c r="D187" s="109">
        <f t="shared" si="99"/>
        <v>300</v>
      </c>
      <c r="E187" s="109">
        <v>300</v>
      </c>
      <c r="F187" s="109">
        <f t="shared" si="100"/>
        <v>300</v>
      </c>
      <c r="G187" s="109">
        <f t="shared" si="101"/>
        <v>300</v>
      </c>
      <c r="H187" s="109"/>
      <c r="I187" s="109">
        <v>300</v>
      </c>
      <c r="J187" s="109">
        <f t="shared" si="102"/>
        <v>0</v>
      </c>
      <c r="K187" s="109"/>
      <c r="L187" s="109"/>
      <c r="M187" s="109">
        <f t="shared" si="103"/>
        <v>0</v>
      </c>
      <c r="N187" s="109"/>
      <c r="O187" s="109"/>
      <c r="P187" s="109">
        <f t="shared" si="104"/>
        <v>300</v>
      </c>
      <c r="Q187" s="109">
        <v>300</v>
      </c>
      <c r="R187" s="109"/>
      <c r="S187" s="109">
        <f t="shared" si="105"/>
        <v>300</v>
      </c>
      <c r="T187" s="109">
        <v>300</v>
      </c>
      <c r="U187" s="109"/>
      <c r="V187" s="109">
        <f t="shared" si="106"/>
        <v>0</v>
      </c>
      <c r="W187" s="109"/>
      <c r="X187" s="109"/>
      <c r="Y187" s="109">
        <f t="shared" si="107"/>
        <v>0</v>
      </c>
      <c r="Z187" s="109"/>
      <c r="AA187" s="109"/>
      <c r="AB187" s="109">
        <f t="shared" si="108"/>
        <v>0</v>
      </c>
      <c r="AC187" s="109"/>
      <c r="AD187" s="109"/>
      <c r="AE187" s="109"/>
      <c r="AF187" s="109"/>
      <c r="AG187" s="109"/>
      <c r="AH187" s="109"/>
      <c r="AI187" s="705" t="s">
        <v>114</v>
      </c>
      <c r="AJ187" s="109"/>
      <c r="AK187" s="691"/>
      <c r="AL187" s="706"/>
      <c r="AM187" s="706"/>
      <c r="AN187" s="706"/>
      <c r="AO187" s="91"/>
      <c r="AP187" s="91"/>
      <c r="AQ187" s="91"/>
      <c r="AR187" s="91"/>
      <c r="AS187" s="89"/>
    </row>
    <row r="188" spans="1:45" s="16" customFormat="1" ht="34.5" customHeight="1">
      <c r="A188" s="724">
        <v>5</v>
      </c>
      <c r="B188" s="721" t="s">
        <v>232</v>
      </c>
      <c r="C188" s="695"/>
      <c r="D188" s="109">
        <f t="shared" si="99"/>
        <v>1050</v>
      </c>
      <c r="E188" s="109">
        <v>1050</v>
      </c>
      <c r="F188" s="109">
        <f t="shared" si="100"/>
        <v>1050</v>
      </c>
      <c r="G188" s="109">
        <f t="shared" si="101"/>
        <v>1050</v>
      </c>
      <c r="H188" s="109"/>
      <c r="I188" s="109">
        <v>1050</v>
      </c>
      <c r="J188" s="109">
        <f t="shared" si="102"/>
        <v>0</v>
      </c>
      <c r="K188" s="109"/>
      <c r="L188" s="109"/>
      <c r="M188" s="109">
        <f t="shared" si="103"/>
        <v>0</v>
      </c>
      <c r="N188" s="109"/>
      <c r="O188" s="109"/>
      <c r="P188" s="109">
        <f t="shared" si="104"/>
        <v>1050</v>
      </c>
      <c r="Q188" s="109">
        <v>1050</v>
      </c>
      <c r="R188" s="109"/>
      <c r="S188" s="109">
        <f t="shared" si="105"/>
        <v>1050</v>
      </c>
      <c r="T188" s="109">
        <v>1050</v>
      </c>
      <c r="U188" s="109"/>
      <c r="V188" s="109">
        <f t="shared" si="106"/>
        <v>0</v>
      </c>
      <c r="W188" s="109"/>
      <c r="X188" s="109"/>
      <c r="Y188" s="109">
        <f t="shared" si="107"/>
        <v>0</v>
      </c>
      <c r="Z188" s="109"/>
      <c r="AA188" s="109"/>
      <c r="AB188" s="109">
        <f t="shared" si="108"/>
        <v>0</v>
      </c>
      <c r="AC188" s="109"/>
      <c r="AD188" s="109"/>
      <c r="AE188" s="109"/>
      <c r="AF188" s="109"/>
      <c r="AG188" s="109"/>
      <c r="AH188" s="109"/>
      <c r="AI188" s="705" t="s">
        <v>114</v>
      </c>
      <c r="AJ188" s="109"/>
      <c r="AK188" s="691"/>
      <c r="AL188" s="706"/>
      <c r="AM188" s="706"/>
      <c r="AN188" s="706"/>
      <c r="AO188" s="91"/>
      <c r="AP188" s="91"/>
      <c r="AQ188" s="91"/>
      <c r="AR188" s="91"/>
      <c r="AS188" s="89"/>
    </row>
    <row r="189" spans="1:45" s="16" customFormat="1" ht="34.5" customHeight="1">
      <c r="A189" s="724">
        <v>6</v>
      </c>
      <c r="B189" s="721" t="s">
        <v>193</v>
      </c>
      <c r="C189" s="695"/>
      <c r="D189" s="109">
        <f t="shared" si="99"/>
        <v>2000</v>
      </c>
      <c r="E189" s="109">
        <v>2000</v>
      </c>
      <c r="F189" s="109">
        <f t="shared" si="100"/>
        <v>2000</v>
      </c>
      <c r="G189" s="109">
        <f t="shared" si="101"/>
        <v>2000</v>
      </c>
      <c r="H189" s="109"/>
      <c r="I189" s="109">
        <v>2000</v>
      </c>
      <c r="J189" s="109">
        <f t="shared" si="102"/>
        <v>0</v>
      </c>
      <c r="K189" s="109"/>
      <c r="L189" s="109"/>
      <c r="M189" s="109">
        <f t="shared" si="103"/>
        <v>0</v>
      </c>
      <c r="N189" s="109"/>
      <c r="O189" s="109"/>
      <c r="P189" s="109">
        <f t="shared" si="104"/>
        <v>2000</v>
      </c>
      <c r="Q189" s="109">
        <v>2000</v>
      </c>
      <c r="R189" s="109"/>
      <c r="S189" s="109">
        <f t="shared" si="105"/>
        <v>1000</v>
      </c>
      <c r="T189" s="109">
        <v>1000</v>
      </c>
      <c r="U189" s="109"/>
      <c r="V189" s="109">
        <f t="shared" si="106"/>
        <v>1000</v>
      </c>
      <c r="W189" s="109">
        <v>1000</v>
      </c>
      <c r="X189" s="109"/>
      <c r="Y189" s="109">
        <f t="shared" si="107"/>
        <v>0</v>
      </c>
      <c r="Z189" s="109"/>
      <c r="AA189" s="109"/>
      <c r="AB189" s="109">
        <f t="shared" si="108"/>
        <v>0</v>
      </c>
      <c r="AC189" s="109"/>
      <c r="AD189" s="109"/>
      <c r="AE189" s="109"/>
      <c r="AF189" s="109"/>
      <c r="AG189" s="109"/>
      <c r="AH189" s="109"/>
      <c r="AI189" s="705" t="s">
        <v>114</v>
      </c>
      <c r="AJ189" s="109"/>
      <c r="AK189" s="691"/>
      <c r="AL189" s="706"/>
      <c r="AM189" s="706"/>
      <c r="AN189" s="706"/>
      <c r="AO189" s="91"/>
      <c r="AP189" s="91"/>
      <c r="AQ189" s="91"/>
      <c r="AR189" s="91"/>
      <c r="AS189" s="89"/>
    </row>
    <row r="190" spans="1:45" s="16" customFormat="1" ht="50.25" customHeight="1">
      <c r="A190" s="724">
        <v>7</v>
      </c>
      <c r="B190" s="721" t="s">
        <v>194</v>
      </c>
      <c r="C190" s="695"/>
      <c r="D190" s="109">
        <f t="shared" si="99"/>
        <v>500</v>
      </c>
      <c r="E190" s="109">
        <v>500</v>
      </c>
      <c r="F190" s="109">
        <f t="shared" si="100"/>
        <v>500</v>
      </c>
      <c r="G190" s="109">
        <f t="shared" si="101"/>
        <v>500</v>
      </c>
      <c r="H190" s="109"/>
      <c r="I190" s="109">
        <v>500</v>
      </c>
      <c r="J190" s="109">
        <f t="shared" si="102"/>
        <v>0</v>
      </c>
      <c r="K190" s="109"/>
      <c r="L190" s="109"/>
      <c r="M190" s="109">
        <f t="shared" si="103"/>
        <v>0</v>
      </c>
      <c r="N190" s="109"/>
      <c r="O190" s="109"/>
      <c r="P190" s="109">
        <f t="shared" si="104"/>
        <v>500</v>
      </c>
      <c r="Q190" s="109">
        <v>500</v>
      </c>
      <c r="R190" s="109"/>
      <c r="S190" s="109">
        <f t="shared" si="105"/>
        <v>500</v>
      </c>
      <c r="T190" s="109">
        <v>500</v>
      </c>
      <c r="U190" s="109"/>
      <c r="V190" s="109">
        <f t="shared" si="106"/>
        <v>0</v>
      </c>
      <c r="W190" s="109"/>
      <c r="X190" s="109"/>
      <c r="Y190" s="109">
        <f t="shared" si="107"/>
        <v>0</v>
      </c>
      <c r="Z190" s="109"/>
      <c r="AA190" s="109"/>
      <c r="AB190" s="109">
        <f t="shared" si="108"/>
        <v>0</v>
      </c>
      <c r="AC190" s="109"/>
      <c r="AD190" s="109"/>
      <c r="AE190" s="109"/>
      <c r="AF190" s="109"/>
      <c r="AG190" s="109"/>
      <c r="AH190" s="109"/>
      <c r="AI190" s="705" t="s">
        <v>114</v>
      </c>
      <c r="AJ190" s="109"/>
      <c r="AK190" s="691"/>
      <c r="AL190" s="706"/>
      <c r="AM190" s="706"/>
      <c r="AN190" s="706"/>
      <c r="AO190" s="91"/>
      <c r="AP190" s="91"/>
      <c r="AQ190" s="91"/>
      <c r="AR190" s="91"/>
      <c r="AS190" s="89"/>
    </row>
    <row r="191" spans="1:45" s="16" customFormat="1" ht="34.5" customHeight="1">
      <c r="A191" s="724">
        <v>8</v>
      </c>
      <c r="B191" s="721" t="s">
        <v>195</v>
      </c>
      <c r="C191" s="695"/>
      <c r="D191" s="109">
        <f t="shared" si="99"/>
        <v>1504</v>
      </c>
      <c r="E191" s="729">
        <v>1504</v>
      </c>
      <c r="F191" s="109">
        <f t="shared" si="100"/>
        <v>1504</v>
      </c>
      <c r="G191" s="109">
        <f t="shared" si="101"/>
        <v>1504</v>
      </c>
      <c r="H191" s="729"/>
      <c r="I191" s="729">
        <v>1504</v>
      </c>
      <c r="J191" s="109">
        <f t="shared" si="102"/>
        <v>0</v>
      </c>
      <c r="K191" s="729"/>
      <c r="L191" s="727"/>
      <c r="M191" s="109">
        <f t="shared" si="103"/>
        <v>0</v>
      </c>
      <c r="N191" s="727"/>
      <c r="O191" s="727"/>
      <c r="P191" s="109">
        <f t="shared" si="104"/>
        <v>1504</v>
      </c>
      <c r="Q191" s="729">
        <v>1504</v>
      </c>
      <c r="R191" s="727"/>
      <c r="S191" s="109">
        <f t="shared" si="105"/>
        <v>1000</v>
      </c>
      <c r="T191" s="109">
        <v>1000</v>
      </c>
      <c r="U191" s="109"/>
      <c r="V191" s="109">
        <f t="shared" si="106"/>
        <v>504</v>
      </c>
      <c r="W191" s="729">
        <v>504</v>
      </c>
      <c r="X191" s="727"/>
      <c r="Y191" s="109">
        <f t="shared" si="107"/>
        <v>0</v>
      </c>
      <c r="Z191" s="109"/>
      <c r="AA191" s="109"/>
      <c r="AB191" s="109">
        <f t="shared" si="108"/>
        <v>0</v>
      </c>
      <c r="AC191" s="109"/>
      <c r="AD191" s="109"/>
      <c r="AE191" s="109"/>
      <c r="AF191" s="109"/>
      <c r="AG191" s="109"/>
      <c r="AH191" s="109"/>
      <c r="AI191" s="705" t="s">
        <v>114</v>
      </c>
      <c r="AJ191" s="109"/>
      <c r="AK191" s="691"/>
      <c r="AL191" s="706"/>
      <c r="AM191" s="706"/>
      <c r="AN191" s="706"/>
      <c r="AO191" s="91"/>
      <c r="AP191" s="91"/>
      <c r="AQ191" s="91"/>
      <c r="AR191" s="91"/>
      <c r="AS191" s="89"/>
    </row>
    <row r="192" spans="1:45" s="16" customFormat="1" ht="70.5" customHeight="1">
      <c r="A192" s="724">
        <v>9</v>
      </c>
      <c r="B192" s="721" t="s">
        <v>196</v>
      </c>
      <c r="C192" s="695"/>
      <c r="D192" s="109">
        <f t="shared" si="99"/>
        <v>838</v>
      </c>
      <c r="E192" s="730">
        <v>838</v>
      </c>
      <c r="F192" s="109">
        <f t="shared" si="100"/>
        <v>838</v>
      </c>
      <c r="G192" s="109">
        <f t="shared" si="101"/>
        <v>838</v>
      </c>
      <c r="H192" s="730"/>
      <c r="I192" s="730">
        <v>838</v>
      </c>
      <c r="J192" s="109">
        <f t="shared" si="102"/>
        <v>0</v>
      </c>
      <c r="K192" s="730"/>
      <c r="L192" s="727"/>
      <c r="M192" s="109">
        <f t="shared" si="103"/>
        <v>0</v>
      </c>
      <c r="N192" s="727"/>
      <c r="O192" s="727"/>
      <c r="P192" s="109">
        <f t="shared" si="104"/>
        <v>838</v>
      </c>
      <c r="Q192" s="730">
        <v>838</v>
      </c>
      <c r="R192" s="727"/>
      <c r="S192" s="109">
        <f t="shared" si="105"/>
        <v>838</v>
      </c>
      <c r="T192" s="109">
        <v>838</v>
      </c>
      <c r="U192" s="109"/>
      <c r="V192" s="109">
        <f t="shared" si="106"/>
        <v>0</v>
      </c>
      <c r="W192" s="730"/>
      <c r="X192" s="727"/>
      <c r="Y192" s="109">
        <f t="shared" si="107"/>
        <v>0</v>
      </c>
      <c r="Z192" s="109"/>
      <c r="AA192" s="109"/>
      <c r="AB192" s="109">
        <f t="shared" si="108"/>
        <v>0</v>
      </c>
      <c r="AC192" s="109"/>
      <c r="AD192" s="109"/>
      <c r="AE192" s="109"/>
      <c r="AF192" s="109"/>
      <c r="AG192" s="109"/>
      <c r="AH192" s="109"/>
      <c r="AI192" s="705" t="s">
        <v>114</v>
      </c>
      <c r="AJ192" s="109"/>
      <c r="AK192" s="691"/>
      <c r="AL192" s="706"/>
      <c r="AM192" s="706"/>
      <c r="AN192" s="706"/>
      <c r="AO192" s="91"/>
      <c r="AP192" s="91"/>
      <c r="AQ192" s="91"/>
      <c r="AR192" s="91"/>
      <c r="AS192" s="89"/>
    </row>
    <row r="193" spans="1:45" s="16" customFormat="1" ht="39.75" customHeight="1">
      <c r="A193" s="724">
        <v>10</v>
      </c>
      <c r="B193" s="721" t="s">
        <v>197</v>
      </c>
      <c r="C193" s="695"/>
      <c r="D193" s="109">
        <f t="shared" si="99"/>
        <v>980</v>
      </c>
      <c r="E193" s="109">
        <v>980</v>
      </c>
      <c r="F193" s="109">
        <f t="shared" si="100"/>
        <v>980</v>
      </c>
      <c r="G193" s="109">
        <f t="shared" si="101"/>
        <v>980</v>
      </c>
      <c r="H193" s="109"/>
      <c r="I193" s="109">
        <v>980</v>
      </c>
      <c r="J193" s="109">
        <f t="shared" si="102"/>
        <v>0</v>
      </c>
      <c r="K193" s="109"/>
      <c r="L193" s="109"/>
      <c r="M193" s="109">
        <f t="shared" si="103"/>
        <v>0</v>
      </c>
      <c r="N193" s="109"/>
      <c r="O193" s="109"/>
      <c r="P193" s="109">
        <f t="shared" si="104"/>
        <v>980</v>
      </c>
      <c r="Q193" s="109">
        <v>980</v>
      </c>
      <c r="R193" s="109"/>
      <c r="S193" s="109">
        <f t="shared" si="105"/>
        <v>980</v>
      </c>
      <c r="T193" s="109">
        <v>980</v>
      </c>
      <c r="U193" s="109"/>
      <c r="V193" s="109">
        <f t="shared" si="106"/>
        <v>0</v>
      </c>
      <c r="W193" s="109"/>
      <c r="X193" s="109"/>
      <c r="Y193" s="109">
        <f t="shared" si="107"/>
        <v>0</v>
      </c>
      <c r="Z193" s="109"/>
      <c r="AA193" s="109"/>
      <c r="AB193" s="109">
        <f t="shared" si="108"/>
        <v>0</v>
      </c>
      <c r="AC193" s="109"/>
      <c r="AD193" s="109"/>
      <c r="AE193" s="109"/>
      <c r="AF193" s="109"/>
      <c r="AG193" s="109"/>
      <c r="AH193" s="109"/>
      <c r="AI193" s="705" t="s">
        <v>114</v>
      </c>
      <c r="AJ193" s="109"/>
      <c r="AK193" s="691"/>
      <c r="AL193" s="706"/>
      <c r="AM193" s="706"/>
      <c r="AN193" s="706"/>
      <c r="AO193" s="91"/>
      <c r="AP193" s="91"/>
      <c r="AQ193" s="91"/>
      <c r="AR193" s="91"/>
      <c r="AS193" s="89"/>
    </row>
    <row r="194" spans="1:45" s="16" customFormat="1" ht="34.5" customHeight="1">
      <c r="A194" s="724">
        <v>11</v>
      </c>
      <c r="B194" s="721" t="s">
        <v>198</v>
      </c>
      <c r="C194" s="695"/>
      <c r="D194" s="109">
        <f t="shared" si="99"/>
        <v>580</v>
      </c>
      <c r="E194" s="109">
        <v>580</v>
      </c>
      <c r="F194" s="109">
        <f t="shared" si="100"/>
        <v>580</v>
      </c>
      <c r="G194" s="109">
        <f t="shared" si="101"/>
        <v>580</v>
      </c>
      <c r="H194" s="109"/>
      <c r="I194" s="109">
        <v>580</v>
      </c>
      <c r="J194" s="109">
        <f t="shared" si="102"/>
        <v>0</v>
      </c>
      <c r="K194" s="109"/>
      <c r="L194" s="109"/>
      <c r="M194" s="109">
        <f t="shared" si="103"/>
        <v>0</v>
      </c>
      <c r="N194" s="109"/>
      <c r="O194" s="109"/>
      <c r="P194" s="109">
        <f t="shared" si="104"/>
        <v>580</v>
      </c>
      <c r="Q194" s="109">
        <v>580</v>
      </c>
      <c r="R194" s="109"/>
      <c r="S194" s="109">
        <f t="shared" si="105"/>
        <v>580</v>
      </c>
      <c r="T194" s="109">
        <v>580</v>
      </c>
      <c r="U194" s="109"/>
      <c r="V194" s="109">
        <f t="shared" si="106"/>
        <v>0</v>
      </c>
      <c r="W194" s="109"/>
      <c r="X194" s="109"/>
      <c r="Y194" s="109">
        <f t="shared" si="107"/>
        <v>0</v>
      </c>
      <c r="Z194" s="109"/>
      <c r="AA194" s="109"/>
      <c r="AB194" s="109">
        <f t="shared" si="108"/>
        <v>0</v>
      </c>
      <c r="AC194" s="109"/>
      <c r="AD194" s="109"/>
      <c r="AE194" s="109"/>
      <c r="AF194" s="109"/>
      <c r="AG194" s="109"/>
      <c r="AH194" s="109"/>
      <c r="AI194" s="705" t="s">
        <v>114</v>
      </c>
      <c r="AJ194" s="109"/>
      <c r="AK194" s="691"/>
      <c r="AL194" s="706"/>
      <c r="AM194" s="706"/>
      <c r="AN194" s="706"/>
      <c r="AO194" s="91"/>
      <c r="AP194" s="91"/>
      <c r="AQ194" s="91"/>
      <c r="AR194" s="91"/>
      <c r="AS194" s="89"/>
    </row>
    <row r="195" spans="1:45" s="16" customFormat="1" ht="34.5" customHeight="1">
      <c r="A195" s="724">
        <v>12</v>
      </c>
      <c r="B195" s="721" t="s">
        <v>199</v>
      </c>
      <c r="C195" s="695"/>
      <c r="D195" s="109">
        <f t="shared" si="99"/>
        <v>1854</v>
      </c>
      <c r="E195" s="727">
        <v>1854</v>
      </c>
      <c r="F195" s="109">
        <f t="shared" si="100"/>
        <v>1854</v>
      </c>
      <c r="G195" s="109">
        <f t="shared" si="101"/>
        <v>1854</v>
      </c>
      <c r="H195" s="727"/>
      <c r="I195" s="727">
        <v>1854</v>
      </c>
      <c r="J195" s="109">
        <f t="shared" si="102"/>
        <v>0</v>
      </c>
      <c r="K195" s="727"/>
      <c r="L195" s="727"/>
      <c r="M195" s="109">
        <f t="shared" si="103"/>
        <v>0</v>
      </c>
      <c r="N195" s="727"/>
      <c r="O195" s="727"/>
      <c r="P195" s="109">
        <f t="shared" si="104"/>
        <v>1854</v>
      </c>
      <c r="Q195" s="727">
        <v>1854</v>
      </c>
      <c r="R195" s="727"/>
      <c r="S195" s="109">
        <f t="shared" si="105"/>
        <v>1513</v>
      </c>
      <c r="T195" s="109">
        <v>1513</v>
      </c>
      <c r="U195" s="109"/>
      <c r="V195" s="109">
        <f t="shared" si="106"/>
        <v>341</v>
      </c>
      <c r="W195" s="727">
        <v>341</v>
      </c>
      <c r="X195" s="727"/>
      <c r="Y195" s="109">
        <f t="shared" si="107"/>
        <v>0</v>
      </c>
      <c r="Z195" s="727"/>
      <c r="AA195" s="109"/>
      <c r="AB195" s="109">
        <f t="shared" si="108"/>
        <v>0</v>
      </c>
      <c r="AC195" s="109"/>
      <c r="AD195" s="109"/>
      <c r="AE195" s="109"/>
      <c r="AF195" s="109"/>
      <c r="AG195" s="109"/>
      <c r="AH195" s="109"/>
      <c r="AI195" s="705" t="s">
        <v>114</v>
      </c>
      <c r="AJ195" s="109"/>
      <c r="AK195" s="691"/>
      <c r="AL195" s="706"/>
      <c r="AM195" s="706"/>
      <c r="AN195" s="706"/>
      <c r="AO195" s="91"/>
      <c r="AP195" s="91"/>
      <c r="AQ195" s="91"/>
      <c r="AR195" s="91"/>
      <c r="AS195" s="89"/>
    </row>
    <row r="196" spans="1:45" s="16" customFormat="1" ht="34.5" customHeight="1">
      <c r="A196" s="724">
        <v>13</v>
      </c>
      <c r="B196" s="721" t="s">
        <v>200</v>
      </c>
      <c r="C196" s="695"/>
      <c r="D196" s="109">
        <f t="shared" si="99"/>
        <v>300</v>
      </c>
      <c r="E196" s="109">
        <v>300</v>
      </c>
      <c r="F196" s="109">
        <f t="shared" si="100"/>
        <v>300</v>
      </c>
      <c r="G196" s="109">
        <f t="shared" si="101"/>
        <v>300</v>
      </c>
      <c r="H196" s="109"/>
      <c r="I196" s="109">
        <v>300</v>
      </c>
      <c r="J196" s="109">
        <f t="shared" si="102"/>
        <v>0</v>
      </c>
      <c r="K196" s="109"/>
      <c r="L196" s="109"/>
      <c r="M196" s="109">
        <f t="shared" si="103"/>
        <v>0</v>
      </c>
      <c r="N196" s="109"/>
      <c r="O196" s="109"/>
      <c r="P196" s="109">
        <f t="shared" si="104"/>
        <v>300</v>
      </c>
      <c r="Q196" s="109">
        <v>300</v>
      </c>
      <c r="R196" s="109"/>
      <c r="S196" s="109">
        <f t="shared" si="105"/>
        <v>0</v>
      </c>
      <c r="T196" s="109"/>
      <c r="U196" s="109"/>
      <c r="V196" s="109">
        <f t="shared" si="106"/>
        <v>0</v>
      </c>
      <c r="W196" s="109"/>
      <c r="X196" s="109"/>
      <c r="Y196" s="109">
        <f t="shared" si="107"/>
        <v>300</v>
      </c>
      <c r="Z196" s="109">
        <v>300</v>
      </c>
      <c r="AA196" s="109"/>
      <c r="AB196" s="109">
        <f t="shared" si="108"/>
        <v>0</v>
      </c>
      <c r="AC196" s="109"/>
      <c r="AD196" s="109"/>
      <c r="AE196" s="109"/>
      <c r="AF196" s="109"/>
      <c r="AG196" s="109"/>
      <c r="AH196" s="109"/>
      <c r="AI196" s="109"/>
      <c r="AJ196" s="109"/>
      <c r="AK196" s="691"/>
      <c r="AL196" s="706"/>
      <c r="AM196" s="706"/>
      <c r="AN196" s="706"/>
      <c r="AO196" s="91"/>
      <c r="AP196" s="91"/>
      <c r="AQ196" s="91"/>
      <c r="AR196" s="91"/>
      <c r="AS196" s="89"/>
    </row>
    <row r="197" spans="1:45" s="16" customFormat="1" ht="50.25" customHeight="1">
      <c r="A197" s="724">
        <v>14</v>
      </c>
      <c r="B197" s="721" t="s">
        <v>201</v>
      </c>
      <c r="C197" s="695"/>
      <c r="D197" s="109">
        <f t="shared" si="99"/>
        <v>1616</v>
      </c>
      <c r="E197" s="109">
        <v>1616</v>
      </c>
      <c r="F197" s="109">
        <f t="shared" si="100"/>
        <v>1616</v>
      </c>
      <c r="G197" s="109">
        <f t="shared" si="101"/>
        <v>1616</v>
      </c>
      <c r="H197" s="109"/>
      <c r="I197" s="109">
        <v>1616</v>
      </c>
      <c r="J197" s="109">
        <f t="shared" si="102"/>
        <v>0</v>
      </c>
      <c r="K197" s="109"/>
      <c r="L197" s="109"/>
      <c r="M197" s="109">
        <f t="shared" si="103"/>
        <v>0</v>
      </c>
      <c r="N197" s="109"/>
      <c r="O197" s="109"/>
      <c r="P197" s="109">
        <f t="shared" si="104"/>
        <v>1616</v>
      </c>
      <c r="Q197" s="109">
        <v>1616</v>
      </c>
      <c r="R197" s="109"/>
      <c r="S197" s="109">
        <f t="shared" si="105"/>
        <v>0</v>
      </c>
      <c r="T197" s="109"/>
      <c r="U197" s="109"/>
      <c r="V197" s="109">
        <f t="shared" si="106"/>
        <v>0</v>
      </c>
      <c r="W197" s="109"/>
      <c r="X197" s="109"/>
      <c r="Y197" s="109">
        <f t="shared" si="107"/>
        <v>1616</v>
      </c>
      <c r="Z197" s="109">
        <v>1616</v>
      </c>
      <c r="AA197" s="109"/>
      <c r="AB197" s="109">
        <f t="shared" si="108"/>
        <v>0</v>
      </c>
      <c r="AC197" s="109"/>
      <c r="AD197" s="109"/>
      <c r="AE197" s="109"/>
      <c r="AF197" s="109"/>
      <c r="AG197" s="109"/>
      <c r="AH197" s="109"/>
      <c r="AI197" s="109"/>
      <c r="AJ197" s="109"/>
      <c r="AK197" s="691"/>
      <c r="AL197" s="706"/>
      <c r="AM197" s="706"/>
      <c r="AN197" s="706"/>
      <c r="AO197" s="91"/>
      <c r="AP197" s="91"/>
      <c r="AQ197" s="91"/>
      <c r="AR197" s="91"/>
      <c r="AS197" s="89"/>
    </row>
    <row r="198" spans="1:45" s="16" customFormat="1" ht="33" customHeight="1">
      <c r="A198" s="724">
        <v>15</v>
      </c>
      <c r="B198" s="721" t="s">
        <v>202</v>
      </c>
      <c r="C198" s="695"/>
      <c r="D198" s="109">
        <f t="shared" si="99"/>
        <v>2538</v>
      </c>
      <c r="E198" s="728">
        <v>2538</v>
      </c>
      <c r="F198" s="109">
        <f t="shared" si="100"/>
        <v>2538</v>
      </c>
      <c r="G198" s="109">
        <f t="shared" si="101"/>
        <v>2538</v>
      </c>
      <c r="H198" s="728"/>
      <c r="I198" s="728">
        <v>2538</v>
      </c>
      <c r="J198" s="109">
        <f t="shared" si="102"/>
        <v>0</v>
      </c>
      <c r="K198" s="728"/>
      <c r="L198" s="727"/>
      <c r="M198" s="109">
        <f t="shared" si="103"/>
        <v>0</v>
      </c>
      <c r="N198" s="727"/>
      <c r="O198" s="727"/>
      <c r="P198" s="109">
        <f t="shared" si="104"/>
        <v>2538</v>
      </c>
      <c r="Q198" s="728">
        <v>2538</v>
      </c>
      <c r="R198" s="727"/>
      <c r="S198" s="109">
        <f t="shared" si="105"/>
        <v>0</v>
      </c>
      <c r="T198" s="109"/>
      <c r="U198" s="109"/>
      <c r="V198" s="109">
        <f t="shared" si="106"/>
        <v>0</v>
      </c>
      <c r="W198" s="109"/>
      <c r="X198" s="109"/>
      <c r="Y198" s="109">
        <f t="shared" si="107"/>
        <v>2538</v>
      </c>
      <c r="Z198" s="728">
        <v>2538</v>
      </c>
      <c r="AA198" s="727"/>
      <c r="AB198" s="109">
        <f t="shared" si="108"/>
        <v>0</v>
      </c>
      <c r="AC198" s="109"/>
      <c r="AD198" s="109"/>
      <c r="AE198" s="109"/>
      <c r="AF198" s="109"/>
      <c r="AG198" s="109"/>
      <c r="AH198" s="109"/>
      <c r="AI198" s="109"/>
      <c r="AJ198" s="109"/>
      <c r="AK198" s="691"/>
      <c r="AL198" s="706">
        <f>L30-AL30</f>
        <v>7912</v>
      </c>
      <c r="AM198" s="706"/>
      <c r="AN198" s="706"/>
      <c r="AO198" s="91"/>
      <c r="AP198" s="91"/>
      <c r="AQ198" s="91"/>
      <c r="AR198" s="91"/>
      <c r="AS198" s="89"/>
    </row>
    <row r="199" spans="1:45" s="16" customFormat="1" ht="34.5" customHeight="1">
      <c r="A199" s="724">
        <v>16</v>
      </c>
      <c r="B199" s="721" t="s">
        <v>203</v>
      </c>
      <c r="C199" s="695"/>
      <c r="D199" s="109">
        <f t="shared" si="99"/>
        <v>1138</v>
      </c>
      <c r="E199" s="731">
        <v>1138</v>
      </c>
      <c r="F199" s="109">
        <f t="shared" si="100"/>
        <v>1138</v>
      </c>
      <c r="G199" s="109">
        <f t="shared" si="101"/>
        <v>1138</v>
      </c>
      <c r="H199" s="731"/>
      <c r="I199" s="731">
        <v>1138</v>
      </c>
      <c r="J199" s="109">
        <f t="shared" si="102"/>
        <v>0</v>
      </c>
      <c r="K199" s="731"/>
      <c r="L199" s="727"/>
      <c r="M199" s="109">
        <f t="shared" si="103"/>
        <v>0</v>
      </c>
      <c r="N199" s="727"/>
      <c r="O199" s="727"/>
      <c r="P199" s="109">
        <f t="shared" si="104"/>
        <v>1138</v>
      </c>
      <c r="Q199" s="731">
        <v>1138</v>
      </c>
      <c r="R199" s="727"/>
      <c r="S199" s="109">
        <f t="shared" si="105"/>
        <v>0</v>
      </c>
      <c r="T199" s="109"/>
      <c r="U199" s="109"/>
      <c r="V199" s="109">
        <f t="shared" si="106"/>
        <v>0</v>
      </c>
      <c r="W199" s="109"/>
      <c r="X199" s="109"/>
      <c r="Y199" s="109">
        <f t="shared" si="107"/>
        <v>1138</v>
      </c>
      <c r="Z199" s="731">
        <v>1138</v>
      </c>
      <c r="AA199" s="727"/>
      <c r="AB199" s="109">
        <f t="shared" si="108"/>
        <v>0</v>
      </c>
      <c r="AC199" s="109"/>
      <c r="AD199" s="109"/>
      <c r="AE199" s="109"/>
      <c r="AF199" s="109"/>
      <c r="AG199" s="109"/>
      <c r="AH199" s="109"/>
      <c r="AI199" s="109"/>
      <c r="AJ199" s="109"/>
      <c r="AK199" s="691"/>
      <c r="AL199" s="706"/>
      <c r="AM199" s="706"/>
      <c r="AN199" s="706"/>
      <c r="AO199" s="91"/>
      <c r="AP199" s="91"/>
      <c r="AQ199" s="91"/>
      <c r="AR199" s="91"/>
      <c r="AS199" s="89"/>
    </row>
    <row r="200" spans="1:45" s="90" customFormat="1" ht="24.75" customHeight="1">
      <c r="A200" s="724">
        <v>17</v>
      </c>
      <c r="B200" s="721" t="s">
        <v>204</v>
      </c>
      <c r="C200" s="698"/>
      <c r="D200" s="109">
        <f t="shared" si="99"/>
        <v>2000</v>
      </c>
      <c r="E200" s="109">
        <v>2000</v>
      </c>
      <c r="F200" s="109">
        <f t="shared" si="100"/>
        <v>2000</v>
      </c>
      <c r="G200" s="109">
        <f t="shared" si="101"/>
        <v>2000</v>
      </c>
      <c r="H200" s="109"/>
      <c r="I200" s="109">
        <v>2000</v>
      </c>
      <c r="J200" s="109">
        <f t="shared" si="102"/>
        <v>0</v>
      </c>
      <c r="K200" s="109"/>
      <c r="L200" s="109"/>
      <c r="M200" s="109">
        <f t="shared" si="103"/>
        <v>0</v>
      </c>
      <c r="N200" s="109"/>
      <c r="O200" s="109"/>
      <c r="P200" s="109">
        <f t="shared" si="104"/>
        <v>2000</v>
      </c>
      <c r="Q200" s="109">
        <v>2000</v>
      </c>
      <c r="R200" s="109"/>
      <c r="S200" s="109">
        <f t="shared" si="105"/>
        <v>0</v>
      </c>
      <c r="T200" s="699"/>
      <c r="U200" s="699"/>
      <c r="V200" s="109">
        <f t="shared" si="106"/>
        <v>0</v>
      </c>
      <c r="W200" s="699"/>
      <c r="X200" s="699"/>
      <c r="Y200" s="109">
        <f t="shared" si="107"/>
        <v>2000</v>
      </c>
      <c r="Z200" s="109">
        <v>2000</v>
      </c>
      <c r="AA200" s="109"/>
      <c r="AB200" s="109">
        <f t="shared" si="108"/>
        <v>0</v>
      </c>
      <c r="AC200" s="699"/>
      <c r="AD200" s="699"/>
      <c r="AE200" s="699"/>
      <c r="AF200" s="699"/>
      <c r="AG200" s="699"/>
      <c r="AH200" s="699"/>
      <c r="AI200" s="699"/>
      <c r="AJ200" s="699"/>
      <c r="AK200" s="691"/>
      <c r="AL200" s="702"/>
      <c r="AM200" s="702"/>
      <c r="AN200" s="702"/>
      <c r="AO200" s="89"/>
      <c r="AP200" s="89"/>
      <c r="AQ200" s="89"/>
      <c r="AR200" s="89"/>
      <c r="AS200" s="89"/>
    </row>
    <row r="201" spans="1:45" s="16" customFormat="1" ht="34.5" customHeight="1">
      <c r="A201" s="724">
        <v>18</v>
      </c>
      <c r="B201" s="721" t="s">
        <v>205</v>
      </c>
      <c r="C201" s="695"/>
      <c r="D201" s="109">
        <f t="shared" si="99"/>
        <v>2000</v>
      </c>
      <c r="E201" s="727">
        <v>2000</v>
      </c>
      <c r="F201" s="109">
        <f t="shared" si="100"/>
        <v>2000</v>
      </c>
      <c r="G201" s="109">
        <f t="shared" si="101"/>
        <v>2000</v>
      </c>
      <c r="H201" s="727"/>
      <c r="I201" s="727">
        <v>2000</v>
      </c>
      <c r="J201" s="109">
        <f t="shared" si="102"/>
        <v>0</v>
      </c>
      <c r="K201" s="727"/>
      <c r="L201" s="727"/>
      <c r="M201" s="109">
        <f t="shared" si="103"/>
        <v>0</v>
      </c>
      <c r="N201" s="727"/>
      <c r="O201" s="727"/>
      <c r="P201" s="109">
        <f t="shared" si="104"/>
        <v>2000</v>
      </c>
      <c r="Q201" s="727">
        <v>2000</v>
      </c>
      <c r="R201" s="727"/>
      <c r="S201" s="109">
        <f t="shared" si="105"/>
        <v>0</v>
      </c>
      <c r="T201" s="109"/>
      <c r="U201" s="109"/>
      <c r="V201" s="109">
        <f t="shared" si="106"/>
        <v>0</v>
      </c>
      <c r="W201" s="109"/>
      <c r="X201" s="109"/>
      <c r="Y201" s="109">
        <f t="shared" si="107"/>
        <v>2000</v>
      </c>
      <c r="Z201" s="727">
        <v>2000</v>
      </c>
      <c r="AA201" s="727"/>
      <c r="AB201" s="109">
        <f t="shared" si="108"/>
        <v>0</v>
      </c>
      <c r="AC201" s="109"/>
      <c r="AD201" s="109"/>
      <c r="AE201" s="109"/>
      <c r="AF201" s="109"/>
      <c r="AG201" s="109"/>
      <c r="AH201" s="109"/>
      <c r="AI201" s="109"/>
      <c r="AJ201" s="109"/>
      <c r="AK201" s="691"/>
      <c r="AL201" s="706"/>
      <c r="AM201" s="706"/>
      <c r="AN201" s="706"/>
      <c r="AO201" s="91"/>
      <c r="AP201" s="91"/>
      <c r="AQ201" s="91"/>
      <c r="AR201" s="91"/>
      <c r="AS201" s="89"/>
    </row>
    <row r="202" spans="1:45" s="16" customFormat="1" ht="50.25" customHeight="1">
      <c r="A202" s="724">
        <v>19</v>
      </c>
      <c r="B202" s="721" t="s">
        <v>206</v>
      </c>
      <c r="C202" s="695"/>
      <c r="D202" s="109">
        <f t="shared" si="99"/>
        <v>2154</v>
      </c>
      <c r="E202" s="729">
        <v>2154</v>
      </c>
      <c r="F202" s="109">
        <f t="shared" si="100"/>
        <v>2154</v>
      </c>
      <c r="G202" s="109">
        <f t="shared" si="101"/>
        <v>2154</v>
      </c>
      <c r="H202" s="729"/>
      <c r="I202" s="729">
        <v>2154</v>
      </c>
      <c r="J202" s="109">
        <f t="shared" si="102"/>
        <v>0</v>
      </c>
      <c r="K202" s="729"/>
      <c r="L202" s="727"/>
      <c r="M202" s="109">
        <f t="shared" si="103"/>
        <v>0</v>
      </c>
      <c r="N202" s="727"/>
      <c r="O202" s="727"/>
      <c r="P202" s="109">
        <f t="shared" si="104"/>
        <v>2154</v>
      </c>
      <c r="Q202" s="729">
        <v>2154</v>
      </c>
      <c r="R202" s="727"/>
      <c r="S202" s="109">
        <f t="shared" si="105"/>
        <v>0</v>
      </c>
      <c r="T202" s="109"/>
      <c r="U202" s="109"/>
      <c r="V202" s="109">
        <f t="shared" si="106"/>
        <v>0</v>
      </c>
      <c r="W202" s="109"/>
      <c r="X202" s="109"/>
      <c r="Y202" s="109">
        <f t="shared" si="107"/>
        <v>2154</v>
      </c>
      <c r="Z202" s="729">
        <v>2154</v>
      </c>
      <c r="AA202" s="727"/>
      <c r="AB202" s="109">
        <f t="shared" si="108"/>
        <v>0</v>
      </c>
      <c r="AC202" s="109"/>
      <c r="AD202" s="109"/>
      <c r="AE202" s="109"/>
      <c r="AF202" s="109"/>
      <c r="AG202" s="109"/>
      <c r="AH202" s="109"/>
      <c r="AI202" s="109"/>
      <c r="AJ202" s="109"/>
      <c r="AK202" s="691"/>
      <c r="AL202" s="706"/>
      <c r="AM202" s="706"/>
      <c r="AN202" s="706"/>
      <c r="AO202" s="91"/>
      <c r="AP202" s="91"/>
      <c r="AQ202" s="91"/>
      <c r="AR202" s="91"/>
      <c r="AS202" s="89"/>
    </row>
    <row r="203" spans="1:45" s="16" customFormat="1" ht="50.25" customHeight="1">
      <c r="A203" s="724">
        <v>20</v>
      </c>
      <c r="B203" s="721" t="s">
        <v>233</v>
      </c>
      <c r="C203" s="695"/>
      <c r="D203" s="109">
        <f t="shared" si="99"/>
        <v>3114</v>
      </c>
      <c r="E203" s="727">
        <v>3114</v>
      </c>
      <c r="F203" s="109">
        <f t="shared" si="100"/>
        <v>3114</v>
      </c>
      <c r="G203" s="109">
        <f t="shared" si="101"/>
        <v>3114</v>
      </c>
      <c r="H203" s="727"/>
      <c r="I203" s="727">
        <v>3114</v>
      </c>
      <c r="J203" s="109">
        <f t="shared" si="102"/>
        <v>0</v>
      </c>
      <c r="K203" s="727"/>
      <c r="L203" s="727"/>
      <c r="M203" s="109">
        <f t="shared" si="103"/>
        <v>0</v>
      </c>
      <c r="N203" s="727"/>
      <c r="O203" s="727"/>
      <c r="P203" s="109">
        <f t="shared" si="104"/>
        <v>3114</v>
      </c>
      <c r="Q203" s="727">
        <v>3114</v>
      </c>
      <c r="R203" s="727"/>
      <c r="S203" s="109">
        <f t="shared" si="105"/>
        <v>0</v>
      </c>
      <c r="T203" s="109"/>
      <c r="U203" s="109"/>
      <c r="V203" s="109">
        <f t="shared" si="106"/>
        <v>0</v>
      </c>
      <c r="W203" s="109"/>
      <c r="X203" s="109"/>
      <c r="Y203" s="109">
        <f t="shared" si="107"/>
        <v>3114</v>
      </c>
      <c r="Z203" s="727">
        <v>3114</v>
      </c>
      <c r="AA203" s="727"/>
      <c r="AB203" s="109">
        <f t="shared" si="108"/>
        <v>0</v>
      </c>
      <c r="AC203" s="109"/>
      <c r="AD203" s="109"/>
      <c r="AE203" s="109"/>
      <c r="AF203" s="109"/>
      <c r="AG203" s="109"/>
      <c r="AH203" s="109"/>
      <c r="AI203" s="109"/>
      <c r="AJ203" s="109"/>
      <c r="AK203" s="691"/>
      <c r="AL203" s="706"/>
      <c r="AM203" s="706"/>
      <c r="AN203" s="706"/>
      <c r="AO203" s="91"/>
      <c r="AP203" s="91"/>
      <c r="AQ203" s="91"/>
      <c r="AR203" s="91"/>
      <c r="AS203" s="89"/>
    </row>
    <row r="204" spans="1:45" s="16" customFormat="1" ht="50.25" customHeight="1">
      <c r="A204" s="724">
        <v>21</v>
      </c>
      <c r="B204" s="721" t="s">
        <v>207</v>
      </c>
      <c r="C204" s="695"/>
      <c r="D204" s="109">
        <f t="shared" si="99"/>
        <v>4154</v>
      </c>
      <c r="E204" s="732">
        <v>4154</v>
      </c>
      <c r="F204" s="109">
        <f t="shared" si="100"/>
        <v>4154</v>
      </c>
      <c r="G204" s="109">
        <f t="shared" si="101"/>
        <v>4154</v>
      </c>
      <c r="H204" s="732"/>
      <c r="I204" s="732">
        <v>4154</v>
      </c>
      <c r="J204" s="109">
        <f t="shared" si="102"/>
        <v>0</v>
      </c>
      <c r="K204" s="732"/>
      <c r="L204" s="727"/>
      <c r="M204" s="109">
        <f t="shared" si="103"/>
        <v>0</v>
      </c>
      <c r="N204" s="727"/>
      <c r="O204" s="727"/>
      <c r="P204" s="109">
        <f t="shared" si="104"/>
        <v>4154</v>
      </c>
      <c r="Q204" s="732">
        <v>4154</v>
      </c>
      <c r="R204" s="727"/>
      <c r="S204" s="109">
        <f t="shared" si="105"/>
        <v>0</v>
      </c>
      <c r="T204" s="109"/>
      <c r="U204" s="109"/>
      <c r="V204" s="109">
        <f t="shared" si="106"/>
        <v>0</v>
      </c>
      <c r="W204" s="109"/>
      <c r="X204" s="109"/>
      <c r="Y204" s="109">
        <f t="shared" si="107"/>
        <v>4154</v>
      </c>
      <c r="Z204" s="732">
        <v>4154</v>
      </c>
      <c r="AA204" s="727"/>
      <c r="AB204" s="109">
        <f t="shared" si="108"/>
        <v>0</v>
      </c>
      <c r="AC204" s="109"/>
      <c r="AD204" s="109"/>
      <c r="AE204" s="109"/>
      <c r="AF204" s="109"/>
      <c r="AG204" s="109"/>
      <c r="AH204" s="109"/>
      <c r="AI204" s="109"/>
      <c r="AJ204" s="109"/>
      <c r="AK204" s="691"/>
      <c r="AL204" s="706"/>
      <c r="AM204" s="706"/>
      <c r="AN204" s="706"/>
      <c r="AO204" s="91"/>
      <c r="AP204" s="91"/>
      <c r="AQ204" s="91"/>
      <c r="AR204" s="91"/>
      <c r="AS204" s="89"/>
    </row>
    <row r="205" spans="1:45" s="16" customFormat="1" ht="33.75" customHeight="1">
      <c r="A205" s="724">
        <v>22</v>
      </c>
      <c r="B205" s="721" t="s">
        <v>208</v>
      </c>
      <c r="C205" s="695"/>
      <c r="D205" s="109">
        <f t="shared" si="99"/>
        <v>800</v>
      </c>
      <c r="E205" s="109">
        <v>800</v>
      </c>
      <c r="F205" s="109">
        <f t="shared" si="100"/>
        <v>800</v>
      </c>
      <c r="G205" s="109">
        <f t="shared" si="101"/>
        <v>800</v>
      </c>
      <c r="H205" s="109"/>
      <c r="I205" s="109">
        <v>800</v>
      </c>
      <c r="J205" s="109">
        <f t="shared" si="102"/>
        <v>0</v>
      </c>
      <c r="K205" s="109"/>
      <c r="L205" s="109"/>
      <c r="M205" s="109">
        <f t="shared" si="103"/>
        <v>0</v>
      </c>
      <c r="N205" s="109"/>
      <c r="O205" s="109"/>
      <c r="P205" s="109">
        <f t="shared" si="104"/>
        <v>800</v>
      </c>
      <c r="Q205" s="109">
        <v>800</v>
      </c>
      <c r="R205" s="109"/>
      <c r="S205" s="109">
        <f t="shared" si="105"/>
        <v>0</v>
      </c>
      <c r="T205" s="109"/>
      <c r="U205" s="109"/>
      <c r="V205" s="109">
        <f t="shared" si="106"/>
        <v>0</v>
      </c>
      <c r="W205" s="109"/>
      <c r="X205" s="109"/>
      <c r="Y205" s="109">
        <f t="shared" si="107"/>
        <v>800</v>
      </c>
      <c r="Z205" s="109">
        <v>800</v>
      </c>
      <c r="AA205" s="109"/>
      <c r="AB205" s="109">
        <f t="shared" si="108"/>
        <v>0</v>
      </c>
      <c r="AC205" s="109"/>
      <c r="AD205" s="109"/>
      <c r="AE205" s="109"/>
      <c r="AF205" s="109"/>
      <c r="AG205" s="109"/>
      <c r="AH205" s="109"/>
      <c r="AI205" s="109"/>
      <c r="AJ205" s="109"/>
      <c r="AK205" s="691"/>
      <c r="AL205" s="706"/>
      <c r="AM205" s="706"/>
      <c r="AN205" s="706"/>
      <c r="AO205" s="91"/>
      <c r="AP205" s="91"/>
      <c r="AQ205" s="91"/>
      <c r="AR205" s="91"/>
      <c r="AS205" s="89"/>
    </row>
    <row r="206" spans="1:45" s="16" customFormat="1" ht="34.5" customHeight="1">
      <c r="A206" s="724">
        <v>23</v>
      </c>
      <c r="B206" s="721" t="s">
        <v>209</v>
      </c>
      <c r="C206" s="695"/>
      <c r="D206" s="109">
        <f t="shared" si="99"/>
        <v>416</v>
      </c>
      <c r="E206" s="109">
        <v>416</v>
      </c>
      <c r="F206" s="109">
        <f t="shared" si="100"/>
        <v>416</v>
      </c>
      <c r="G206" s="109">
        <f t="shared" si="101"/>
        <v>416</v>
      </c>
      <c r="H206" s="109"/>
      <c r="I206" s="109">
        <v>416</v>
      </c>
      <c r="J206" s="109">
        <f t="shared" si="102"/>
        <v>0</v>
      </c>
      <c r="K206" s="109"/>
      <c r="L206" s="109"/>
      <c r="M206" s="109">
        <f t="shared" si="103"/>
        <v>0</v>
      </c>
      <c r="N206" s="109"/>
      <c r="O206" s="109"/>
      <c r="P206" s="109">
        <f t="shared" si="104"/>
        <v>416</v>
      </c>
      <c r="Q206" s="109">
        <v>416</v>
      </c>
      <c r="R206" s="109"/>
      <c r="S206" s="109">
        <f t="shared" si="105"/>
        <v>0</v>
      </c>
      <c r="T206" s="109"/>
      <c r="U206" s="109"/>
      <c r="V206" s="109">
        <f t="shared" si="106"/>
        <v>0</v>
      </c>
      <c r="W206" s="109"/>
      <c r="X206" s="109"/>
      <c r="Y206" s="109">
        <f t="shared" si="107"/>
        <v>416</v>
      </c>
      <c r="Z206" s="109">
        <v>416</v>
      </c>
      <c r="AA206" s="109"/>
      <c r="AB206" s="109">
        <f t="shared" si="108"/>
        <v>0</v>
      </c>
      <c r="AC206" s="109"/>
      <c r="AD206" s="109"/>
      <c r="AE206" s="109"/>
      <c r="AF206" s="109"/>
      <c r="AG206" s="109"/>
      <c r="AH206" s="109"/>
      <c r="AI206" s="109"/>
      <c r="AJ206" s="109"/>
      <c r="AK206" s="691"/>
      <c r="AL206" s="706"/>
      <c r="AM206" s="706"/>
      <c r="AN206" s="706"/>
      <c r="AO206" s="91"/>
      <c r="AP206" s="91"/>
      <c r="AQ206" s="91"/>
      <c r="AR206" s="91"/>
      <c r="AS206" s="89"/>
    </row>
    <row r="207" spans="1:45" s="16" customFormat="1" ht="34.5" customHeight="1">
      <c r="A207" s="724">
        <v>24</v>
      </c>
      <c r="B207" s="721" t="s">
        <v>210</v>
      </c>
      <c r="C207" s="695"/>
      <c r="D207" s="109">
        <f t="shared" si="99"/>
        <v>1500</v>
      </c>
      <c r="E207" s="109">
        <v>1500</v>
      </c>
      <c r="F207" s="109">
        <f t="shared" si="100"/>
        <v>1500</v>
      </c>
      <c r="G207" s="109">
        <f t="shared" si="101"/>
        <v>1500</v>
      </c>
      <c r="H207" s="109"/>
      <c r="I207" s="109">
        <v>1500</v>
      </c>
      <c r="J207" s="109">
        <f t="shared" si="102"/>
        <v>0</v>
      </c>
      <c r="K207" s="109"/>
      <c r="L207" s="109"/>
      <c r="M207" s="109">
        <f t="shared" si="103"/>
        <v>0</v>
      </c>
      <c r="N207" s="109"/>
      <c r="O207" s="109"/>
      <c r="P207" s="109">
        <f t="shared" si="104"/>
        <v>1500</v>
      </c>
      <c r="Q207" s="109">
        <v>1500</v>
      </c>
      <c r="R207" s="109"/>
      <c r="S207" s="109">
        <f t="shared" si="105"/>
        <v>0</v>
      </c>
      <c r="T207" s="109"/>
      <c r="U207" s="109"/>
      <c r="V207" s="109">
        <f t="shared" si="106"/>
        <v>0</v>
      </c>
      <c r="W207" s="109"/>
      <c r="X207" s="109"/>
      <c r="Y207" s="109">
        <f t="shared" si="107"/>
        <v>1500</v>
      </c>
      <c r="Z207" s="109">
        <v>1500</v>
      </c>
      <c r="AA207" s="109"/>
      <c r="AB207" s="109">
        <f t="shared" si="108"/>
        <v>0</v>
      </c>
      <c r="AC207" s="109"/>
      <c r="AD207" s="109"/>
      <c r="AE207" s="109"/>
      <c r="AF207" s="109"/>
      <c r="AG207" s="109"/>
      <c r="AH207" s="109"/>
      <c r="AI207" s="109"/>
      <c r="AJ207" s="109"/>
      <c r="AK207" s="691"/>
      <c r="AL207" s="706"/>
      <c r="AM207" s="706"/>
      <c r="AN207" s="706"/>
      <c r="AO207" s="91"/>
      <c r="AP207" s="91"/>
      <c r="AQ207" s="91"/>
      <c r="AR207" s="91"/>
      <c r="AS207" s="89"/>
    </row>
    <row r="208" spans="1:45" s="16" customFormat="1" ht="34.5" customHeight="1">
      <c r="A208" s="724">
        <v>25</v>
      </c>
      <c r="B208" s="721" t="s">
        <v>211</v>
      </c>
      <c r="C208" s="695"/>
      <c r="D208" s="109">
        <f t="shared" si="99"/>
        <v>1000</v>
      </c>
      <c r="E208" s="109">
        <v>1000</v>
      </c>
      <c r="F208" s="109">
        <f t="shared" si="100"/>
        <v>1000</v>
      </c>
      <c r="G208" s="109">
        <f t="shared" si="101"/>
        <v>1000</v>
      </c>
      <c r="H208" s="109"/>
      <c r="I208" s="109">
        <v>1000</v>
      </c>
      <c r="J208" s="109">
        <f t="shared" si="102"/>
        <v>0</v>
      </c>
      <c r="K208" s="109"/>
      <c r="L208" s="109"/>
      <c r="M208" s="109">
        <f t="shared" si="103"/>
        <v>0</v>
      </c>
      <c r="N208" s="109"/>
      <c r="O208" s="109"/>
      <c r="P208" s="109">
        <f t="shared" si="104"/>
        <v>1000</v>
      </c>
      <c r="Q208" s="109">
        <v>1000</v>
      </c>
      <c r="R208" s="109"/>
      <c r="S208" s="109">
        <f t="shared" si="105"/>
        <v>0</v>
      </c>
      <c r="T208" s="109"/>
      <c r="U208" s="109"/>
      <c r="V208" s="109">
        <f t="shared" si="106"/>
        <v>0</v>
      </c>
      <c r="W208" s="109"/>
      <c r="X208" s="109"/>
      <c r="Y208" s="109">
        <f t="shared" si="107"/>
        <v>0</v>
      </c>
      <c r="Z208" s="109"/>
      <c r="AA208" s="109"/>
      <c r="AB208" s="109">
        <f t="shared" si="108"/>
        <v>1000</v>
      </c>
      <c r="AC208" s="109">
        <v>1000</v>
      </c>
      <c r="AD208" s="109"/>
      <c r="AE208" s="109"/>
      <c r="AF208" s="109"/>
      <c r="AG208" s="109"/>
      <c r="AH208" s="109"/>
      <c r="AI208" s="109"/>
      <c r="AJ208" s="109"/>
      <c r="AK208" s="691"/>
      <c r="AL208" s="706"/>
      <c r="AM208" s="706"/>
      <c r="AN208" s="706"/>
      <c r="AO208" s="91"/>
      <c r="AP208" s="91"/>
      <c r="AQ208" s="91"/>
      <c r="AR208" s="91"/>
      <c r="AS208" s="89"/>
    </row>
    <row r="209" spans="1:45" s="16" customFormat="1" ht="34.5" customHeight="1">
      <c r="A209" s="724">
        <v>27</v>
      </c>
      <c r="B209" s="721" t="s">
        <v>212</v>
      </c>
      <c r="C209" s="695"/>
      <c r="D209" s="109">
        <f t="shared" si="99"/>
        <v>607</v>
      </c>
      <c r="E209" s="109">
        <v>607</v>
      </c>
      <c r="F209" s="109">
        <f t="shared" si="100"/>
        <v>607</v>
      </c>
      <c r="G209" s="109">
        <f t="shared" si="101"/>
        <v>607</v>
      </c>
      <c r="H209" s="109"/>
      <c r="I209" s="109">
        <v>607</v>
      </c>
      <c r="J209" s="109">
        <f t="shared" si="102"/>
        <v>0</v>
      </c>
      <c r="K209" s="109"/>
      <c r="L209" s="109"/>
      <c r="M209" s="109">
        <f t="shared" si="103"/>
        <v>0</v>
      </c>
      <c r="N209" s="109"/>
      <c r="O209" s="109"/>
      <c r="P209" s="109">
        <f t="shared" si="104"/>
        <v>607</v>
      </c>
      <c r="Q209" s="109">
        <v>607</v>
      </c>
      <c r="R209" s="109"/>
      <c r="S209" s="109">
        <f t="shared" si="105"/>
        <v>0</v>
      </c>
      <c r="T209" s="109"/>
      <c r="U209" s="109"/>
      <c r="V209" s="109">
        <f t="shared" si="106"/>
        <v>0</v>
      </c>
      <c r="W209" s="109"/>
      <c r="X209" s="109"/>
      <c r="Y209" s="109">
        <f t="shared" si="107"/>
        <v>0</v>
      </c>
      <c r="Z209" s="109"/>
      <c r="AA209" s="109"/>
      <c r="AB209" s="109">
        <f t="shared" si="108"/>
        <v>607</v>
      </c>
      <c r="AC209" s="109">
        <v>607</v>
      </c>
      <c r="AD209" s="109"/>
      <c r="AE209" s="109"/>
      <c r="AF209" s="109"/>
      <c r="AG209" s="109"/>
      <c r="AH209" s="109"/>
      <c r="AI209" s="109"/>
      <c r="AJ209" s="109"/>
      <c r="AK209" s="691"/>
      <c r="AL209" s="706"/>
      <c r="AM209" s="706"/>
      <c r="AN209" s="706"/>
      <c r="AO209" s="91"/>
      <c r="AP209" s="91"/>
      <c r="AQ209" s="91"/>
      <c r="AR209" s="91"/>
      <c r="AS209" s="89"/>
    </row>
    <row r="210" spans="1:45" s="90" customFormat="1" ht="21.75" customHeight="1">
      <c r="A210" s="733">
        <v>28</v>
      </c>
      <c r="B210" s="704" t="s">
        <v>213</v>
      </c>
      <c r="C210" s="698"/>
      <c r="D210" s="109">
        <f t="shared" si="99"/>
        <v>450</v>
      </c>
      <c r="E210" s="109">
        <v>450</v>
      </c>
      <c r="F210" s="109">
        <f t="shared" si="100"/>
        <v>450</v>
      </c>
      <c r="G210" s="109">
        <f t="shared" si="101"/>
        <v>450</v>
      </c>
      <c r="H210" s="109"/>
      <c r="I210" s="109">
        <v>450</v>
      </c>
      <c r="J210" s="109">
        <f t="shared" si="102"/>
        <v>0</v>
      </c>
      <c r="K210" s="109"/>
      <c r="L210" s="109"/>
      <c r="M210" s="109">
        <f t="shared" si="103"/>
        <v>0</v>
      </c>
      <c r="N210" s="109"/>
      <c r="O210" s="109"/>
      <c r="P210" s="109">
        <f t="shared" si="104"/>
        <v>450</v>
      </c>
      <c r="Q210" s="109">
        <v>450</v>
      </c>
      <c r="R210" s="109"/>
      <c r="S210" s="109">
        <f t="shared" si="105"/>
        <v>0</v>
      </c>
      <c r="T210" s="109"/>
      <c r="U210" s="109"/>
      <c r="V210" s="109">
        <f t="shared" si="106"/>
        <v>0</v>
      </c>
      <c r="W210" s="109"/>
      <c r="X210" s="109"/>
      <c r="Y210" s="109">
        <f t="shared" si="107"/>
        <v>0</v>
      </c>
      <c r="Z210" s="109"/>
      <c r="AA210" s="109"/>
      <c r="AB210" s="109">
        <f t="shared" si="108"/>
        <v>450</v>
      </c>
      <c r="AC210" s="109">
        <v>450</v>
      </c>
      <c r="AD210" s="109"/>
      <c r="AE210" s="109"/>
      <c r="AF210" s="734"/>
      <c r="AG210" s="699"/>
      <c r="AH210" s="705"/>
      <c r="AI210" s="699"/>
      <c r="AJ210" s="699"/>
      <c r="AK210" s="691"/>
      <c r="AL210" s="735"/>
      <c r="AM210" s="702"/>
      <c r="AN210" s="702"/>
      <c r="AO210" s="89"/>
      <c r="AP210" s="89"/>
      <c r="AQ210" s="89"/>
      <c r="AR210" s="89"/>
      <c r="AS210" s="89"/>
    </row>
    <row r="211" spans="1:45" s="16" customFormat="1" ht="50.25" customHeight="1">
      <c r="A211" s="724">
        <v>29</v>
      </c>
      <c r="B211" s="721" t="s">
        <v>214</v>
      </c>
      <c r="C211" s="695"/>
      <c r="D211" s="109">
        <f t="shared" si="99"/>
        <v>1100</v>
      </c>
      <c r="E211" s="109">
        <v>1100</v>
      </c>
      <c r="F211" s="109">
        <f t="shared" si="100"/>
        <v>1100</v>
      </c>
      <c r="G211" s="109">
        <f t="shared" si="101"/>
        <v>1100</v>
      </c>
      <c r="H211" s="109"/>
      <c r="I211" s="109">
        <v>1100</v>
      </c>
      <c r="J211" s="109">
        <f t="shared" si="102"/>
        <v>0</v>
      </c>
      <c r="K211" s="109"/>
      <c r="L211" s="109"/>
      <c r="M211" s="109">
        <f t="shared" si="103"/>
        <v>0</v>
      </c>
      <c r="N211" s="109"/>
      <c r="O211" s="109"/>
      <c r="P211" s="109">
        <f t="shared" si="104"/>
        <v>1100</v>
      </c>
      <c r="Q211" s="109">
        <v>1100</v>
      </c>
      <c r="R211" s="109"/>
      <c r="S211" s="109">
        <f t="shared" si="105"/>
        <v>0</v>
      </c>
      <c r="T211" s="109"/>
      <c r="U211" s="109"/>
      <c r="V211" s="109">
        <f t="shared" si="106"/>
        <v>0</v>
      </c>
      <c r="W211" s="109"/>
      <c r="X211" s="109"/>
      <c r="Y211" s="109">
        <f t="shared" si="107"/>
        <v>0</v>
      </c>
      <c r="Z211" s="109"/>
      <c r="AA211" s="109"/>
      <c r="AB211" s="109">
        <f t="shared" si="108"/>
        <v>1100</v>
      </c>
      <c r="AC211" s="109">
        <v>1100</v>
      </c>
      <c r="AD211" s="109"/>
      <c r="AE211" s="109"/>
      <c r="AF211" s="109"/>
      <c r="AG211" s="109"/>
      <c r="AH211" s="109"/>
      <c r="AI211" s="109"/>
      <c r="AJ211" s="109"/>
      <c r="AK211" s="691"/>
      <c r="AL211" s="706"/>
      <c r="AM211" s="706"/>
      <c r="AN211" s="706"/>
      <c r="AO211" s="91"/>
      <c r="AP211" s="91"/>
      <c r="AQ211" s="91"/>
      <c r="AR211" s="91"/>
      <c r="AS211" s="89"/>
    </row>
    <row r="212" spans="1:45" s="16" customFormat="1" ht="33.75" customHeight="1">
      <c r="A212" s="724">
        <v>30</v>
      </c>
      <c r="B212" s="721" t="s">
        <v>215</v>
      </c>
      <c r="C212" s="695"/>
      <c r="D212" s="109">
        <f t="shared" si="99"/>
        <v>306</v>
      </c>
      <c r="E212" s="109">
        <v>306</v>
      </c>
      <c r="F212" s="109">
        <f t="shared" si="100"/>
        <v>306</v>
      </c>
      <c r="G212" s="109">
        <f t="shared" si="101"/>
        <v>306</v>
      </c>
      <c r="H212" s="109"/>
      <c r="I212" s="109">
        <v>306</v>
      </c>
      <c r="J212" s="109">
        <f t="shared" si="102"/>
        <v>0</v>
      </c>
      <c r="K212" s="109"/>
      <c r="L212" s="109"/>
      <c r="M212" s="109">
        <f t="shared" si="103"/>
        <v>0</v>
      </c>
      <c r="N212" s="109"/>
      <c r="O212" s="109"/>
      <c r="P212" s="109">
        <f t="shared" si="104"/>
        <v>306</v>
      </c>
      <c r="Q212" s="109">
        <v>306</v>
      </c>
      <c r="R212" s="109"/>
      <c r="S212" s="109">
        <f t="shared" si="105"/>
        <v>0</v>
      </c>
      <c r="T212" s="109"/>
      <c r="U212" s="109"/>
      <c r="V212" s="109">
        <f t="shared" si="106"/>
        <v>0</v>
      </c>
      <c r="W212" s="109"/>
      <c r="X212" s="109"/>
      <c r="Y212" s="109">
        <f t="shared" si="107"/>
        <v>0</v>
      </c>
      <c r="Z212" s="109"/>
      <c r="AA212" s="109"/>
      <c r="AB212" s="109">
        <f t="shared" si="108"/>
        <v>306</v>
      </c>
      <c r="AC212" s="109">
        <v>306</v>
      </c>
      <c r="AD212" s="109"/>
      <c r="AE212" s="109"/>
      <c r="AF212" s="109"/>
      <c r="AG212" s="109"/>
      <c r="AH212" s="109"/>
      <c r="AI212" s="109"/>
      <c r="AJ212" s="109"/>
      <c r="AK212" s="691"/>
      <c r="AL212" s="706"/>
      <c r="AM212" s="706"/>
      <c r="AN212" s="706"/>
      <c r="AO212" s="91"/>
      <c r="AP212" s="91"/>
      <c r="AQ212" s="91"/>
      <c r="AR212" s="91"/>
      <c r="AS212" s="89"/>
    </row>
    <row r="213" spans="1:45" s="16" customFormat="1" ht="35.25" customHeight="1">
      <c r="A213" s="724">
        <v>31</v>
      </c>
      <c r="B213" s="721" t="s">
        <v>216</v>
      </c>
      <c r="C213" s="695"/>
      <c r="D213" s="109">
        <f t="shared" si="99"/>
        <v>1160</v>
      </c>
      <c r="E213" s="109">
        <v>1160</v>
      </c>
      <c r="F213" s="109">
        <f t="shared" si="100"/>
        <v>1160</v>
      </c>
      <c r="G213" s="109">
        <f t="shared" si="101"/>
        <v>1160</v>
      </c>
      <c r="H213" s="109"/>
      <c r="I213" s="109">
        <v>1160</v>
      </c>
      <c r="J213" s="109">
        <f t="shared" si="102"/>
        <v>0</v>
      </c>
      <c r="K213" s="109"/>
      <c r="L213" s="109"/>
      <c r="M213" s="109">
        <f t="shared" si="103"/>
        <v>0</v>
      </c>
      <c r="N213" s="109"/>
      <c r="O213" s="109"/>
      <c r="P213" s="109">
        <f t="shared" si="104"/>
        <v>1160</v>
      </c>
      <c r="Q213" s="109">
        <v>1160</v>
      </c>
      <c r="R213" s="109"/>
      <c r="S213" s="109">
        <f t="shared" si="105"/>
        <v>0</v>
      </c>
      <c r="T213" s="109"/>
      <c r="U213" s="109"/>
      <c r="V213" s="109">
        <f t="shared" si="106"/>
        <v>0</v>
      </c>
      <c r="W213" s="109"/>
      <c r="X213" s="109"/>
      <c r="Y213" s="109">
        <f t="shared" si="107"/>
        <v>0</v>
      </c>
      <c r="Z213" s="109"/>
      <c r="AA213" s="109"/>
      <c r="AB213" s="109">
        <f t="shared" si="108"/>
        <v>1160</v>
      </c>
      <c r="AC213" s="109">
        <v>1160</v>
      </c>
      <c r="AD213" s="109"/>
      <c r="AE213" s="109"/>
      <c r="AF213" s="109"/>
      <c r="AG213" s="109"/>
      <c r="AH213" s="109"/>
      <c r="AI213" s="109"/>
      <c r="AJ213" s="109"/>
      <c r="AK213" s="691"/>
      <c r="AL213" s="706"/>
      <c r="AM213" s="706"/>
      <c r="AN213" s="706"/>
      <c r="AO213" s="91"/>
      <c r="AP213" s="91"/>
      <c r="AQ213" s="91"/>
      <c r="AR213" s="91"/>
      <c r="AS213" s="89"/>
    </row>
    <row r="214" spans="1:45" s="16" customFormat="1" ht="34.5" customHeight="1">
      <c r="A214" s="724">
        <v>32</v>
      </c>
      <c r="B214" s="721" t="s">
        <v>217</v>
      </c>
      <c r="C214" s="695"/>
      <c r="D214" s="109">
        <f t="shared" si="99"/>
        <v>1000</v>
      </c>
      <c r="E214" s="109">
        <v>1000</v>
      </c>
      <c r="F214" s="109">
        <f t="shared" si="100"/>
        <v>1000</v>
      </c>
      <c r="G214" s="109">
        <f t="shared" si="101"/>
        <v>1000</v>
      </c>
      <c r="H214" s="109"/>
      <c r="I214" s="109">
        <v>1000</v>
      </c>
      <c r="J214" s="109">
        <f t="shared" si="102"/>
        <v>0</v>
      </c>
      <c r="K214" s="109"/>
      <c r="L214" s="109"/>
      <c r="M214" s="109">
        <f t="shared" si="103"/>
        <v>0</v>
      </c>
      <c r="N214" s="109"/>
      <c r="O214" s="109"/>
      <c r="P214" s="109">
        <f t="shared" si="104"/>
        <v>1000</v>
      </c>
      <c r="Q214" s="109">
        <v>1000</v>
      </c>
      <c r="R214" s="109"/>
      <c r="S214" s="109">
        <f t="shared" si="105"/>
        <v>0</v>
      </c>
      <c r="T214" s="109"/>
      <c r="U214" s="109"/>
      <c r="V214" s="109">
        <f t="shared" si="106"/>
        <v>0</v>
      </c>
      <c r="W214" s="109"/>
      <c r="X214" s="109"/>
      <c r="Y214" s="109">
        <f t="shared" si="107"/>
        <v>0</v>
      </c>
      <c r="Z214" s="109"/>
      <c r="AA214" s="109"/>
      <c r="AB214" s="109">
        <f t="shared" si="108"/>
        <v>1000</v>
      </c>
      <c r="AC214" s="109">
        <v>1000</v>
      </c>
      <c r="AD214" s="109"/>
      <c r="AE214" s="109"/>
      <c r="AF214" s="109"/>
      <c r="AG214" s="109"/>
      <c r="AH214" s="109"/>
      <c r="AI214" s="109"/>
      <c r="AJ214" s="109"/>
      <c r="AK214" s="691"/>
      <c r="AL214" s="706"/>
      <c r="AM214" s="706"/>
      <c r="AN214" s="706"/>
      <c r="AO214" s="91"/>
      <c r="AP214" s="91"/>
      <c r="AQ214" s="91"/>
      <c r="AR214" s="91"/>
      <c r="AS214" s="89"/>
    </row>
    <row r="215" spans="1:45" s="16" customFormat="1" ht="50.25" customHeight="1">
      <c r="A215" s="724">
        <v>33</v>
      </c>
      <c r="B215" s="721" t="s">
        <v>218</v>
      </c>
      <c r="C215" s="695"/>
      <c r="D215" s="109">
        <f t="shared" si="99"/>
        <v>1000</v>
      </c>
      <c r="E215" s="109">
        <v>1000</v>
      </c>
      <c r="F215" s="109">
        <f t="shared" si="100"/>
        <v>1000</v>
      </c>
      <c r="G215" s="109">
        <f t="shared" si="101"/>
        <v>1000</v>
      </c>
      <c r="H215" s="109"/>
      <c r="I215" s="109">
        <v>1000</v>
      </c>
      <c r="J215" s="109">
        <f t="shared" si="102"/>
        <v>0</v>
      </c>
      <c r="K215" s="109"/>
      <c r="L215" s="109"/>
      <c r="M215" s="109">
        <f t="shared" si="103"/>
        <v>0</v>
      </c>
      <c r="N215" s="109"/>
      <c r="O215" s="109"/>
      <c r="P215" s="109">
        <f t="shared" si="104"/>
        <v>1000</v>
      </c>
      <c r="Q215" s="109">
        <v>1000</v>
      </c>
      <c r="R215" s="109"/>
      <c r="S215" s="109">
        <f t="shared" si="105"/>
        <v>0</v>
      </c>
      <c r="T215" s="109"/>
      <c r="U215" s="109"/>
      <c r="V215" s="109">
        <f t="shared" si="106"/>
        <v>0</v>
      </c>
      <c r="W215" s="109"/>
      <c r="X215" s="109"/>
      <c r="Y215" s="109">
        <f t="shared" si="107"/>
        <v>0</v>
      </c>
      <c r="Z215" s="109"/>
      <c r="AA215" s="109"/>
      <c r="AB215" s="109">
        <f t="shared" si="108"/>
        <v>1000</v>
      </c>
      <c r="AC215" s="109">
        <v>1000</v>
      </c>
      <c r="AD215" s="109"/>
      <c r="AE215" s="109"/>
      <c r="AF215" s="109"/>
      <c r="AG215" s="109"/>
      <c r="AH215" s="109"/>
      <c r="AI215" s="109"/>
      <c r="AJ215" s="109"/>
      <c r="AK215" s="691"/>
      <c r="AL215" s="706"/>
      <c r="AM215" s="706"/>
      <c r="AN215" s="706"/>
      <c r="AO215" s="91"/>
      <c r="AP215" s="91"/>
      <c r="AQ215" s="91"/>
      <c r="AR215" s="91"/>
      <c r="AS215" s="89"/>
    </row>
    <row r="216" spans="1:45" s="16" customFormat="1" ht="34.5" customHeight="1">
      <c r="A216" s="724">
        <v>34</v>
      </c>
      <c r="B216" s="721" t="s">
        <v>219</v>
      </c>
      <c r="C216" s="695"/>
      <c r="D216" s="109">
        <f t="shared" si="99"/>
        <v>1016</v>
      </c>
      <c r="E216" s="109">
        <v>1016</v>
      </c>
      <c r="F216" s="109">
        <f t="shared" si="100"/>
        <v>1016</v>
      </c>
      <c r="G216" s="109">
        <f t="shared" si="101"/>
        <v>1016</v>
      </c>
      <c r="H216" s="109"/>
      <c r="I216" s="109">
        <v>1016</v>
      </c>
      <c r="J216" s="109">
        <f t="shared" si="102"/>
        <v>0</v>
      </c>
      <c r="K216" s="109"/>
      <c r="L216" s="109"/>
      <c r="M216" s="109">
        <f t="shared" si="103"/>
        <v>0</v>
      </c>
      <c r="N216" s="109"/>
      <c r="O216" s="109"/>
      <c r="P216" s="109">
        <f t="shared" si="104"/>
        <v>1016</v>
      </c>
      <c r="Q216" s="109">
        <v>1016</v>
      </c>
      <c r="R216" s="109"/>
      <c r="S216" s="109">
        <f t="shared" si="105"/>
        <v>0</v>
      </c>
      <c r="T216" s="109"/>
      <c r="U216" s="109"/>
      <c r="V216" s="109">
        <f t="shared" si="106"/>
        <v>0</v>
      </c>
      <c r="W216" s="109"/>
      <c r="X216" s="109"/>
      <c r="Y216" s="109">
        <f t="shared" si="107"/>
        <v>0</v>
      </c>
      <c r="Z216" s="109"/>
      <c r="AA216" s="109"/>
      <c r="AB216" s="109">
        <f t="shared" si="108"/>
        <v>1016</v>
      </c>
      <c r="AC216" s="109">
        <v>1016</v>
      </c>
      <c r="AD216" s="109"/>
      <c r="AE216" s="109"/>
      <c r="AF216" s="109"/>
      <c r="AG216" s="109"/>
      <c r="AH216" s="109"/>
      <c r="AI216" s="109"/>
      <c r="AJ216" s="109"/>
      <c r="AK216" s="691"/>
      <c r="AL216" s="706"/>
      <c r="AM216" s="706"/>
      <c r="AN216" s="706"/>
      <c r="AO216" s="91"/>
      <c r="AP216" s="91"/>
      <c r="AQ216" s="91"/>
      <c r="AR216" s="91"/>
      <c r="AS216" s="89"/>
    </row>
    <row r="217" spans="1:45" s="16" customFormat="1" ht="34.5" customHeight="1">
      <c r="A217" s="724">
        <v>35</v>
      </c>
      <c r="B217" s="721" t="s">
        <v>220</v>
      </c>
      <c r="C217" s="695"/>
      <c r="D217" s="109">
        <f t="shared" si="99"/>
        <v>1962</v>
      </c>
      <c r="E217" s="728">
        <v>1962</v>
      </c>
      <c r="F217" s="109">
        <f t="shared" si="100"/>
        <v>1962</v>
      </c>
      <c r="G217" s="109">
        <f t="shared" si="101"/>
        <v>1962</v>
      </c>
      <c r="H217" s="728"/>
      <c r="I217" s="728">
        <v>1962</v>
      </c>
      <c r="J217" s="109">
        <f t="shared" si="102"/>
        <v>0</v>
      </c>
      <c r="K217" s="728"/>
      <c r="L217" s="727"/>
      <c r="M217" s="109">
        <f t="shared" si="103"/>
        <v>0</v>
      </c>
      <c r="N217" s="727"/>
      <c r="O217" s="727"/>
      <c r="P217" s="109">
        <f t="shared" si="104"/>
        <v>1962</v>
      </c>
      <c r="Q217" s="728">
        <v>1962</v>
      </c>
      <c r="R217" s="727"/>
      <c r="S217" s="109">
        <f t="shared" si="105"/>
        <v>0</v>
      </c>
      <c r="T217" s="109"/>
      <c r="U217" s="109"/>
      <c r="V217" s="109">
        <f t="shared" si="106"/>
        <v>0</v>
      </c>
      <c r="W217" s="109"/>
      <c r="X217" s="109"/>
      <c r="Y217" s="109">
        <f t="shared" si="107"/>
        <v>0</v>
      </c>
      <c r="Z217" s="109"/>
      <c r="AA217" s="109"/>
      <c r="AB217" s="109">
        <f t="shared" si="108"/>
        <v>1962</v>
      </c>
      <c r="AC217" s="728">
        <v>1962</v>
      </c>
      <c r="AD217" s="727"/>
      <c r="AE217" s="109"/>
      <c r="AF217" s="109"/>
      <c r="AG217" s="109"/>
      <c r="AH217" s="109"/>
      <c r="AI217" s="109"/>
      <c r="AJ217" s="109"/>
      <c r="AK217" s="691"/>
      <c r="AL217" s="706"/>
      <c r="AM217" s="706"/>
      <c r="AN217" s="706"/>
      <c r="AO217" s="91"/>
      <c r="AP217" s="91"/>
      <c r="AQ217" s="91"/>
      <c r="AR217" s="91"/>
      <c r="AS217" s="89"/>
    </row>
    <row r="218" spans="1:45" s="16" customFormat="1" ht="34.5" customHeight="1">
      <c r="A218" s="724">
        <v>36</v>
      </c>
      <c r="B218" s="721" t="s">
        <v>221</v>
      </c>
      <c r="C218" s="695"/>
      <c r="D218" s="109">
        <f t="shared" si="99"/>
        <v>2000</v>
      </c>
      <c r="E218" s="109">
        <v>2000</v>
      </c>
      <c r="F218" s="109">
        <f t="shared" si="100"/>
        <v>2000</v>
      </c>
      <c r="G218" s="109">
        <f t="shared" si="101"/>
        <v>2000</v>
      </c>
      <c r="H218" s="109"/>
      <c r="I218" s="109">
        <v>2000</v>
      </c>
      <c r="J218" s="109">
        <f t="shared" si="102"/>
        <v>0</v>
      </c>
      <c r="K218" s="109"/>
      <c r="L218" s="109"/>
      <c r="M218" s="109">
        <f t="shared" si="103"/>
        <v>0</v>
      </c>
      <c r="N218" s="109"/>
      <c r="O218" s="109"/>
      <c r="P218" s="109">
        <f t="shared" si="104"/>
        <v>2000</v>
      </c>
      <c r="Q218" s="109">
        <v>2000</v>
      </c>
      <c r="R218" s="109"/>
      <c r="S218" s="109">
        <f t="shared" si="105"/>
        <v>0</v>
      </c>
      <c r="T218" s="109"/>
      <c r="U218" s="109"/>
      <c r="V218" s="109">
        <f t="shared" si="106"/>
        <v>0</v>
      </c>
      <c r="W218" s="109"/>
      <c r="X218" s="109"/>
      <c r="Y218" s="109">
        <f t="shared" si="107"/>
        <v>0</v>
      </c>
      <c r="Z218" s="109"/>
      <c r="AA218" s="109"/>
      <c r="AB218" s="109">
        <f t="shared" si="108"/>
        <v>2000</v>
      </c>
      <c r="AC218" s="109">
        <v>2000</v>
      </c>
      <c r="AD218" s="109"/>
      <c r="AE218" s="109"/>
      <c r="AF218" s="109"/>
      <c r="AG218" s="109"/>
      <c r="AH218" s="109"/>
      <c r="AI218" s="109"/>
      <c r="AJ218" s="109"/>
      <c r="AK218" s="691"/>
      <c r="AL218" s="706"/>
      <c r="AM218" s="706"/>
      <c r="AN218" s="706"/>
      <c r="AO218" s="91"/>
      <c r="AP218" s="91"/>
      <c r="AQ218" s="91"/>
      <c r="AR218" s="91"/>
      <c r="AS218" s="89"/>
    </row>
    <row r="219" spans="1:45" s="16" customFormat="1" ht="34.5" customHeight="1">
      <c r="A219" s="724">
        <v>37</v>
      </c>
      <c r="B219" s="721" t="s">
        <v>222</v>
      </c>
      <c r="C219" s="695"/>
      <c r="D219" s="109">
        <f t="shared" si="99"/>
        <v>520</v>
      </c>
      <c r="E219" s="109">
        <v>520</v>
      </c>
      <c r="F219" s="109">
        <f t="shared" si="100"/>
        <v>520</v>
      </c>
      <c r="G219" s="109">
        <f t="shared" si="101"/>
        <v>520</v>
      </c>
      <c r="H219" s="109"/>
      <c r="I219" s="109">
        <v>520</v>
      </c>
      <c r="J219" s="109">
        <f t="shared" si="102"/>
        <v>0</v>
      </c>
      <c r="K219" s="109"/>
      <c r="L219" s="109"/>
      <c r="M219" s="109">
        <f t="shared" si="103"/>
        <v>0</v>
      </c>
      <c r="N219" s="109"/>
      <c r="O219" s="109"/>
      <c r="P219" s="109">
        <f t="shared" si="104"/>
        <v>520</v>
      </c>
      <c r="Q219" s="109">
        <v>520</v>
      </c>
      <c r="R219" s="109"/>
      <c r="S219" s="109">
        <f t="shared" si="105"/>
        <v>0</v>
      </c>
      <c r="T219" s="109"/>
      <c r="U219" s="109"/>
      <c r="V219" s="109">
        <f t="shared" si="106"/>
        <v>0</v>
      </c>
      <c r="W219" s="109"/>
      <c r="X219" s="109"/>
      <c r="Y219" s="109">
        <f t="shared" si="107"/>
        <v>0</v>
      </c>
      <c r="Z219" s="109"/>
      <c r="AA219" s="109"/>
      <c r="AB219" s="109">
        <f t="shared" si="108"/>
        <v>520</v>
      </c>
      <c r="AC219" s="109">
        <v>520</v>
      </c>
      <c r="AD219" s="109"/>
      <c r="AE219" s="109"/>
      <c r="AF219" s="109"/>
      <c r="AG219" s="109"/>
      <c r="AH219" s="109"/>
      <c r="AI219" s="109"/>
      <c r="AJ219" s="109"/>
      <c r="AK219" s="691"/>
      <c r="AL219" s="706"/>
      <c r="AM219" s="706"/>
      <c r="AN219" s="706"/>
      <c r="AO219" s="91"/>
      <c r="AP219" s="91"/>
      <c r="AQ219" s="91"/>
      <c r="AR219" s="91"/>
      <c r="AS219" s="89"/>
    </row>
    <row r="220" spans="1:45" s="16" customFormat="1" ht="34.5" customHeight="1">
      <c r="A220" s="724">
        <v>38</v>
      </c>
      <c r="B220" s="721" t="s">
        <v>223</v>
      </c>
      <c r="C220" s="695"/>
      <c r="D220" s="109">
        <f t="shared" si="99"/>
        <v>2738</v>
      </c>
      <c r="E220" s="727">
        <v>2738</v>
      </c>
      <c r="F220" s="109">
        <f t="shared" si="100"/>
        <v>2738</v>
      </c>
      <c r="G220" s="109">
        <f t="shared" si="101"/>
        <v>2738</v>
      </c>
      <c r="H220" s="727"/>
      <c r="I220" s="727">
        <v>2738</v>
      </c>
      <c r="J220" s="109">
        <f t="shared" si="102"/>
        <v>0</v>
      </c>
      <c r="K220" s="727"/>
      <c r="L220" s="727"/>
      <c r="M220" s="109">
        <f t="shared" si="103"/>
        <v>0</v>
      </c>
      <c r="N220" s="727"/>
      <c r="O220" s="727"/>
      <c r="P220" s="109">
        <f t="shared" si="104"/>
        <v>2738</v>
      </c>
      <c r="Q220" s="727">
        <v>2738</v>
      </c>
      <c r="R220" s="727"/>
      <c r="S220" s="109">
        <f t="shared" si="105"/>
        <v>0</v>
      </c>
      <c r="T220" s="109"/>
      <c r="U220" s="109"/>
      <c r="V220" s="109">
        <f t="shared" si="106"/>
        <v>0</v>
      </c>
      <c r="W220" s="109"/>
      <c r="X220" s="109"/>
      <c r="Y220" s="109">
        <f t="shared" si="107"/>
        <v>0</v>
      </c>
      <c r="Z220" s="109"/>
      <c r="AA220" s="109"/>
      <c r="AB220" s="109">
        <f t="shared" si="108"/>
        <v>2738</v>
      </c>
      <c r="AC220" s="727">
        <v>2738</v>
      </c>
      <c r="AD220" s="727"/>
      <c r="AE220" s="109"/>
      <c r="AF220" s="109"/>
      <c r="AG220" s="109"/>
      <c r="AH220" s="109"/>
      <c r="AI220" s="109"/>
      <c r="AJ220" s="109"/>
      <c r="AK220" s="691"/>
      <c r="AL220" s="706"/>
      <c r="AM220" s="706"/>
      <c r="AN220" s="706"/>
      <c r="AO220" s="91"/>
      <c r="AP220" s="91"/>
      <c r="AQ220" s="91"/>
      <c r="AR220" s="91"/>
      <c r="AS220" s="89"/>
    </row>
    <row r="221" spans="1:45" s="16" customFormat="1" ht="34.5" customHeight="1">
      <c r="A221" s="724">
        <v>39</v>
      </c>
      <c r="B221" s="721" t="s">
        <v>224</v>
      </c>
      <c r="C221" s="695"/>
      <c r="D221" s="109">
        <f t="shared" si="99"/>
        <v>200</v>
      </c>
      <c r="E221" s="109">
        <v>200</v>
      </c>
      <c r="F221" s="109">
        <f t="shared" si="100"/>
        <v>200</v>
      </c>
      <c r="G221" s="109">
        <f t="shared" si="101"/>
        <v>200</v>
      </c>
      <c r="H221" s="109"/>
      <c r="I221" s="109">
        <v>200</v>
      </c>
      <c r="J221" s="109">
        <f t="shared" si="102"/>
        <v>0</v>
      </c>
      <c r="K221" s="109"/>
      <c r="L221" s="109"/>
      <c r="M221" s="109">
        <f t="shared" si="103"/>
        <v>0</v>
      </c>
      <c r="N221" s="109"/>
      <c r="O221" s="109"/>
      <c r="P221" s="109">
        <f t="shared" si="104"/>
        <v>200</v>
      </c>
      <c r="Q221" s="109">
        <v>200</v>
      </c>
      <c r="R221" s="109"/>
      <c r="S221" s="109">
        <f t="shared" si="105"/>
        <v>0</v>
      </c>
      <c r="T221" s="109"/>
      <c r="U221" s="109"/>
      <c r="V221" s="109">
        <f t="shared" si="106"/>
        <v>0</v>
      </c>
      <c r="W221" s="109"/>
      <c r="X221" s="109"/>
      <c r="Y221" s="109">
        <f t="shared" si="107"/>
        <v>0</v>
      </c>
      <c r="Z221" s="109"/>
      <c r="AA221" s="109"/>
      <c r="AB221" s="109">
        <f t="shared" si="108"/>
        <v>200</v>
      </c>
      <c r="AC221" s="109">
        <v>200</v>
      </c>
      <c r="AD221" s="109"/>
      <c r="AE221" s="109"/>
      <c r="AF221" s="109"/>
      <c r="AG221" s="109"/>
      <c r="AH221" s="109"/>
      <c r="AI221" s="109"/>
      <c r="AJ221" s="109"/>
      <c r="AK221" s="691"/>
      <c r="AL221" s="706"/>
      <c r="AM221" s="706"/>
      <c r="AN221" s="706"/>
      <c r="AO221" s="91"/>
      <c r="AP221" s="91"/>
      <c r="AQ221" s="91"/>
      <c r="AR221" s="91"/>
      <c r="AS221" s="89"/>
    </row>
    <row r="222" spans="1:45" s="16" customFormat="1" ht="34.5" customHeight="1">
      <c r="A222" s="724">
        <v>40</v>
      </c>
      <c r="B222" s="721" t="s">
        <v>225</v>
      </c>
      <c r="C222" s="695"/>
      <c r="D222" s="109">
        <f t="shared" si="99"/>
        <v>750</v>
      </c>
      <c r="E222" s="109">
        <v>750</v>
      </c>
      <c r="F222" s="109">
        <f t="shared" si="100"/>
        <v>750</v>
      </c>
      <c r="G222" s="109">
        <f t="shared" si="101"/>
        <v>750</v>
      </c>
      <c r="H222" s="109"/>
      <c r="I222" s="109">
        <v>750</v>
      </c>
      <c r="J222" s="109">
        <f t="shared" si="102"/>
        <v>0</v>
      </c>
      <c r="K222" s="109"/>
      <c r="L222" s="109"/>
      <c r="M222" s="109">
        <f t="shared" si="103"/>
        <v>0</v>
      </c>
      <c r="N222" s="109"/>
      <c r="O222" s="109"/>
      <c r="P222" s="109">
        <f t="shared" si="104"/>
        <v>750</v>
      </c>
      <c r="Q222" s="109">
        <v>750</v>
      </c>
      <c r="R222" s="109"/>
      <c r="S222" s="109">
        <f t="shared" si="105"/>
        <v>0</v>
      </c>
      <c r="T222" s="109"/>
      <c r="U222" s="109"/>
      <c r="V222" s="109">
        <f t="shared" si="106"/>
        <v>0</v>
      </c>
      <c r="W222" s="109"/>
      <c r="X222" s="109"/>
      <c r="Y222" s="109">
        <f t="shared" si="107"/>
        <v>0</v>
      </c>
      <c r="Z222" s="109"/>
      <c r="AA222" s="109"/>
      <c r="AB222" s="109">
        <f t="shared" si="108"/>
        <v>750</v>
      </c>
      <c r="AC222" s="109">
        <v>750</v>
      </c>
      <c r="AD222" s="109"/>
      <c r="AE222" s="109"/>
      <c r="AF222" s="109"/>
      <c r="AG222" s="109"/>
      <c r="AH222" s="109"/>
      <c r="AI222" s="109"/>
      <c r="AJ222" s="109"/>
      <c r="AK222" s="691"/>
      <c r="AL222" s="706"/>
      <c r="AM222" s="706"/>
      <c r="AN222" s="706"/>
      <c r="AO222" s="91"/>
      <c r="AP222" s="91"/>
      <c r="AQ222" s="91"/>
      <c r="AR222" s="91"/>
      <c r="AS222" s="89"/>
    </row>
    <row r="223" spans="1:45" s="16" customFormat="1" ht="50.25" customHeight="1">
      <c r="A223" s="724">
        <v>41</v>
      </c>
      <c r="B223" s="721" t="s">
        <v>226</v>
      </c>
      <c r="C223" s="695"/>
      <c r="D223" s="109">
        <f t="shared" si="99"/>
        <v>1100</v>
      </c>
      <c r="E223" s="109">
        <v>1100</v>
      </c>
      <c r="F223" s="109">
        <f t="shared" si="100"/>
        <v>1100</v>
      </c>
      <c r="G223" s="109">
        <f t="shared" si="101"/>
        <v>1100</v>
      </c>
      <c r="H223" s="109"/>
      <c r="I223" s="109">
        <v>1100</v>
      </c>
      <c r="J223" s="109">
        <f t="shared" si="102"/>
        <v>0</v>
      </c>
      <c r="K223" s="109"/>
      <c r="L223" s="109"/>
      <c r="M223" s="109">
        <f t="shared" si="103"/>
        <v>0</v>
      </c>
      <c r="N223" s="109"/>
      <c r="O223" s="109"/>
      <c r="P223" s="109">
        <f t="shared" si="104"/>
        <v>1100</v>
      </c>
      <c r="Q223" s="109">
        <v>1100</v>
      </c>
      <c r="R223" s="109"/>
      <c r="S223" s="109">
        <f t="shared" si="105"/>
        <v>0</v>
      </c>
      <c r="T223" s="109"/>
      <c r="U223" s="109"/>
      <c r="V223" s="109">
        <f t="shared" si="106"/>
        <v>0</v>
      </c>
      <c r="W223" s="109"/>
      <c r="X223" s="109"/>
      <c r="Y223" s="109">
        <f t="shared" si="107"/>
        <v>0</v>
      </c>
      <c r="Z223" s="109"/>
      <c r="AA223" s="109"/>
      <c r="AB223" s="109">
        <f t="shared" si="108"/>
        <v>1100</v>
      </c>
      <c r="AC223" s="109">
        <v>1100</v>
      </c>
      <c r="AD223" s="109"/>
      <c r="AE223" s="109"/>
      <c r="AF223" s="109"/>
      <c r="AG223" s="109"/>
      <c r="AH223" s="109"/>
      <c r="AI223" s="109"/>
      <c r="AJ223" s="109"/>
      <c r="AK223" s="691"/>
      <c r="AL223" s="706"/>
      <c r="AM223" s="706"/>
      <c r="AN223" s="706"/>
      <c r="AO223" s="91"/>
      <c r="AP223" s="91"/>
      <c r="AQ223" s="91"/>
      <c r="AR223" s="91"/>
      <c r="AS223" s="89"/>
    </row>
    <row r="224" spans="1:45" s="16" customFormat="1" ht="30" customHeight="1">
      <c r="A224" s="724">
        <v>42</v>
      </c>
      <c r="B224" s="721" t="s">
        <v>227</v>
      </c>
      <c r="C224" s="695"/>
      <c r="D224" s="109">
        <f t="shared" si="99"/>
        <v>290</v>
      </c>
      <c r="E224" s="109">
        <v>290</v>
      </c>
      <c r="F224" s="109">
        <f t="shared" si="100"/>
        <v>290</v>
      </c>
      <c r="G224" s="109">
        <f t="shared" si="101"/>
        <v>290</v>
      </c>
      <c r="H224" s="109"/>
      <c r="I224" s="109">
        <v>290</v>
      </c>
      <c r="J224" s="109">
        <f t="shared" si="102"/>
        <v>0</v>
      </c>
      <c r="K224" s="109"/>
      <c r="L224" s="109"/>
      <c r="M224" s="109">
        <f t="shared" si="103"/>
        <v>0</v>
      </c>
      <c r="N224" s="109"/>
      <c r="O224" s="109"/>
      <c r="P224" s="109">
        <f t="shared" si="104"/>
        <v>290</v>
      </c>
      <c r="Q224" s="109">
        <v>290</v>
      </c>
      <c r="R224" s="109"/>
      <c r="S224" s="109">
        <f t="shared" si="105"/>
        <v>0</v>
      </c>
      <c r="T224" s="109"/>
      <c r="U224" s="109"/>
      <c r="V224" s="109">
        <f t="shared" si="106"/>
        <v>0</v>
      </c>
      <c r="W224" s="109"/>
      <c r="X224" s="109"/>
      <c r="Y224" s="109">
        <f t="shared" si="107"/>
        <v>0</v>
      </c>
      <c r="Z224" s="109"/>
      <c r="AA224" s="109"/>
      <c r="AB224" s="109">
        <f t="shared" si="108"/>
        <v>290</v>
      </c>
      <c r="AC224" s="109">
        <v>290</v>
      </c>
      <c r="AD224" s="109"/>
      <c r="AE224" s="109"/>
      <c r="AF224" s="109"/>
      <c r="AG224" s="109"/>
      <c r="AH224" s="109"/>
      <c r="AI224" s="109"/>
      <c r="AJ224" s="109"/>
      <c r="AK224" s="691"/>
      <c r="AL224" s="706"/>
      <c r="AM224" s="706"/>
      <c r="AN224" s="706"/>
      <c r="AO224" s="91"/>
      <c r="AP224" s="91"/>
      <c r="AQ224" s="91"/>
      <c r="AR224" s="91"/>
      <c r="AS224" s="89"/>
    </row>
    <row r="225" spans="1:45" s="16" customFormat="1" ht="34.5" customHeight="1">
      <c r="A225" s="724">
        <v>43</v>
      </c>
      <c r="B225" s="721" t="s">
        <v>228</v>
      </c>
      <c r="C225" s="695"/>
      <c r="D225" s="109">
        <f t="shared" si="99"/>
        <v>7000</v>
      </c>
      <c r="E225" s="728">
        <v>7000</v>
      </c>
      <c r="F225" s="109">
        <f t="shared" si="100"/>
        <v>7000</v>
      </c>
      <c r="G225" s="109">
        <f t="shared" si="101"/>
        <v>7000</v>
      </c>
      <c r="H225" s="728"/>
      <c r="I225" s="728">
        <v>7000</v>
      </c>
      <c r="J225" s="109">
        <f t="shared" si="102"/>
        <v>0</v>
      </c>
      <c r="K225" s="728"/>
      <c r="L225" s="727"/>
      <c r="M225" s="109">
        <f t="shared" si="103"/>
        <v>0</v>
      </c>
      <c r="N225" s="727"/>
      <c r="O225" s="727"/>
      <c r="P225" s="109">
        <f t="shared" si="104"/>
        <v>7000</v>
      </c>
      <c r="Q225" s="728">
        <v>7000</v>
      </c>
      <c r="R225" s="727"/>
      <c r="S225" s="109">
        <f t="shared" si="105"/>
        <v>0</v>
      </c>
      <c r="T225" s="109"/>
      <c r="U225" s="109"/>
      <c r="V225" s="109">
        <f t="shared" si="106"/>
        <v>0</v>
      </c>
      <c r="W225" s="109"/>
      <c r="X225" s="109"/>
      <c r="Y225" s="109">
        <f t="shared" si="107"/>
        <v>0</v>
      </c>
      <c r="Z225" s="109"/>
      <c r="AA225" s="109"/>
      <c r="AB225" s="109">
        <f t="shared" si="108"/>
        <v>7000</v>
      </c>
      <c r="AC225" s="728">
        <v>7000</v>
      </c>
      <c r="AD225" s="727"/>
      <c r="AE225" s="109"/>
      <c r="AF225" s="109"/>
      <c r="AG225" s="109"/>
      <c r="AH225" s="109"/>
      <c r="AI225" s="109"/>
      <c r="AJ225" s="109"/>
      <c r="AK225" s="691"/>
      <c r="AL225" s="706"/>
      <c r="AM225" s="706"/>
      <c r="AN225" s="706"/>
      <c r="AO225" s="91"/>
      <c r="AP225" s="91"/>
      <c r="AQ225" s="91"/>
      <c r="AR225" s="91"/>
      <c r="AS225" s="89"/>
    </row>
    <row r="226" spans="1:45" s="16" customFormat="1" ht="34.5" customHeight="1">
      <c r="A226" s="724">
        <v>44</v>
      </c>
      <c r="B226" s="721" t="s">
        <v>229</v>
      </c>
      <c r="C226" s="695"/>
      <c r="D226" s="109">
        <f t="shared" si="99"/>
        <v>520</v>
      </c>
      <c r="E226" s="109">
        <v>520</v>
      </c>
      <c r="F226" s="109">
        <f t="shared" si="100"/>
        <v>520</v>
      </c>
      <c r="G226" s="109">
        <f t="shared" si="101"/>
        <v>520</v>
      </c>
      <c r="H226" s="109"/>
      <c r="I226" s="109">
        <v>520</v>
      </c>
      <c r="J226" s="109">
        <f t="shared" si="102"/>
        <v>0</v>
      </c>
      <c r="K226" s="109"/>
      <c r="L226" s="109"/>
      <c r="M226" s="109">
        <f t="shared" si="103"/>
        <v>0</v>
      </c>
      <c r="N226" s="109"/>
      <c r="O226" s="109"/>
      <c r="P226" s="109">
        <f t="shared" si="104"/>
        <v>520</v>
      </c>
      <c r="Q226" s="109">
        <v>520</v>
      </c>
      <c r="R226" s="109"/>
      <c r="S226" s="109">
        <f t="shared" si="105"/>
        <v>0</v>
      </c>
      <c r="T226" s="109"/>
      <c r="U226" s="109"/>
      <c r="V226" s="109">
        <f t="shared" si="106"/>
        <v>0</v>
      </c>
      <c r="W226" s="109"/>
      <c r="X226" s="109"/>
      <c r="Y226" s="109">
        <f t="shared" si="107"/>
        <v>0</v>
      </c>
      <c r="Z226" s="109"/>
      <c r="AA226" s="109"/>
      <c r="AB226" s="109">
        <f t="shared" si="108"/>
        <v>520</v>
      </c>
      <c r="AC226" s="109">
        <v>520</v>
      </c>
      <c r="AD226" s="109"/>
      <c r="AE226" s="109"/>
      <c r="AF226" s="109"/>
      <c r="AG226" s="109"/>
      <c r="AH226" s="109"/>
      <c r="AI226" s="109"/>
      <c r="AJ226" s="109"/>
      <c r="AK226" s="691"/>
      <c r="AL226" s="706"/>
      <c r="AM226" s="706"/>
      <c r="AN226" s="706"/>
      <c r="AO226" s="91"/>
      <c r="AP226" s="91"/>
      <c r="AQ226" s="91"/>
      <c r="AR226" s="91"/>
      <c r="AS226" s="89"/>
    </row>
    <row r="227" spans="1:45" s="16" customFormat="1" ht="42.75" customHeight="1">
      <c r="A227" s="724">
        <v>45</v>
      </c>
      <c r="B227" s="721" t="s">
        <v>230</v>
      </c>
      <c r="C227" s="695"/>
      <c r="D227" s="109">
        <f t="shared" si="99"/>
        <v>1500</v>
      </c>
      <c r="E227" s="109">
        <v>1500</v>
      </c>
      <c r="F227" s="109">
        <f t="shared" si="100"/>
        <v>1500</v>
      </c>
      <c r="G227" s="109">
        <f t="shared" si="101"/>
        <v>1500</v>
      </c>
      <c r="H227" s="109"/>
      <c r="I227" s="109">
        <v>1500</v>
      </c>
      <c r="J227" s="109">
        <f t="shared" si="102"/>
        <v>0</v>
      </c>
      <c r="K227" s="109"/>
      <c r="L227" s="109"/>
      <c r="M227" s="109">
        <f t="shared" si="103"/>
        <v>0</v>
      </c>
      <c r="N227" s="109"/>
      <c r="O227" s="109"/>
      <c r="P227" s="109">
        <f t="shared" si="104"/>
        <v>1500</v>
      </c>
      <c r="Q227" s="109">
        <v>1500</v>
      </c>
      <c r="R227" s="109"/>
      <c r="S227" s="109">
        <f t="shared" si="105"/>
        <v>0</v>
      </c>
      <c r="T227" s="109"/>
      <c r="U227" s="109"/>
      <c r="V227" s="109">
        <f t="shared" si="106"/>
        <v>0</v>
      </c>
      <c r="W227" s="109"/>
      <c r="X227" s="109"/>
      <c r="Y227" s="109">
        <f t="shared" si="107"/>
        <v>0</v>
      </c>
      <c r="Z227" s="109"/>
      <c r="AA227" s="109"/>
      <c r="AB227" s="109">
        <f t="shared" si="108"/>
        <v>1500</v>
      </c>
      <c r="AC227" s="109">
        <v>1500</v>
      </c>
      <c r="AD227" s="109"/>
      <c r="AE227" s="109"/>
      <c r="AF227" s="109"/>
      <c r="AG227" s="109"/>
      <c r="AH227" s="109"/>
      <c r="AI227" s="109"/>
      <c r="AJ227" s="109"/>
      <c r="AK227" s="691"/>
      <c r="AL227" s="706"/>
      <c r="AM227" s="706"/>
      <c r="AN227" s="706"/>
      <c r="AO227" s="91"/>
      <c r="AP227" s="91"/>
      <c r="AQ227" s="91"/>
      <c r="AR227" s="91"/>
      <c r="AS227" s="89"/>
    </row>
    <row r="228" spans="1:45" s="90" customFormat="1" ht="24.75" customHeight="1">
      <c r="A228" s="709" t="s">
        <v>39</v>
      </c>
      <c r="B228" s="697" t="s">
        <v>40</v>
      </c>
      <c r="C228" s="698"/>
      <c r="D228" s="700">
        <f t="shared" ref="D228:AJ228" si="109">SUM(D229:D270)</f>
        <v>0</v>
      </c>
      <c r="E228" s="700">
        <f t="shared" si="109"/>
        <v>0</v>
      </c>
      <c r="F228" s="700">
        <f t="shared" si="109"/>
        <v>0</v>
      </c>
      <c r="G228" s="700">
        <f t="shared" si="109"/>
        <v>0</v>
      </c>
      <c r="H228" s="700">
        <f t="shared" si="109"/>
        <v>0</v>
      </c>
      <c r="I228" s="700">
        <f t="shared" si="109"/>
        <v>0</v>
      </c>
      <c r="J228" s="700">
        <f t="shared" si="109"/>
        <v>0</v>
      </c>
      <c r="K228" s="700">
        <f t="shared" si="109"/>
        <v>0</v>
      </c>
      <c r="L228" s="700">
        <f t="shared" si="109"/>
        <v>0</v>
      </c>
      <c r="M228" s="700">
        <f t="shared" si="109"/>
        <v>0</v>
      </c>
      <c r="N228" s="700">
        <f t="shared" si="109"/>
        <v>0</v>
      </c>
      <c r="O228" s="700">
        <f t="shared" si="109"/>
        <v>0</v>
      </c>
      <c r="P228" s="700">
        <f t="shared" si="109"/>
        <v>0</v>
      </c>
      <c r="Q228" s="700">
        <f t="shared" si="109"/>
        <v>0</v>
      </c>
      <c r="R228" s="700">
        <f t="shared" si="109"/>
        <v>0</v>
      </c>
      <c r="S228" s="700">
        <f t="shared" si="109"/>
        <v>0</v>
      </c>
      <c r="T228" s="700">
        <f t="shared" si="109"/>
        <v>0</v>
      </c>
      <c r="U228" s="700">
        <f t="shared" si="109"/>
        <v>0</v>
      </c>
      <c r="V228" s="700">
        <f t="shared" si="109"/>
        <v>0</v>
      </c>
      <c r="W228" s="700">
        <f t="shared" si="109"/>
        <v>0</v>
      </c>
      <c r="X228" s="700">
        <f t="shared" si="109"/>
        <v>0</v>
      </c>
      <c r="Y228" s="700">
        <f t="shared" si="109"/>
        <v>0</v>
      </c>
      <c r="Z228" s="700">
        <f t="shared" si="109"/>
        <v>0</v>
      </c>
      <c r="AA228" s="700">
        <f t="shared" si="109"/>
        <v>0</v>
      </c>
      <c r="AB228" s="700">
        <f t="shared" si="109"/>
        <v>0</v>
      </c>
      <c r="AC228" s="700">
        <f t="shared" si="109"/>
        <v>0</v>
      </c>
      <c r="AD228" s="700">
        <f t="shared" si="109"/>
        <v>0</v>
      </c>
      <c r="AE228" s="700">
        <f t="shared" si="109"/>
        <v>0</v>
      </c>
      <c r="AF228" s="700">
        <f t="shared" si="109"/>
        <v>0</v>
      </c>
      <c r="AG228" s="700">
        <f t="shared" si="109"/>
        <v>0</v>
      </c>
      <c r="AH228" s="700">
        <f t="shared" si="109"/>
        <v>0</v>
      </c>
      <c r="AI228" s="700">
        <f t="shared" si="109"/>
        <v>0</v>
      </c>
      <c r="AJ228" s="700">
        <f t="shared" si="109"/>
        <v>0</v>
      </c>
      <c r="AK228" s="691"/>
      <c r="AL228" s="702"/>
      <c r="AM228" s="702"/>
      <c r="AN228" s="702"/>
      <c r="AO228" s="89"/>
      <c r="AP228" s="89"/>
      <c r="AQ228" s="89"/>
      <c r="AR228" s="89"/>
      <c r="AS228" s="89"/>
    </row>
    <row r="229" spans="1:45" s="90" customFormat="1" ht="34.5" hidden="1" customHeight="1">
      <c r="A229" s="724">
        <v>1</v>
      </c>
      <c r="B229" s="721" t="s">
        <v>234</v>
      </c>
      <c r="C229" s="698"/>
      <c r="D229" s="698"/>
      <c r="E229" s="698"/>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699"/>
      <c r="AE229" s="699"/>
      <c r="AF229" s="699"/>
      <c r="AG229" s="699"/>
      <c r="AH229" s="699"/>
      <c r="AI229" s="699"/>
      <c r="AJ229" s="699"/>
      <c r="AK229" s="691"/>
      <c r="AL229" s="702"/>
      <c r="AM229" s="702"/>
      <c r="AN229" s="702"/>
      <c r="AO229" s="89"/>
      <c r="AP229" s="89"/>
      <c r="AQ229" s="89"/>
      <c r="AR229" s="89"/>
      <c r="AS229" s="89"/>
    </row>
    <row r="230" spans="1:45" s="90" customFormat="1" ht="34.5" hidden="1" customHeight="1">
      <c r="A230" s="724">
        <v>2</v>
      </c>
      <c r="B230" s="721" t="s">
        <v>235</v>
      </c>
      <c r="C230" s="698"/>
      <c r="D230" s="698"/>
      <c r="E230" s="698"/>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1"/>
      <c r="AL230" s="702"/>
      <c r="AM230" s="702"/>
      <c r="AN230" s="702"/>
      <c r="AO230" s="89"/>
      <c r="AP230" s="89"/>
      <c r="AQ230" s="89"/>
      <c r="AR230" s="89"/>
      <c r="AS230" s="89"/>
    </row>
    <row r="231" spans="1:45" s="90" customFormat="1" ht="24.75" hidden="1" customHeight="1">
      <c r="A231" s="724">
        <v>3</v>
      </c>
      <c r="B231" s="704" t="s">
        <v>236</v>
      </c>
      <c r="C231" s="698"/>
      <c r="D231" s="698"/>
      <c r="E231" s="698"/>
      <c r="F231" s="109"/>
      <c r="G231" s="109"/>
      <c r="H231" s="109"/>
      <c r="I231" s="109"/>
      <c r="J231" s="109"/>
      <c r="K231" s="10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1"/>
      <c r="AL231" s="702"/>
      <c r="AM231" s="702"/>
      <c r="AN231" s="702"/>
      <c r="AO231" s="89"/>
      <c r="AP231" s="89"/>
      <c r="AQ231" s="89"/>
      <c r="AR231" s="89"/>
      <c r="AS231" s="89"/>
    </row>
    <row r="232" spans="1:45" s="90" customFormat="1" ht="24.75" hidden="1" customHeight="1">
      <c r="A232" s="724">
        <v>4</v>
      </c>
      <c r="B232" s="704" t="s">
        <v>237</v>
      </c>
      <c r="C232" s="698"/>
      <c r="D232" s="698"/>
      <c r="E232" s="698"/>
      <c r="F232" s="109"/>
      <c r="G232" s="109"/>
      <c r="H232" s="109"/>
      <c r="I232" s="109"/>
      <c r="J232" s="109"/>
      <c r="K232" s="10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1"/>
      <c r="AL232" s="702"/>
      <c r="AM232" s="702"/>
      <c r="AN232" s="702"/>
      <c r="AO232" s="89"/>
      <c r="AP232" s="89"/>
      <c r="AQ232" s="89"/>
      <c r="AR232" s="89"/>
      <c r="AS232" s="89"/>
    </row>
    <row r="233" spans="1:45" s="90" customFormat="1" ht="24.75" hidden="1" customHeight="1">
      <c r="A233" s="724">
        <v>5</v>
      </c>
      <c r="B233" s="704" t="s">
        <v>238</v>
      </c>
      <c r="C233" s="698"/>
      <c r="D233" s="698"/>
      <c r="E233" s="698"/>
      <c r="F233" s="109"/>
      <c r="G233" s="109"/>
      <c r="H233" s="109"/>
      <c r="I233" s="109"/>
      <c r="J233" s="109"/>
      <c r="K233" s="109"/>
      <c r="L233" s="699"/>
      <c r="M233" s="699"/>
      <c r="N233" s="699"/>
      <c r="O233" s="699"/>
      <c r="P233" s="699"/>
      <c r="Q233" s="699"/>
      <c r="R233" s="699"/>
      <c r="S233" s="699"/>
      <c r="T233" s="699"/>
      <c r="U233" s="699"/>
      <c r="V233" s="699"/>
      <c r="W233" s="699"/>
      <c r="X233" s="699"/>
      <c r="Y233" s="699"/>
      <c r="Z233" s="699"/>
      <c r="AA233" s="699"/>
      <c r="AB233" s="699"/>
      <c r="AC233" s="699"/>
      <c r="AD233" s="699"/>
      <c r="AE233" s="699"/>
      <c r="AF233" s="699"/>
      <c r="AG233" s="699"/>
      <c r="AH233" s="699"/>
      <c r="AI233" s="699"/>
      <c r="AJ233" s="699"/>
      <c r="AK233" s="691"/>
      <c r="AL233" s="702"/>
      <c r="AM233" s="702"/>
      <c r="AN233" s="702"/>
      <c r="AO233" s="89"/>
      <c r="AP233" s="89"/>
      <c r="AQ233" s="89"/>
      <c r="AR233" s="89"/>
      <c r="AS233" s="89"/>
    </row>
    <row r="234" spans="1:45" s="90" customFormat="1" ht="24.75" hidden="1" customHeight="1">
      <c r="A234" s="724">
        <v>6</v>
      </c>
      <c r="B234" s="704" t="s">
        <v>239</v>
      </c>
      <c r="C234" s="698"/>
      <c r="D234" s="698"/>
      <c r="E234" s="698"/>
      <c r="F234" s="109"/>
      <c r="G234" s="109"/>
      <c r="H234" s="109"/>
      <c r="I234" s="109"/>
      <c r="J234" s="109"/>
      <c r="K234" s="109"/>
      <c r="L234" s="699"/>
      <c r="M234" s="699"/>
      <c r="N234" s="699"/>
      <c r="O234" s="699"/>
      <c r="P234" s="699"/>
      <c r="Q234" s="699"/>
      <c r="R234" s="699"/>
      <c r="S234" s="699"/>
      <c r="T234" s="699"/>
      <c r="U234" s="699"/>
      <c r="V234" s="699"/>
      <c r="W234" s="699"/>
      <c r="X234" s="699"/>
      <c r="Y234" s="699"/>
      <c r="Z234" s="699"/>
      <c r="AA234" s="699"/>
      <c r="AB234" s="699"/>
      <c r="AC234" s="699"/>
      <c r="AD234" s="699"/>
      <c r="AE234" s="699"/>
      <c r="AF234" s="699"/>
      <c r="AG234" s="699"/>
      <c r="AH234" s="699"/>
      <c r="AI234" s="699"/>
      <c r="AJ234" s="699"/>
      <c r="AK234" s="691"/>
      <c r="AL234" s="702"/>
      <c r="AM234" s="702"/>
      <c r="AN234" s="702"/>
      <c r="AO234" s="89"/>
      <c r="AP234" s="89"/>
      <c r="AQ234" s="89"/>
      <c r="AR234" s="89"/>
      <c r="AS234" s="89"/>
    </row>
    <row r="235" spans="1:45" s="90" customFormat="1" ht="24.75" hidden="1" customHeight="1">
      <c r="A235" s="724">
        <v>7</v>
      </c>
      <c r="B235" s="704" t="s">
        <v>240</v>
      </c>
      <c r="C235" s="698"/>
      <c r="D235" s="698"/>
      <c r="E235" s="698"/>
      <c r="F235" s="109"/>
      <c r="G235" s="109"/>
      <c r="H235" s="109"/>
      <c r="I235" s="109"/>
      <c r="J235" s="109"/>
      <c r="K235" s="109"/>
      <c r="L235" s="699"/>
      <c r="M235" s="699"/>
      <c r="N235" s="699"/>
      <c r="O235" s="699"/>
      <c r="P235" s="699"/>
      <c r="Q235" s="699"/>
      <c r="R235" s="699"/>
      <c r="S235" s="699"/>
      <c r="T235" s="699"/>
      <c r="U235" s="699"/>
      <c r="V235" s="699"/>
      <c r="W235" s="699"/>
      <c r="X235" s="699"/>
      <c r="Y235" s="699"/>
      <c r="Z235" s="699"/>
      <c r="AA235" s="699"/>
      <c r="AB235" s="699"/>
      <c r="AC235" s="699"/>
      <c r="AD235" s="699"/>
      <c r="AE235" s="699"/>
      <c r="AF235" s="699"/>
      <c r="AG235" s="699"/>
      <c r="AH235" s="699"/>
      <c r="AI235" s="699"/>
      <c r="AJ235" s="699"/>
      <c r="AK235" s="691"/>
      <c r="AL235" s="702"/>
      <c r="AM235" s="702"/>
      <c r="AN235" s="702"/>
      <c r="AO235" s="89"/>
      <c r="AP235" s="89"/>
      <c r="AQ235" s="89"/>
      <c r="AR235" s="89"/>
      <c r="AS235" s="89"/>
    </row>
    <row r="236" spans="1:45" s="90" customFormat="1" ht="24.75" hidden="1" customHeight="1">
      <c r="A236" s="724">
        <v>8</v>
      </c>
      <c r="B236" s="704" t="s">
        <v>241</v>
      </c>
      <c r="C236" s="698"/>
      <c r="D236" s="698"/>
      <c r="E236" s="698"/>
      <c r="F236" s="109"/>
      <c r="G236" s="109"/>
      <c r="H236" s="109"/>
      <c r="I236" s="109"/>
      <c r="J236" s="109"/>
      <c r="K236" s="109"/>
      <c r="L236" s="699"/>
      <c r="M236" s="699"/>
      <c r="N236" s="699"/>
      <c r="O236" s="699"/>
      <c r="P236" s="699"/>
      <c r="Q236" s="699"/>
      <c r="R236" s="699"/>
      <c r="S236" s="699"/>
      <c r="T236" s="699"/>
      <c r="U236" s="699"/>
      <c r="V236" s="699"/>
      <c r="W236" s="699"/>
      <c r="X236" s="699"/>
      <c r="Y236" s="699"/>
      <c r="Z236" s="699"/>
      <c r="AA236" s="699"/>
      <c r="AB236" s="699"/>
      <c r="AC236" s="699"/>
      <c r="AD236" s="699"/>
      <c r="AE236" s="699"/>
      <c r="AF236" s="699"/>
      <c r="AG236" s="699"/>
      <c r="AH236" s="699"/>
      <c r="AI236" s="699"/>
      <c r="AJ236" s="699"/>
      <c r="AK236" s="691"/>
      <c r="AL236" s="702"/>
      <c r="AM236" s="702"/>
      <c r="AN236" s="702"/>
      <c r="AO236" s="89"/>
      <c r="AP236" s="89"/>
      <c r="AQ236" s="89"/>
      <c r="AR236" s="89"/>
      <c r="AS236" s="89"/>
    </row>
    <row r="237" spans="1:45" s="90" customFormat="1" ht="24.75" hidden="1" customHeight="1">
      <c r="A237" s="724">
        <v>9</v>
      </c>
      <c r="B237" s="704" t="s">
        <v>242</v>
      </c>
      <c r="C237" s="698"/>
      <c r="D237" s="698"/>
      <c r="E237" s="698"/>
      <c r="F237" s="109"/>
      <c r="G237" s="109"/>
      <c r="H237" s="109"/>
      <c r="I237" s="109"/>
      <c r="J237" s="109"/>
      <c r="K237" s="109"/>
      <c r="L237" s="699"/>
      <c r="M237" s="699"/>
      <c r="N237" s="699"/>
      <c r="O237" s="699"/>
      <c r="P237" s="699"/>
      <c r="Q237" s="699"/>
      <c r="R237" s="699"/>
      <c r="S237" s="699"/>
      <c r="T237" s="699"/>
      <c r="U237" s="699"/>
      <c r="V237" s="699"/>
      <c r="W237" s="699"/>
      <c r="X237" s="699"/>
      <c r="Y237" s="699"/>
      <c r="Z237" s="699"/>
      <c r="AA237" s="699"/>
      <c r="AB237" s="699"/>
      <c r="AC237" s="699"/>
      <c r="AD237" s="699"/>
      <c r="AE237" s="699"/>
      <c r="AF237" s="699"/>
      <c r="AG237" s="699"/>
      <c r="AH237" s="699"/>
      <c r="AI237" s="699"/>
      <c r="AJ237" s="699"/>
      <c r="AK237" s="691"/>
      <c r="AL237" s="702"/>
      <c r="AM237" s="702"/>
      <c r="AN237" s="702"/>
      <c r="AO237" s="89"/>
      <c r="AP237" s="89"/>
      <c r="AQ237" s="89"/>
      <c r="AR237" s="89"/>
      <c r="AS237" s="89"/>
    </row>
    <row r="238" spans="1:45" s="90" customFormat="1" ht="24.75" hidden="1" customHeight="1">
      <c r="A238" s="724">
        <v>10</v>
      </c>
      <c r="B238" s="704" t="s">
        <v>243</v>
      </c>
      <c r="C238" s="698"/>
      <c r="D238" s="698"/>
      <c r="E238" s="698"/>
      <c r="F238" s="109"/>
      <c r="G238" s="109"/>
      <c r="H238" s="109"/>
      <c r="I238" s="109"/>
      <c r="J238" s="109"/>
      <c r="K238" s="109"/>
      <c r="L238" s="699"/>
      <c r="M238" s="699"/>
      <c r="N238" s="699"/>
      <c r="O238" s="699"/>
      <c r="P238" s="699"/>
      <c r="Q238" s="699"/>
      <c r="R238" s="699"/>
      <c r="S238" s="699"/>
      <c r="T238" s="699"/>
      <c r="U238" s="699"/>
      <c r="V238" s="699"/>
      <c r="W238" s="699"/>
      <c r="X238" s="699"/>
      <c r="Y238" s="699"/>
      <c r="Z238" s="699"/>
      <c r="AA238" s="699"/>
      <c r="AB238" s="699"/>
      <c r="AC238" s="699"/>
      <c r="AD238" s="699"/>
      <c r="AE238" s="699"/>
      <c r="AF238" s="699"/>
      <c r="AG238" s="699"/>
      <c r="AH238" s="699"/>
      <c r="AI238" s="699"/>
      <c r="AJ238" s="699"/>
      <c r="AK238" s="691"/>
      <c r="AL238" s="702"/>
      <c r="AM238" s="702"/>
      <c r="AN238" s="702"/>
      <c r="AO238" s="89"/>
      <c r="AP238" s="89"/>
      <c r="AQ238" s="89"/>
      <c r="AR238" s="89"/>
      <c r="AS238" s="89"/>
    </row>
    <row r="239" spans="1:45" s="90" customFormat="1" ht="24.75" hidden="1" customHeight="1">
      <c r="A239" s="724">
        <v>11</v>
      </c>
      <c r="B239" s="704" t="s">
        <v>244</v>
      </c>
      <c r="C239" s="698"/>
      <c r="D239" s="698"/>
      <c r="E239" s="698"/>
      <c r="F239" s="109"/>
      <c r="G239" s="109"/>
      <c r="H239" s="109"/>
      <c r="I239" s="109"/>
      <c r="J239" s="109"/>
      <c r="K239" s="109"/>
      <c r="L239" s="699"/>
      <c r="M239" s="699"/>
      <c r="N239" s="699"/>
      <c r="O239" s="699"/>
      <c r="P239" s="699"/>
      <c r="Q239" s="699"/>
      <c r="R239" s="699"/>
      <c r="S239" s="699"/>
      <c r="T239" s="699"/>
      <c r="U239" s="699"/>
      <c r="V239" s="699"/>
      <c r="W239" s="699"/>
      <c r="X239" s="699"/>
      <c r="Y239" s="699"/>
      <c r="Z239" s="699"/>
      <c r="AA239" s="699"/>
      <c r="AB239" s="699"/>
      <c r="AC239" s="699"/>
      <c r="AD239" s="699"/>
      <c r="AE239" s="699"/>
      <c r="AF239" s="699"/>
      <c r="AG239" s="699"/>
      <c r="AH239" s="699"/>
      <c r="AI239" s="699"/>
      <c r="AJ239" s="699"/>
      <c r="AK239" s="691"/>
      <c r="AL239" s="702"/>
      <c r="AM239" s="702"/>
      <c r="AN239" s="702"/>
      <c r="AO239" s="89"/>
      <c r="AP239" s="89"/>
      <c r="AQ239" s="89"/>
      <c r="AR239" s="89"/>
      <c r="AS239" s="89"/>
    </row>
    <row r="240" spans="1:45" s="90" customFormat="1" ht="24.75" hidden="1" customHeight="1">
      <c r="A240" s="724">
        <v>12</v>
      </c>
      <c r="B240" s="704" t="s">
        <v>245</v>
      </c>
      <c r="C240" s="698"/>
      <c r="D240" s="698"/>
      <c r="E240" s="698"/>
      <c r="F240" s="109"/>
      <c r="G240" s="109"/>
      <c r="H240" s="109"/>
      <c r="I240" s="109"/>
      <c r="J240" s="109"/>
      <c r="K240" s="109"/>
      <c r="L240" s="699"/>
      <c r="M240" s="699"/>
      <c r="N240" s="699"/>
      <c r="O240" s="699"/>
      <c r="P240" s="699"/>
      <c r="Q240" s="699"/>
      <c r="R240" s="699"/>
      <c r="S240" s="699"/>
      <c r="T240" s="699"/>
      <c r="U240" s="699"/>
      <c r="V240" s="699"/>
      <c r="W240" s="699"/>
      <c r="X240" s="699"/>
      <c r="Y240" s="699"/>
      <c r="Z240" s="699"/>
      <c r="AA240" s="699"/>
      <c r="AB240" s="699"/>
      <c r="AC240" s="699"/>
      <c r="AD240" s="699"/>
      <c r="AE240" s="699"/>
      <c r="AF240" s="699"/>
      <c r="AG240" s="699"/>
      <c r="AH240" s="699"/>
      <c r="AI240" s="699"/>
      <c r="AJ240" s="699"/>
      <c r="AK240" s="691"/>
      <c r="AL240" s="702"/>
      <c r="AM240" s="702"/>
      <c r="AN240" s="702"/>
      <c r="AO240" s="89"/>
      <c r="AP240" s="89"/>
      <c r="AQ240" s="89"/>
      <c r="AR240" s="89"/>
      <c r="AS240" s="89"/>
    </row>
    <row r="241" spans="1:45" s="90" customFormat="1" ht="24.75" hidden="1" customHeight="1">
      <c r="A241" s="724">
        <v>13</v>
      </c>
      <c r="B241" s="704" t="s">
        <v>246</v>
      </c>
      <c r="C241" s="698"/>
      <c r="D241" s="698"/>
      <c r="E241" s="698"/>
      <c r="F241" s="109"/>
      <c r="G241" s="109"/>
      <c r="H241" s="109"/>
      <c r="I241" s="109"/>
      <c r="J241" s="109"/>
      <c r="K241" s="10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1"/>
      <c r="AL241" s="702"/>
      <c r="AM241" s="702"/>
      <c r="AN241" s="702"/>
      <c r="AO241" s="89"/>
      <c r="AP241" s="89"/>
      <c r="AQ241" s="89"/>
      <c r="AR241" s="89"/>
      <c r="AS241" s="89"/>
    </row>
    <row r="242" spans="1:45" s="90" customFormat="1" ht="24.75" hidden="1" customHeight="1">
      <c r="A242" s="724">
        <v>14</v>
      </c>
      <c r="B242" s="704" t="s">
        <v>247</v>
      </c>
      <c r="C242" s="698"/>
      <c r="D242" s="698"/>
      <c r="E242" s="698"/>
      <c r="F242" s="109"/>
      <c r="G242" s="109"/>
      <c r="H242" s="109"/>
      <c r="I242" s="109"/>
      <c r="J242" s="109"/>
      <c r="K242" s="109"/>
      <c r="L242" s="699"/>
      <c r="M242" s="699"/>
      <c r="N242" s="699"/>
      <c r="O242" s="699"/>
      <c r="P242" s="699"/>
      <c r="Q242" s="699"/>
      <c r="R242" s="699"/>
      <c r="S242" s="699"/>
      <c r="T242" s="699"/>
      <c r="U242" s="699"/>
      <c r="V242" s="699"/>
      <c r="W242" s="699"/>
      <c r="X242" s="699"/>
      <c r="Y242" s="699"/>
      <c r="Z242" s="699"/>
      <c r="AA242" s="699"/>
      <c r="AB242" s="699"/>
      <c r="AC242" s="699"/>
      <c r="AD242" s="699"/>
      <c r="AE242" s="699"/>
      <c r="AF242" s="699"/>
      <c r="AG242" s="699"/>
      <c r="AH242" s="699"/>
      <c r="AI242" s="699"/>
      <c r="AJ242" s="699"/>
      <c r="AK242" s="691"/>
      <c r="AL242" s="702"/>
      <c r="AM242" s="702"/>
      <c r="AN242" s="702"/>
      <c r="AO242" s="89"/>
      <c r="AP242" s="89"/>
      <c r="AQ242" s="89"/>
      <c r="AR242" s="89"/>
      <c r="AS242" s="89"/>
    </row>
    <row r="243" spans="1:45" s="90" customFormat="1" ht="24.75" hidden="1" customHeight="1">
      <c r="A243" s="724">
        <v>15</v>
      </c>
      <c r="B243" s="704" t="s">
        <v>248</v>
      </c>
      <c r="C243" s="698"/>
      <c r="D243" s="698"/>
      <c r="E243" s="698"/>
      <c r="F243" s="109"/>
      <c r="G243" s="109"/>
      <c r="H243" s="109"/>
      <c r="I243" s="109"/>
      <c r="J243" s="109"/>
      <c r="K243" s="109"/>
      <c r="L243" s="699"/>
      <c r="M243" s="699"/>
      <c r="N243" s="699"/>
      <c r="O243" s="699"/>
      <c r="P243" s="699"/>
      <c r="Q243" s="699"/>
      <c r="R243" s="699"/>
      <c r="S243" s="699"/>
      <c r="T243" s="699"/>
      <c r="U243" s="699"/>
      <c r="V243" s="699"/>
      <c r="W243" s="699"/>
      <c r="X243" s="699"/>
      <c r="Y243" s="699"/>
      <c r="Z243" s="699"/>
      <c r="AA243" s="699"/>
      <c r="AB243" s="699"/>
      <c r="AC243" s="699"/>
      <c r="AD243" s="699"/>
      <c r="AE243" s="699"/>
      <c r="AF243" s="699"/>
      <c r="AG243" s="699"/>
      <c r="AH243" s="699"/>
      <c r="AI243" s="699"/>
      <c r="AJ243" s="699"/>
      <c r="AK243" s="691"/>
      <c r="AL243" s="702"/>
      <c r="AM243" s="702"/>
      <c r="AN243" s="702"/>
      <c r="AO243" s="89"/>
      <c r="AP243" s="89"/>
      <c r="AQ243" s="89"/>
      <c r="AR243" s="89"/>
      <c r="AS243" s="89"/>
    </row>
    <row r="244" spans="1:45" s="90" customFormat="1" ht="24.75" hidden="1" customHeight="1">
      <c r="A244" s="724">
        <v>16</v>
      </c>
      <c r="B244" s="704" t="s">
        <v>249</v>
      </c>
      <c r="C244" s="698"/>
      <c r="D244" s="698"/>
      <c r="E244" s="698"/>
      <c r="F244" s="109"/>
      <c r="G244" s="109"/>
      <c r="H244" s="109"/>
      <c r="I244" s="109"/>
      <c r="J244" s="109"/>
      <c r="K244" s="109"/>
      <c r="L244" s="699"/>
      <c r="M244" s="699"/>
      <c r="N244" s="699"/>
      <c r="O244" s="699"/>
      <c r="P244" s="699"/>
      <c r="Q244" s="699"/>
      <c r="R244" s="699"/>
      <c r="S244" s="699"/>
      <c r="T244" s="699"/>
      <c r="U244" s="699"/>
      <c r="V244" s="699"/>
      <c r="W244" s="699"/>
      <c r="X244" s="699"/>
      <c r="Y244" s="699"/>
      <c r="Z244" s="699"/>
      <c r="AA244" s="699"/>
      <c r="AB244" s="699"/>
      <c r="AC244" s="699"/>
      <c r="AD244" s="699"/>
      <c r="AE244" s="699"/>
      <c r="AF244" s="699"/>
      <c r="AG244" s="699"/>
      <c r="AH244" s="699"/>
      <c r="AI244" s="699"/>
      <c r="AJ244" s="699"/>
      <c r="AK244" s="691"/>
      <c r="AL244" s="702"/>
      <c r="AM244" s="702"/>
      <c r="AN244" s="702"/>
      <c r="AO244" s="89"/>
      <c r="AP244" s="89"/>
      <c r="AQ244" s="89"/>
      <c r="AR244" s="89"/>
      <c r="AS244" s="89"/>
    </row>
    <row r="245" spans="1:45" s="90" customFormat="1" ht="24.75" hidden="1" customHeight="1">
      <c r="A245" s="724">
        <v>17</v>
      </c>
      <c r="B245" s="704" t="s">
        <v>250</v>
      </c>
      <c r="C245" s="698"/>
      <c r="D245" s="698"/>
      <c r="E245" s="698"/>
      <c r="F245" s="109"/>
      <c r="G245" s="109"/>
      <c r="H245" s="109"/>
      <c r="I245" s="109"/>
      <c r="J245" s="109"/>
      <c r="K245" s="10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699"/>
      <c r="AJ245" s="699"/>
      <c r="AK245" s="691"/>
      <c r="AL245" s="702"/>
      <c r="AM245" s="702"/>
      <c r="AN245" s="702"/>
      <c r="AO245" s="89"/>
      <c r="AP245" s="89"/>
      <c r="AQ245" s="89"/>
      <c r="AR245" s="89"/>
      <c r="AS245" s="89"/>
    </row>
    <row r="246" spans="1:45" s="90" customFormat="1" ht="24.75" hidden="1" customHeight="1">
      <c r="A246" s="724">
        <v>18</v>
      </c>
      <c r="B246" s="704" t="s">
        <v>251</v>
      </c>
      <c r="C246" s="698"/>
      <c r="D246" s="698"/>
      <c r="E246" s="698"/>
      <c r="F246" s="109"/>
      <c r="G246" s="109"/>
      <c r="H246" s="109"/>
      <c r="I246" s="109"/>
      <c r="J246" s="109"/>
      <c r="K246" s="109"/>
      <c r="L246" s="699"/>
      <c r="M246" s="699"/>
      <c r="N246" s="699"/>
      <c r="O246" s="699"/>
      <c r="P246" s="699"/>
      <c r="Q246" s="699"/>
      <c r="R246" s="699"/>
      <c r="S246" s="699"/>
      <c r="T246" s="699"/>
      <c r="U246" s="699"/>
      <c r="V246" s="699"/>
      <c r="W246" s="699"/>
      <c r="X246" s="699"/>
      <c r="Y246" s="699"/>
      <c r="Z246" s="699"/>
      <c r="AA246" s="699"/>
      <c r="AB246" s="699"/>
      <c r="AC246" s="699"/>
      <c r="AD246" s="699"/>
      <c r="AE246" s="699"/>
      <c r="AF246" s="699"/>
      <c r="AG246" s="699"/>
      <c r="AH246" s="699"/>
      <c r="AI246" s="699"/>
      <c r="AJ246" s="699"/>
      <c r="AK246" s="691"/>
      <c r="AL246" s="702"/>
      <c r="AM246" s="702"/>
      <c r="AN246" s="702"/>
      <c r="AO246" s="89"/>
      <c r="AP246" s="89"/>
      <c r="AQ246" s="89"/>
      <c r="AR246" s="89"/>
      <c r="AS246" s="89"/>
    </row>
    <row r="247" spans="1:45" s="90" customFormat="1" ht="24.75" hidden="1" customHeight="1">
      <c r="A247" s="724">
        <v>19</v>
      </c>
      <c r="B247" s="721" t="s">
        <v>252</v>
      </c>
      <c r="C247" s="698"/>
      <c r="D247" s="698"/>
      <c r="E247" s="698"/>
      <c r="F247" s="109"/>
      <c r="G247" s="109"/>
      <c r="H247" s="109"/>
      <c r="I247" s="109"/>
      <c r="J247" s="109"/>
      <c r="K247" s="109"/>
      <c r="L247" s="699"/>
      <c r="M247" s="699"/>
      <c r="N247" s="699"/>
      <c r="O247" s="699"/>
      <c r="P247" s="699"/>
      <c r="Q247" s="699"/>
      <c r="R247" s="699"/>
      <c r="S247" s="699"/>
      <c r="T247" s="699"/>
      <c r="U247" s="699"/>
      <c r="V247" s="699"/>
      <c r="W247" s="699"/>
      <c r="X247" s="699"/>
      <c r="Y247" s="699"/>
      <c r="Z247" s="699"/>
      <c r="AA247" s="699"/>
      <c r="AB247" s="699"/>
      <c r="AC247" s="699"/>
      <c r="AD247" s="699"/>
      <c r="AE247" s="699"/>
      <c r="AF247" s="699"/>
      <c r="AG247" s="699"/>
      <c r="AH247" s="699"/>
      <c r="AI247" s="699"/>
      <c r="AJ247" s="699"/>
      <c r="AK247" s="691"/>
      <c r="AL247" s="702"/>
      <c r="AM247" s="702"/>
      <c r="AN247" s="702"/>
      <c r="AO247" s="89"/>
      <c r="AP247" s="89"/>
      <c r="AQ247" s="89"/>
      <c r="AR247" s="89"/>
      <c r="AS247" s="89"/>
    </row>
    <row r="248" spans="1:45" s="90" customFormat="1" ht="34.5" hidden="1" customHeight="1">
      <c r="A248" s="724">
        <v>20</v>
      </c>
      <c r="B248" s="721" t="s">
        <v>253</v>
      </c>
      <c r="C248" s="698"/>
      <c r="D248" s="698"/>
      <c r="E248" s="698"/>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699"/>
      <c r="AJ248" s="699"/>
      <c r="AK248" s="691"/>
      <c r="AL248" s="702"/>
      <c r="AM248" s="702"/>
      <c r="AN248" s="702"/>
      <c r="AO248" s="89"/>
      <c r="AP248" s="89"/>
      <c r="AQ248" s="89"/>
      <c r="AR248" s="89"/>
      <c r="AS248" s="89"/>
    </row>
    <row r="249" spans="1:45" s="90" customFormat="1" ht="24.75" hidden="1" customHeight="1">
      <c r="A249" s="724">
        <v>21</v>
      </c>
      <c r="B249" s="704" t="s">
        <v>254</v>
      </c>
      <c r="C249" s="698"/>
      <c r="D249" s="698"/>
      <c r="E249" s="698"/>
      <c r="F249" s="109"/>
      <c r="G249" s="109"/>
      <c r="H249" s="109"/>
      <c r="I249" s="109"/>
      <c r="J249" s="109"/>
      <c r="K249" s="109"/>
      <c r="L249" s="699"/>
      <c r="M249" s="699"/>
      <c r="N249" s="699"/>
      <c r="O249" s="699"/>
      <c r="P249" s="699"/>
      <c r="Q249" s="699"/>
      <c r="R249" s="699"/>
      <c r="S249" s="699"/>
      <c r="T249" s="699"/>
      <c r="U249" s="699"/>
      <c r="V249" s="699"/>
      <c r="W249" s="699"/>
      <c r="X249" s="699"/>
      <c r="Y249" s="699"/>
      <c r="Z249" s="699"/>
      <c r="AA249" s="699"/>
      <c r="AB249" s="699"/>
      <c r="AC249" s="699"/>
      <c r="AD249" s="699"/>
      <c r="AE249" s="699"/>
      <c r="AF249" s="699"/>
      <c r="AG249" s="699"/>
      <c r="AH249" s="699"/>
      <c r="AI249" s="699"/>
      <c r="AJ249" s="699"/>
      <c r="AK249" s="691"/>
      <c r="AL249" s="702"/>
      <c r="AM249" s="702"/>
      <c r="AN249" s="702"/>
      <c r="AO249" s="89"/>
      <c r="AP249" s="89"/>
      <c r="AQ249" s="89"/>
      <c r="AR249" s="89"/>
      <c r="AS249" s="89"/>
    </row>
    <row r="250" spans="1:45" s="90" customFormat="1" ht="24.75" hidden="1" customHeight="1">
      <c r="A250" s="724">
        <v>22</v>
      </c>
      <c r="B250" s="721" t="s">
        <v>255</v>
      </c>
      <c r="C250" s="698"/>
      <c r="D250" s="698"/>
      <c r="E250" s="698"/>
      <c r="F250" s="109"/>
      <c r="G250" s="109"/>
      <c r="H250" s="109"/>
      <c r="I250" s="109"/>
      <c r="J250" s="109"/>
      <c r="K250" s="109"/>
      <c r="L250" s="699"/>
      <c r="M250" s="699"/>
      <c r="N250" s="699"/>
      <c r="O250" s="699"/>
      <c r="P250" s="699"/>
      <c r="Q250" s="699"/>
      <c r="R250" s="699"/>
      <c r="S250" s="699"/>
      <c r="T250" s="699"/>
      <c r="U250" s="699"/>
      <c r="V250" s="699"/>
      <c r="W250" s="699"/>
      <c r="X250" s="699"/>
      <c r="Y250" s="699"/>
      <c r="Z250" s="699"/>
      <c r="AA250" s="699"/>
      <c r="AB250" s="699"/>
      <c r="AC250" s="699"/>
      <c r="AD250" s="699"/>
      <c r="AE250" s="699"/>
      <c r="AF250" s="699"/>
      <c r="AG250" s="699"/>
      <c r="AH250" s="699"/>
      <c r="AI250" s="699"/>
      <c r="AJ250" s="699"/>
      <c r="AK250" s="691"/>
      <c r="AL250" s="702"/>
      <c r="AM250" s="702"/>
      <c r="AN250" s="702"/>
      <c r="AO250" s="89"/>
      <c r="AP250" s="89"/>
      <c r="AQ250" s="89"/>
      <c r="AR250" s="89"/>
      <c r="AS250" s="89"/>
    </row>
    <row r="251" spans="1:45" s="90" customFormat="1" ht="24.75" hidden="1" customHeight="1">
      <c r="A251" s="724">
        <v>23</v>
      </c>
      <c r="B251" s="704" t="s">
        <v>256</v>
      </c>
      <c r="C251" s="698"/>
      <c r="D251" s="698"/>
      <c r="E251" s="698"/>
      <c r="F251" s="109"/>
      <c r="G251" s="109"/>
      <c r="H251" s="109"/>
      <c r="I251" s="109"/>
      <c r="J251" s="109"/>
      <c r="K251" s="109"/>
      <c r="L251" s="699"/>
      <c r="M251" s="699"/>
      <c r="N251" s="699"/>
      <c r="O251" s="699"/>
      <c r="P251" s="699"/>
      <c r="Q251" s="699"/>
      <c r="R251" s="699"/>
      <c r="S251" s="699"/>
      <c r="T251" s="699"/>
      <c r="U251" s="699"/>
      <c r="V251" s="699"/>
      <c r="W251" s="699"/>
      <c r="X251" s="699"/>
      <c r="Y251" s="699"/>
      <c r="Z251" s="699"/>
      <c r="AA251" s="699"/>
      <c r="AB251" s="699"/>
      <c r="AC251" s="699"/>
      <c r="AD251" s="699"/>
      <c r="AE251" s="699"/>
      <c r="AF251" s="699"/>
      <c r="AG251" s="699"/>
      <c r="AH251" s="699"/>
      <c r="AI251" s="699"/>
      <c r="AJ251" s="699"/>
      <c r="AK251" s="691"/>
      <c r="AL251" s="702"/>
      <c r="AM251" s="702"/>
      <c r="AN251" s="702"/>
      <c r="AO251" s="89"/>
      <c r="AP251" s="89"/>
      <c r="AQ251" s="89"/>
      <c r="AR251" s="89"/>
      <c r="AS251" s="89"/>
    </row>
    <row r="252" spans="1:45" s="90" customFormat="1" ht="24.75" hidden="1" customHeight="1">
      <c r="A252" s="724">
        <v>24</v>
      </c>
      <c r="B252" s="721" t="s">
        <v>257</v>
      </c>
      <c r="C252" s="698"/>
      <c r="D252" s="698"/>
      <c r="E252" s="698"/>
      <c r="F252" s="109"/>
      <c r="G252" s="109"/>
      <c r="H252" s="109"/>
      <c r="I252" s="109"/>
      <c r="J252" s="109"/>
      <c r="K252" s="109"/>
      <c r="L252" s="699"/>
      <c r="M252" s="699"/>
      <c r="N252" s="699"/>
      <c r="O252" s="699"/>
      <c r="P252" s="699"/>
      <c r="Q252" s="699"/>
      <c r="R252" s="699"/>
      <c r="S252" s="699"/>
      <c r="T252" s="699"/>
      <c r="U252" s="699"/>
      <c r="V252" s="699"/>
      <c r="W252" s="699"/>
      <c r="X252" s="699"/>
      <c r="Y252" s="699"/>
      <c r="Z252" s="699"/>
      <c r="AA252" s="699"/>
      <c r="AB252" s="699"/>
      <c r="AC252" s="699"/>
      <c r="AD252" s="699"/>
      <c r="AE252" s="699"/>
      <c r="AF252" s="699"/>
      <c r="AG252" s="699"/>
      <c r="AH252" s="699"/>
      <c r="AI252" s="699"/>
      <c r="AJ252" s="699"/>
      <c r="AK252" s="691"/>
      <c r="AL252" s="702"/>
      <c r="AM252" s="702"/>
      <c r="AN252" s="702"/>
      <c r="AO252" s="89"/>
      <c r="AP252" s="89"/>
      <c r="AQ252" s="89"/>
      <c r="AR252" s="89"/>
      <c r="AS252" s="89"/>
    </row>
    <row r="253" spans="1:45" s="90" customFormat="1" ht="24.75" hidden="1" customHeight="1">
      <c r="A253" s="724">
        <v>25</v>
      </c>
      <c r="B253" s="704" t="s">
        <v>258</v>
      </c>
      <c r="C253" s="698"/>
      <c r="D253" s="698"/>
      <c r="E253" s="698"/>
      <c r="F253" s="109"/>
      <c r="G253" s="109"/>
      <c r="H253" s="109"/>
      <c r="I253" s="109"/>
      <c r="J253" s="109"/>
      <c r="K253" s="109"/>
      <c r="L253" s="699"/>
      <c r="M253" s="699"/>
      <c r="N253" s="699"/>
      <c r="O253" s="699"/>
      <c r="P253" s="699"/>
      <c r="Q253" s="699"/>
      <c r="R253" s="699"/>
      <c r="S253" s="699"/>
      <c r="T253" s="699"/>
      <c r="U253" s="699"/>
      <c r="V253" s="699"/>
      <c r="W253" s="699"/>
      <c r="X253" s="699"/>
      <c r="Y253" s="699"/>
      <c r="Z253" s="699"/>
      <c r="AA253" s="699"/>
      <c r="AB253" s="699"/>
      <c r="AC253" s="699"/>
      <c r="AD253" s="699"/>
      <c r="AE253" s="699"/>
      <c r="AF253" s="699"/>
      <c r="AG253" s="699"/>
      <c r="AH253" s="699"/>
      <c r="AI253" s="699"/>
      <c r="AJ253" s="699"/>
      <c r="AK253" s="691"/>
      <c r="AL253" s="702"/>
      <c r="AM253" s="702"/>
      <c r="AN253" s="702"/>
      <c r="AO253" s="89"/>
      <c r="AP253" s="89"/>
      <c r="AQ253" s="89"/>
      <c r="AR253" s="89"/>
      <c r="AS253" s="89"/>
    </row>
    <row r="254" spans="1:45" s="90" customFormat="1" ht="24.75" hidden="1" customHeight="1">
      <c r="A254" s="724">
        <v>26</v>
      </c>
      <c r="B254" s="704" t="s">
        <v>259</v>
      </c>
      <c r="C254" s="698"/>
      <c r="D254" s="698"/>
      <c r="E254" s="698"/>
      <c r="F254" s="109"/>
      <c r="G254" s="109"/>
      <c r="H254" s="109"/>
      <c r="I254" s="109"/>
      <c r="J254" s="109"/>
      <c r="K254" s="109"/>
      <c r="L254" s="699"/>
      <c r="M254" s="699"/>
      <c r="N254" s="699"/>
      <c r="O254" s="699"/>
      <c r="P254" s="699"/>
      <c r="Q254" s="699"/>
      <c r="R254" s="699"/>
      <c r="S254" s="699"/>
      <c r="T254" s="699"/>
      <c r="U254" s="699"/>
      <c r="V254" s="699"/>
      <c r="W254" s="699"/>
      <c r="X254" s="699"/>
      <c r="Y254" s="699"/>
      <c r="Z254" s="699"/>
      <c r="AA254" s="699"/>
      <c r="AB254" s="699"/>
      <c r="AC254" s="699"/>
      <c r="AD254" s="699"/>
      <c r="AE254" s="699"/>
      <c r="AF254" s="699"/>
      <c r="AG254" s="699"/>
      <c r="AH254" s="699"/>
      <c r="AI254" s="699"/>
      <c r="AJ254" s="699"/>
      <c r="AK254" s="691"/>
      <c r="AL254" s="702"/>
      <c r="AM254" s="702"/>
      <c r="AN254" s="702"/>
      <c r="AO254" s="89"/>
      <c r="AP254" s="89"/>
      <c r="AQ254" s="89"/>
      <c r="AR254" s="89"/>
      <c r="AS254" s="89"/>
    </row>
    <row r="255" spans="1:45" s="90" customFormat="1" ht="24.75" hidden="1" customHeight="1">
      <c r="A255" s="724">
        <v>27</v>
      </c>
      <c r="B255" s="704" t="s">
        <v>260</v>
      </c>
      <c r="C255" s="698"/>
      <c r="D255" s="698"/>
      <c r="E255" s="698"/>
      <c r="F255" s="109"/>
      <c r="G255" s="109"/>
      <c r="H255" s="109"/>
      <c r="I255" s="109"/>
      <c r="J255" s="109"/>
      <c r="K255" s="109"/>
      <c r="L255" s="699"/>
      <c r="M255" s="699"/>
      <c r="N255" s="699"/>
      <c r="O255" s="699"/>
      <c r="P255" s="699"/>
      <c r="Q255" s="699"/>
      <c r="R255" s="699"/>
      <c r="S255" s="699"/>
      <c r="T255" s="699"/>
      <c r="U255" s="699"/>
      <c r="V255" s="699"/>
      <c r="W255" s="699"/>
      <c r="X255" s="699"/>
      <c r="Y255" s="699"/>
      <c r="Z255" s="699"/>
      <c r="AA255" s="699"/>
      <c r="AB255" s="699"/>
      <c r="AC255" s="699"/>
      <c r="AD255" s="699"/>
      <c r="AE255" s="699"/>
      <c r="AF255" s="699"/>
      <c r="AG255" s="699"/>
      <c r="AH255" s="699"/>
      <c r="AI255" s="699"/>
      <c r="AJ255" s="699"/>
      <c r="AK255" s="691"/>
      <c r="AL255" s="702"/>
      <c r="AM255" s="702"/>
      <c r="AN255" s="702"/>
      <c r="AO255" s="89"/>
      <c r="AP255" s="89"/>
      <c r="AQ255" s="89"/>
      <c r="AR255" s="89"/>
      <c r="AS255" s="89"/>
    </row>
    <row r="256" spans="1:45" s="90" customFormat="1" ht="24.75" hidden="1" customHeight="1">
      <c r="A256" s="724">
        <v>28</v>
      </c>
      <c r="B256" s="704" t="s">
        <v>261</v>
      </c>
      <c r="C256" s="698"/>
      <c r="D256" s="698"/>
      <c r="E256" s="698"/>
      <c r="F256" s="109"/>
      <c r="G256" s="109"/>
      <c r="H256" s="109"/>
      <c r="I256" s="109"/>
      <c r="J256" s="109"/>
      <c r="K256" s="109"/>
      <c r="L256" s="699"/>
      <c r="M256" s="699"/>
      <c r="N256" s="699"/>
      <c r="O256" s="699"/>
      <c r="P256" s="699"/>
      <c r="Q256" s="699"/>
      <c r="R256" s="699"/>
      <c r="S256" s="699"/>
      <c r="T256" s="699"/>
      <c r="U256" s="699"/>
      <c r="V256" s="699"/>
      <c r="W256" s="699"/>
      <c r="X256" s="699"/>
      <c r="Y256" s="699"/>
      <c r="Z256" s="699"/>
      <c r="AA256" s="699"/>
      <c r="AB256" s="699"/>
      <c r="AC256" s="699"/>
      <c r="AD256" s="699"/>
      <c r="AE256" s="699"/>
      <c r="AF256" s="699"/>
      <c r="AG256" s="699"/>
      <c r="AH256" s="699"/>
      <c r="AI256" s="699"/>
      <c r="AJ256" s="699"/>
      <c r="AK256" s="691"/>
      <c r="AL256" s="702"/>
      <c r="AM256" s="702"/>
      <c r="AN256" s="702"/>
      <c r="AO256" s="89"/>
      <c r="AP256" s="89"/>
      <c r="AQ256" s="89"/>
      <c r="AR256" s="89"/>
      <c r="AS256" s="89"/>
    </row>
    <row r="257" spans="1:45" s="90" customFormat="1" ht="24.75" hidden="1" customHeight="1">
      <c r="A257" s="724">
        <v>29</v>
      </c>
      <c r="B257" s="704" t="s">
        <v>262</v>
      </c>
      <c r="C257" s="698"/>
      <c r="D257" s="698"/>
      <c r="E257" s="698"/>
      <c r="F257" s="109"/>
      <c r="G257" s="109"/>
      <c r="H257" s="109"/>
      <c r="I257" s="109"/>
      <c r="J257" s="109"/>
      <c r="K257" s="109"/>
      <c r="L257" s="699"/>
      <c r="M257" s="699"/>
      <c r="N257" s="699"/>
      <c r="O257" s="699"/>
      <c r="P257" s="699"/>
      <c r="Q257" s="699"/>
      <c r="R257" s="699"/>
      <c r="S257" s="699"/>
      <c r="T257" s="699"/>
      <c r="U257" s="699"/>
      <c r="V257" s="699"/>
      <c r="W257" s="699"/>
      <c r="X257" s="699"/>
      <c r="Y257" s="699"/>
      <c r="Z257" s="699"/>
      <c r="AA257" s="699"/>
      <c r="AB257" s="699"/>
      <c r="AC257" s="699"/>
      <c r="AD257" s="699"/>
      <c r="AE257" s="699"/>
      <c r="AF257" s="699"/>
      <c r="AG257" s="699"/>
      <c r="AH257" s="699"/>
      <c r="AI257" s="699"/>
      <c r="AJ257" s="699"/>
      <c r="AK257" s="691"/>
      <c r="AL257" s="702"/>
      <c r="AM257" s="702"/>
      <c r="AN257" s="702"/>
      <c r="AO257" s="89"/>
      <c r="AP257" s="89"/>
      <c r="AQ257" s="89"/>
      <c r="AR257" s="89"/>
      <c r="AS257" s="89"/>
    </row>
    <row r="258" spans="1:45" s="90" customFormat="1" ht="24.75" hidden="1" customHeight="1">
      <c r="A258" s="724">
        <v>30</v>
      </c>
      <c r="B258" s="704" t="s">
        <v>263</v>
      </c>
      <c r="C258" s="698"/>
      <c r="D258" s="698"/>
      <c r="E258" s="698"/>
      <c r="F258" s="109"/>
      <c r="G258" s="109"/>
      <c r="H258" s="109"/>
      <c r="I258" s="109"/>
      <c r="J258" s="109"/>
      <c r="K258" s="109"/>
      <c r="L258" s="699"/>
      <c r="M258" s="699"/>
      <c r="N258" s="699"/>
      <c r="O258" s="699"/>
      <c r="P258" s="699"/>
      <c r="Q258" s="699"/>
      <c r="R258" s="699"/>
      <c r="S258" s="699"/>
      <c r="T258" s="699"/>
      <c r="U258" s="699"/>
      <c r="V258" s="699"/>
      <c r="W258" s="699"/>
      <c r="X258" s="699"/>
      <c r="Y258" s="699"/>
      <c r="Z258" s="699"/>
      <c r="AA258" s="699"/>
      <c r="AB258" s="699"/>
      <c r="AC258" s="699"/>
      <c r="AD258" s="699"/>
      <c r="AE258" s="699"/>
      <c r="AF258" s="699"/>
      <c r="AG258" s="699"/>
      <c r="AH258" s="699"/>
      <c r="AI258" s="699"/>
      <c r="AJ258" s="699"/>
      <c r="AK258" s="691"/>
      <c r="AL258" s="702"/>
      <c r="AM258" s="702"/>
      <c r="AN258" s="702"/>
      <c r="AO258" s="89"/>
      <c r="AP258" s="89"/>
      <c r="AQ258" s="89"/>
      <c r="AR258" s="89"/>
      <c r="AS258" s="89"/>
    </row>
    <row r="259" spans="1:45" s="90" customFormat="1" ht="24.75" hidden="1" customHeight="1">
      <c r="A259" s="724">
        <v>31</v>
      </c>
      <c r="B259" s="704" t="s">
        <v>264</v>
      </c>
      <c r="C259" s="698"/>
      <c r="D259" s="698"/>
      <c r="E259" s="698"/>
      <c r="F259" s="109"/>
      <c r="G259" s="109"/>
      <c r="H259" s="109"/>
      <c r="I259" s="109"/>
      <c r="J259" s="109"/>
      <c r="K259" s="109"/>
      <c r="L259" s="699"/>
      <c r="M259" s="699"/>
      <c r="N259" s="699"/>
      <c r="O259" s="699"/>
      <c r="P259" s="699"/>
      <c r="Q259" s="699"/>
      <c r="R259" s="699"/>
      <c r="S259" s="699"/>
      <c r="T259" s="699"/>
      <c r="U259" s="699"/>
      <c r="V259" s="699"/>
      <c r="W259" s="699"/>
      <c r="X259" s="699"/>
      <c r="Y259" s="699"/>
      <c r="Z259" s="699"/>
      <c r="AA259" s="699"/>
      <c r="AB259" s="699"/>
      <c r="AC259" s="699"/>
      <c r="AD259" s="699"/>
      <c r="AE259" s="699"/>
      <c r="AF259" s="699"/>
      <c r="AG259" s="699"/>
      <c r="AH259" s="699"/>
      <c r="AI259" s="699"/>
      <c r="AJ259" s="699"/>
      <c r="AK259" s="691"/>
      <c r="AL259" s="702"/>
      <c r="AM259" s="702"/>
      <c r="AN259" s="702"/>
      <c r="AO259" s="89"/>
      <c r="AP259" s="89"/>
      <c r="AQ259" s="89"/>
      <c r="AR259" s="89"/>
      <c r="AS259" s="89"/>
    </row>
    <row r="260" spans="1:45" s="90" customFormat="1" ht="24.75" hidden="1" customHeight="1">
      <c r="A260" s="724">
        <v>32</v>
      </c>
      <c r="B260" s="704" t="s">
        <v>265</v>
      </c>
      <c r="C260" s="698"/>
      <c r="D260" s="698"/>
      <c r="E260" s="698"/>
      <c r="F260" s="109"/>
      <c r="G260" s="109"/>
      <c r="H260" s="109"/>
      <c r="I260" s="109"/>
      <c r="J260" s="109"/>
      <c r="K260" s="109"/>
      <c r="L260" s="699"/>
      <c r="M260" s="699"/>
      <c r="N260" s="699"/>
      <c r="O260" s="699"/>
      <c r="P260" s="699"/>
      <c r="Q260" s="699"/>
      <c r="R260" s="699"/>
      <c r="S260" s="699"/>
      <c r="T260" s="699"/>
      <c r="U260" s="699"/>
      <c r="V260" s="699"/>
      <c r="W260" s="699"/>
      <c r="X260" s="699"/>
      <c r="Y260" s="699"/>
      <c r="Z260" s="699"/>
      <c r="AA260" s="699"/>
      <c r="AB260" s="699"/>
      <c r="AC260" s="699"/>
      <c r="AD260" s="699"/>
      <c r="AE260" s="699"/>
      <c r="AF260" s="699"/>
      <c r="AG260" s="699"/>
      <c r="AH260" s="699"/>
      <c r="AI260" s="699"/>
      <c r="AJ260" s="699"/>
      <c r="AK260" s="691"/>
      <c r="AL260" s="702"/>
      <c r="AM260" s="702"/>
      <c r="AN260" s="702"/>
      <c r="AO260" s="89"/>
      <c r="AP260" s="89"/>
      <c r="AQ260" s="89"/>
      <c r="AR260" s="89"/>
      <c r="AS260" s="89"/>
    </row>
    <row r="261" spans="1:45" s="90" customFormat="1" ht="24.75" hidden="1" customHeight="1">
      <c r="A261" s="724">
        <v>33</v>
      </c>
      <c r="B261" s="704" t="s">
        <v>266</v>
      </c>
      <c r="C261" s="698"/>
      <c r="D261" s="698"/>
      <c r="E261" s="698"/>
      <c r="F261" s="109"/>
      <c r="G261" s="109"/>
      <c r="H261" s="109"/>
      <c r="I261" s="109"/>
      <c r="J261" s="109"/>
      <c r="K261" s="109"/>
      <c r="L261" s="699"/>
      <c r="M261" s="699"/>
      <c r="N261" s="699"/>
      <c r="O261" s="699"/>
      <c r="P261" s="699"/>
      <c r="Q261" s="699"/>
      <c r="R261" s="699"/>
      <c r="S261" s="699"/>
      <c r="T261" s="699"/>
      <c r="U261" s="699"/>
      <c r="V261" s="699"/>
      <c r="W261" s="699"/>
      <c r="X261" s="699"/>
      <c r="Y261" s="699"/>
      <c r="Z261" s="699"/>
      <c r="AA261" s="699"/>
      <c r="AB261" s="699"/>
      <c r="AC261" s="699"/>
      <c r="AD261" s="699"/>
      <c r="AE261" s="699"/>
      <c r="AF261" s="699"/>
      <c r="AG261" s="699"/>
      <c r="AH261" s="699"/>
      <c r="AI261" s="699"/>
      <c r="AJ261" s="699"/>
      <c r="AK261" s="691"/>
      <c r="AL261" s="702"/>
      <c r="AM261" s="702"/>
      <c r="AN261" s="702"/>
      <c r="AO261" s="89"/>
      <c r="AP261" s="89"/>
      <c r="AQ261" s="89"/>
      <c r="AR261" s="89"/>
      <c r="AS261" s="89"/>
    </row>
    <row r="262" spans="1:45" s="90" customFormat="1" ht="24.75" hidden="1" customHeight="1">
      <c r="A262" s="724">
        <v>34</v>
      </c>
      <c r="B262" s="704" t="s">
        <v>267</v>
      </c>
      <c r="C262" s="698"/>
      <c r="D262" s="698"/>
      <c r="E262" s="698"/>
      <c r="F262" s="109"/>
      <c r="G262" s="109"/>
      <c r="H262" s="109"/>
      <c r="I262" s="109"/>
      <c r="J262" s="109"/>
      <c r="K262" s="109"/>
      <c r="L262" s="699"/>
      <c r="M262" s="699"/>
      <c r="N262" s="699"/>
      <c r="O262" s="699"/>
      <c r="P262" s="699"/>
      <c r="Q262" s="699"/>
      <c r="R262" s="699"/>
      <c r="S262" s="699"/>
      <c r="T262" s="699"/>
      <c r="U262" s="699"/>
      <c r="V262" s="699"/>
      <c r="W262" s="699"/>
      <c r="X262" s="699"/>
      <c r="Y262" s="699"/>
      <c r="Z262" s="699"/>
      <c r="AA262" s="699"/>
      <c r="AB262" s="699"/>
      <c r="AC262" s="699"/>
      <c r="AD262" s="699"/>
      <c r="AE262" s="699"/>
      <c r="AF262" s="699"/>
      <c r="AG262" s="699"/>
      <c r="AH262" s="699"/>
      <c r="AI262" s="699"/>
      <c r="AJ262" s="699"/>
      <c r="AK262" s="691"/>
      <c r="AL262" s="702"/>
      <c r="AM262" s="702"/>
      <c r="AN262" s="702"/>
      <c r="AO262" s="89"/>
      <c r="AP262" s="89"/>
      <c r="AQ262" s="89"/>
      <c r="AR262" s="89"/>
      <c r="AS262" s="89"/>
    </row>
    <row r="263" spans="1:45" s="90" customFormat="1" ht="24.75" hidden="1" customHeight="1">
      <c r="A263" s="724">
        <v>35</v>
      </c>
      <c r="B263" s="721" t="s">
        <v>268</v>
      </c>
      <c r="C263" s="698"/>
      <c r="D263" s="698"/>
      <c r="E263" s="698"/>
      <c r="F263" s="109"/>
      <c r="G263" s="109"/>
      <c r="H263" s="109"/>
      <c r="I263" s="109"/>
      <c r="J263" s="109"/>
      <c r="K263" s="109"/>
      <c r="L263" s="699"/>
      <c r="M263" s="699"/>
      <c r="N263" s="699"/>
      <c r="O263" s="699"/>
      <c r="P263" s="699"/>
      <c r="Q263" s="699"/>
      <c r="R263" s="699"/>
      <c r="S263" s="699"/>
      <c r="T263" s="699"/>
      <c r="U263" s="699"/>
      <c r="V263" s="699"/>
      <c r="W263" s="699"/>
      <c r="X263" s="699"/>
      <c r="Y263" s="699"/>
      <c r="Z263" s="699"/>
      <c r="AA263" s="699"/>
      <c r="AB263" s="699"/>
      <c r="AC263" s="699"/>
      <c r="AD263" s="699"/>
      <c r="AE263" s="699"/>
      <c r="AF263" s="699"/>
      <c r="AG263" s="699"/>
      <c r="AH263" s="699"/>
      <c r="AI263" s="699"/>
      <c r="AJ263" s="699"/>
      <c r="AK263" s="691"/>
      <c r="AL263" s="702"/>
      <c r="AM263" s="702"/>
      <c r="AN263" s="702"/>
      <c r="AO263" s="89"/>
      <c r="AP263" s="89"/>
      <c r="AQ263" s="89"/>
      <c r="AR263" s="89"/>
      <c r="AS263" s="89"/>
    </row>
    <row r="264" spans="1:45" s="90" customFormat="1" ht="24.75" hidden="1" customHeight="1">
      <c r="A264" s="724">
        <v>36</v>
      </c>
      <c r="B264" s="704" t="s">
        <v>269</v>
      </c>
      <c r="C264" s="698"/>
      <c r="D264" s="698"/>
      <c r="E264" s="698"/>
      <c r="F264" s="109"/>
      <c r="G264" s="109"/>
      <c r="H264" s="109"/>
      <c r="I264" s="109"/>
      <c r="J264" s="109"/>
      <c r="K264" s="109"/>
      <c r="L264" s="699"/>
      <c r="M264" s="699"/>
      <c r="N264" s="699"/>
      <c r="O264" s="699"/>
      <c r="P264" s="699"/>
      <c r="Q264" s="699"/>
      <c r="R264" s="699"/>
      <c r="S264" s="699"/>
      <c r="T264" s="699"/>
      <c r="U264" s="699"/>
      <c r="V264" s="699"/>
      <c r="W264" s="699"/>
      <c r="X264" s="699"/>
      <c r="Y264" s="699"/>
      <c r="Z264" s="699"/>
      <c r="AA264" s="699"/>
      <c r="AB264" s="699"/>
      <c r="AC264" s="699"/>
      <c r="AD264" s="699"/>
      <c r="AE264" s="699"/>
      <c r="AF264" s="699"/>
      <c r="AG264" s="699"/>
      <c r="AH264" s="699"/>
      <c r="AI264" s="699"/>
      <c r="AJ264" s="699"/>
      <c r="AK264" s="691"/>
      <c r="AL264" s="702"/>
      <c r="AM264" s="702"/>
      <c r="AN264" s="702"/>
      <c r="AO264" s="89"/>
      <c r="AP264" s="89"/>
      <c r="AQ264" s="89"/>
      <c r="AR264" s="89"/>
      <c r="AS264" s="89"/>
    </row>
    <row r="265" spans="1:45" s="90" customFormat="1" ht="24.75" hidden="1" customHeight="1">
      <c r="A265" s="724">
        <v>37</v>
      </c>
      <c r="B265" s="704" t="s">
        <v>270</v>
      </c>
      <c r="C265" s="698"/>
      <c r="D265" s="698"/>
      <c r="E265" s="698"/>
      <c r="F265" s="109"/>
      <c r="G265" s="109"/>
      <c r="H265" s="109"/>
      <c r="I265" s="109"/>
      <c r="J265" s="109"/>
      <c r="K265" s="109"/>
      <c r="L265" s="699"/>
      <c r="M265" s="699"/>
      <c r="N265" s="699"/>
      <c r="O265" s="699"/>
      <c r="P265" s="699"/>
      <c r="Q265" s="699"/>
      <c r="R265" s="699"/>
      <c r="S265" s="699"/>
      <c r="T265" s="699"/>
      <c r="U265" s="699"/>
      <c r="V265" s="699"/>
      <c r="W265" s="699"/>
      <c r="X265" s="699"/>
      <c r="Y265" s="699"/>
      <c r="Z265" s="699"/>
      <c r="AA265" s="699"/>
      <c r="AB265" s="699"/>
      <c r="AC265" s="699"/>
      <c r="AD265" s="699"/>
      <c r="AE265" s="699"/>
      <c r="AF265" s="699"/>
      <c r="AG265" s="699"/>
      <c r="AH265" s="699"/>
      <c r="AI265" s="699"/>
      <c r="AJ265" s="699"/>
      <c r="AK265" s="691"/>
      <c r="AL265" s="702"/>
      <c r="AM265" s="702"/>
      <c r="AN265" s="702"/>
      <c r="AO265" s="89"/>
      <c r="AP265" s="89"/>
      <c r="AQ265" s="89"/>
      <c r="AR265" s="89"/>
      <c r="AS265" s="89"/>
    </row>
    <row r="266" spans="1:45" s="90" customFormat="1" ht="24.75" hidden="1" customHeight="1">
      <c r="A266" s="724">
        <v>38</v>
      </c>
      <c r="B266" s="704" t="s">
        <v>271</v>
      </c>
      <c r="C266" s="698"/>
      <c r="D266" s="698"/>
      <c r="E266" s="698"/>
      <c r="F266" s="109"/>
      <c r="G266" s="109"/>
      <c r="H266" s="109"/>
      <c r="I266" s="109"/>
      <c r="J266" s="109"/>
      <c r="K266" s="109"/>
      <c r="L266" s="699"/>
      <c r="M266" s="699"/>
      <c r="N266" s="699"/>
      <c r="O266" s="699"/>
      <c r="P266" s="699"/>
      <c r="Q266" s="699"/>
      <c r="R266" s="699"/>
      <c r="S266" s="699"/>
      <c r="T266" s="699"/>
      <c r="U266" s="699"/>
      <c r="V266" s="699"/>
      <c r="W266" s="699"/>
      <c r="X266" s="699"/>
      <c r="Y266" s="699"/>
      <c r="Z266" s="699"/>
      <c r="AA266" s="699"/>
      <c r="AB266" s="699"/>
      <c r="AC266" s="699"/>
      <c r="AD266" s="699"/>
      <c r="AE266" s="699"/>
      <c r="AF266" s="699"/>
      <c r="AG266" s="699"/>
      <c r="AH266" s="699"/>
      <c r="AI266" s="699"/>
      <c r="AJ266" s="699"/>
      <c r="AK266" s="691"/>
      <c r="AL266" s="702"/>
      <c r="AM266" s="702"/>
      <c r="AN266" s="702"/>
      <c r="AO266" s="89"/>
      <c r="AP266" s="89"/>
      <c r="AQ266" s="89"/>
      <c r="AR266" s="89"/>
      <c r="AS266" s="89"/>
    </row>
    <row r="267" spans="1:45" s="90" customFormat="1" ht="24.75" hidden="1" customHeight="1">
      <c r="A267" s="724">
        <v>39</v>
      </c>
      <c r="B267" s="704" t="s">
        <v>272</v>
      </c>
      <c r="C267" s="698"/>
      <c r="D267" s="698"/>
      <c r="E267" s="698"/>
      <c r="F267" s="109"/>
      <c r="G267" s="109"/>
      <c r="H267" s="109"/>
      <c r="I267" s="109"/>
      <c r="J267" s="109"/>
      <c r="K267" s="109"/>
      <c r="L267" s="699"/>
      <c r="M267" s="699"/>
      <c r="N267" s="699"/>
      <c r="O267" s="699"/>
      <c r="P267" s="699"/>
      <c r="Q267" s="699"/>
      <c r="R267" s="699"/>
      <c r="S267" s="699"/>
      <c r="T267" s="699"/>
      <c r="U267" s="699"/>
      <c r="V267" s="699"/>
      <c r="W267" s="699"/>
      <c r="X267" s="699"/>
      <c r="Y267" s="699"/>
      <c r="Z267" s="699"/>
      <c r="AA267" s="699"/>
      <c r="AB267" s="699"/>
      <c r="AC267" s="699"/>
      <c r="AD267" s="699"/>
      <c r="AE267" s="699"/>
      <c r="AF267" s="699"/>
      <c r="AG267" s="699"/>
      <c r="AH267" s="699"/>
      <c r="AI267" s="699"/>
      <c r="AJ267" s="699"/>
      <c r="AK267" s="691"/>
      <c r="AL267" s="702"/>
      <c r="AM267" s="702"/>
      <c r="AN267" s="702"/>
      <c r="AO267" s="89"/>
      <c r="AP267" s="89"/>
      <c r="AQ267" s="89"/>
      <c r="AR267" s="89"/>
      <c r="AS267" s="89"/>
    </row>
    <row r="268" spans="1:45" s="90" customFormat="1" ht="24.75" hidden="1" customHeight="1">
      <c r="A268" s="724">
        <v>40</v>
      </c>
      <c r="B268" s="721" t="s">
        <v>273</v>
      </c>
      <c r="C268" s="698"/>
      <c r="D268" s="698"/>
      <c r="E268" s="698"/>
      <c r="F268" s="109"/>
      <c r="G268" s="109"/>
      <c r="H268" s="109"/>
      <c r="I268" s="109"/>
      <c r="J268" s="109"/>
      <c r="K268" s="109"/>
      <c r="L268" s="699"/>
      <c r="M268" s="699"/>
      <c r="N268" s="699"/>
      <c r="O268" s="699"/>
      <c r="P268" s="699"/>
      <c r="Q268" s="699"/>
      <c r="R268" s="699"/>
      <c r="S268" s="699"/>
      <c r="T268" s="699"/>
      <c r="U268" s="699"/>
      <c r="V268" s="699"/>
      <c r="W268" s="699"/>
      <c r="X268" s="699"/>
      <c r="Y268" s="699"/>
      <c r="Z268" s="699"/>
      <c r="AA268" s="699"/>
      <c r="AB268" s="699"/>
      <c r="AC268" s="699"/>
      <c r="AD268" s="699"/>
      <c r="AE268" s="699"/>
      <c r="AF268" s="699"/>
      <c r="AG268" s="699"/>
      <c r="AH268" s="699"/>
      <c r="AI268" s="699"/>
      <c r="AJ268" s="699"/>
      <c r="AK268" s="691"/>
      <c r="AL268" s="702"/>
      <c r="AM268" s="702"/>
      <c r="AN268" s="702"/>
      <c r="AO268" s="89"/>
      <c r="AP268" s="89"/>
      <c r="AQ268" s="89"/>
      <c r="AR268" s="89"/>
      <c r="AS268" s="89"/>
    </row>
    <row r="269" spans="1:45" s="90" customFormat="1" ht="24.75" hidden="1" customHeight="1">
      <c r="A269" s="724">
        <v>41</v>
      </c>
      <c r="B269" s="704" t="s">
        <v>274</v>
      </c>
      <c r="C269" s="698"/>
      <c r="D269" s="698"/>
      <c r="E269" s="698"/>
      <c r="F269" s="699"/>
      <c r="G269" s="699"/>
      <c r="H269" s="699"/>
      <c r="I269" s="699"/>
      <c r="J269" s="699"/>
      <c r="K269" s="699"/>
      <c r="L269" s="699"/>
      <c r="M269" s="699"/>
      <c r="N269" s="699"/>
      <c r="O269" s="699"/>
      <c r="P269" s="699"/>
      <c r="Q269" s="699"/>
      <c r="R269" s="699"/>
      <c r="S269" s="699"/>
      <c r="T269" s="699"/>
      <c r="U269" s="699"/>
      <c r="V269" s="699"/>
      <c r="W269" s="699"/>
      <c r="X269" s="699"/>
      <c r="Y269" s="699"/>
      <c r="Z269" s="699"/>
      <c r="AA269" s="699"/>
      <c r="AB269" s="699"/>
      <c r="AC269" s="699"/>
      <c r="AD269" s="699"/>
      <c r="AE269" s="699"/>
      <c r="AF269" s="699"/>
      <c r="AG269" s="699"/>
      <c r="AH269" s="699"/>
      <c r="AI269" s="699"/>
      <c r="AJ269" s="699"/>
      <c r="AK269" s="691"/>
      <c r="AL269" s="702"/>
      <c r="AM269" s="702"/>
      <c r="AN269" s="702"/>
      <c r="AO269" s="89"/>
      <c r="AP269" s="89"/>
      <c r="AQ269" s="89"/>
      <c r="AR269" s="89"/>
      <c r="AS269" s="89"/>
    </row>
    <row r="270" spans="1:45" s="90" customFormat="1" ht="24.75" hidden="1" customHeight="1">
      <c r="A270" s="724">
        <v>42</v>
      </c>
      <c r="B270" s="704" t="s">
        <v>275</v>
      </c>
      <c r="C270" s="698"/>
      <c r="D270" s="698"/>
      <c r="E270" s="698"/>
      <c r="F270" s="699"/>
      <c r="G270" s="699"/>
      <c r="H270" s="699"/>
      <c r="I270" s="699"/>
      <c r="J270" s="699"/>
      <c r="K270" s="699"/>
      <c r="L270" s="699"/>
      <c r="M270" s="699"/>
      <c r="N270" s="699"/>
      <c r="O270" s="699"/>
      <c r="P270" s="699"/>
      <c r="Q270" s="699"/>
      <c r="R270" s="699"/>
      <c r="S270" s="699"/>
      <c r="T270" s="699"/>
      <c r="U270" s="699"/>
      <c r="V270" s="699"/>
      <c r="W270" s="699"/>
      <c r="X270" s="699"/>
      <c r="Y270" s="699"/>
      <c r="Z270" s="699"/>
      <c r="AA270" s="699"/>
      <c r="AB270" s="699"/>
      <c r="AC270" s="699"/>
      <c r="AD270" s="699"/>
      <c r="AE270" s="699"/>
      <c r="AF270" s="699"/>
      <c r="AG270" s="699"/>
      <c r="AH270" s="699"/>
      <c r="AI270" s="699"/>
      <c r="AJ270" s="699"/>
      <c r="AK270" s="691"/>
      <c r="AL270" s="702"/>
      <c r="AM270" s="702"/>
      <c r="AN270" s="702"/>
      <c r="AO270" s="89"/>
      <c r="AP270" s="89"/>
      <c r="AQ270" s="89"/>
      <c r="AR270" s="89"/>
      <c r="AS270" s="89"/>
    </row>
    <row r="271" spans="1:45" s="98" customFormat="1" ht="24.75" customHeight="1">
      <c r="A271" s="709" t="s">
        <v>78</v>
      </c>
      <c r="B271" s="736" t="s">
        <v>77</v>
      </c>
      <c r="C271" s="698"/>
      <c r="D271" s="700">
        <f t="shared" ref="D271:AJ271" si="110">SUM(D272:D284)</f>
        <v>4154</v>
      </c>
      <c r="E271" s="700">
        <f t="shared" si="110"/>
        <v>4154</v>
      </c>
      <c r="F271" s="700">
        <f t="shared" si="110"/>
        <v>4154</v>
      </c>
      <c r="G271" s="700">
        <f t="shared" si="110"/>
        <v>4154</v>
      </c>
      <c r="H271" s="700">
        <f t="shared" si="110"/>
        <v>0</v>
      </c>
      <c r="I271" s="700">
        <f t="shared" si="110"/>
        <v>4154</v>
      </c>
      <c r="J271" s="700">
        <f t="shared" si="110"/>
        <v>0</v>
      </c>
      <c r="K271" s="700">
        <f t="shared" si="110"/>
        <v>0</v>
      </c>
      <c r="L271" s="700">
        <f t="shared" si="110"/>
        <v>0</v>
      </c>
      <c r="M271" s="700">
        <f t="shared" si="110"/>
        <v>0</v>
      </c>
      <c r="N271" s="700">
        <f t="shared" si="110"/>
        <v>0</v>
      </c>
      <c r="O271" s="700">
        <f t="shared" si="110"/>
        <v>0</v>
      </c>
      <c r="P271" s="700">
        <f t="shared" si="110"/>
        <v>4154</v>
      </c>
      <c r="Q271" s="700">
        <f t="shared" si="110"/>
        <v>4154</v>
      </c>
      <c r="R271" s="700">
        <f t="shared" si="110"/>
        <v>0</v>
      </c>
      <c r="S271" s="700">
        <f t="shared" si="110"/>
        <v>0</v>
      </c>
      <c r="T271" s="700">
        <f t="shared" si="110"/>
        <v>0</v>
      </c>
      <c r="U271" s="700">
        <f t="shared" si="110"/>
        <v>0</v>
      </c>
      <c r="V271" s="700">
        <f t="shared" si="110"/>
        <v>4154</v>
      </c>
      <c r="W271" s="700">
        <f t="shared" si="110"/>
        <v>4154</v>
      </c>
      <c r="X271" s="700">
        <f t="shared" si="110"/>
        <v>0</v>
      </c>
      <c r="Y271" s="700">
        <f t="shared" si="110"/>
        <v>0</v>
      </c>
      <c r="Z271" s="700">
        <f t="shared" si="110"/>
        <v>0</v>
      </c>
      <c r="AA271" s="700">
        <f t="shared" si="110"/>
        <v>0</v>
      </c>
      <c r="AB271" s="700">
        <f t="shared" si="110"/>
        <v>0</v>
      </c>
      <c r="AC271" s="700">
        <f t="shared" si="110"/>
        <v>0</v>
      </c>
      <c r="AD271" s="700">
        <f t="shared" si="110"/>
        <v>0</v>
      </c>
      <c r="AE271" s="700">
        <f t="shared" si="110"/>
        <v>0</v>
      </c>
      <c r="AF271" s="700">
        <f t="shared" si="110"/>
        <v>0</v>
      </c>
      <c r="AG271" s="700">
        <f t="shared" si="110"/>
        <v>0</v>
      </c>
      <c r="AH271" s="700">
        <f t="shared" si="110"/>
        <v>0</v>
      </c>
      <c r="AI271" s="700">
        <f t="shared" si="110"/>
        <v>0</v>
      </c>
      <c r="AJ271" s="700">
        <f t="shared" si="110"/>
        <v>0</v>
      </c>
      <c r="AK271" s="691"/>
      <c r="AL271" s="714"/>
      <c r="AM271" s="714"/>
      <c r="AN271" s="714"/>
      <c r="AO271" s="97"/>
      <c r="AP271" s="97"/>
      <c r="AQ271" s="97"/>
      <c r="AR271" s="97"/>
      <c r="AS271" s="97"/>
    </row>
    <row r="272" spans="1:45" s="98" customFormat="1" ht="21.75" customHeight="1">
      <c r="A272" s="733">
        <v>1</v>
      </c>
      <c r="B272" s="704" t="s">
        <v>276</v>
      </c>
      <c r="C272" s="698"/>
      <c r="D272" s="109">
        <f t="shared" ref="D272:D273" si="111">E272</f>
        <v>1900</v>
      </c>
      <c r="E272" s="109">
        <v>1900</v>
      </c>
      <c r="F272" s="109">
        <f t="shared" ref="F272:F273" si="112">G272+J272</f>
        <v>1900</v>
      </c>
      <c r="G272" s="109">
        <f t="shared" ref="G272:G273" si="113">H272+I272</f>
        <v>1900</v>
      </c>
      <c r="H272" s="109"/>
      <c r="I272" s="109">
        <v>1900</v>
      </c>
      <c r="J272" s="109">
        <f t="shared" ref="J272:J273" si="114">K272+L272</f>
        <v>0</v>
      </c>
      <c r="K272" s="109"/>
      <c r="L272" s="109"/>
      <c r="M272" s="109">
        <f t="shared" ref="M272:M273" si="115">N272+O272</f>
        <v>0</v>
      </c>
      <c r="N272" s="109"/>
      <c r="O272" s="109"/>
      <c r="P272" s="109">
        <f t="shared" ref="P272:P273" si="116">Q272+R272</f>
        <v>1900</v>
      </c>
      <c r="Q272" s="109">
        <v>1900</v>
      </c>
      <c r="R272" s="109"/>
      <c r="S272" s="109">
        <f t="shared" ref="S272:S273" si="117">T272+U272</f>
        <v>0</v>
      </c>
      <c r="T272" s="109"/>
      <c r="U272" s="109"/>
      <c r="V272" s="109">
        <f t="shared" ref="V272:V273" si="118">W272+X272</f>
        <v>1900</v>
      </c>
      <c r="W272" s="109">
        <v>1900</v>
      </c>
      <c r="X272" s="109"/>
      <c r="Y272" s="109">
        <f t="shared" ref="Y272:Y273" si="119">Z272+AA272</f>
        <v>0</v>
      </c>
      <c r="Z272" s="109"/>
      <c r="AA272" s="109"/>
      <c r="AB272" s="109">
        <f t="shared" ref="AB272:AB273" si="120">AC272+AD272</f>
        <v>0</v>
      </c>
      <c r="AC272" s="109"/>
      <c r="AD272" s="109"/>
      <c r="AE272" s="109"/>
      <c r="AF272" s="734"/>
      <c r="AG272" s="699"/>
      <c r="AH272" s="705"/>
      <c r="AI272" s="699" t="s">
        <v>114</v>
      </c>
      <c r="AJ272" s="699"/>
      <c r="AK272" s="691"/>
      <c r="AL272" s="737"/>
      <c r="AM272" s="714"/>
      <c r="AN272" s="714"/>
      <c r="AO272" s="97"/>
      <c r="AP272" s="97"/>
      <c r="AQ272" s="97"/>
      <c r="AR272" s="97"/>
      <c r="AS272" s="97"/>
    </row>
    <row r="273" spans="1:45" s="98" customFormat="1" ht="21.75" customHeight="1">
      <c r="A273" s="733">
        <v>2</v>
      </c>
      <c r="B273" s="704" t="s">
        <v>277</v>
      </c>
      <c r="C273" s="698"/>
      <c r="D273" s="109">
        <f t="shared" si="111"/>
        <v>2254</v>
      </c>
      <c r="E273" s="109">
        <v>2254</v>
      </c>
      <c r="F273" s="109">
        <f t="shared" si="112"/>
        <v>2254</v>
      </c>
      <c r="G273" s="109">
        <f t="shared" si="113"/>
        <v>2254</v>
      </c>
      <c r="H273" s="109"/>
      <c r="I273" s="109">
        <v>2254</v>
      </c>
      <c r="J273" s="109">
        <f t="shared" si="114"/>
        <v>0</v>
      </c>
      <c r="K273" s="109"/>
      <c r="L273" s="109"/>
      <c r="M273" s="109">
        <f t="shared" si="115"/>
        <v>0</v>
      </c>
      <c r="N273" s="109"/>
      <c r="O273" s="109"/>
      <c r="P273" s="109">
        <f t="shared" si="116"/>
        <v>2254</v>
      </c>
      <c r="Q273" s="109">
        <v>2254</v>
      </c>
      <c r="R273" s="109"/>
      <c r="S273" s="109">
        <f t="shared" si="117"/>
        <v>0</v>
      </c>
      <c r="T273" s="109"/>
      <c r="U273" s="109"/>
      <c r="V273" s="109">
        <f t="shared" si="118"/>
        <v>2254</v>
      </c>
      <c r="W273" s="109">
        <v>2254</v>
      </c>
      <c r="X273" s="109"/>
      <c r="Y273" s="109">
        <f t="shared" si="119"/>
        <v>0</v>
      </c>
      <c r="Z273" s="109"/>
      <c r="AA273" s="109"/>
      <c r="AB273" s="109">
        <f t="shared" si="120"/>
        <v>0</v>
      </c>
      <c r="AC273" s="109"/>
      <c r="AD273" s="109"/>
      <c r="AE273" s="109"/>
      <c r="AF273" s="734"/>
      <c r="AG273" s="699"/>
      <c r="AH273" s="705"/>
      <c r="AI273" s="699" t="s">
        <v>114</v>
      </c>
      <c r="AJ273" s="699"/>
      <c r="AK273" s="691"/>
      <c r="AL273" s="737"/>
      <c r="AM273" s="714"/>
      <c r="AN273" s="714"/>
      <c r="AO273" s="97"/>
      <c r="AP273" s="97"/>
      <c r="AQ273" s="97"/>
      <c r="AR273" s="97"/>
      <c r="AS273" s="97"/>
    </row>
    <row r="274" spans="1:45" s="90" customFormat="1" ht="24.75" hidden="1" customHeight="1">
      <c r="A274" s="724">
        <v>3</v>
      </c>
      <c r="B274" s="704" t="s">
        <v>278</v>
      </c>
      <c r="C274" s="698"/>
      <c r="D274" s="698"/>
      <c r="E274" s="698"/>
      <c r="F274" s="109">
        <f t="shared" ref="F274:F284" si="121">G274+L274</f>
        <v>0</v>
      </c>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699"/>
      <c r="AF274" s="699"/>
      <c r="AG274" s="699"/>
      <c r="AH274" s="699"/>
      <c r="AI274" s="699"/>
      <c r="AJ274" s="699"/>
      <c r="AK274" s="691"/>
      <c r="AL274" s="702"/>
      <c r="AM274" s="702"/>
      <c r="AN274" s="702"/>
      <c r="AO274" s="89"/>
      <c r="AP274" s="89"/>
      <c r="AQ274" s="89"/>
      <c r="AR274" s="89"/>
      <c r="AS274" s="89"/>
    </row>
    <row r="275" spans="1:45" s="90" customFormat="1" ht="24.75" hidden="1" customHeight="1">
      <c r="A275" s="724">
        <v>4</v>
      </c>
      <c r="B275" s="704" t="s">
        <v>279</v>
      </c>
      <c r="C275" s="698"/>
      <c r="D275" s="698"/>
      <c r="E275" s="698"/>
      <c r="F275" s="109">
        <f t="shared" si="121"/>
        <v>0</v>
      </c>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699"/>
      <c r="AF275" s="699"/>
      <c r="AG275" s="699"/>
      <c r="AH275" s="699"/>
      <c r="AI275" s="699"/>
      <c r="AJ275" s="699"/>
      <c r="AK275" s="691"/>
      <c r="AL275" s="702"/>
      <c r="AM275" s="702"/>
      <c r="AN275" s="702"/>
      <c r="AO275" s="89"/>
      <c r="AP275" s="89"/>
      <c r="AQ275" s="89"/>
      <c r="AR275" s="89"/>
      <c r="AS275" s="89"/>
    </row>
    <row r="276" spans="1:45" s="90" customFormat="1" ht="24.75" hidden="1" customHeight="1">
      <c r="A276" s="724">
        <v>5</v>
      </c>
      <c r="B276" s="704" t="s">
        <v>280</v>
      </c>
      <c r="C276" s="698"/>
      <c r="D276" s="698"/>
      <c r="E276" s="698"/>
      <c r="F276" s="109">
        <f t="shared" si="121"/>
        <v>0</v>
      </c>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699"/>
      <c r="AF276" s="699"/>
      <c r="AG276" s="699"/>
      <c r="AH276" s="699"/>
      <c r="AI276" s="699"/>
      <c r="AJ276" s="699"/>
      <c r="AK276" s="691"/>
      <c r="AL276" s="702"/>
      <c r="AM276" s="702"/>
      <c r="AN276" s="702"/>
      <c r="AO276" s="89"/>
      <c r="AP276" s="89"/>
      <c r="AQ276" s="89"/>
      <c r="AR276" s="89"/>
      <c r="AS276" s="89"/>
    </row>
    <row r="277" spans="1:45" s="90" customFormat="1" ht="24.75" hidden="1" customHeight="1">
      <c r="A277" s="724">
        <v>6</v>
      </c>
      <c r="B277" s="721" t="s">
        <v>281</v>
      </c>
      <c r="C277" s="698"/>
      <c r="D277" s="698"/>
      <c r="E277" s="698"/>
      <c r="F277" s="109">
        <f t="shared" si="121"/>
        <v>0</v>
      </c>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699"/>
      <c r="AF277" s="699"/>
      <c r="AG277" s="699"/>
      <c r="AH277" s="699"/>
      <c r="AI277" s="699"/>
      <c r="AJ277" s="699"/>
      <c r="AK277" s="691"/>
      <c r="AL277" s="702"/>
      <c r="AM277" s="702"/>
      <c r="AN277" s="702"/>
      <c r="AO277" s="89"/>
      <c r="AP277" s="89"/>
      <c r="AQ277" s="89"/>
      <c r="AR277" s="89"/>
      <c r="AS277" s="89"/>
    </row>
    <row r="278" spans="1:45" s="90" customFormat="1" ht="24.75" hidden="1" customHeight="1">
      <c r="A278" s="724">
        <v>7</v>
      </c>
      <c r="B278" s="704" t="s">
        <v>282</v>
      </c>
      <c r="C278" s="698"/>
      <c r="D278" s="698"/>
      <c r="E278" s="698"/>
      <c r="F278" s="109">
        <f t="shared" si="121"/>
        <v>0</v>
      </c>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699"/>
      <c r="AF278" s="699"/>
      <c r="AG278" s="699"/>
      <c r="AH278" s="699"/>
      <c r="AI278" s="699"/>
      <c r="AJ278" s="699"/>
      <c r="AK278" s="691"/>
      <c r="AL278" s="702"/>
      <c r="AM278" s="702"/>
      <c r="AN278" s="702"/>
      <c r="AO278" s="89"/>
      <c r="AP278" s="89"/>
      <c r="AQ278" s="89"/>
      <c r="AR278" s="89"/>
      <c r="AS278" s="89"/>
    </row>
    <row r="279" spans="1:45" s="90" customFormat="1" ht="24.75" hidden="1" customHeight="1">
      <c r="A279" s="724">
        <v>8</v>
      </c>
      <c r="B279" s="704" t="s">
        <v>283</v>
      </c>
      <c r="C279" s="698"/>
      <c r="D279" s="698"/>
      <c r="E279" s="698"/>
      <c r="F279" s="109">
        <f t="shared" si="121"/>
        <v>0</v>
      </c>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699"/>
      <c r="AF279" s="699"/>
      <c r="AG279" s="699"/>
      <c r="AH279" s="699"/>
      <c r="AI279" s="699"/>
      <c r="AJ279" s="699"/>
      <c r="AK279" s="691"/>
      <c r="AL279" s="702"/>
      <c r="AM279" s="702"/>
      <c r="AN279" s="702"/>
      <c r="AO279" s="89"/>
      <c r="AP279" s="89"/>
      <c r="AQ279" s="89"/>
      <c r="AR279" s="89"/>
      <c r="AS279" s="89"/>
    </row>
    <row r="280" spans="1:45" s="90" customFormat="1" ht="24.75" hidden="1" customHeight="1">
      <c r="A280" s="724">
        <v>9</v>
      </c>
      <c r="B280" s="704" t="s">
        <v>284</v>
      </c>
      <c r="C280" s="698"/>
      <c r="D280" s="698"/>
      <c r="E280" s="698"/>
      <c r="F280" s="109">
        <f t="shared" si="121"/>
        <v>0</v>
      </c>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699"/>
      <c r="AF280" s="699"/>
      <c r="AG280" s="699"/>
      <c r="AH280" s="699"/>
      <c r="AI280" s="699"/>
      <c r="AJ280" s="699"/>
      <c r="AK280" s="691"/>
      <c r="AL280" s="702"/>
      <c r="AM280" s="702"/>
      <c r="AN280" s="702"/>
      <c r="AO280" s="89"/>
      <c r="AP280" s="89"/>
      <c r="AQ280" s="89"/>
      <c r="AR280" s="89"/>
      <c r="AS280" s="89"/>
    </row>
    <row r="281" spans="1:45" s="90" customFormat="1" ht="24.75" hidden="1" customHeight="1">
      <c r="A281" s="724">
        <v>10</v>
      </c>
      <c r="B281" s="721" t="s">
        <v>285</v>
      </c>
      <c r="C281" s="698"/>
      <c r="D281" s="698"/>
      <c r="E281" s="698"/>
      <c r="F281" s="109">
        <f t="shared" si="121"/>
        <v>0</v>
      </c>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699"/>
      <c r="AF281" s="699"/>
      <c r="AG281" s="699"/>
      <c r="AH281" s="699"/>
      <c r="AI281" s="699"/>
      <c r="AJ281" s="699"/>
      <c r="AK281" s="691"/>
      <c r="AL281" s="702"/>
      <c r="AM281" s="702"/>
      <c r="AN281" s="702"/>
      <c r="AO281" s="89"/>
      <c r="AP281" s="89"/>
      <c r="AQ281" s="89"/>
      <c r="AR281" s="89"/>
      <c r="AS281" s="89"/>
    </row>
    <row r="282" spans="1:45" s="90" customFormat="1" ht="24.75" hidden="1" customHeight="1">
      <c r="A282" s="724">
        <v>11</v>
      </c>
      <c r="B282" s="704" t="s">
        <v>286</v>
      </c>
      <c r="C282" s="698"/>
      <c r="D282" s="698"/>
      <c r="E282" s="698"/>
      <c r="F282" s="109">
        <f t="shared" si="121"/>
        <v>0</v>
      </c>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699"/>
      <c r="AF282" s="699"/>
      <c r="AG282" s="699"/>
      <c r="AH282" s="699"/>
      <c r="AI282" s="699"/>
      <c r="AJ282" s="699"/>
      <c r="AK282" s="691"/>
      <c r="AL282" s="702"/>
      <c r="AM282" s="702"/>
      <c r="AN282" s="702"/>
      <c r="AO282" s="89"/>
      <c r="AP282" s="89"/>
      <c r="AQ282" s="89"/>
      <c r="AR282" s="89"/>
      <c r="AS282" s="89"/>
    </row>
    <row r="283" spans="1:45" s="90" customFormat="1" ht="24.75" hidden="1" customHeight="1">
      <c r="A283" s="724">
        <v>12</v>
      </c>
      <c r="B283" s="704" t="s">
        <v>287</v>
      </c>
      <c r="C283" s="698"/>
      <c r="D283" s="698"/>
      <c r="E283" s="698"/>
      <c r="F283" s="109">
        <f t="shared" si="121"/>
        <v>0</v>
      </c>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699"/>
      <c r="AF283" s="699"/>
      <c r="AG283" s="699"/>
      <c r="AH283" s="699"/>
      <c r="AI283" s="699"/>
      <c r="AJ283" s="699"/>
      <c r="AK283" s="691"/>
      <c r="AL283" s="702"/>
      <c r="AM283" s="702"/>
      <c r="AN283" s="702"/>
      <c r="AO283" s="89"/>
      <c r="AP283" s="89"/>
      <c r="AQ283" s="89"/>
      <c r="AR283" s="89"/>
      <c r="AS283" s="89"/>
    </row>
    <row r="284" spans="1:45" s="90" customFormat="1" ht="24.75" hidden="1" customHeight="1">
      <c r="A284" s="724">
        <v>13</v>
      </c>
      <c r="B284" s="704" t="s">
        <v>288</v>
      </c>
      <c r="C284" s="698"/>
      <c r="D284" s="698"/>
      <c r="E284" s="698"/>
      <c r="F284" s="109">
        <f t="shared" si="121"/>
        <v>0</v>
      </c>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699"/>
      <c r="AF284" s="699"/>
      <c r="AG284" s="699"/>
      <c r="AH284" s="699"/>
      <c r="AI284" s="699"/>
      <c r="AJ284" s="699"/>
      <c r="AK284" s="691"/>
      <c r="AL284" s="702"/>
      <c r="AM284" s="702"/>
      <c r="AN284" s="702"/>
      <c r="AO284" s="89"/>
      <c r="AP284" s="89"/>
      <c r="AQ284" s="89"/>
      <c r="AR284" s="89"/>
      <c r="AS284" s="89"/>
    </row>
    <row r="285" spans="1:45" s="90" customFormat="1" ht="24.75" customHeight="1">
      <c r="A285" s="709" t="s">
        <v>80</v>
      </c>
      <c r="B285" s="736" t="s">
        <v>289</v>
      </c>
      <c r="C285" s="698"/>
      <c r="D285" s="700">
        <f t="shared" ref="D285:AJ285" si="122">SUM(D286:D300)</f>
        <v>0</v>
      </c>
      <c r="E285" s="700">
        <f t="shared" si="122"/>
        <v>0</v>
      </c>
      <c r="F285" s="700">
        <f t="shared" si="122"/>
        <v>0</v>
      </c>
      <c r="G285" s="700">
        <f t="shared" si="122"/>
        <v>0</v>
      </c>
      <c r="H285" s="700">
        <f t="shared" si="122"/>
        <v>0</v>
      </c>
      <c r="I285" s="700">
        <f t="shared" si="122"/>
        <v>0</v>
      </c>
      <c r="J285" s="700">
        <f t="shared" si="122"/>
        <v>0</v>
      </c>
      <c r="K285" s="700">
        <f t="shared" si="122"/>
        <v>0</v>
      </c>
      <c r="L285" s="700">
        <f t="shared" si="122"/>
        <v>0</v>
      </c>
      <c r="M285" s="700">
        <f t="shared" si="122"/>
        <v>0</v>
      </c>
      <c r="N285" s="700">
        <f t="shared" si="122"/>
        <v>0</v>
      </c>
      <c r="O285" s="700">
        <f t="shared" si="122"/>
        <v>0</v>
      </c>
      <c r="P285" s="700">
        <f t="shared" si="122"/>
        <v>0</v>
      </c>
      <c r="Q285" s="700">
        <f t="shared" si="122"/>
        <v>0</v>
      </c>
      <c r="R285" s="700">
        <f t="shared" si="122"/>
        <v>0</v>
      </c>
      <c r="S285" s="700">
        <f t="shared" si="122"/>
        <v>0</v>
      </c>
      <c r="T285" s="700">
        <f t="shared" si="122"/>
        <v>0</v>
      </c>
      <c r="U285" s="700">
        <f t="shared" si="122"/>
        <v>0</v>
      </c>
      <c r="V285" s="700">
        <f t="shared" si="122"/>
        <v>0</v>
      </c>
      <c r="W285" s="700">
        <f t="shared" si="122"/>
        <v>0</v>
      </c>
      <c r="X285" s="700">
        <f t="shared" si="122"/>
        <v>0</v>
      </c>
      <c r="Y285" s="700">
        <f t="shared" si="122"/>
        <v>0</v>
      </c>
      <c r="Z285" s="700">
        <f t="shared" si="122"/>
        <v>0</v>
      </c>
      <c r="AA285" s="700">
        <f t="shared" si="122"/>
        <v>0</v>
      </c>
      <c r="AB285" s="700">
        <f t="shared" si="122"/>
        <v>0</v>
      </c>
      <c r="AC285" s="700">
        <f t="shared" si="122"/>
        <v>0</v>
      </c>
      <c r="AD285" s="700">
        <f t="shared" si="122"/>
        <v>0</v>
      </c>
      <c r="AE285" s="700">
        <f t="shared" si="122"/>
        <v>0</v>
      </c>
      <c r="AF285" s="700">
        <f t="shared" si="122"/>
        <v>0</v>
      </c>
      <c r="AG285" s="700">
        <f t="shared" si="122"/>
        <v>0</v>
      </c>
      <c r="AH285" s="700">
        <f t="shared" si="122"/>
        <v>0</v>
      </c>
      <c r="AI285" s="700">
        <f t="shared" si="122"/>
        <v>0</v>
      </c>
      <c r="AJ285" s="700">
        <f t="shared" si="122"/>
        <v>0</v>
      </c>
      <c r="AK285" s="691"/>
      <c r="AL285" s="702"/>
      <c r="AM285" s="702"/>
      <c r="AN285" s="702"/>
      <c r="AO285" s="89"/>
      <c r="AP285" s="89"/>
      <c r="AQ285" s="89"/>
      <c r="AR285" s="89"/>
      <c r="AS285" s="89"/>
    </row>
    <row r="286" spans="1:45" s="90" customFormat="1" ht="24.75" hidden="1" customHeight="1">
      <c r="A286" s="724">
        <v>1</v>
      </c>
      <c r="B286" s="721" t="s">
        <v>290</v>
      </c>
      <c r="C286" s="698"/>
      <c r="D286" s="698"/>
      <c r="E286" s="698"/>
      <c r="F286" s="699"/>
      <c r="G286" s="699"/>
      <c r="H286" s="699"/>
      <c r="I286" s="699"/>
      <c r="J286" s="699"/>
      <c r="K286" s="699"/>
      <c r="L286" s="699"/>
      <c r="M286" s="699"/>
      <c r="N286" s="699"/>
      <c r="O286" s="699"/>
      <c r="P286" s="699"/>
      <c r="Q286" s="699"/>
      <c r="R286" s="699"/>
      <c r="S286" s="699"/>
      <c r="T286" s="699"/>
      <c r="U286" s="699"/>
      <c r="V286" s="699"/>
      <c r="W286" s="699"/>
      <c r="X286" s="699"/>
      <c r="Y286" s="699"/>
      <c r="Z286" s="699"/>
      <c r="AA286" s="699"/>
      <c r="AB286" s="699"/>
      <c r="AC286" s="699"/>
      <c r="AD286" s="699"/>
      <c r="AE286" s="699"/>
      <c r="AF286" s="699"/>
      <c r="AG286" s="699"/>
      <c r="AH286" s="699"/>
      <c r="AI286" s="699"/>
      <c r="AJ286" s="699"/>
      <c r="AK286" s="691"/>
      <c r="AL286" s="702"/>
      <c r="AM286" s="702"/>
      <c r="AN286" s="702"/>
      <c r="AO286" s="89"/>
      <c r="AP286" s="89"/>
      <c r="AQ286" s="89"/>
      <c r="AR286" s="89"/>
      <c r="AS286" s="89"/>
    </row>
    <row r="287" spans="1:45" s="90" customFormat="1" ht="24.75" hidden="1" customHeight="1">
      <c r="A287" s="724">
        <v>2</v>
      </c>
      <c r="B287" s="721" t="s">
        <v>291</v>
      </c>
      <c r="C287" s="698"/>
      <c r="D287" s="698"/>
      <c r="E287" s="698"/>
      <c r="F287" s="699"/>
      <c r="G287" s="699"/>
      <c r="H287" s="699"/>
      <c r="I287" s="699"/>
      <c r="J287" s="699"/>
      <c r="K287" s="699"/>
      <c r="L287" s="699"/>
      <c r="M287" s="699"/>
      <c r="N287" s="699"/>
      <c r="O287" s="699"/>
      <c r="P287" s="699"/>
      <c r="Q287" s="699"/>
      <c r="R287" s="699"/>
      <c r="S287" s="699"/>
      <c r="T287" s="699"/>
      <c r="U287" s="699"/>
      <c r="V287" s="699"/>
      <c r="W287" s="699"/>
      <c r="X287" s="699"/>
      <c r="Y287" s="699"/>
      <c r="Z287" s="699"/>
      <c r="AA287" s="699"/>
      <c r="AB287" s="699"/>
      <c r="AC287" s="699"/>
      <c r="AD287" s="699"/>
      <c r="AE287" s="699"/>
      <c r="AF287" s="699"/>
      <c r="AG287" s="699"/>
      <c r="AH287" s="699"/>
      <c r="AI287" s="699"/>
      <c r="AJ287" s="699"/>
      <c r="AK287" s="691"/>
      <c r="AL287" s="702"/>
      <c r="AM287" s="702"/>
      <c r="AN287" s="702"/>
      <c r="AO287" s="89"/>
      <c r="AP287" s="89"/>
      <c r="AQ287" s="89"/>
      <c r="AR287" s="89"/>
      <c r="AS287" s="89"/>
    </row>
    <row r="288" spans="1:45" s="90" customFormat="1" ht="24.75" hidden="1" customHeight="1">
      <c r="A288" s="724">
        <v>3</v>
      </c>
      <c r="B288" s="704" t="s">
        <v>292</v>
      </c>
      <c r="C288" s="698"/>
      <c r="D288" s="698"/>
      <c r="E288" s="698"/>
      <c r="F288" s="699"/>
      <c r="G288" s="699"/>
      <c r="H288" s="699"/>
      <c r="I288" s="699"/>
      <c r="J288" s="699"/>
      <c r="K288" s="699"/>
      <c r="L288" s="699"/>
      <c r="M288" s="699"/>
      <c r="N288" s="699"/>
      <c r="O288" s="699"/>
      <c r="P288" s="699"/>
      <c r="Q288" s="699"/>
      <c r="R288" s="699"/>
      <c r="S288" s="699"/>
      <c r="T288" s="699"/>
      <c r="U288" s="699"/>
      <c r="V288" s="699"/>
      <c r="W288" s="699"/>
      <c r="X288" s="699"/>
      <c r="Y288" s="699"/>
      <c r="Z288" s="699"/>
      <c r="AA288" s="699"/>
      <c r="AB288" s="699"/>
      <c r="AC288" s="699"/>
      <c r="AD288" s="699"/>
      <c r="AE288" s="699"/>
      <c r="AF288" s="699"/>
      <c r="AG288" s="699"/>
      <c r="AH288" s="699"/>
      <c r="AI288" s="699"/>
      <c r="AJ288" s="699"/>
      <c r="AK288" s="691"/>
      <c r="AL288" s="702"/>
      <c r="AM288" s="702"/>
      <c r="AN288" s="702"/>
      <c r="AO288" s="89"/>
      <c r="AP288" s="89"/>
      <c r="AQ288" s="89"/>
      <c r="AR288" s="89"/>
      <c r="AS288" s="89"/>
    </row>
    <row r="289" spans="1:45" s="90" customFormat="1" ht="30" hidden="1">
      <c r="A289" s="724">
        <v>4</v>
      </c>
      <c r="B289" s="721" t="s">
        <v>293</v>
      </c>
      <c r="C289" s="698"/>
      <c r="D289" s="698"/>
      <c r="E289" s="698"/>
      <c r="F289" s="699"/>
      <c r="G289" s="699"/>
      <c r="H289" s="699"/>
      <c r="I289" s="699"/>
      <c r="J289" s="699"/>
      <c r="K289" s="699"/>
      <c r="L289" s="699"/>
      <c r="M289" s="699"/>
      <c r="N289" s="699"/>
      <c r="O289" s="699"/>
      <c r="P289" s="699"/>
      <c r="Q289" s="699"/>
      <c r="R289" s="699"/>
      <c r="S289" s="699"/>
      <c r="T289" s="699"/>
      <c r="U289" s="699"/>
      <c r="V289" s="699"/>
      <c r="W289" s="699"/>
      <c r="X289" s="699"/>
      <c r="Y289" s="699"/>
      <c r="Z289" s="699"/>
      <c r="AA289" s="699"/>
      <c r="AB289" s="699"/>
      <c r="AC289" s="699"/>
      <c r="AD289" s="699"/>
      <c r="AE289" s="699"/>
      <c r="AF289" s="699"/>
      <c r="AG289" s="699"/>
      <c r="AH289" s="699"/>
      <c r="AI289" s="699"/>
      <c r="AJ289" s="699"/>
      <c r="AK289" s="691"/>
      <c r="AL289" s="702"/>
      <c r="AM289" s="702"/>
      <c r="AN289" s="702"/>
      <c r="AO289" s="89"/>
      <c r="AP289" s="89"/>
      <c r="AQ289" s="89"/>
      <c r="AR289" s="89"/>
      <c r="AS289" s="89"/>
    </row>
    <row r="290" spans="1:45" s="90" customFormat="1" ht="45" hidden="1">
      <c r="A290" s="724">
        <v>5</v>
      </c>
      <c r="B290" s="721" t="s">
        <v>294</v>
      </c>
      <c r="C290" s="698"/>
      <c r="D290" s="698"/>
      <c r="E290" s="698"/>
      <c r="F290" s="699"/>
      <c r="G290" s="699"/>
      <c r="H290" s="699"/>
      <c r="I290" s="699"/>
      <c r="J290" s="699"/>
      <c r="K290" s="699"/>
      <c r="L290" s="699"/>
      <c r="M290" s="699"/>
      <c r="N290" s="699"/>
      <c r="O290" s="699"/>
      <c r="P290" s="699"/>
      <c r="Q290" s="699"/>
      <c r="R290" s="699"/>
      <c r="S290" s="699"/>
      <c r="T290" s="699"/>
      <c r="U290" s="699"/>
      <c r="V290" s="699"/>
      <c r="W290" s="699"/>
      <c r="X290" s="699"/>
      <c r="Y290" s="699"/>
      <c r="Z290" s="699"/>
      <c r="AA290" s="699"/>
      <c r="AB290" s="699"/>
      <c r="AC290" s="699"/>
      <c r="AD290" s="699"/>
      <c r="AE290" s="699"/>
      <c r="AF290" s="699"/>
      <c r="AG290" s="699"/>
      <c r="AH290" s="699"/>
      <c r="AI290" s="699"/>
      <c r="AJ290" s="699"/>
      <c r="AK290" s="691"/>
      <c r="AL290" s="702"/>
      <c r="AM290" s="702"/>
      <c r="AN290" s="702"/>
      <c r="AO290" s="89"/>
      <c r="AP290" s="89"/>
      <c r="AQ290" s="89"/>
      <c r="AR290" s="89"/>
      <c r="AS290" s="89"/>
    </row>
    <row r="291" spans="1:45" s="90" customFormat="1" ht="75" hidden="1">
      <c r="A291" s="724">
        <v>6</v>
      </c>
      <c r="B291" s="721" t="s">
        <v>295</v>
      </c>
      <c r="C291" s="698"/>
      <c r="D291" s="698"/>
      <c r="E291" s="698"/>
      <c r="F291" s="699"/>
      <c r="G291" s="699"/>
      <c r="H291" s="699"/>
      <c r="I291" s="699"/>
      <c r="J291" s="699"/>
      <c r="K291" s="699"/>
      <c r="L291" s="699"/>
      <c r="M291" s="699"/>
      <c r="N291" s="699"/>
      <c r="O291" s="699"/>
      <c r="P291" s="699"/>
      <c r="Q291" s="699"/>
      <c r="R291" s="699"/>
      <c r="S291" s="699"/>
      <c r="T291" s="699"/>
      <c r="U291" s="699"/>
      <c r="V291" s="699"/>
      <c r="W291" s="699"/>
      <c r="X291" s="699"/>
      <c r="Y291" s="699"/>
      <c r="Z291" s="699"/>
      <c r="AA291" s="699"/>
      <c r="AB291" s="699"/>
      <c r="AC291" s="699"/>
      <c r="AD291" s="699"/>
      <c r="AE291" s="699"/>
      <c r="AF291" s="699"/>
      <c r="AG291" s="699"/>
      <c r="AH291" s="699"/>
      <c r="AI291" s="699"/>
      <c r="AJ291" s="699"/>
      <c r="AK291" s="691"/>
      <c r="AL291" s="702"/>
      <c r="AM291" s="702"/>
      <c r="AN291" s="702"/>
      <c r="AO291" s="89"/>
      <c r="AP291" s="89"/>
      <c r="AQ291" s="89"/>
      <c r="AR291" s="89"/>
      <c r="AS291" s="89"/>
    </row>
    <row r="292" spans="1:45" s="90" customFormat="1" ht="24.75" hidden="1" customHeight="1">
      <c r="A292" s="724">
        <v>7</v>
      </c>
      <c r="B292" s="721" t="s">
        <v>296</v>
      </c>
      <c r="C292" s="698"/>
      <c r="D292" s="698"/>
      <c r="E292" s="698"/>
      <c r="F292" s="699"/>
      <c r="G292" s="699"/>
      <c r="H292" s="699"/>
      <c r="I292" s="699"/>
      <c r="J292" s="699"/>
      <c r="K292" s="699"/>
      <c r="L292" s="699"/>
      <c r="M292" s="699"/>
      <c r="N292" s="699"/>
      <c r="O292" s="699"/>
      <c r="P292" s="699"/>
      <c r="Q292" s="699"/>
      <c r="R292" s="699"/>
      <c r="S292" s="699"/>
      <c r="T292" s="699"/>
      <c r="U292" s="699"/>
      <c r="V292" s="699"/>
      <c r="W292" s="699"/>
      <c r="X292" s="699"/>
      <c r="Y292" s="699"/>
      <c r="Z292" s="699"/>
      <c r="AA292" s="699"/>
      <c r="AB292" s="699"/>
      <c r="AC292" s="699"/>
      <c r="AD292" s="699"/>
      <c r="AE292" s="699"/>
      <c r="AF292" s="699"/>
      <c r="AG292" s="699"/>
      <c r="AH292" s="699"/>
      <c r="AI292" s="699"/>
      <c r="AJ292" s="699"/>
      <c r="AK292" s="691"/>
      <c r="AL292" s="702"/>
      <c r="AM292" s="702"/>
      <c r="AN292" s="702"/>
      <c r="AO292" s="89"/>
      <c r="AP292" s="89"/>
      <c r="AQ292" s="89"/>
      <c r="AR292" s="89"/>
      <c r="AS292" s="89"/>
    </row>
    <row r="293" spans="1:45" s="90" customFormat="1" ht="24.75" hidden="1" customHeight="1">
      <c r="A293" s="724">
        <v>8</v>
      </c>
      <c r="B293" s="721" t="s">
        <v>297</v>
      </c>
      <c r="C293" s="698"/>
      <c r="D293" s="698"/>
      <c r="E293" s="698"/>
      <c r="F293" s="699"/>
      <c r="G293" s="699"/>
      <c r="H293" s="699"/>
      <c r="I293" s="699"/>
      <c r="J293" s="699"/>
      <c r="K293" s="699"/>
      <c r="L293" s="699"/>
      <c r="M293" s="699"/>
      <c r="N293" s="699"/>
      <c r="O293" s="699"/>
      <c r="P293" s="699"/>
      <c r="Q293" s="699"/>
      <c r="R293" s="699"/>
      <c r="S293" s="699"/>
      <c r="T293" s="699"/>
      <c r="U293" s="699"/>
      <c r="V293" s="699"/>
      <c r="W293" s="699"/>
      <c r="X293" s="699"/>
      <c r="Y293" s="699"/>
      <c r="Z293" s="699"/>
      <c r="AA293" s="699"/>
      <c r="AB293" s="699"/>
      <c r="AC293" s="699"/>
      <c r="AD293" s="699"/>
      <c r="AE293" s="699"/>
      <c r="AF293" s="699"/>
      <c r="AG293" s="699"/>
      <c r="AH293" s="699"/>
      <c r="AI293" s="699"/>
      <c r="AJ293" s="699"/>
      <c r="AK293" s="691"/>
      <c r="AL293" s="702"/>
      <c r="AM293" s="702"/>
      <c r="AN293" s="702"/>
      <c r="AO293" s="89"/>
      <c r="AP293" s="89"/>
      <c r="AQ293" s="89"/>
      <c r="AR293" s="89"/>
      <c r="AS293" s="89"/>
    </row>
    <row r="294" spans="1:45" s="90" customFormat="1" ht="24.75" hidden="1" customHeight="1">
      <c r="A294" s="724">
        <v>9</v>
      </c>
      <c r="B294" s="721" t="s">
        <v>298</v>
      </c>
      <c r="C294" s="698"/>
      <c r="D294" s="698"/>
      <c r="E294" s="698"/>
      <c r="F294" s="699"/>
      <c r="G294" s="699"/>
      <c r="H294" s="699"/>
      <c r="I294" s="699"/>
      <c r="J294" s="699"/>
      <c r="K294" s="699"/>
      <c r="L294" s="699"/>
      <c r="M294" s="699"/>
      <c r="N294" s="699"/>
      <c r="O294" s="699"/>
      <c r="P294" s="699"/>
      <c r="Q294" s="699"/>
      <c r="R294" s="699"/>
      <c r="S294" s="699"/>
      <c r="T294" s="699"/>
      <c r="U294" s="699"/>
      <c r="V294" s="699"/>
      <c r="W294" s="699"/>
      <c r="X294" s="699"/>
      <c r="Y294" s="699"/>
      <c r="Z294" s="699"/>
      <c r="AA294" s="699"/>
      <c r="AB294" s="699"/>
      <c r="AC294" s="699"/>
      <c r="AD294" s="699"/>
      <c r="AE294" s="699"/>
      <c r="AF294" s="699"/>
      <c r="AG294" s="699"/>
      <c r="AH294" s="699"/>
      <c r="AI294" s="699"/>
      <c r="AJ294" s="699"/>
      <c r="AK294" s="691"/>
      <c r="AL294" s="702"/>
      <c r="AM294" s="702"/>
      <c r="AN294" s="702"/>
      <c r="AO294" s="89"/>
      <c r="AP294" s="89"/>
      <c r="AQ294" s="89"/>
      <c r="AR294" s="89"/>
      <c r="AS294" s="89"/>
    </row>
    <row r="295" spans="1:45" s="90" customFormat="1" ht="30" hidden="1">
      <c r="A295" s="724">
        <v>10</v>
      </c>
      <c r="B295" s="721" t="s">
        <v>299</v>
      </c>
      <c r="C295" s="698"/>
      <c r="D295" s="698"/>
      <c r="E295" s="698"/>
      <c r="F295" s="699"/>
      <c r="G295" s="699"/>
      <c r="H295" s="699"/>
      <c r="I295" s="699"/>
      <c r="J295" s="699"/>
      <c r="K295" s="699"/>
      <c r="L295" s="699"/>
      <c r="M295" s="699"/>
      <c r="N295" s="699"/>
      <c r="O295" s="699"/>
      <c r="P295" s="699"/>
      <c r="Q295" s="699"/>
      <c r="R295" s="699"/>
      <c r="S295" s="699"/>
      <c r="T295" s="699"/>
      <c r="U295" s="699"/>
      <c r="V295" s="699"/>
      <c r="W295" s="699"/>
      <c r="X295" s="699"/>
      <c r="Y295" s="699"/>
      <c r="Z295" s="699"/>
      <c r="AA295" s="699"/>
      <c r="AB295" s="699"/>
      <c r="AC295" s="699"/>
      <c r="AD295" s="699"/>
      <c r="AE295" s="699"/>
      <c r="AF295" s="699"/>
      <c r="AG295" s="699"/>
      <c r="AH295" s="699"/>
      <c r="AI295" s="699"/>
      <c r="AJ295" s="699"/>
      <c r="AK295" s="691"/>
      <c r="AL295" s="702"/>
      <c r="AM295" s="702"/>
      <c r="AN295" s="702"/>
      <c r="AO295" s="89"/>
      <c r="AP295" s="89"/>
      <c r="AQ295" s="89"/>
      <c r="AR295" s="89"/>
      <c r="AS295" s="89"/>
    </row>
    <row r="296" spans="1:45" s="90" customFormat="1" ht="24.75" hidden="1" customHeight="1">
      <c r="A296" s="724">
        <v>11</v>
      </c>
      <c r="B296" s="721" t="s">
        <v>300</v>
      </c>
      <c r="C296" s="698"/>
      <c r="D296" s="698"/>
      <c r="E296" s="698"/>
      <c r="F296" s="699"/>
      <c r="G296" s="699"/>
      <c r="H296" s="699"/>
      <c r="I296" s="699"/>
      <c r="J296" s="699"/>
      <c r="K296" s="699"/>
      <c r="L296" s="699"/>
      <c r="M296" s="699"/>
      <c r="N296" s="699"/>
      <c r="O296" s="699"/>
      <c r="P296" s="699"/>
      <c r="Q296" s="699"/>
      <c r="R296" s="699"/>
      <c r="S296" s="699"/>
      <c r="T296" s="699"/>
      <c r="U296" s="699"/>
      <c r="V296" s="699"/>
      <c r="W296" s="699"/>
      <c r="X296" s="699"/>
      <c r="Y296" s="699"/>
      <c r="Z296" s="699"/>
      <c r="AA296" s="699"/>
      <c r="AB296" s="699"/>
      <c r="AC296" s="699"/>
      <c r="AD296" s="699"/>
      <c r="AE296" s="699"/>
      <c r="AF296" s="699"/>
      <c r="AG296" s="699"/>
      <c r="AH296" s="699"/>
      <c r="AI296" s="699"/>
      <c r="AJ296" s="699"/>
      <c r="AK296" s="691"/>
      <c r="AL296" s="702"/>
      <c r="AM296" s="702"/>
      <c r="AN296" s="702"/>
      <c r="AO296" s="89"/>
      <c r="AP296" s="89"/>
      <c r="AQ296" s="89"/>
      <c r="AR296" s="89"/>
      <c r="AS296" s="89"/>
    </row>
    <row r="297" spans="1:45" s="90" customFormat="1" ht="24.75" hidden="1" customHeight="1">
      <c r="A297" s="724">
        <v>12</v>
      </c>
      <c r="B297" s="721" t="s">
        <v>301</v>
      </c>
      <c r="C297" s="698"/>
      <c r="D297" s="698"/>
      <c r="E297" s="698"/>
      <c r="F297" s="699"/>
      <c r="G297" s="699"/>
      <c r="H297" s="699"/>
      <c r="I297" s="699"/>
      <c r="J297" s="699"/>
      <c r="K297" s="699"/>
      <c r="L297" s="699"/>
      <c r="M297" s="699"/>
      <c r="N297" s="699"/>
      <c r="O297" s="699"/>
      <c r="P297" s="699"/>
      <c r="Q297" s="699"/>
      <c r="R297" s="699"/>
      <c r="S297" s="699"/>
      <c r="T297" s="699"/>
      <c r="U297" s="699"/>
      <c r="V297" s="699"/>
      <c r="W297" s="699"/>
      <c r="X297" s="699"/>
      <c r="Y297" s="699"/>
      <c r="Z297" s="699"/>
      <c r="AA297" s="699"/>
      <c r="AB297" s="699"/>
      <c r="AC297" s="699"/>
      <c r="AD297" s="699"/>
      <c r="AE297" s="699"/>
      <c r="AF297" s="699"/>
      <c r="AG297" s="699"/>
      <c r="AH297" s="699"/>
      <c r="AI297" s="699"/>
      <c r="AJ297" s="699"/>
      <c r="AK297" s="691"/>
      <c r="AL297" s="702"/>
      <c r="AM297" s="702"/>
      <c r="AN297" s="702"/>
      <c r="AO297" s="89"/>
      <c r="AP297" s="89"/>
      <c r="AQ297" s="89"/>
      <c r="AR297" s="89"/>
      <c r="AS297" s="89"/>
    </row>
    <row r="298" spans="1:45" s="90" customFormat="1" ht="24.75" hidden="1" customHeight="1">
      <c r="A298" s="724">
        <v>13</v>
      </c>
      <c r="B298" s="721" t="s">
        <v>302</v>
      </c>
      <c r="C298" s="698"/>
      <c r="D298" s="698"/>
      <c r="E298" s="698"/>
      <c r="F298" s="699"/>
      <c r="G298" s="699"/>
      <c r="H298" s="699"/>
      <c r="I298" s="699"/>
      <c r="J298" s="699"/>
      <c r="K298" s="699"/>
      <c r="L298" s="699"/>
      <c r="M298" s="699"/>
      <c r="N298" s="699"/>
      <c r="O298" s="699"/>
      <c r="P298" s="699"/>
      <c r="Q298" s="699"/>
      <c r="R298" s="699"/>
      <c r="S298" s="699"/>
      <c r="T298" s="699"/>
      <c r="U298" s="699"/>
      <c r="V298" s="699"/>
      <c r="W298" s="699"/>
      <c r="X298" s="699"/>
      <c r="Y298" s="699"/>
      <c r="Z298" s="699"/>
      <c r="AA298" s="699"/>
      <c r="AB298" s="699"/>
      <c r="AC298" s="699"/>
      <c r="AD298" s="699"/>
      <c r="AE298" s="699"/>
      <c r="AF298" s="699"/>
      <c r="AG298" s="699"/>
      <c r="AH298" s="699"/>
      <c r="AI298" s="699"/>
      <c r="AJ298" s="699"/>
      <c r="AK298" s="691"/>
      <c r="AL298" s="702"/>
      <c r="AM298" s="702"/>
      <c r="AN298" s="702"/>
      <c r="AO298" s="89"/>
      <c r="AP298" s="89"/>
      <c r="AQ298" s="89"/>
      <c r="AR298" s="89"/>
      <c r="AS298" s="89"/>
    </row>
    <row r="299" spans="1:45" s="90" customFormat="1" ht="30" hidden="1">
      <c r="A299" s="724">
        <v>14</v>
      </c>
      <c r="B299" s="721" t="s">
        <v>303</v>
      </c>
      <c r="C299" s="698"/>
      <c r="D299" s="698"/>
      <c r="E299" s="698"/>
      <c r="F299" s="699"/>
      <c r="G299" s="699"/>
      <c r="H299" s="699"/>
      <c r="I299" s="699"/>
      <c r="J299" s="699"/>
      <c r="K299" s="699"/>
      <c r="L299" s="699"/>
      <c r="M299" s="699"/>
      <c r="N299" s="699"/>
      <c r="O299" s="699"/>
      <c r="P299" s="699"/>
      <c r="Q299" s="699"/>
      <c r="R299" s="699"/>
      <c r="S299" s="699"/>
      <c r="T299" s="699"/>
      <c r="U299" s="699"/>
      <c r="V299" s="699"/>
      <c r="W299" s="699"/>
      <c r="X299" s="699"/>
      <c r="Y299" s="699"/>
      <c r="Z299" s="699"/>
      <c r="AA299" s="699"/>
      <c r="AB299" s="699"/>
      <c r="AC299" s="699"/>
      <c r="AD299" s="699"/>
      <c r="AE299" s="699"/>
      <c r="AF299" s="699"/>
      <c r="AG299" s="699"/>
      <c r="AH299" s="699"/>
      <c r="AI299" s="699"/>
      <c r="AJ299" s="699"/>
      <c r="AK299" s="691"/>
      <c r="AL299" s="702"/>
      <c r="AM299" s="702"/>
      <c r="AN299" s="702"/>
      <c r="AO299" s="89"/>
      <c r="AP299" s="89"/>
      <c r="AQ299" s="89"/>
      <c r="AR299" s="89"/>
      <c r="AS299" s="89"/>
    </row>
    <row r="300" spans="1:45" s="90" customFormat="1" ht="24.75" hidden="1" customHeight="1">
      <c r="A300" s="724">
        <v>15</v>
      </c>
      <c r="B300" s="704" t="s">
        <v>304</v>
      </c>
      <c r="C300" s="698"/>
      <c r="D300" s="698"/>
      <c r="E300" s="698"/>
      <c r="F300" s="699"/>
      <c r="G300" s="699"/>
      <c r="H300" s="699"/>
      <c r="I300" s="699"/>
      <c r="J300" s="699"/>
      <c r="K300" s="699"/>
      <c r="L300" s="699"/>
      <c r="M300" s="699"/>
      <c r="N300" s="699"/>
      <c r="O300" s="699"/>
      <c r="P300" s="699"/>
      <c r="Q300" s="699"/>
      <c r="R300" s="699"/>
      <c r="S300" s="699"/>
      <c r="T300" s="699"/>
      <c r="U300" s="699"/>
      <c r="V300" s="699"/>
      <c r="W300" s="699"/>
      <c r="X300" s="699"/>
      <c r="Y300" s="699"/>
      <c r="Z300" s="699"/>
      <c r="AA300" s="699"/>
      <c r="AB300" s="699"/>
      <c r="AC300" s="699"/>
      <c r="AD300" s="699"/>
      <c r="AE300" s="699"/>
      <c r="AF300" s="699"/>
      <c r="AG300" s="699"/>
      <c r="AH300" s="699"/>
      <c r="AI300" s="699"/>
      <c r="AJ300" s="699"/>
      <c r="AK300" s="691"/>
      <c r="AL300" s="702"/>
      <c r="AM300" s="702"/>
      <c r="AN300" s="702"/>
      <c r="AO300" s="89"/>
      <c r="AP300" s="89"/>
      <c r="AQ300" s="89"/>
      <c r="AR300" s="89"/>
      <c r="AS300" s="89"/>
    </row>
    <row r="301" spans="1:45" s="90" customFormat="1" ht="24.75" customHeight="1">
      <c r="A301" s="709" t="s">
        <v>86</v>
      </c>
      <c r="B301" s="736" t="s">
        <v>87</v>
      </c>
      <c r="C301" s="698"/>
      <c r="D301" s="700">
        <f t="shared" ref="D301:AJ301" si="123">SUM(D302:D389)</f>
        <v>0</v>
      </c>
      <c r="E301" s="700">
        <f t="shared" si="123"/>
        <v>0</v>
      </c>
      <c r="F301" s="700">
        <f t="shared" si="123"/>
        <v>0</v>
      </c>
      <c r="G301" s="700">
        <f t="shared" si="123"/>
        <v>0</v>
      </c>
      <c r="H301" s="700">
        <f t="shared" si="123"/>
        <v>0</v>
      </c>
      <c r="I301" s="700">
        <f t="shared" si="123"/>
        <v>0</v>
      </c>
      <c r="J301" s="700">
        <f t="shared" si="123"/>
        <v>0</v>
      </c>
      <c r="K301" s="700">
        <f t="shared" si="123"/>
        <v>0</v>
      </c>
      <c r="L301" s="700">
        <f t="shared" si="123"/>
        <v>0</v>
      </c>
      <c r="M301" s="700">
        <f t="shared" si="123"/>
        <v>0</v>
      </c>
      <c r="N301" s="700">
        <f t="shared" si="123"/>
        <v>0</v>
      </c>
      <c r="O301" s="700">
        <f t="shared" si="123"/>
        <v>0</v>
      </c>
      <c r="P301" s="700">
        <f t="shared" si="123"/>
        <v>0</v>
      </c>
      <c r="Q301" s="700">
        <f t="shared" si="123"/>
        <v>0</v>
      </c>
      <c r="R301" s="700">
        <f t="shared" si="123"/>
        <v>0</v>
      </c>
      <c r="S301" s="700">
        <f t="shared" si="123"/>
        <v>0</v>
      </c>
      <c r="T301" s="700">
        <f t="shared" si="123"/>
        <v>0</v>
      </c>
      <c r="U301" s="700">
        <f t="shared" si="123"/>
        <v>0</v>
      </c>
      <c r="V301" s="700">
        <f t="shared" si="123"/>
        <v>0</v>
      </c>
      <c r="W301" s="700">
        <f t="shared" si="123"/>
        <v>0</v>
      </c>
      <c r="X301" s="700">
        <f t="shared" si="123"/>
        <v>0</v>
      </c>
      <c r="Y301" s="700">
        <f t="shared" si="123"/>
        <v>0</v>
      </c>
      <c r="Z301" s="700">
        <f t="shared" si="123"/>
        <v>0</v>
      </c>
      <c r="AA301" s="700">
        <f t="shared" si="123"/>
        <v>0</v>
      </c>
      <c r="AB301" s="700">
        <f t="shared" si="123"/>
        <v>0</v>
      </c>
      <c r="AC301" s="700">
        <f t="shared" si="123"/>
        <v>0</v>
      </c>
      <c r="AD301" s="700">
        <f t="shared" si="123"/>
        <v>0</v>
      </c>
      <c r="AE301" s="700">
        <f t="shared" si="123"/>
        <v>0</v>
      </c>
      <c r="AF301" s="700">
        <f t="shared" si="123"/>
        <v>0</v>
      </c>
      <c r="AG301" s="700">
        <f t="shared" si="123"/>
        <v>0</v>
      </c>
      <c r="AH301" s="700">
        <f t="shared" si="123"/>
        <v>0</v>
      </c>
      <c r="AI301" s="700">
        <f t="shared" si="123"/>
        <v>0</v>
      </c>
      <c r="AJ301" s="700">
        <f t="shared" si="123"/>
        <v>0</v>
      </c>
      <c r="AK301" s="691"/>
      <c r="AL301" s="702"/>
      <c r="AM301" s="702"/>
      <c r="AN301" s="702"/>
      <c r="AO301" s="89"/>
      <c r="AP301" s="89"/>
      <c r="AQ301" s="89"/>
      <c r="AR301" s="89"/>
      <c r="AS301" s="89"/>
    </row>
    <row r="302" spans="1:45" s="90" customFormat="1" ht="30" hidden="1">
      <c r="A302" s="724">
        <v>1</v>
      </c>
      <c r="B302" s="704" t="s">
        <v>305</v>
      </c>
      <c r="C302" s="698"/>
      <c r="D302" s="698"/>
      <c r="E302" s="698"/>
      <c r="F302" s="699"/>
      <c r="G302" s="699"/>
      <c r="H302" s="699"/>
      <c r="I302" s="699"/>
      <c r="J302" s="699"/>
      <c r="K302" s="699"/>
      <c r="L302" s="699"/>
      <c r="M302" s="699"/>
      <c r="N302" s="699"/>
      <c r="O302" s="699"/>
      <c r="P302" s="699"/>
      <c r="Q302" s="699"/>
      <c r="R302" s="699"/>
      <c r="S302" s="699"/>
      <c r="T302" s="699"/>
      <c r="U302" s="699"/>
      <c r="V302" s="699"/>
      <c r="W302" s="699"/>
      <c r="X302" s="699"/>
      <c r="Y302" s="699"/>
      <c r="Z302" s="699"/>
      <c r="AA302" s="699"/>
      <c r="AB302" s="699"/>
      <c r="AC302" s="699"/>
      <c r="AD302" s="699"/>
      <c r="AE302" s="699"/>
      <c r="AF302" s="699"/>
      <c r="AG302" s="699"/>
      <c r="AH302" s="699"/>
      <c r="AI302" s="699"/>
      <c r="AJ302" s="699"/>
      <c r="AK302" s="691"/>
      <c r="AL302" s="702"/>
      <c r="AM302" s="702"/>
      <c r="AN302" s="702"/>
      <c r="AO302" s="89"/>
      <c r="AP302" s="89"/>
      <c r="AQ302" s="89"/>
      <c r="AR302" s="89"/>
      <c r="AS302" s="89"/>
    </row>
    <row r="303" spans="1:45" s="90" customFormat="1" ht="24.75" hidden="1" customHeight="1">
      <c r="A303" s="724">
        <v>2</v>
      </c>
      <c r="B303" s="704" t="s">
        <v>306</v>
      </c>
      <c r="C303" s="698"/>
      <c r="D303" s="698"/>
      <c r="E303" s="698"/>
      <c r="F303" s="699"/>
      <c r="G303" s="699"/>
      <c r="H303" s="699"/>
      <c r="I303" s="699"/>
      <c r="J303" s="699"/>
      <c r="K303" s="699"/>
      <c r="L303" s="699"/>
      <c r="M303" s="699"/>
      <c r="N303" s="699"/>
      <c r="O303" s="699"/>
      <c r="P303" s="699"/>
      <c r="Q303" s="699"/>
      <c r="R303" s="699"/>
      <c r="S303" s="699"/>
      <c r="T303" s="699"/>
      <c r="U303" s="699"/>
      <c r="V303" s="699"/>
      <c r="W303" s="699"/>
      <c r="X303" s="699"/>
      <c r="Y303" s="699"/>
      <c r="Z303" s="699"/>
      <c r="AA303" s="699"/>
      <c r="AB303" s="699"/>
      <c r="AC303" s="699"/>
      <c r="AD303" s="699"/>
      <c r="AE303" s="699"/>
      <c r="AF303" s="699"/>
      <c r="AG303" s="699"/>
      <c r="AH303" s="699"/>
      <c r="AI303" s="699"/>
      <c r="AJ303" s="699"/>
      <c r="AK303" s="691"/>
      <c r="AL303" s="702"/>
      <c r="AM303" s="702"/>
      <c r="AN303" s="702"/>
      <c r="AO303" s="89"/>
      <c r="AP303" s="89"/>
      <c r="AQ303" s="89"/>
      <c r="AR303" s="89"/>
      <c r="AS303" s="89"/>
    </row>
    <row r="304" spans="1:45" s="90" customFormat="1" ht="15" hidden="1">
      <c r="A304" s="724">
        <v>3</v>
      </c>
      <c r="B304" s="704" t="s">
        <v>307</v>
      </c>
      <c r="C304" s="698"/>
      <c r="D304" s="698"/>
      <c r="E304" s="698"/>
      <c r="F304" s="699"/>
      <c r="G304" s="699"/>
      <c r="H304" s="699"/>
      <c r="I304" s="699"/>
      <c r="J304" s="699"/>
      <c r="K304" s="699"/>
      <c r="L304" s="699"/>
      <c r="M304" s="699"/>
      <c r="N304" s="699"/>
      <c r="O304" s="699"/>
      <c r="P304" s="699"/>
      <c r="Q304" s="699"/>
      <c r="R304" s="699"/>
      <c r="S304" s="699"/>
      <c r="T304" s="699"/>
      <c r="U304" s="699"/>
      <c r="V304" s="699"/>
      <c r="W304" s="699"/>
      <c r="X304" s="699"/>
      <c r="Y304" s="699"/>
      <c r="Z304" s="699"/>
      <c r="AA304" s="699"/>
      <c r="AB304" s="699"/>
      <c r="AC304" s="699"/>
      <c r="AD304" s="699"/>
      <c r="AE304" s="699"/>
      <c r="AF304" s="699"/>
      <c r="AG304" s="699"/>
      <c r="AH304" s="699"/>
      <c r="AI304" s="699"/>
      <c r="AJ304" s="699"/>
      <c r="AK304" s="691"/>
      <c r="AL304" s="702"/>
      <c r="AM304" s="702"/>
      <c r="AN304" s="702"/>
      <c r="AO304" s="89"/>
      <c r="AP304" s="89"/>
      <c r="AQ304" s="89"/>
      <c r="AR304" s="89"/>
      <c r="AS304" s="89"/>
    </row>
    <row r="305" spans="1:45" s="90" customFormat="1" ht="24.75" hidden="1" customHeight="1">
      <c r="A305" s="724">
        <v>4</v>
      </c>
      <c r="B305" s="704" t="s">
        <v>308</v>
      </c>
      <c r="C305" s="698"/>
      <c r="D305" s="698"/>
      <c r="E305" s="698"/>
      <c r="F305" s="699"/>
      <c r="G305" s="699"/>
      <c r="H305" s="699"/>
      <c r="I305" s="699"/>
      <c r="J305" s="699"/>
      <c r="K305" s="699"/>
      <c r="L305" s="699"/>
      <c r="M305" s="699"/>
      <c r="N305" s="699"/>
      <c r="O305" s="699"/>
      <c r="P305" s="699"/>
      <c r="Q305" s="699"/>
      <c r="R305" s="699"/>
      <c r="S305" s="699"/>
      <c r="T305" s="699"/>
      <c r="U305" s="699"/>
      <c r="V305" s="699"/>
      <c r="W305" s="699"/>
      <c r="X305" s="699"/>
      <c r="Y305" s="699"/>
      <c r="Z305" s="699"/>
      <c r="AA305" s="699"/>
      <c r="AB305" s="699"/>
      <c r="AC305" s="699"/>
      <c r="AD305" s="699"/>
      <c r="AE305" s="699"/>
      <c r="AF305" s="699"/>
      <c r="AG305" s="699"/>
      <c r="AH305" s="699"/>
      <c r="AI305" s="699"/>
      <c r="AJ305" s="699"/>
      <c r="AK305" s="691"/>
      <c r="AL305" s="702"/>
      <c r="AM305" s="702"/>
      <c r="AN305" s="702"/>
      <c r="AO305" s="89"/>
      <c r="AP305" s="89"/>
      <c r="AQ305" s="89"/>
      <c r="AR305" s="89"/>
      <c r="AS305" s="89"/>
    </row>
    <row r="306" spans="1:45" s="90" customFormat="1" ht="24.75" hidden="1" customHeight="1">
      <c r="A306" s="724">
        <v>5</v>
      </c>
      <c r="B306" s="704" t="s">
        <v>309</v>
      </c>
      <c r="C306" s="698"/>
      <c r="D306" s="698"/>
      <c r="E306" s="698"/>
      <c r="F306" s="699"/>
      <c r="G306" s="699"/>
      <c r="H306" s="699"/>
      <c r="I306" s="699"/>
      <c r="J306" s="699"/>
      <c r="K306" s="699"/>
      <c r="L306" s="699"/>
      <c r="M306" s="699"/>
      <c r="N306" s="699"/>
      <c r="O306" s="699"/>
      <c r="P306" s="699"/>
      <c r="Q306" s="699"/>
      <c r="R306" s="699"/>
      <c r="S306" s="699"/>
      <c r="T306" s="699"/>
      <c r="U306" s="699"/>
      <c r="V306" s="699"/>
      <c r="W306" s="699"/>
      <c r="X306" s="699"/>
      <c r="Y306" s="699"/>
      <c r="Z306" s="699"/>
      <c r="AA306" s="699"/>
      <c r="AB306" s="699"/>
      <c r="AC306" s="699"/>
      <c r="AD306" s="699"/>
      <c r="AE306" s="699"/>
      <c r="AF306" s="699"/>
      <c r="AG306" s="699"/>
      <c r="AH306" s="699"/>
      <c r="AI306" s="699"/>
      <c r="AJ306" s="699"/>
      <c r="AK306" s="691"/>
      <c r="AL306" s="702"/>
      <c r="AM306" s="702"/>
      <c r="AN306" s="702"/>
      <c r="AO306" s="89"/>
      <c r="AP306" s="89"/>
      <c r="AQ306" s="89"/>
      <c r="AR306" s="89"/>
      <c r="AS306" s="89"/>
    </row>
    <row r="307" spans="1:45" s="90" customFormat="1" ht="30" hidden="1">
      <c r="A307" s="724">
        <v>6</v>
      </c>
      <c r="B307" s="704" t="s">
        <v>310</v>
      </c>
      <c r="C307" s="698"/>
      <c r="D307" s="698"/>
      <c r="E307" s="698"/>
      <c r="F307" s="699"/>
      <c r="G307" s="699"/>
      <c r="H307" s="699"/>
      <c r="I307" s="699"/>
      <c r="J307" s="699"/>
      <c r="K307" s="699"/>
      <c r="L307" s="699"/>
      <c r="M307" s="699"/>
      <c r="N307" s="699"/>
      <c r="O307" s="699"/>
      <c r="P307" s="699"/>
      <c r="Q307" s="699"/>
      <c r="R307" s="699"/>
      <c r="S307" s="699"/>
      <c r="T307" s="699"/>
      <c r="U307" s="699"/>
      <c r="V307" s="699"/>
      <c r="W307" s="699"/>
      <c r="X307" s="699"/>
      <c r="Y307" s="699"/>
      <c r="Z307" s="699"/>
      <c r="AA307" s="699"/>
      <c r="AB307" s="699"/>
      <c r="AC307" s="699"/>
      <c r="AD307" s="699"/>
      <c r="AE307" s="699"/>
      <c r="AF307" s="699"/>
      <c r="AG307" s="699"/>
      <c r="AH307" s="699"/>
      <c r="AI307" s="699"/>
      <c r="AJ307" s="699"/>
      <c r="AK307" s="691"/>
      <c r="AL307" s="702"/>
      <c r="AM307" s="702"/>
      <c r="AN307" s="702"/>
      <c r="AO307" s="89"/>
      <c r="AP307" s="89"/>
      <c r="AQ307" s="89"/>
      <c r="AR307" s="89"/>
      <c r="AS307" s="89"/>
    </row>
    <row r="308" spans="1:45" s="90" customFormat="1" ht="24.75" hidden="1" customHeight="1">
      <c r="A308" s="724">
        <v>7</v>
      </c>
      <c r="B308" s="704" t="s">
        <v>311</v>
      </c>
      <c r="C308" s="698"/>
      <c r="D308" s="698"/>
      <c r="E308" s="698"/>
      <c r="F308" s="699"/>
      <c r="G308" s="699"/>
      <c r="H308" s="699"/>
      <c r="I308" s="699"/>
      <c r="J308" s="699"/>
      <c r="K308" s="699"/>
      <c r="L308" s="699"/>
      <c r="M308" s="699"/>
      <c r="N308" s="699"/>
      <c r="O308" s="699"/>
      <c r="P308" s="699"/>
      <c r="Q308" s="699"/>
      <c r="R308" s="699"/>
      <c r="S308" s="699"/>
      <c r="T308" s="699"/>
      <c r="U308" s="699"/>
      <c r="V308" s="699"/>
      <c r="W308" s="699"/>
      <c r="X308" s="699"/>
      <c r="Y308" s="699"/>
      <c r="Z308" s="699"/>
      <c r="AA308" s="699"/>
      <c r="AB308" s="699"/>
      <c r="AC308" s="699"/>
      <c r="AD308" s="699"/>
      <c r="AE308" s="699"/>
      <c r="AF308" s="699"/>
      <c r="AG308" s="699"/>
      <c r="AH308" s="699"/>
      <c r="AI308" s="699"/>
      <c r="AJ308" s="699"/>
      <c r="AK308" s="691"/>
      <c r="AL308" s="702"/>
      <c r="AM308" s="702"/>
      <c r="AN308" s="702"/>
      <c r="AO308" s="89"/>
      <c r="AP308" s="89"/>
      <c r="AQ308" s="89"/>
      <c r="AR308" s="89"/>
      <c r="AS308" s="89"/>
    </row>
    <row r="309" spans="1:45" s="90" customFormat="1" ht="30" hidden="1">
      <c r="A309" s="724">
        <v>8</v>
      </c>
      <c r="B309" s="704" t="s">
        <v>312</v>
      </c>
      <c r="C309" s="698"/>
      <c r="D309" s="698"/>
      <c r="E309" s="698"/>
      <c r="F309" s="699"/>
      <c r="G309" s="699"/>
      <c r="H309" s="699"/>
      <c r="I309" s="699"/>
      <c r="J309" s="699"/>
      <c r="K309" s="699"/>
      <c r="L309" s="699"/>
      <c r="M309" s="699"/>
      <c r="N309" s="699"/>
      <c r="O309" s="699"/>
      <c r="P309" s="699"/>
      <c r="Q309" s="699"/>
      <c r="R309" s="699"/>
      <c r="S309" s="699"/>
      <c r="T309" s="699"/>
      <c r="U309" s="699"/>
      <c r="V309" s="699"/>
      <c r="W309" s="699"/>
      <c r="X309" s="699"/>
      <c r="Y309" s="699"/>
      <c r="Z309" s="699"/>
      <c r="AA309" s="699"/>
      <c r="AB309" s="699"/>
      <c r="AC309" s="699"/>
      <c r="AD309" s="699"/>
      <c r="AE309" s="699"/>
      <c r="AF309" s="699"/>
      <c r="AG309" s="699"/>
      <c r="AH309" s="699"/>
      <c r="AI309" s="699"/>
      <c r="AJ309" s="699"/>
      <c r="AK309" s="691"/>
      <c r="AL309" s="702"/>
      <c r="AM309" s="702"/>
      <c r="AN309" s="702"/>
      <c r="AO309" s="89"/>
      <c r="AP309" s="89"/>
      <c r="AQ309" s="89"/>
      <c r="AR309" s="89"/>
      <c r="AS309" s="89"/>
    </row>
    <row r="310" spans="1:45" s="90" customFormat="1" ht="30" hidden="1">
      <c r="A310" s="724">
        <v>9</v>
      </c>
      <c r="B310" s="704" t="s">
        <v>313</v>
      </c>
      <c r="C310" s="698"/>
      <c r="D310" s="698"/>
      <c r="E310" s="698"/>
      <c r="F310" s="699"/>
      <c r="G310" s="699"/>
      <c r="H310" s="699"/>
      <c r="I310" s="699"/>
      <c r="J310" s="699"/>
      <c r="K310" s="699"/>
      <c r="L310" s="699"/>
      <c r="M310" s="699"/>
      <c r="N310" s="699"/>
      <c r="O310" s="699"/>
      <c r="P310" s="699"/>
      <c r="Q310" s="699"/>
      <c r="R310" s="699"/>
      <c r="S310" s="699"/>
      <c r="T310" s="699"/>
      <c r="U310" s="699"/>
      <c r="V310" s="699"/>
      <c r="W310" s="699"/>
      <c r="X310" s="699"/>
      <c r="Y310" s="699"/>
      <c r="Z310" s="699"/>
      <c r="AA310" s="699"/>
      <c r="AB310" s="699"/>
      <c r="AC310" s="699"/>
      <c r="AD310" s="699"/>
      <c r="AE310" s="699"/>
      <c r="AF310" s="699"/>
      <c r="AG310" s="699"/>
      <c r="AH310" s="699"/>
      <c r="AI310" s="699"/>
      <c r="AJ310" s="699"/>
      <c r="AK310" s="691"/>
      <c r="AL310" s="702"/>
      <c r="AM310" s="702"/>
      <c r="AN310" s="702"/>
      <c r="AO310" s="89"/>
      <c r="AP310" s="89"/>
      <c r="AQ310" s="89"/>
      <c r="AR310" s="89"/>
      <c r="AS310" s="89"/>
    </row>
    <row r="311" spans="1:45" s="90" customFormat="1" ht="30" hidden="1">
      <c r="A311" s="724">
        <v>10</v>
      </c>
      <c r="B311" s="704" t="s">
        <v>314</v>
      </c>
      <c r="C311" s="698"/>
      <c r="D311" s="698"/>
      <c r="E311" s="698"/>
      <c r="F311" s="699"/>
      <c r="G311" s="699"/>
      <c r="H311" s="699"/>
      <c r="I311" s="699"/>
      <c r="J311" s="699"/>
      <c r="K311" s="699"/>
      <c r="L311" s="699"/>
      <c r="M311" s="699"/>
      <c r="N311" s="699"/>
      <c r="O311" s="699"/>
      <c r="P311" s="699"/>
      <c r="Q311" s="699"/>
      <c r="R311" s="699"/>
      <c r="S311" s="699"/>
      <c r="T311" s="699"/>
      <c r="U311" s="699"/>
      <c r="V311" s="699"/>
      <c r="W311" s="699"/>
      <c r="X311" s="699"/>
      <c r="Y311" s="699"/>
      <c r="Z311" s="699"/>
      <c r="AA311" s="699"/>
      <c r="AB311" s="699"/>
      <c r="AC311" s="699"/>
      <c r="AD311" s="699"/>
      <c r="AE311" s="699"/>
      <c r="AF311" s="699"/>
      <c r="AG311" s="699"/>
      <c r="AH311" s="699"/>
      <c r="AI311" s="699"/>
      <c r="AJ311" s="699"/>
      <c r="AK311" s="691"/>
      <c r="AL311" s="702"/>
      <c r="AM311" s="702"/>
      <c r="AN311" s="702"/>
      <c r="AO311" s="89"/>
      <c r="AP311" s="89"/>
      <c r="AQ311" s="89"/>
      <c r="AR311" s="89"/>
      <c r="AS311" s="89"/>
    </row>
    <row r="312" spans="1:45" s="90" customFormat="1" ht="15" hidden="1">
      <c r="A312" s="724">
        <v>11</v>
      </c>
      <c r="B312" s="704" t="s">
        <v>315</v>
      </c>
      <c r="C312" s="698"/>
      <c r="D312" s="698"/>
      <c r="E312" s="698"/>
      <c r="F312" s="699"/>
      <c r="G312" s="699"/>
      <c r="H312" s="699"/>
      <c r="I312" s="699"/>
      <c r="J312" s="699"/>
      <c r="K312" s="699"/>
      <c r="L312" s="699"/>
      <c r="M312" s="699"/>
      <c r="N312" s="699"/>
      <c r="O312" s="699"/>
      <c r="P312" s="699"/>
      <c r="Q312" s="699"/>
      <c r="R312" s="699"/>
      <c r="S312" s="699"/>
      <c r="T312" s="699"/>
      <c r="U312" s="699"/>
      <c r="V312" s="699"/>
      <c r="W312" s="699"/>
      <c r="X312" s="699"/>
      <c r="Y312" s="699"/>
      <c r="Z312" s="699"/>
      <c r="AA312" s="699"/>
      <c r="AB312" s="699"/>
      <c r="AC312" s="699"/>
      <c r="AD312" s="699"/>
      <c r="AE312" s="699"/>
      <c r="AF312" s="699"/>
      <c r="AG312" s="699"/>
      <c r="AH312" s="699"/>
      <c r="AI312" s="699"/>
      <c r="AJ312" s="699"/>
      <c r="AK312" s="691"/>
      <c r="AL312" s="702"/>
      <c r="AM312" s="702"/>
      <c r="AN312" s="702"/>
      <c r="AO312" s="89"/>
      <c r="AP312" s="89"/>
      <c r="AQ312" s="89"/>
      <c r="AR312" s="89"/>
      <c r="AS312" s="89"/>
    </row>
    <row r="313" spans="1:45" s="90" customFormat="1" ht="45" hidden="1">
      <c r="A313" s="724">
        <v>12</v>
      </c>
      <c r="B313" s="704" t="s">
        <v>316</v>
      </c>
      <c r="C313" s="698"/>
      <c r="D313" s="698"/>
      <c r="E313" s="698"/>
      <c r="F313" s="699"/>
      <c r="G313" s="699"/>
      <c r="H313" s="699"/>
      <c r="I313" s="699"/>
      <c r="J313" s="699"/>
      <c r="K313" s="699"/>
      <c r="L313" s="699"/>
      <c r="M313" s="699"/>
      <c r="N313" s="699"/>
      <c r="O313" s="699"/>
      <c r="P313" s="699"/>
      <c r="Q313" s="699"/>
      <c r="R313" s="699"/>
      <c r="S313" s="699"/>
      <c r="T313" s="699"/>
      <c r="U313" s="699"/>
      <c r="V313" s="699"/>
      <c r="W313" s="699"/>
      <c r="X313" s="699"/>
      <c r="Y313" s="699"/>
      <c r="Z313" s="699"/>
      <c r="AA313" s="699"/>
      <c r="AB313" s="699"/>
      <c r="AC313" s="699"/>
      <c r="AD313" s="699"/>
      <c r="AE313" s="699"/>
      <c r="AF313" s="699"/>
      <c r="AG313" s="699"/>
      <c r="AH313" s="699"/>
      <c r="AI313" s="699"/>
      <c r="AJ313" s="699"/>
      <c r="AK313" s="691"/>
      <c r="AL313" s="702"/>
      <c r="AM313" s="702"/>
      <c r="AN313" s="702"/>
      <c r="AO313" s="89"/>
      <c r="AP313" s="89"/>
      <c r="AQ313" s="89"/>
      <c r="AR313" s="89"/>
      <c r="AS313" s="89"/>
    </row>
    <row r="314" spans="1:45" s="90" customFormat="1" ht="24.75" hidden="1" customHeight="1">
      <c r="A314" s="724">
        <v>13</v>
      </c>
      <c r="B314" s="704" t="s">
        <v>317</v>
      </c>
      <c r="C314" s="698"/>
      <c r="D314" s="698"/>
      <c r="E314" s="698"/>
      <c r="F314" s="699"/>
      <c r="G314" s="699"/>
      <c r="H314" s="699"/>
      <c r="I314" s="699"/>
      <c r="J314" s="699"/>
      <c r="K314" s="699"/>
      <c r="L314" s="699"/>
      <c r="M314" s="699"/>
      <c r="N314" s="699"/>
      <c r="O314" s="699"/>
      <c r="P314" s="699"/>
      <c r="Q314" s="699"/>
      <c r="R314" s="699"/>
      <c r="S314" s="699"/>
      <c r="T314" s="699"/>
      <c r="U314" s="699"/>
      <c r="V314" s="699"/>
      <c r="W314" s="699"/>
      <c r="X314" s="699"/>
      <c r="Y314" s="699"/>
      <c r="Z314" s="699"/>
      <c r="AA314" s="699"/>
      <c r="AB314" s="699"/>
      <c r="AC314" s="699"/>
      <c r="AD314" s="699"/>
      <c r="AE314" s="699"/>
      <c r="AF314" s="699"/>
      <c r="AG314" s="699"/>
      <c r="AH314" s="699"/>
      <c r="AI314" s="699"/>
      <c r="AJ314" s="699"/>
      <c r="AK314" s="691"/>
      <c r="AL314" s="702"/>
      <c r="AM314" s="702"/>
      <c r="AN314" s="702"/>
      <c r="AO314" s="89"/>
      <c r="AP314" s="89"/>
      <c r="AQ314" s="89"/>
      <c r="AR314" s="89"/>
      <c r="AS314" s="89"/>
    </row>
    <row r="315" spans="1:45" s="90" customFormat="1" ht="45" hidden="1">
      <c r="A315" s="724">
        <v>14</v>
      </c>
      <c r="B315" s="704" t="s">
        <v>318</v>
      </c>
      <c r="C315" s="698"/>
      <c r="D315" s="698"/>
      <c r="E315" s="698"/>
      <c r="F315" s="699"/>
      <c r="G315" s="699"/>
      <c r="H315" s="699"/>
      <c r="I315" s="699"/>
      <c r="J315" s="699"/>
      <c r="K315" s="699"/>
      <c r="L315" s="699"/>
      <c r="M315" s="699"/>
      <c r="N315" s="699"/>
      <c r="O315" s="699"/>
      <c r="P315" s="699"/>
      <c r="Q315" s="699"/>
      <c r="R315" s="699"/>
      <c r="S315" s="699"/>
      <c r="T315" s="699"/>
      <c r="U315" s="699"/>
      <c r="V315" s="699"/>
      <c r="W315" s="699"/>
      <c r="X315" s="699"/>
      <c r="Y315" s="699"/>
      <c r="Z315" s="699"/>
      <c r="AA315" s="699"/>
      <c r="AB315" s="699"/>
      <c r="AC315" s="699"/>
      <c r="AD315" s="699"/>
      <c r="AE315" s="699"/>
      <c r="AF315" s="699"/>
      <c r="AG315" s="699"/>
      <c r="AH315" s="699"/>
      <c r="AI315" s="699"/>
      <c r="AJ315" s="699"/>
      <c r="AK315" s="691"/>
      <c r="AL315" s="702"/>
      <c r="AM315" s="702"/>
      <c r="AN315" s="702"/>
      <c r="AO315" s="89"/>
      <c r="AP315" s="89"/>
      <c r="AQ315" s="89"/>
      <c r="AR315" s="89"/>
      <c r="AS315" s="89"/>
    </row>
    <row r="316" spans="1:45" s="90" customFormat="1" ht="30" hidden="1">
      <c r="A316" s="724">
        <v>15</v>
      </c>
      <c r="B316" s="704" t="s">
        <v>319</v>
      </c>
      <c r="C316" s="698"/>
      <c r="D316" s="698"/>
      <c r="E316" s="698"/>
      <c r="F316" s="699"/>
      <c r="G316" s="699"/>
      <c r="H316" s="699"/>
      <c r="I316" s="699"/>
      <c r="J316" s="699"/>
      <c r="K316" s="699"/>
      <c r="L316" s="699"/>
      <c r="M316" s="699"/>
      <c r="N316" s="699"/>
      <c r="O316" s="699"/>
      <c r="P316" s="699"/>
      <c r="Q316" s="699"/>
      <c r="R316" s="699"/>
      <c r="S316" s="699"/>
      <c r="T316" s="699"/>
      <c r="U316" s="699"/>
      <c r="V316" s="699"/>
      <c r="W316" s="699"/>
      <c r="X316" s="699"/>
      <c r="Y316" s="699"/>
      <c r="Z316" s="699"/>
      <c r="AA316" s="699"/>
      <c r="AB316" s="699"/>
      <c r="AC316" s="699"/>
      <c r="AD316" s="699"/>
      <c r="AE316" s="699"/>
      <c r="AF316" s="699"/>
      <c r="AG316" s="699"/>
      <c r="AH316" s="699"/>
      <c r="AI316" s="699"/>
      <c r="AJ316" s="699"/>
      <c r="AK316" s="691"/>
      <c r="AL316" s="702"/>
      <c r="AM316" s="702"/>
      <c r="AN316" s="702"/>
      <c r="AO316" s="89"/>
      <c r="AP316" s="89"/>
      <c r="AQ316" s="89"/>
      <c r="AR316" s="89"/>
      <c r="AS316" s="89"/>
    </row>
    <row r="317" spans="1:45" s="90" customFormat="1" ht="24.75" hidden="1" customHeight="1">
      <c r="A317" s="724">
        <v>16</v>
      </c>
      <c r="B317" s="704" t="s">
        <v>320</v>
      </c>
      <c r="C317" s="698"/>
      <c r="D317" s="698"/>
      <c r="E317" s="698"/>
      <c r="F317" s="699"/>
      <c r="G317" s="699"/>
      <c r="H317" s="699"/>
      <c r="I317" s="699"/>
      <c r="J317" s="699"/>
      <c r="K317" s="699"/>
      <c r="L317" s="699"/>
      <c r="M317" s="699"/>
      <c r="N317" s="699"/>
      <c r="O317" s="699"/>
      <c r="P317" s="699"/>
      <c r="Q317" s="699"/>
      <c r="R317" s="699"/>
      <c r="S317" s="699"/>
      <c r="T317" s="699"/>
      <c r="U317" s="699"/>
      <c r="V317" s="699"/>
      <c r="W317" s="699"/>
      <c r="X317" s="699"/>
      <c r="Y317" s="699"/>
      <c r="Z317" s="699"/>
      <c r="AA317" s="699"/>
      <c r="AB317" s="699"/>
      <c r="AC317" s="699"/>
      <c r="AD317" s="699"/>
      <c r="AE317" s="699"/>
      <c r="AF317" s="699"/>
      <c r="AG317" s="699"/>
      <c r="AH317" s="699"/>
      <c r="AI317" s="699"/>
      <c r="AJ317" s="699"/>
      <c r="AK317" s="691"/>
      <c r="AL317" s="702"/>
      <c r="AM317" s="702"/>
      <c r="AN317" s="702"/>
      <c r="AO317" s="89"/>
      <c r="AP317" s="89"/>
      <c r="AQ317" s="89"/>
      <c r="AR317" s="89"/>
      <c r="AS317" s="89"/>
    </row>
    <row r="318" spans="1:45" s="90" customFormat="1" ht="24.75" hidden="1" customHeight="1">
      <c r="A318" s="724">
        <v>17</v>
      </c>
      <c r="B318" s="704" t="s">
        <v>321</v>
      </c>
      <c r="C318" s="698"/>
      <c r="D318" s="698"/>
      <c r="E318" s="698"/>
      <c r="F318" s="699"/>
      <c r="G318" s="699"/>
      <c r="H318" s="699"/>
      <c r="I318" s="699"/>
      <c r="J318" s="699"/>
      <c r="K318" s="699"/>
      <c r="L318" s="699"/>
      <c r="M318" s="699"/>
      <c r="N318" s="699"/>
      <c r="O318" s="699"/>
      <c r="P318" s="699"/>
      <c r="Q318" s="699"/>
      <c r="R318" s="699"/>
      <c r="S318" s="699"/>
      <c r="T318" s="699"/>
      <c r="U318" s="699"/>
      <c r="V318" s="699"/>
      <c r="W318" s="699"/>
      <c r="X318" s="699"/>
      <c r="Y318" s="699"/>
      <c r="Z318" s="699"/>
      <c r="AA318" s="699"/>
      <c r="AB318" s="699"/>
      <c r="AC318" s="699"/>
      <c r="AD318" s="699"/>
      <c r="AE318" s="699"/>
      <c r="AF318" s="699"/>
      <c r="AG318" s="699"/>
      <c r="AH318" s="699"/>
      <c r="AI318" s="699"/>
      <c r="AJ318" s="699"/>
      <c r="AK318" s="691"/>
      <c r="AL318" s="702"/>
      <c r="AM318" s="702"/>
      <c r="AN318" s="702"/>
      <c r="AO318" s="89"/>
      <c r="AP318" s="89"/>
      <c r="AQ318" s="89"/>
      <c r="AR318" s="89"/>
      <c r="AS318" s="89"/>
    </row>
    <row r="319" spans="1:45" s="90" customFormat="1" ht="24.75" hidden="1" customHeight="1">
      <c r="A319" s="724">
        <v>18</v>
      </c>
      <c r="B319" s="704" t="s">
        <v>322</v>
      </c>
      <c r="C319" s="698"/>
      <c r="D319" s="698"/>
      <c r="E319" s="698"/>
      <c r="F319" s="699"/>
      <c r="G319" s="699"/>
      <c r="H319" s="699"/>
      <c r="I319" s="699"/>
      <c r="J319" s="699"/>
      <c r="K319" s="699"/>
      <c r="L319" s="699"/>
      <c r="M319" s="699"/>
      <c r="N319" s="699"/>
      <c r="O319" s="699"/>
      <c r="P319" s="699"/>
      <c r="Q319" s="699"/>
      <c r="R319" s="699"/>
      <c r="S319" s="699"/>
      <c r="T319" s="699"/>
      <c r="U319" s="699"/>
      <c r="V319" s="699"/>
      <c r="W319" s="699"/>
      <c r="X319" s="699"/>
      <c r="Y319" s="699"/>
      <c r="Z319" s="699"/>
      <c r="AA319" s="699"/>
      <c r="AB319" s="699"/>
      <c r="AC319" s="699"/>
      <c r="AD319" s="699"/>
      <c r="AE319" s="699"/>
      <c r="AF319" s="699"/>
      <c r="AG319" s="699"/>
      <c r="AH319" s="699"/>
      <c r="AI319" s="699"/>
      <c r="AJ319" s="699"/>
      <c r="AK319" s="691"/>
      <c r="AL319" s="702"/>
      <c r="AM319" s="702"/>
      <c r="AN319" s="702"/>
      <c r="AO319" s="89"/>
      <c r="AP319" s="89"/>
      <c r="AQ319" s="89"/>
      <c r="AR319" s="89"/>
      <c r="AS319" s="89"/>
    </row>
    <row r="320" spans="1:45" s="90" customFormat="1" ht="24.75" hidden="1" customHeight="1">
      <c r="A320" s="724">
        <v>19</v>
      </c>
      <c r="B320" s="704" t="s">
        <v>323</v>
      </c>
      <c r="C320" s="698"/>
      <c r="D320" s="698"/>
      <c r="E320" s="698"/>
      <c r="F320" s="699"/>
      <c r="G320" s="699"/>
      <c r="H320" s="699"/>
      <c r="I320" s="699"/>
      <c r="J320" s="699"/>
      <c r="K320" s="699"/>
      <c r="L320" s="699"/>
      <c r="M320" s="699"/>
      <c r="N320" s="699"/>
      <c r="O320" s="699"/>
      <c r="P320" s="699"/>
      <c r="Q320" s="699"/>
      <c r="R320" s="699"/>
      <c r="S320" s="699"/>
      <c r="T320" s="699"/>
      <c r="U320" s="699"/>
      <c r="V320" s="699"/>
      <c r="W320" s="699"/>
      <c r="X320" s="699"/>
      <c r="Y320" s="699"/>
      <c r="Z320" s="699"/>
      <c r="AA320" s="699"/>
      <c r="AB320" s="699"/>
      <c r="AC320" s="699"/>
      <c r="AD320" s="699"/>
      <c r="AE320" s="699"/>
      <c r="AF320" s="699"/>
      <c r="AG320" s="699"/>
      <c r="AH320" s="699"/>
      <c r="AI320" s="699"/>
      <c r="AJ320" s="699"/>
      <c r="AK320" s="691"/>
      <c r="AL320" s="702"/>
      <c r="AM320" s="702"/>
      <c r="AN320" s="702"/>
      <c r="AO320" s="89"/>
      <c r="AP320" s="89"/>
      <c r="AQ320" s="89"/>
      <c r="AR320" s="89"/>
      <c r="AS320" s="89"/>
    </row>
    <row r="321" spans="1:45" s="90" customFormat="1" ht="24.75" hidden="1" customHeight="1">
      <c r="A321" s="724">
        <v>20</v>
      </c>
      <c r="B321" s="704" t="s">
        <v>324</v>
      </c>
      <c r="C321" s="698"/>
      <c r="D321" s="698"/>
      <c r="E321" s="698"/>
      <c r="F321" s="699"/>
      <c r="G321" s="699"/>
      <c r="H321" s="699"/>
      <c r="I321" s="699"/>
      <c r="J321" s="699"/>
      <c r="K321" s="699"/>
      <c r="L321" s="699"/>
      <c r="M321" s="699"/>
      <c r="N321" s="699"/>
      <c r="O321" s="699"/>
      <c r="P321" s="699"/>
      <c r="Q321" s="699"/>
      <c r="R321" s="699"/>
      <c r="S321" s="699"/>
      <c r="T321" s="699"/>
      <c r="U321" s="699"/>
      <c r="V321" s="699"/>
      <c r="W321" s="699"/>
      <c r="X321" s="699"/>
      <c r="Y321" s="699"/>
      <c r="Z321" s="699"/>
      <c r="AA321" s="699"/>
      <c r="AB321" s="699"/>
      <c r="AC321" s="699"/>
      <c r="AD321" s="699"/>
      <c r="AE321" s="699"/>
      <c r="AF321" s="699"/>
      <c r="AG321" s="699"/>
      <c r="AH321" s="699"/>
      <c r="AI321" s="699"/>
      <c r="AJ321" s="699"/>
      <c r="AK321" s="691"/>
      <c r="AL321" s="702"/>
      <c r="AM321" s="702"/>
      <c r="AN321" s="702"/>
      <c r="AO321" s="89"/>
      <c r="AP321" s="89"/>
      <c r="AQ321" s="89"/>
      <c r="AR321" s="89"/>
      <c r="AS321" s="89"/>
    </row>
    <row r="322" spans="1:45" s="90" customFormat="1" ht="30" hidden="1">
      <c r="A322" s="724">
        <v>21</v>
      </c>
      <c r="B322" s="704" t="s">
        <v>325</v>
      </c>
      <c r="C322" s="698"/>
      <c r="D322" s="698"/>
      <c r="E322" s="698"/>
      <c r="F322" s="699"/>
      <c r="G322" s="699"/>
      <c r="H322" s="699"/>
      <c r="I322" s="699"/>
      <c r="J322" s="699"/>
      <c r="K322" s="699"/>
      <c r="L322" s="699"/>
      <c r="M322" s="699"/>
      <c r="N322" s="699"/>
      <c r="O322" s="699"/>
      <c r="P322" s="699"/>
      <c r="Q322" s="699"/>
      <c r="R322" s="699"/>
      <c r="S322" s="699"/>
      <c r="T322" s="699"/>
      <c r="U322" s="699"/>
      <c r="V322" s="699"/>
      <c r="W322" s="699"/>
      <c r="X322" s="699"/>
      <c r="Y322" s="699"/>
      <c r="Z322" s="699"/>
      <c r="AA322" s="699"/>
      <c r="AB322" s="699"/>
      <c r="AC322" s="699"/>
      <c r="AD322" s="699"/>
      <c r="AE322" s="699"/>
      <c r="AF322" s="699"/>
      <c r="AG322" s="699"/>
      <c r="AH322" s="699"/>
      <c r="AI322" s="699"/>
      <c r="AJ322" s="699"/>
      <c r="AK322" s="691"/>
      <c r="AL322" s="702"/>
      <c r="AM322" s="702"/>
      <c r="AN322" s="702"/>
      <c r="AO322" s="89"/>
      <c r="AP322" s="89"/>
      <c r="AQ322" s="89"/>
      <c r="AR322" s="89"/>
      <c r="AS322" s="89"/>
    </row>
    <row r="323" spans="1:45" s="90" customFormat="1" ht="24.75" hidden="1" customHeight="1">
      <c r="A323" s="724">
        <v>22</v>
      </c>
      <c r="B323" s="704" t="s">
        <v>326</v>
      </c>
      <c r="C323" s="698"/>
      <c r="D323" s="698"/>
      <c r="E323" s="698"/>
      <c r="F323" s="699"/>
      <c r="G323" s="699"/>
      <c r="H323" s="699"/>
      <c r="I323" s="699"/>
      <c r="J323" s="699"/>
      <c r="K323" s="699"/>
      <c r="L323" s="699"/>
      <c r="M323" s="699"/>
      <c r="N323" s="699"/>
      <c r="O323" s="699"/>
      <c r="P323" s="699"/>
      <c r="Q323" s="699"/>
      <c r="R323" s="699"/>
      <c r="S323" s="699"/>
      <c r="T323" s="699"/>
      <c r="U323" s="699"/>
      <c r="V323" s="699"/>
      <c r="W323" s="699"/>
      <c r="X323" s="699"/>
      <c r="Y323" s="699"/>
      <c r="Z323" s="699"/>
      <c r="AA323" s="699"/>
      <c r="AB323" s="699"/>
      <c r="AC323" s="699"/>
      <c r="AD323" s="699"/>
      <c r="AE323" s="699"/>
      <c r="AF323" s="699"/>
      <c r="AG323" s="699"/>
      <c r="AH323" s="699"/>
      <c r="AI323" s="699"/>
      <c r="AJ323" s="699"/>
      <c r="AK323" s="691"/>
      <c r="AL323" s="702"/>
      <c r="AM323" s="702"/>
      <c r="AN323" s="702"/>
      <c r="AO323" s="89"/>
      <c r="AP323" s="89"/>
      <c r="AQ323" s="89"/>
      <c r="AR323" s="89"/>
      <c r="AS323" s="89"/>
    </row>
    <row r="324" spans="1:45" s="90" customFormat="1" ht="30" hidden="1">
      <c r="A324" s="724">
        <v>23</v>
      </c>
      <c r="B324" s="704" t="s">
        <v>327</v>
      </c>
      <c r="C324" s="698"/>
      <c r="D324" s="698"/>
      <c r="E324" s="698"/>
      <c r="F324" s="699"/>
      <c r="G324" s="699"/>
      <c r="H324" s="699"/>
      <c r="I324" s="699"/>
      <c r="J324" s="699"/>
      <c r="K324" s="699"/>
      <c r="L324" s="699"/>
      <c r="M324" s="699"/>
      <c r="N324" s="699"/>
      <c r="O324" s="699"/>
      <c r="P324" s="699"/>
      <c r="Q324" s="699"/>
      <c r="R324" s="699"/>
      <c r="S324" s="699"/>
      <c r="T324" s="699"/>
      <c r="U324" s="699"/>
      <c r="V324" s="699"/>
      <c r="W324" s="699"/>
      <c r="X324" s="699"/>
      <c r="Y324" s="699"/>
      <c r="Z324" s="699"/>
      <c r="AA324" s="699"/>
      <c r="AB324" s="699"/>
      <c r="AC324" s="699"/>
      <c r="AD324" s="699"/>
      <c r="AE324" s="699"/>
      <c r="AF324" s="699"/>
      <c r="AG324" s="699"/>
      <c r="AH324" s="699"/>
      <c r="AI324" s="699"/>
      <c r="AJ324" s="699"/>
      <c r="AK324" s="691"/>
      <c r="AL324" s="702"/>
      <c r="AM324" s="702"/>
      <c r="AN324" s="702"/>
      <c r="AO324" s="89"/>
      <c r="AP324" s="89"/>
      <c r="AQ324" s="89"/>
      <c r="AR324" s="89"/>
      <c r="AS324" s="89"/>
    </row>
    <row r="325" spans="1:45" s="90" customFormat="1" ht="30" hidden="1">
      <c r="A325" s="724">
        <v>24</v>
      </c>
      <c r="B325" s="704" t="s">
        <v>328</v>
      </c>
      <c r="C325" s="698"/>
      <c r="D325" s="698"/>
      <c r="E325" s="698"/>
      <c r="F325" s="699"/>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699"/>
      <c r="AE325" s="699"/>
      <c r="AF325" s="699"/>
      <c r="AG325" s="699"/>
      <c r="AH325" s="699"/>
      <c r="AI325" s="699"/>
      <c r="AJ325" s="699"/>
      <c r="AK325" s="691"/>
      <c r="AL325" s="702"/>
      <c r="AM325" s="702"/>
      <c r="AN325" s="702"/>
      <c r="AO325" s="89"/>
      <c r="AP325" s="89"/>
      <c r="AQ325" s="89"/>
      <c r="AR325" s="89"/>
      <c r="AS325" s="89"/>
    </row>
    <row r="326" spans="1:45" s="90" customFormat="1" ht="30" hidden="1">
      <c r="A326" s="724">
        <v>25</v>
      </c>
      <c r="B326" s="704" t="s">
        <v>329</v>
      </c>
      <c r="C326" s="698"/>
      <c r="D326" s="698"/>
      <c r="E326" s="698"/>
      <c r="F326" s="699"/>
      <c r="G326" s="699"/>
      <c r="H326" s="699"/>
      <c r="I326" s="699"/>
      <c r="J326" s="699"/>
      <c r="K326" s="699"/>
      <c r="L326" s="699"/>
      <c r="M326" s="699"/>
      <c r="N326" s="699"/>
      <c r="O326" s="699"/>
      <c r="P326" s="699"/>
      <c r="Q326" s="699"/>
      <c r="R326" s="699"/>
      <c r="S326" s="699"/>
      <c r="T326" s="699"/>
      <c r="U326" s="699"/>
      <c r="V326" s="699"/>
      <c r="W326" s="699"/>
      <c r="X326" s="699"/>
      <c r="Y326" s="699"/>
      <c r="Z326" s="699"/>
      <c r="AA326" s="699"/>
      <c r="AB326" s="699"/>
      <c r="AC326" s="699"/>
      <c r="AD326" s="699"/>
      <c r="AE326" s="699"/>
      <c r="AF326" s="699"/>
      <c r="AG326" s="699"/>
      <c r="AH326" s="699"/>
      <c r="AI326" s="699"/>
      <c r="AJ326" s="699"/>
      <c r="AK326" s="691"/>
      <c r="AL326" s="702"/>
      <c r="AM326" s="702"/>
      <c r="AN326" s="702"/>
      <c r="AO326" s="89"/>
      <c r="AP326" s="89"/>
      <c r="AQ326" s="89"/>
      <c r="AR326" s="89"/>
      <c r="AS326" s="89"/>
    </row>
    <row r="327" spans="1:45" s="90" customFormat="1" ht="30" hidden="1">
      <c r="A327" s="724">
        <v>26</v>
      </c>
      <c r="B327" s="704" t="s">
        <v>330</v>
      </c>
      <c r="C327" s="698"/>
      <c r="D327" s="698"/>
      <c r="E327" s="698"/>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699"/>
      <c r="AD327" s="699"/>
      <c r="AE327" s="699"/>
      <c r="AF327" s="699"/>
      <c r="AG327" s="699"/>
      <c r="AH327" s="699"/>
      <c r="AI327" s="699"/>
      <c r="AJ327" s="699"/>
      <c r="AK327" s="691"/>
      <c r="AL327" s="702"/>
      <c r="AM327" s="702"/>
      <c r="AN327" s="702"/>
      <c r="AO327" s="89"/>
      <c r="AP327" s="89"/>
      <c r="AQ327" s="89"/>
      <c r="AR327" s="89"/>
      <c r="AS327" s="89"/>
    </row>
    <row r="328" spans="1:45" s="90" customFormat="1" ht="24.75" hidden="1" customHeight="1">
      <c r="A328" s="724">
        <v>27</v>
      </c>
      <c r="B328" s="704" t="s">
        <v>331</v>
      </c>
      <c r="C328" s="698"/>
      <c r="D328" s="698"/>
      <c r="E328" s="698"/>
      <c r="F328" s="699"/>
      <c r="G328" s="699"/>
      <c r="H328" s="699"/>
      <c r="I328" s="699"/>
      <c r="J328" s="699"/>
      <c r="K328" s="699"/>
      <c r="L328" s="699"/>
      <c r="M328" s="699"/>
      <c r="N328" s="699"/>
      <c r="O328" s="699"/>
      <c r="P328" s="699"/>
      <c r="Q328" s="699"/>
      <c r="R328" s="699"/>
      <c r="S328" s="699"/>
      <c r="T328" s="699"/>
      <c r="U328" s="699"/>
      <c r="V328" s="699"/>
      <c r="W328" s="699"/>
      <c r="X328" s="699"/>
      <c r="Y328" s="699"/>
      <c r="Z328" s="699"/>
      <c r="AA328" s="699"/>
      <c r="AB328" s="699"/>
      <c r="AC328" s="699"/>
      <c r="AD328" s="699"/>
      <c r="AE328" s="699"/>
      <c r="AF328" s="699"/>
      <c r="AG328" s="699"/>
      <c r="AH328" s="699"/>
      <c r="AI328" s="699"/>
      <c r="AJ328" s="699"/>
      <c r="AK328" s="691"/>
      <c r="AL328" s="702"/>
      <c r="AM328" s="702"/>
      <c r="AN328" s="702"/>
      <c r="AO328" s="89"/>
      <c r="AP328" s="89"/>
      <c r="AQ328" s="89"/>
      <c r="AR328" s="89"/>
      <c r="AS328" s="89"/>
    </row>
    <row r="329" spans="1:45" s="90" customFormat="1" ht="30" hidden="1">
      <c r="A329" s="724">
        <v>28</v>
      </c>
      <c r="B329" s="704" t="s">
        <v>332</v>
      </c>
      <c r="C329" s="698"/>
      <c r="D329" s="698"/>
      <c r="E329" s="698"/>
      <c r="F329" s="699"/>
      <c r="G329" s="699"/>
      <c r="H329" s="699"/>
      <c r="I329" s="699"/>
      <c r="J329" s="699"/>
      <c r="K329" s="699"/>
      <c r="L329" s="699"/>
      <c r="M329" s="699"/>
      <c r="N329" s="699"/>
      <c r="O329" s="699"/>
      <c r="P329" s="699"/>
      <c r="Q329" s="699"/>
      <c r="R329" s="699"/>
      <c r="S329" s="699"/>
      <c r="T329" s="699"/>
      <c r="U329" s="699"/>
      <c r="V329" s="699"/>
      <c r="W329" s="699"/>
      <c r="X329" s="699"/>
      <c r="Y329" s="699"/>
      <c r="Z329" s="699"/>
      <c r="AA329" s="699"/>
      <c r="AB329" s="699"/>
      <c r="AC329" s="699"/>
      <c r="AD329" s="699"/>
      <c r="AE329" s="699"/>
      <c r="AF329" s="699"/>
      <c r="AG329" s="699"/>
      <c r="AH329" s="699"/>
      <c r="AI329" s="699"/>
      <c r="AJ329" s="699"/>
      <c r="AK329" s="691"/>
      <c r="AL329" s="702"/>
      <c r="AM329" s="702"/>
      <c r="AN329" s="702"/>
      <c r="AO329" s="89"/>
      <c r="AP329" s="89"/>
      <c r="AQ329" s="89"/>
      <c r="AR329" s="89"/>
      <c r="AS329" s="89"/>
    </row>
    <row r="330" spans="1:45" s="90" customFormat="1" ht="24.75" hidden="1" customHeight="1">
      <c r="A330" s="724">
        <v>29</v>
      </c>
      <c r="B330" s="704" t="s">
        <v>333</v>
      </c>
      <c r="C330" s="698"/>
      <c r="D330" s="698"/>
      <c r="E330" s="698"/>
      <c r="F330" s="699"/>
      <c r="G330" s="699"/>
      <c r="H330" s="699"/>
      <c r="I330" s="699"/>
      <c r="J330" s="699"/>
      <c r="K330" s="699"/>
      <c r="L330" s="699"/>
      <c r="M330" s="699"/>
      <c r="N330" s="699"/>
      <c r="O330" s="699"/>
      <c r="P330" s="699"/>
      <c r="Q330" s="699"/>
      <c r="R330" s="699"/>
      <c r="S330" s="699"/>
      <c r="T330" s="699"/>
      <c r="U330" s="699"/>
      <c r="V330" s="699"/>
      <c r="W330" s="699"/>
      <c r="X330" s="699"/>
      <c r="Y330" s="699"/>
      <c r="Z330" s="699"/>
      <c r="AA330" s="699"/>
      <c r="AB330" s="699"/>
      <c r="AC330" s="699"/>
      <c r="AD330" s="699"/>
      <c r="AE330" s="699"/>
      <c r="AF330" s="699"/>
      <c r="AG330" s="699"/>
      <c r="AH330" s="699"/>
      <c r="AI330" s="699"/>
      <c r="AJ330" s="699"/>
      <c r="AK330" s="691"/>
      <c r="AL330" s="702"/>
      <c r="AM330" s="702"/>
      <c r="AN330" s="702"/>
      <c r="AO330" s="89"/>
      <c r="AP330" s="89"/>
      <c r="AQ330" s="89"/>
      <c r="AR330" s="89"/>
      <c r="AS330" s="89"/>
    </row>
    <row r="331" spans="1:45" s="90" customFormat="1" ht="15" hidden="1">
      <c r="A331" s="724">
        <v>30</v>
      </c>
      <c r="B331" s="704" t="s">
        <v>334</v>
      </c>
      <c r="C331" s="698"/>
      <c r="D331" s="698"/>
      <c r="E331" s="698"/>
      <c r="F331" s="699"/>
      <c r="G331" s="699"/>
      <c r="H331" s="699"/>
      <c r="I331" s="699"/>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699"/>
      <c r="AH331" s="699"/>
      <c r="AI331" s="699"/>
      <c r="AJ331" s="699"/>
      <c r="AK331" s="691"/>
      <c r="AL331" s="702"/>
      <c r="AM331" s="702"/>
      <c r="AN331" s="702"/>
      <c r="AO331" s="89"/>
      <c r="AP331" s="89"/>
      <c r="AQ331" s="89"/>
      <c r="AR331" s="89"/>
      <c r="AS331" s="89"/>
    </row>
    <row r="332" spans="1:45" s="90" customFormat="1" ht="15" hidden="1">
      <c r="A332" s="724">
        <v>31</v>
      </c>
      <c r="B332" s="704" t="s">
        <v>335</v>
      </c>
      <c r="C332" s="698"/>
      <c r="D332" s="698"/>
      <c r="E332" s="698"/>
      <c r="F332" s="699"/>
      <c r="G332" s="699"/>
      <c r="H332" s="699"/>
      <c r="I332" s="699"/>
      <c r="J332" s="699"/>
      <c r="K332" s="699"/>
      <c r="L332" s="699"/>
      <c r="M332" s="699"/>
      <c r="N332" s="699"/>
      <c r="O332" s="699"/>
      <c r="P332" s="699"/>
      <c r="Q332" s="699"/>
      <c r="R332" s="699"/>
      <c r="S332" s="699"/>
      <c r="T332" s="699"/>
      <c r="U332" s="699"/>
      <c r="V332" s="699"/>
      <c r="W332" s="699"/>
      <c r="X332" s="699"/>
      <c r="Y332" s="699"/>
      <c r="Z332" s="699"/>
      <c r="AA332" s="699"/>
      <c r="AB332" s="699"/>
      <c r="AC332" s="699"/>
      <c r="AD332" s="699"/>
      <c r="AE332" s="699"/>
      <c r="AF332" s="699"/>
      <c r="AG332" s="699"/>
      <c r="AH332" s="699"/>
      <c r="AI332" s="699"/>
      <c r="AJ332" s="699"/>
      <c r="AK332" s="691"/>
      <c r="AL332" s="702"/>
      <c r="AM332" s="702"/>
      <c r="AN332" s="702"/>
      <c r="AO332" s="89"/>
      <c r="AP332" s="89"/>
      <c r="AQ332" s="89"/>
      <c r="AR332" s="89"/>
      <c r="AS332" s="89"/>
    </row>
    <row r="333" spans="1:45" s="90" customFormat="1" ht="30" hidden="1">
      <c r="A333" s="724">
        <v>32</v>
      </c>
      <c r="B333" s="704" t="s">
        <v>336</v>
      </c>
      <c r="C333" s="698"/>
      <c r="D333" s="698"/>
      <c r="E333" s="698"/>
      <c r="F333" s="699"/>
      <c r="G333" s="699"/>
      <c r="H333" s="699"/>
      <c r="I333" s="699"/>
      <c r="J333" s="699"/>
      <c r="K333" s="699"/>
      <c r="L333" s="699"/>
      <c r="M333" s="699"/>
      <c r="N333" s="699"/>
      <c r="O333" s="699"/>
      <c r="P333" s="699"/>
      <c r="Q333" s="699"/>
      <c r="R333" s="699"/>
      <c r="S333" s="699"/>
      <c r="T333" s="699"/>
      <c r="U333" s="699"/>
      <c r="V333" s="699"/>
      <c r="W333" s="699"/>
      <c r="X333" s="699"/>
      <c r="Y333" s="699"/>
      <c r="Z333" s="699"/>
      <c r="AA333" s="699"/>
      <c r="AB333" s="699"/>
      <c r="AC333" s="699"/>
      <c r="AD333" s="699"/>
      <c r="AE333" s="699"/>
      <c r="AF333" s="699"/>
      <c r="AG333" s="699"/>
      <c r="AH333" s="699"/>
      <c r="AI333" s="699"/>
      <c r="AJ333" s="699"/>
      <c r="AK333" s="691"/>
      <c r="AL333" s="702"/>
      <c r="AM333" s="702"/>
      <c r="AN333" s="702"/>
      <c r="AO333" s="89"/>
      <c r="AP333" s="89"/>
      <c r="AQ333" s="89"/>
      <c r="AR333" s="89"/>
      <c r="AS333" s="89"/>
    </row>
    <row r="334" spans="1:45" s="90" customFormat="1" ht="30" hidden="1">
      <c r="A334" s="724">
        <v>33</v>
      </c>
      <c r="B334" s="704" t="s">
        <v>337</v>
      </c>
      <c r="C334" s="698"/>
      <c r="D334" s="698"/>
      <c r="E334" s="698"/>
      <c r="F334" s="699"/>
      <c r="G334" s="699"/>
      <c r="H334" s="699"/>
      <c r="I334" s="699"/>
      <c r="J334" s="699"/>
      <c r="K334" s="699"/>
      <c r="L334" s="699"/>
      <c r="M334" s="699"/>
      <c r="N334" s="699"/>
      <c r="O334" s="699"/>
      <c r="P334" s="699"/>
      <c r="Q334" s="699"/>
      <c r="R334" s="699"/>
      <c r="S334" s="699"/>
      <c r="T334" s="699"/>
      <c r="U334" s="699"/>
      <c r="V334" s="699"/>
      <c r="W334" s="699"/>
      <c r="X334" s="699"/>
      <c r="Y334" s="699"/>
      <c r="Z334" s="699"/>
      <c r="AA334" s="699"/>
      <c r="AB334" s="699"/>
      <c r="AC334" s="699"/>
      <c r="AD334" s="699"/>
      <c r="AE334" s="699"/>
      <c r="AF334" s="699"/>
      <c r="AG334" s="699"/>
      <c r="AH334" s="699"/>
      <c r="AI334" s="699"/>
      <c r="AJ334" s="699"/>
      <c r="AK334" s="691"/>
      <c r="AL334" s="702"/>
      <c r="AM334" s="702"/>
      <c r="AN334" s="702"/>
      <c r="AO334" s="89"/>
      <c r="AP334" s="89"/>
      <c r="AQ334" s="89"/>
      <c r="AR334" s="89"/>
      <c r="AS334" s="89"/>
    </row>
    <row r="335" spans="1:45" s="90" customFormat="1" ht="45" hidden="1">
      <c r="A335" s="724">
        <v>34</v>
      </c>
      <c r="B335" s="704" t="s">
        <v>338</v>
      </c>
      <c r="C335" s="698"/>
      <c r="D335" s="698"/>
      <c r="E335" s="698"/>
      <c r="F335" s="699"/>
      <c r="G335" s="699"/>
      <c r="H335" s="699"/>
      <c r="I335" s="699"/>
      <c r="J335" s="699"/>
      <c r="K335" s="699"/>
      <c r="L335" s="699"/>
      <c r="M335" s="699"/>
      <c r="N335" s="699"/>
      <c r="O335" s="699"/>
      <c r="P335" s="699"/>
      <c r="Q335" s="699"/>
      <c r="R335" s="699"/>
      <c r="S335" s="699"/>
      <c r="T335" s="699"/>
      <c r="U335" s="699"/>
      <c r="V335" s="699"/>
      <c r="W335" s="699"/>
      <c r="X335" s="699"/>
      <c r="Y335" s="699"/>
      <c r="Z335" s="699"/>
      <c r="AA335" s="699"/>
      <c r="AB335" s="699"/>
      <c r="AC335" s="699"/>
      <c r="AD335" s="699"/>
      <c r="AE335" s="699"/>
      <c r="AF335" s="699"/>
      <c r="AG335" s="699"/>
      <c r="AH335" s="699"/>
      <c r="AI335" s="699"/>
      <c r="AJ335" s="699"/>
      <c r="AK335" s="691"/>
      <c r="AL335" s="702"/>
      <c r="AM335" s="702"/>
      <c r="AN335" s="702"/>
      <c r="AO335" s="89"/>
      <c r="AP335" s="89"/>
      <c r="AQ335" s="89"/>
      <c r="AR335" s="89"/>
      <c r="AS335" s="89"/>
    </row>
    <row r="336" spans="1:45" s="90" customFormat="1" ht="15" hidden="1">
      <c r="A336" s="724">
        <v>35</v>
      </c>
      <c r="B336" s="704" t="s">
        <v>339</v>
      </c>
      <c r="C336" s="698"/>
      <c r="D336" s="698"/>
      <c r="E336" s="698"/>
      <c r="F336" s="699"/>
      <c r="G336" s="699"/>
      <c r="H336" s="699"/>
      <c r="I336" s="699"/>
      <c r="J336" s="699"/>
      <c r="K336" s="699"/>
      <c r="L336" s="699"/>
      <c r="M336" s="699"/>
      <c r="N336" s="699"/>
      <c r="O336" s="699"/>
      <c r="P336" s="699"/>
      <c r="Q336" s="699"/>
      <c r="R336" s="699"/>
      <c r="S336" s="699"/>
      <c r="T336" s="699"/>
      <c r="U336" s="699"/>
      <c r="V336" s="699"/>
      <c r="W336" s="699"/>
      <c r="X336" s="699"/>
      <c r="Y336" s="699"/>
      <c r="Z336" s="699"/>
      <c r="AA336" s="699"/>
      <c r="AB336" s="699"/>
      <c r="AC336" s="699"/>
      <c r="AD336" s="699"/>
      <c r="AE336" s="699"/>
      <c r="AF336" s="699"/>
      <c r="AG336" s="699"/>
      <c r="AH336" s="699"/>
      <c r="AI336" s="699"/>
      <c r="AJ336" s="699"/>
      <c r="AK336" s="691"/>
      <c r="AL336" s="702"/>
      <c r="AM336" s="702"/>
      <c r="AN336" s="702"/>
      <c r="AO336" s="89"/>
      <c r="AP336" s="89"/>
      <c r="AQ336" s="89"/>
      <c r="AR336" s="89"/>
      <c r="AS336" s="89"/>
    </row>
    <row r="337" spans="1:45" s="90" customFormat="1" ht="30" hidden="1">
      <c r="A337" s="724">
        <v>36</v>
      </c>
      <c r="B337" s="704" t="s">
        <v>340</v>
      </c>
      <c r="C337" s="698"/>
      <c r="D337" s="698"/>
      <c r="E337" s="698"/>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699"/>
      <c r="AH337" s="699"/>
      <c r="AI337" s="699"/>
      <c r="AJ337" s="699"/>
      <c r="AK337" s="691"/>
      <c r="AL337" s="702"/>
      <c r="AM337" s="702"/>
      <c r="AN337" s="702"/>
      <c r="AO337" s="89"/>
      <c r="AP337" s="89"/>
      <c r="AQ337" s="89"/>
      <c r="AR337" s="89"/>
      <c r="AS337" s="89"/>
    </row>
    <row r="338" spans="1:45" s="90" customFormat="1" ht="30" hidden="1">
      <c r="A338" s="724">
        <v>37</v>
      </c>
      <c r="B338" s="704" t="s">
        <v>341</v>
      </c>
      <c r="C338" s="698"/>
      <c r="D338" s="698"/>
      <c r="E338" s="698"/>
      <c r="F338" s="699"/>
      <c r="G338" s="699"/>
      <c r="H338" s="699"/>
      <c r="I338" s="699"/>
      <c r="J338" s="699"/>
      <c r="K338" s="699"/>
      <c r="L338" s="699"/>
      <c r="M338" s="699"/>
      <c r="N338" s="699"/>
      <c r="O338" s="699"/>
      <c r="P338" s="699"/>
      <c r="Q338" s="699"/>
      <c r="R338" s="699"/>
      <c r="S338" s="699"/>
      <c r="T338" s="699"/>
      <c r="U338" s="699"/>
      <c r="V338" s="699"/>
      <c r="W338" s="699"/>
      <c r="X338" s="699"/>
      <c r="Y338" s="699"/>
      <c r="Z338" s="699"/>
      <c r="AA338" s="699"/>
      <c r="AB338" s="699"/>
      <c r="AC338" s="699"/>
      <c r="AD338" s="699"/>
      <c r="AE338" s="699"/>
      <c r="AF338" s="699"/>
      <c r="AG338" s="699"/>
      <c r="AH338" s="699"/>
      <c r="AI338" s="699"/>
      <c r="AJ338" s="699"/>
      <c r="AK338" s="691"/>
      <c r="AL338" s="702"/>
      <c r="AM338" s="702"/>
      <c r="AN338" s="702"/>
      <c r="AO338" s="89"/>
      <c r="AP338" s="89"/>
      <c r="AQ338" s="89"/>
      <c r="AR338" s="89"/>
      <c r="AS338" s="89"/>
    </row>
    <row r="339" spans="1:45" s="90" customFormat="1" ht="24.75" hidden="1" customHeight="1">
      <c r="A339" s="724">
        <v>38</v>
      </c>
      <c r="B339" s="704" t="s">
        <v>342</v>
      </c>
      <c r="C339" s="698"/>
      <c r="D339" s="698"/>
      <c r="E339" s="698"/>
      <c r="F339" s="699"/>
      <c r="G339" s="699"/>
      <c r="H339" s="699"/>
      <c r="I339" s="699"/>
      <c r="J339" s="699"/>
      <c r="K339" s="699"/>
      <c r="L339" s="699"/>
      <c r="M339" s="699"/>
      <c r="N339" s="699"/>
      <c r="O339" s="699"/>
      <c r="P339" s="699"/>
      <c r="Q339" s="699"/>
      <c r="R339" s="699"/>
      <c r="S339" s="699"/>
      <c r="T339" s="699"/>
      <c r="U339" s="699"/>
      <c r="V339" s="699"/>
      <c r="W339" s="699"/>
      <c r="X339" s="699"/>
      <c r="Y339" s="699"/>
      <c r="Z339" s="699"/>
      <c r="AA339" s="699"/>
      <c r="AB339" s="699"/>
      <c r="AC339" s="699"/>
      <c r="AD339" s="699"/>
      <c r="AE339" s="699"/>
      <c r="AF339" s="699"/>
      <c r="AG339" s="699"/>
      <c r="AH339" s="699"/>
      <c r="AI339" s="699"/>
      <c r="AJ339" s="699"/>
      <c r="AK339" s="691"/>
      <c r="AL339" s="702"/>
      <c r="AM339" s="702"/>
      <c r="AN339" s="702"/>
      <c r="AO339" s="89"/>
      <c r="AP339" s="89"/>
      <c r="AQ339" s="89"/>
      <c r="AR339" s="89"/>
      <c r="AS339" s="89"/>
    </row>
    <row r="340" spans="1:45" s="90" customFormat="1" ht="30" hidden="1">
      <c r="A340" s="724">
        <v>39</v>
      </c>
      <c r="B340" s="704" t="s">
        <v>343</v>
      </c>
      <c r="C340" s="698"/>
      <c r="D340" s="698"/>
      <c r="E340" s="698"/>
      <c r="F340" s="699"/>
      <c r="G340" s="699"/>
      <c r="H340" s="699"/>
      <c r="I340" s="699"/>
      <c r="J340" s="699"/>
      <c r="K340" s="699"/>
      <c r="L340" s="699"/>
      <c r="M340" s="699"/>
      <c r="N340" s="699"/>
      <c r="O340" s="699"/>
      <c r="P340" s="699"/>
      <c r="Q340" s="699"/>
      <c r="R340" s="699"/>
      <c r="S340" s="699"/>
      <c r="T340" s="699"/>
      <c r="U340" s="699"/>
      <c r="V340" s="699"/>
      <c r="W340" s="699"/>
      <c r="X340" s="699"/>
      <c r="Y340" s="699"/>
      <c r="Z340" s="699"/>
      <c r="AA340" s="699"/>
      <c r="AB340" s="699"/>
      <c r="AC340" s="699"/>
      <c r="AD340" s="699"/>
      <c r="AE340" s="699"/>
      <c r="AF340" s="699"/>
      <c r="AG340" s="699"/>
      <c r="AH340" s="699"/>
      <c r="AI340" s="699"/>
      <c r="AJ340" s="699"/>
      <c r="AK340" s="691"/>
      <c r="AL340" s="702"/>
      <c r="AM340" s="702"/>
      <c r="AN340" s="702"/>
      <c r="AO340" s="89"/>
      <c r="AP340" s="89"/>
      <c r="AQ340" s="89"/>
      <c r="AR340" s="89"/>
      <c r="AS340" s="89"/>
    </row>
    <row r="341" spans="1:45" s="90" customFormat="1" ht="30" hidden="1">
      <c r="A341" s="724">
        <v>40</v>
      </c>
      <c r="B341" s="704" t="s">
        <v>344</v>
      </c>
      <c r="C341" s="698"/>
      <c r="D341" s="698"/>
      <c r="E341" s="698"/>
      <c r="F341" s="699"/>
      <c r="G341" s="699"/>
      <c r="H341" s="699"/>
      <c r="I341" s="699"/>
      <c r="J341" s="699"/>
      <c r="K341" s="699"/>
      <c r="L341" s="699"/>
      <c r="M341" s="699"/>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699"/>
      <c r="AJ341" s="699"/>
      <c r="AK341" s="691"/>
      <c r="AL341" s="702"/>
      <c r="AM341" s="702"/>
      <c r="AN341" s="702"/>
      <c r="AO341" s="89"/>
      <c r="AP341" s="89"/>
      <c r="AQ341" s="89"/>
      <c r="AR341" s="89"/>
      <c r="AS341" s="89"/>
    </row>
    <row r="342" spans="1:45" s="90" customFormat="1" ht="45" hidden="1">
      <c r="A342" s="724">
        <v>41</v>
      </c>
      <c r="B342" s="704" t="s">
        <v>345</v>
      </c>
      <c r="C342" s="698"/>
      <c r="D342" s="698"/>
      <c r="E342" s="698"/>
      <c r="F342" s="699"/>
      <c r="G342" s="699"/>
      <c r="H342" s="699"/>
      <c r="I342" s="699"/>
      <c r="J342" s="699"/>
      <c r="K342" s="699"/>
      <c r="L342" s="699"/>
      <c r="M342" s="699"/>
      <c r="N342" s="699"/>
      <c r="O342" s="699"/>
      <c r="P342" s="699"/>
      <c r="Q342" s="699"/>
      <c r="R342" s="699"/>
      <c r="S342" s="699"/>
      <c r="T342" s="699"/>
      <c r="U342" s="699"/>
      <c r="V342" s="699"/>
      <c r="W342" s="699"/>
      <c r="X342" s="699"/>
      <c r="Y342" s="699"/>
      <c r="Z342" s="699"/>
      <c r="AA342" s="699"/>
      <c r="AB342" s="699"/>
      <c r="AC342" s="699"/>
      <c r="AD342" s="699"/>
      <c r="AE342" s="699"/>
      <c r="AF342" s="699"/>
      <c r="AG342" s="699"/>
      <c r="AH342" s="699"/>
      <c r="AI342" s="699"/>
      <c r="AJ342" s="699"/>
      <c r="AK342" s="691"/>
      <c r="AL342" s="702"/>
      <c r="AM342" s="702"/>
      <c r="AN342" s="702"/>
      <c r="AO342" s="89"/>
      <c r="AP342" s="89"/>
      <c r="AQ342" s="89"/>
      <c r="AR342" s="89"/>
      <c r="AS342" s="89"/>
    </row>
    <row r="343" spans="1:45" s="90" customFormat="1" ht="15" hidden="1">
      <c r="A343" s="724">
        <v>42</v>
      </c>
      <c r="B343" s="704" t="s">
        <v>346</v>
      </c>
      <c r="C343" s="698"/>
      <c r="D343" s="698"/>
      <c r="E343" s="698"/>
      <c r="F343" s="699"/>
      <c r="G343" s="699"/>
      <c r="H343" s="699"/>
      <c r="I343" s="699"/>
      <c r="J343" s="699"/>
      <c r="K343" s="699"/>
      <c r="L343" s="699"/>
      <c r="M343" s="699"/>
      <c r="N343" s="699"/>
      <c r="O343" s="699"/>
      <c r="P343" s="699"/>
      <c r="Q343" s="699"/>
      <c r="R343" s="699"/>
      <c r="S343" s="699"/>
      <c r="T343" s="699"/>
      <c r="U343" s="699"/>
      <c r="V343" s="699"/>
      <c r="W343" s="699"/>
      <c r="X343" s="699"/>
      <c r="Y343" s="699"/>
      <c r="Z343" s="699"/>
      <c r="AA343" s="699"/>
      <c r="AB343" s="699"/>
      <c r="AC343" s="699"/>
      <c r="AD343" s="699"/>
      <c r="AE343" s="699"/>
      <c r="AF343" s="699"/>
      <c r="AG343" s="699"/>
      <c r="AH343" s="699"/>
      <c r="AI343" s="699"/>
      <c r="AJ343" s="699"/>
      <c r="AK343" s="691"/>
      <c r="AL343" s="702"/>
      <c r="AM343" s="702"/>
      <c r="AN343" s="702"/>
      <c r="AO343" s="89"/>
      <c r="AP343" s="89"/>
      <c r="AQ343" s="89"/>
      <c r="AR343" s="89"/>
      <c r="AS343" s="89"/>
    </row>
    <row r="344" spans="1:45" s="90" customFormat="1" ht="30" hidden="1">
      <c r="A344" s="724">
        <v>43</v>
      </c>
      <c r="B344" s="704" t="s">
        <v>347</v>
      </c>
      <c r="C344" s="698"/>
      <c r="D344" s="698"/>
      <c r="E344" s="698"/>
      <c r="F344" s="699"/>
      <c r="G344" s="699"/>
      <c r="H344" s="699"/>
      <c r="I344" s="699"/>
      <c r="J344" s="699"/>
      <c r="K344" s="699"/>
      <c r="L344" s="699"/>
      <c r="M344" s="699"/>
      <c r="N344" s="699"/>
      <c r="O344" s="699"/>
      <c r="P344" s="699"/>
      <c r="Q344" s="699"/>
      <c r="R344" s="699"/>
      <c r="S344" s="699"/>
      <c r="T344" s="699"/>
      <c r="U344" s="699"/>
      <c r="V344" s="699"/>
      <c r="W344" s="699"/>
      <c r="X344" s="699"/>
      <c r="Y344" s="699"/>
      <c r="Z344" s="699"/>
      <c r="AA344" s="699"/>
      <c r="AB344" s="699"/>
      <c r="AC344" s="699"/>
      <c r="AD344" s="699"/>
      <c r="AE344" s="699"/>
      <c r="AF344" s="699"/>
      <c r="AG344" s="699"/>
      <c r="AH344" s="699"/>
      <c r="AI344" s="699"/>
      <c r="AJ344" s="699"/>
      <c r="AK344" s="691"/>
      <c r="AL344" s="702"/>
      <c r="AM344" s="702"/>
      <c r="AN344" s="702"/>
      <c r="AO344" s="89"/>
      <c r="AP344" s="89"/>
      <c r="AQ344" s="89"/>
      <c r="AR344" s="89"/>
      <c r="AS344" s="89"/>
    </row>
    <row r="345" spans="1:45" s="90" customFormat="1" ht="15" hidden="1">
      <c r="A345" s="724">
        <v>44</v>
      </c>
      <c r="B345" s="704" t="s">
        <v>348</v>
      </c>
      <c r="C345" s="698"/>
      <c r="D345" s="698"/>
      <c r="E345" s="698"/>
      <c r="F345" s="699"/>
      <c r="G345" s="699"/>
      <c r="H345" s="699"/>
      <c r="I345" s="699"/>
      <c r="J345" s="699"/>
      <c r="K345" s="699"/>
      <c r="L345" s="699"/>
      <c r="M345" s="699"/>
      <c r="N345" s="699"/>
      <c r="O345" s="699"/>
      <c r="P345" s="699"/>
      <c r="Q345" s="699"/>
      <c r="R345" s="699"/>
      <c r="S345" s="699"/>
      <c r="T345" s="699"/>
      <c r="U345" s="699"/>
      <c r="V345" s="699"/>
      <c r="W345" s="699"/>
      <c r="X345" s="699"/>
      <c r="Y345" s="699"/>
      <c r="Z345" s="699"/>
      <c r="AA345" s="699"/>
      <c r="AB345" s="699"/>
      <c r="AC345" s="699"/>
      <c r="AD345" s="699"/>
      <c r="AE345" s="699"/>
      <c r="AF345" s="699"/>
      <c r="AG345" s="699"/>
      <c r="AH345" s="699"/>
      <c r="AI345" s="699"/>
      <c r="AJ345" s="699"/>
      <c r="AK345" s="691"/>
      <c r="AL345" s="702"/>
      <c r="AM345" s="702"/>
      <c r="AN345" s="702"/>
      <c r="AO345" s="89"/>
      <c r="AP345" s="89"/>
      <c r="AQ345" s="89"/>
      <c r="AR345" s="89"/>
      <c r="AS345" s="89"/>
    </row>
    <row r="346" spans="1:45" s="90" customFormat="1" ht="30" hidden="1">
      <c r="A346" s="724">
        <v>45</v>
      </c>
      <c r="B346" s="704" t="s">
        <v>349</v>
      </c>
      <c r="C346" s="698"/>
      <c r="D346" s="698"/>
      <c r="E346" s="698"/>
      <c r="F346" s="699"/>
      <c r="G346" s="699"/>
      <c r="H346" s="699"/>
      <c r="I346" s="699"/>
      <c r="J346" s="699"/>
      <c r="K346" s="699"/>
      <c r="L346" s="699"/>
      <c r="M346" s="699"/>
      <c r="N346" s="699"/>
      <c r="O346" s="699"/>
      <c r="P346" s="699"/>
      <c r="Q346" s="699"/>
      <c r="R346" s="699"/>
      <c r="S346" s="699"/>
      <c r="T346" s="699"/>
      <c r="U346" s="699"/>
      <c r="V346" s="699"/>
      <c r="W346" s="699"/>
      <c r="X346" s="699"/>
      <c r="Y346" s="699"/>
      <c r="Z346" s="699"/>
      <c r="AA346" s="699"/>
      <c r="AB346" s="699"/>
      <c r="AC346" s="699"/>
      <c r="AD346" s="699"/>
      <c r="AE346" s="699"/>
      <c r="AF346" s="699"/>
      <c r="AG346" s="699"/>
      <c r="AH346" s="699"/>
      <c r="AI346" s="699"/>
      <c r="AJ346" s="699"/>
      <c r="AK346" s="691"/>
      <c r="AL346" s="702"/>
      <c r="AM346" s="702"/>
      <c r="AN346" s="702"/>
      <c r="AO346" s="89"/>
      <c r="AP346" s="89"/>
      <c r="AQ346" s="89"/>
      <c r="AR346" s="89"/>
      <c r="AS346" s="89"/>
    </row>
    <row r="347" spans="1:45" s="90" customFormat="1" ht="30" hidden="1">
      <c r="A347" s="724">
        <v>46</v>
      </c>
      <c r="B347" s="704" t="s">
        <v>350</v>
      </c>
      <c r="C347" s="698"/>
      <c r="D347" s="698"/>
      <c r="E347" s="698"/>
      <c r="F347" s="699"/>
      <c r="G347" s="699"/>
      <c r="H347" s="699"/>
      <c r="I347" s="699"/>
      <c r="J347" s="699"/>
      <c r="K347" s="699"/>
      <c r="L347" s="699"/>
      <c r="M347" s="699"/>
      <c r="N347" s="699"/>
      <c r="O347" s="699"/>
      <c r="P347" s="699"/>
      <c r="Q347" s="699"/>
      <c r="R347" s="699"/>
      <c r="S347" s="699"/>
      <c r="T347" s="699"/>
      <c r="U347" s="699"/>
      <c r="V347" s="699"/>
      <c r="W347" s="699"/>
      <c r="X347" s="699"/>
      <c r="Y347" s="699"/>
      <c r="Z347" s="699"/>
      <c r="AA347" s="699"/>
      <c r="AB347" s="699"/>
      <c r="AC347" s="699"/>
      <c r="AD347" s="699"/>
      <c r="AE347" s="699"/>
      <c r="AF347" s="699"/>
      <c r="AG347" s="699"/>
      <c r="AH347" s="699"/>
      <c r="AI347" s="699"/>
      <c r="AJ347" s="699"/>
      <c r="AK347" s="691"/>
      <c r="AL347" s="702"/>
      <c r="AM347" s="702"/>
      <c r="AN347" s="702"/>
      <c r="AO347" s="89"/>
      <c r="AP347" s="89"/>
      <c r="AQ347" s="89"/>
      <c r="AR347" s="89"/>
      <c r="AS347" s="89"/>
    </row>
    <row r="348" spans="1:45" s="90" customFormat="1" ht="30" hidden="1">
      <c r="A348" s="724">
        <v>47</v>
      </c>
      <c r="B348" s="704" t="s">
        <v>351</v>
      </c>
      <c r="C348" s="698"/>
      <c r="D348" s="698"/>
      <c r="E348" s="698"/>
      <c r="F348" s="699"/>
      <c r="G348" s="699"/>
      <c r="H348" s="699"/>
      <c r="I348" s="699"/>
      <c r="J348" s="699"/>
      <c r="K348" s="699"/>
      <c r="L348" s="699"/>
      <c r="M348" s="699"/>
      <c r="N348" s="699"/>
      <c r="O348" s="699"/>
      <c r="P348" s="699"/>
      <c r="Q348" s="699"/>
      <c r="R348" s="699"/>
      <c r="S348" s="699"/>
      <c r="T348" s="699"/>
      <c r="U348" s="699"/>
      <c r="V348" s="699"/>
      <c r="W348" s="699"/>
      <c r="X348" s="699"/>
      <c r="Y348" s="699"/>
      <c r="Z348" s="699"/>
      <c r="AA348" s="699"/>
      <c r="AB348" s="699"/>
      <c r="AC348" s="699"/>
      <c r="AD348" s="699"/>
      <c r="AE348" s="699"/>
      <c r="AF348" s="699"/>
      <c r="AG348" s="699"/>
      <c r="AH348" s="699"/>
      <c r="AI348" s="699"/>
      <c r="AJ348" s="699"/>
      <c r="AK348" s="691"/>
      <c r="AL348" s="702"/>
      <c r="AM348" s="702"/>
      <c r="AN348" s="702"/>
      <c r="AO348" s="89"/>
      <c r="AP348" s="89"/>
      <c r="AQ348" s="89"/>
      <c r="AR348" s="89"/>
      <c r="AS348" s="89"/>
    </row>
    <row r="349" spans="1:45" s="90" customFormat="1" ht="30" hidden="1">
      <c r="A349" s="724">
        <v>48</v>
      </c>
      <c r="B349" s="704" t="s">
        <v>352</v>
      </c>
      <c r="C349" s="698"/>
      <c r="D349" s="698"/>
      <c r="E349" s="698"/>
      <c r="F349" s="699"/>
      <c r="G349" s="699"/>
      <c r="H349" s="699"/>
      <c r="I349" s="699"/>
      <c r="J349" s="699"/>
      <c r="K349" s="699"/>
      <c r="L349" s="699"/>
      <c r="M349" s="699"/>
      <c r="N349" s="699"/>
      <c r="O349" s="699"/>
      <c r="P349" s="699"/>
      <c r="Q349" s="699"/>
      <c r="R349" s="699"/>
      <c r="S349" s="699"/>
      <c r="T349" s="699"/>
      <c r="U349" s="699"/>
      <c r="V349" s="699"/>
      <c r="W349" s="699"/>
      <c r="X349" s="699"/>
      <c r="Y349" s="699"/>
      <c r="Z349" s="699"/>
      <c r="AA349" s="699"/>
      <c r="AB349" s="699"/>
      <c r="AC349" s="699"/>
      <c r="AD349" s="699"/>
      <c r="AE349" s="699"/>
      <c r="AF349" s="699"/>
      <c r="AG349" s="699"/>
      <c r="AH349" s="699"/>
      <c r="AI349" s="699"/>
      <c r="AJ349" s="699"/>
      <c r="AK349" s="691"/>
      <c r="AL349" s="702"/>
      <c r="AM349" s="702"/>
      <c r="AN349" s="702"/>
      <c r="AO349" s="89"/>
      <c r="AP349" s="89"/>
      <c r="AQ349" s="89"/>
      <c r="AR349" s="89"/>
      <c r="AS349" s="89"/>
    </row>
    <row r="350" spans="1:45" s="90" customFormat="1" ht="30" hidden="1">
      <c r="A350" s="724">
        <v>49</v>
      </c>
      <c r="B350" s="704" t="s">
        <v>353</v>
      </c>
      <c r="C350" s="698"/>
      <c r="D350" s="698"/>
      <c r="E350" s="698"/>
      <c r="F350" s="699"/>
      <c r="G350" s="699"/>
      <c r="H350" s="699"/>
      <c r="I350" s="699"/>
      <c r="J350" s="699"/>
      <c r="K350" s="699"/>
      <c r="L350" s="699"/>
      <c r="M350" s="699"/>
      <c r="N350" s="699"/>
      <c r="O350" s="699"/>
      <c r="P350" s="699"/>
      <c r="Q350" s="699"/>
      <c r="R350" s="699"/>
      <c r="S350" s="699"/>
      <c r="T350" s="699"/>
      <c r="U350" s="699"/>
      <c r="V350" s="699"/>
      <c r="W350" s="699"/>
      <c r="X350" s="699"/>
      <c r="Y350" s="699"/>
      <c r="Z350" s="699"/>
      <c r="AA350" s="699"/>
      <c r="AB350" s="699"/>
      <c r="AC350" s="699"/>
      <c r="AD350" s="699"/>
      <c r="AE350" s="699"/>
      <c r="AF350" s="699"/>
      <c r="AG350" s="699"/>
      <c r="AH350" s="699"/>
      <c r="AI350" s="699"/>
      <c r="AJ350" s="699"/>
      <c r="AK350" s="691"/>
      <c r="AL350" s="702"/>
      <c r="AM350" s="702"/>
      <c r="AN350" s="702"/>
      <c r="AO350" s="89"/>
      <c r="AP350" s="89"/>
      <c r="AQ350" s="89"/>
      <c r="AR350" s="89"/>
      <c r="AS350" s="89"/>
    </row>
    <row r="351" spans="1:45" s="90" customFormat="1" ht="45" hidden="1">
      <c r="A351" s="724">
        <v>50</v>
      </c>
      <c r="B351" s="704" t="s">
        <v>354</v>
      </c>
      <c r="C351" s="698"/>
      <c r="D351" s="698"/>
      <c r="E351" s="698"/>
      <c r="F351" s="699"/>
      <c r="G351" s="699"/>
      <c r="H351" s="699"/>
      <c r="I351" s="699"/>
      <c r="J351" s="699"/>
      <c r="K351" s="699"/>
      <c r="L351" s="699"/>
      <c r="M351" s="699"/>
      <c r="N351" s="699"/>
      <c r="O351" s="699"/>
      <c r="P351" s="699"/>
      <c r="Q351" s="699"/>
      <c r="R351" s="699"/>
      <c r="S351" s="699"/>
      <c r="T351" s="699"/>
      <c r="U351" s="699"/>
      <c r="V351" s="699"/>
      <c r="W351" s="699"/>
      <c r="X351" s="699"/>
      <c r="Y351" s="699"/>
      <c r="Z351" s="699"/>
      <c r="AA351" s="699"/>
      <c r="AB351" s="699"/>
      <c r="AC351" s="699"/>
      <c r="AD351" s="699"/>
      <c r="AE351" s="699"/>
      <c r="AF351" s="699"/>
      <c r="AG351" s="699"/>
      <c r="AH351" s="699"/>
      <c r="AI351" s="699"/>
      <c r="AJ351" s="699"/>
      <c r="AK351" s="691"/>
      <c r="AL351" s="702"/>
      <c r="AM351" s="702"/>
      <c r="AN351" s="702"/>
      <c r="AO351" s="89"/>
      <c r="AP351" s="89"/>
      <c r="AQ351" s="89"/>
      <c r="AR351" s="89"/>
      <c r="AS351" s="89"/>
    </row>
    <row r="352" spans="1:45" s="90" customFormat="1" ht="15" hidden="1">
      <c r="A352" s="724">
        <v>51</v>
      </c>
      <c r="B352" s="704" t="s">
        <v>355</v>
      </c>
      <c r="C352" s="698"/>
      <c r="D352" s="698"/>
      <c r="E352" s="698"/>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699"/>
      <c r="AC352" s="699"/>
      <c r="AD352" s="699"/>
      <c r="AE352" s="699"/>
      <c r="AF352" s="699"/>
      <c r="AG352" s="699"/>
      <c r="AH352" s="699"/>
      <c r="AI352" s="699"/>
      <c r="AJ352" s="699"/>
      <c r="AK352" s="691"/>
      <c r="AL352" s="702"/>
      <c r="AM352" s="702"/>
      <c r="AN352" s="702"/>
      <c r="AO352" s="89"/>
      <c r="AP352" s="89"/>
      <c r="AQ352" s="89"/>
      <c r="AR352" s="89"/>
      <c r="AS352" s="89"/>
    </row>
    <row r="353" spans="1:45" s="90" customFormat="1" ht="30" hidden="1">
      <c r="A353" s="724">
        <v>52</v>
      </c>
      <c r="B353" s="704" t="s">
        <v>356</v>
      </c>
      <c r="C353" s="698"/>
      <c r="D353" s="698"/>
      <c r="E353" s="698"/>
      <c r="F353" s="699"/>
      <c r="G353" s="699"/>
      <c r="H353" s="699"/>
      <c r="I353" s="699"/>
      <c r="J353" s="699"/>
      <c r="K353" s="699"/>
      <c r="L353" s="699"/>
      <c r="M353" s="699"/>
      <c r="N353" s="699"/>
      <c r="O353" s="699"/>
      <c r="P353" s="699"/>
      <c r="Q353" s="699"/>
      <c r="R353" s="699"/>
      <c r="S353" s="699"/>
      <c r="T353" s="699"/>
      <c r="U353" s="699"/>
      <c r="V353" s="699"/>
      <c r="W353" s="699"/>
      <c r="X353" s="699"/>
      <c r="Y353" s="699"/>
      <c r="Z353" s="699"/>
      <c r="AA353" s="699"/>
      <c r="AB353" s="699"/>
      <c r="AC353" s="699"/>
      <c r="AD353" s="699"/>
      <c r="AE353" s="699"/>
      <c r="AF353" s="699"/>
      <c r="AG353" s="699"/>
      <c r="AH353" s="699"/>
      <c r="AI353" s="699"/>
      <c r="AJ353" s="699"/>
      <c r="AK353" s="691"/>
      <c r="AL353" s="702"/>
      <c r="AM353" s="702"/>
      <c r="AN353" s="702"/>
      <c r="AO353" s="89"/>
      <c r="AP353" s="89"/>
      <c r="AQ353" s="89"/>
      <c r="AR353" s="89"/>
      <c r="AS353" s="89"/>
    </row>
    <row r="354" spans="1:45" s="90" customFormat="1" ht="30" hidden="1">
      <c r="A354" s="724">
        <v>53</v>
      </c>
      <c r="B354" s="704" t="s">
        <v>357</v>
      </c>
      <c r="C354" s="698"/>
      <c r="D354" s="698"/>
      <c r="E354" s="698"/>
      <c r="F354" s="699"/>
      <c r="G354" s="699"/>
      <c r="H354" s="699"/>
      <c r="I354" s="699"/>
      <c r="J354" s="699"/>
      <c r="K354" s="699"/>
      <c r="L354" s="699"/>
      <c r="M354" s="699"/>
      <c r="N354" s="699"/>
      <c r="O354" s="699"/>
      <c r="P354" s="699"/>
      <c r="Q354" s="699"/>
      <c r="R354" s="699"/>
      <c r="S354" s="699"/>
      <c r="T354" s="699"/>
      <c r="U354" s="699"/>
      <c r="V354" s="699"/>
      <c r="W354" s="699"/>
      <c r="X354" s="699"/>
      <c r="Y354" s="699"/>
      <c r="Z354" s="699"/>
      <c r="AA354" s="699"/>
      <c r="AB354" s="699"/>
      <c r="AC354" s="699"/>
      <c r="AD354" s="699"/>
      <c r="AE354" s="699"/>
      <c r="AF354" s="699"/>
      <c r="AG354" s="699"/>
      <c r="AH354" s="699"/>
      <c r="AI354" s="699"/>
      <c r="AJ354" s="699"/>
      <c r="AK354" s="691"/>
      <c r="AL354" s="702"/>
      <c r="AM354" s="702"/>
      <c r="AN354" s="702"/>
      <c r="AO354" s="89"/>
      <c r="AP354" s="89"/>
      <c r="AQ354" s="89"/>
      <c r="AR354" s="89"/>
      <c r="AS354" s="89"/>
    </row>
    <row r="355" spans="1:45" s="90" customFormat="1" ht="45" hidden="1">
      <c r="A355" s="724">
        <v>54</v>
      </c>
      <c r="B355" s="704" t="s">
        <v>358</v>
      </c>
      <c r="C355" s="698"/>
      <c r="D355" s="698"/>
      <c r="E355" s="698"/>
      <c r="F355" s="699"/>
      <c r="G355" s="699"/>
      <c r="H355" s="699"/>
      <c r="I355" s="699"/>
      <c r="J355" s="699"/>
      <c r="K355" s="699"/>
      <c r="L355" s="699"/>
      <c r="M355" s="699"/>
      <c r="N355" s="699"/>
      <c r="O355" s="699"/>
      <c r="P355" s="699"/>
      <c r="Q355" s="699"/>
      <c r="R355" s="699"/>
      <c r="S355" s="699"/>
      <c r="T355" s="699"/>
      <c r="U355" s="699"/>
      <c r="V355" s="699"/>
      <c r="W355" s="699"/>
      <c r="X355" s="699"/>
      <c r="Y355" s="699"/>
      <c r="Z355" s="699"/>
      <c r="AA355" s="699"/>
      <c r="AB355" s="699"/>
      <c r="AC355" s="699"/>
      <c r="AD355" s="699"/>
      <c r="AE355" s="699"/>
      <c r="AF355" s="699"/>
      <c r="AG355" s="699"/>
      <c r="AH355" s="699"/>
      <c r="AI355" s="699"/>
      <c r="AJ355" s="699"/>
      <c r="AK355" s="691"/>
      <c r="AL355" s="702"/>
      <c r="AM355" s="702"/>
      <c r="AN355" s="702"/>
      <c r="AO355" s="89"/>
      <c r="AP355" s="89"/>
      <c r="AQ355" s="89"/>
      <c r="AR355" s="89"/>
      <c r="AS355" s="89"/>
    </row>
    <row r="356" spans="1:45" s="90" customFormat="1" ht="30" hidden="1">
      <c r="A356" s="724">
        <v>55</v>
      </c>
      <c r="B356" s="704" t="s">
        <v>359</v>
      </c>
      <c r="C356" s="698"/>
      <c r="D356" s="698"/>
      <c r="E356" s="698"/>
      <c r="F356" s="699"/>
      <c r="G356" s="699"/>
      <c r="H356" s="699"/>
      <c r="I356" s="699"/>
      <c r="J356" s="699"/>
      <c r="K356" s="699"/>
      <c r="L356" s="699"/>
      <c r="M356" s="699"/>
      <c r="N356" s="699"/>
      <c r="O356" s="699"/>
      <c r="P356" s="699"/>
      <c r="Q356" s="699"/>
      <c r="R356" s="699"/>
      <c r="S356" s="699"/>
      <c r="T356" s="699"/>
      <c r="U356" s="699"/>
      <c r="V356" s="699"/>
      <c r="W356" s="699"/>
      <c r="X356" s="699"/>
      <c r="Y356" s="699"/>
      <c r="Z356" s="699"/>
      <c r="AA356" s="699"/>
      <c r="AB356" s="699"/>
      <c r="AC356" s="699"/>
      <c r="AD356" s="699"/>
      <c r="AE356" s="699"/>
      <c r="AF356" s="699"/>
      <c r="AG356" s="699"/>
      <c r="AH356" s="699"/>
      <c r="AI356" s="699"/>
      <c r="AJ356" s="699"/>
      <c r="AK356" s="691"/>
      <c r="AL356" s="702"/>
      <c r="AM356" s="702"/>
      <c r="AN356" s="702"/>
      <c r="AO356" s="89"/>
      <c r="AP356" s="89"/>
      <c r="AQ356" s="89"/>
      <c r="AR356" s="89"/>
      <c r="AS356" s="89"/>
    </row>
    <row r="357" spans="1:45" s="90" customFormat="1" ht="30" hidden="1">
      <c r="A357" s="724">
        <v>56</v>
      </c>
      <c r="B357" s="704" t="s">
        <v>360</v>
      </c>
      <c r="C357" s="698"/>
      <c r="D357" s="698"/>
      <c r="E357" s="698"/>
      <c r="F357" s="699"/>
      <c r="G357" s="699"/>
      <c r="H357" s="699"/>
      <c r="I357" s="699"/>
      <c r="J357" s="699"/>
      <c r="K357" s="699"/>
      <c r="L357" s="699"/>
      <c r="M357" s="699"/>
      <c r="N357" s="699"/>
      <c r="O357" s="699"/>
      <c r="P357" s="699"/>
      <c r="Q357" s="699"/>
      <c r="R357" s="699"/>
      <c r="S357" s="699"/>
      <c r="T357" s="699"/>
      <c r="U357" s="699"/>
      <c r="V357" s="699"/>
      <c r="W357" s="699"/>
      <c r="X357" s="699"/>
      <c r="Y357" s="699"/>
      <c r="Z357" s="699"/>
      <c r="AA357" s="699"/>
      <c r="AB357" s="699"/>
      <c r="AC357" s="699"/>
      <c r="AD357" s="699"/>
      <c r="AE357" s="699"/>
      <c r="AF357" s="699"/>
      <c r="AG357" s="699"/>
      <c r="AH357" s="699"/>
      <c r="AI357" s="699"/>
      <c r="AJ357" s="699"/>
      <c r="AK357" s="691"/>
      <c r="AL357" s="702"/>
      <c r="AM357" s="702"/>
      <c r="AN357" s="702"/>
      <c r="AO357" s="89"/>
      <c r="AP357" s="89"/>
      <c r="AQ357" s="89"/>
      <c r="AR357" s="89"/>
      <c r="AS357" s="89"/>
    </row>
    <row r="358" spans="1:45" s="90" customFormat="1" ht="15" hidden="1">
      <c r="A358" s="724">
        <v>57</v>
      </c>
      <c r="B358" s="704" t="s">
        <v>361</v>
      </c>
      <c r="C358" s="698"/>
      <c r="D358" s="698"/>
      <c r="E358" s="698"/>
      <c r="F358" s="699"/>
      <c r="G358" s="699"/>
      <c r="H358" s="699"/>
      <c r="I358" s="699"/>
      <c r="J358" s="699"/>
      <c r="K358" s="699"/>
      <c r="L358" s="699"/>
      <c r="M358" s="699"/>
      <c r="N358" s="699"/>
      <c r="O358" s="699"/>
      <c r="P358" s="699"/>
      <c r="Q358" s="699"/>
      <c r="R358" s="699"/>
      <c r="S358" s="699"/>
      <c r="T358" s="699"/>
      <c r="U358" s="699"/>
      <c r="V358" s="699"/>
      <c r="W358" s="699"/>
      <c r="X358" s="699"/>
      <c r="Y358" s="699"/>
      <c r="Z358" s="699"/>
      <c r="AA358" s="699"/>
      <c r="AB358" s="699"/>
      <c r="AC358" s="699"/>
      <c r="AD358" s="699"/>
      <c r="AE358" s="699"/>
      <c r="AF358" s="699"/>
      <c r="AG358" s="699"/>
      <c r="AH358" s="699"/>
      <c r="AI358" s="699"/>
      <c r="AJ358" s="699"/>
      <c r="AK358" s="691"/>
      <c r="AL358" s="702"/>
      <c r="AM358" s="702"/>
      <c r="AN358" s="702"/>
      <c r="AO358" s="89"/>
      <c r="AP358" s="89"/>
      <c r="AQ358" s="89"/>
      <c r="AR358" s="89"/>
      <c r="AS358" s="89"/>
    </row>
    <row r="359" spans="1:45" s="90" customFormat="1" ht="30" hidden="1">
      <c r="A359" s="724">
        <v>58</v>
      </c>
      <c r="B359" s="704" t="s">
        <v>362</v>
      </c>
      <c r="C359" s="698"/>
      <c r="D359" s="698"/>
      <c r="E359" s="698"/>
      <c r="F359" s="699"/>
      <c r="G359" s="699"/>
      <c r="H359" s="699"/>
      <c r="I359" s="699"/>
      <c r="J359" s="699"/>
      <c r="K359" s="699"/>
      <c r="L359" s="699"/>
      <c r="M359" s="699"/>
      <c r="N359" s="699"/>
      <c r="O359" s="699"/>
      <c r="P359" s="699"/>
      <c r="Q359" s="699"/>
      <c r="R359" s="699"/>
      <c r="S359" s="699"/>
      <c r="T359" s="699"/>
      <c r="U359" s="699"/>
      <c r="V359" s="699"/>
      <c r="W359" s="699"/>
      <c r="X359" s="699"/>
      <c r="Y359" s="699"/>
      <c r="Z359" s="699"/>
      <c r="AA359" s="699"/>
      <c r="AB359" s="699"/>
      <c r="AC359" s="699"/>
      <c r="AD359" s="699"/>
      <c r="AE359" s="699"/>
      <c r="AF359" s="699"/>
      <c r="AG359" s="699"/>
      <c r="AH359" s="699"/>
      <c r="AI359" s="699"/>
      <c r="AJ359" s="699"/>
      <c r="AK359" s="691"/>
      <c r="AL359" s="702"/>
      <c r="AM359" s="702"/>
      <c r="AN359" s="702"/>
      <c r="AO359" s="89"/>
      <c r="AP359" s="89"/>
      <c r="AQ359" s="89"/>
      <c r="AR359" s="89"/>
      <c r="AS359" s="89"/>
    </row>
    <row r="360" spans="1:45" s="90" customFormat="1" ht="15" hidden="1">
      <c r="A360" s="724">
        <v>59</v>
      </c>
      <c r="B360" s="704" t="s">
        <v>363</v>
      </c>
      <c r="C360" s="698"/>
      <c r="D360" s="698"/>
      <c r="E360" s="698"/>
      <c r="F360" s="699"/>
      <c r="G360" s="699"/>
      <c r="H360" s="699"/>
      <c r="I360" s="699"/>
      <c r="J360" s="699"/>
      <c r="K360" s="699"/>
      <c r="L360" s="699"/>
      <c r="M360" s="699"/>
      <c r="N360" s="699"/>
      <c r="O360" s="699"/>
      <c r="P360" s="699"/>
      <c r="Q360" s="699"/>
      <c r="R360" s="699"/>
      <c r="S360" s="699"/>
      <c r="T360" s="699"/>
      <c r="U360" s="699"/>
      <c r="V360" s="699"/>
      <c r="W360" s="699"/>
      <c r="X360" s="699"/>
      <c r="Y360" s="699"/>
      <c r="Z360" s="699"/>
      <c r="AA360" s="699"/>
      <c r="AB360" s="699"/>
      <c r="AC360" s="699"/>
      <c r="AD360" s="699"/>
      <c r="AE360" s="699"/>
      <c r="AF360" s="699"/>
      <c r="AG360" s="699"/>
      <c r="AH360" s="699"/>
      <c r="AI360" s="699"/>
      <c r="AJ360" s="699"/>
      <c r="AK360" s="691"/>
      <c r="AL360" s="702"/>
      <c r="AM360" s="702"/>
      <c r="AN360" s="702"/>
      <c r="AO360" s="89"/>
      <c r="AP360" s="89"/>
      <c r="AQ360" s="89"/>
      <c r="AR360" s="89"/>
      <c r="AS360" s="89"/>
    </row>
    <row r="361" spans="1:45" s="90" customFormat="1" ht="15" hidden="1">
      <c r="A361" s="724">
        <v>60</v>
      </c>
      <c r="B361" s="704" t="s">
        <v>364</v>
      </c>
      <c r="C361" s="698"/>
      <c r="D361" s="698"/>
      <c r="E361" s="698"/>
      <c r="F361" s="699"/>
      <c r="G361" s="699"/>
      <c r="H361" s="699"/>
      <c r="I361" s="699"/>
      <c r="J361" s="699"/>
      <c r="K361" s="699"/>
      <c r="L361" s="699"/>
      <c r="M361" s="699"/>
      <c r="N361" s="699"/>
      <c r="O361" s="699"/>
      <c r="P361" s="699"/>
      <c r="Q361" s="699"/>
      <c r="R361" s="699"/>
      <c r="S361" s="699"/>
      <c r="T361" s="699"/>
      <c r="U361" s="699"/>
      <c r="V361" s="699"/>
      <c r="W361" s="699"/>
      <c r="X361" s="699"/>
      <c r="Y361" s="699"/>
      <c r="Z361" s="699"/>
      <c r="AA361" s="699"/>
      <c r="AB361" s="699"/>
      <c r="AC361" s="699"/>
      <c r="AD361" s="699"/>
      <c r="AE361" s="699"/>
      <c r="AF361" s="699"/>
      <c r="AG361" s="699"/>
      <c r="AH361" s="699"/>
      <c r="AI361" s="699"/>
      <c r="AJ361" s="699"/>
      <c r="AK361" s="691"/>
      <c r="AL361" s="702"/>
      <c r="AM361" s="702"/>
      <c r="AN361" s="702"/>
      <c r="AO361" s="89"/>
      <c r="AP361" s="89"/>
      <c r="AQ361" s="89"/>
      <c r="AR361" s="89"/>
      <c r="AS361" s="89"/>
    </row>
    <row r="362" spans="1:45" s="90" customFormat="1" ht="15" hidden="1">
      <c r="A362" s="724">
        <v>61</v>
      </c>
      <c r="B362" s="704" t="s">
        <v>365</v>
      </c>
      <c r="C362" s="698"/>
      <c r="D362" s="698"/>
      <c r="E362" s="698"/>
      <c r="F362" s="699"/>
      <c r="G362" s="699"/>
      <c r="H362" s="699"/>
      <c r="I362" s="699"/>
      <c r="J362" s="699"/>
      <c r="K362" s="699"/>
      <c r="L362" s="699"/>
      <c r="M362" s="699"/>
      <c r="N362" s="699"/>
      <c r="O362" s="699"/>
      <c r="P362" s="699"/>
      <c r="Q362" s="699"/>
      <c r="R362" s="699"/>
      <c r="S362" s="699"/>
      <c r="T362" s="699"/>
      <c r="U362" s="699"/>
      <c r="V362" s="699"/>
      <c r="W362" s="699"/>
      <c r="X362" s="699"/>
      <c r="Y362" s="699"/>
      <c r="Z362" s="699"/>
      <c r="AA362" s="699"/>
      <c r="AB362" s="699"/>
      <c r="AC362" s="699"/>
      <c r="AD362" s="699"/>
      <c r="AE362" s="699"/>
      <c r="AF362" s="699"/>
      <c r="AG362" s="699"/>
      <c r="AH362" s="699"/>
      <c r="AI362" s="699"/>
      <c r="AJ362" s="699"/>
      <c r="AK362" s="691"/>
      <c r="AL362" s="702"/>
      <c r="AM362" s="702"/>
      <c r="AN362" s="702"/>
      <c r="AO362" s="89"/>
      <c r="AP362" s="89"/>
      <c r="AQ362" s="89"/>
      <c r="AR362" s="89"/>
      <c r="AS362" s="89"/>
    </row>
    <row r="363" spans="1:45" s="90" customFormat="1" ht="15" hidden="1">
      <c r="A363" s="724">
        <v>62</v>
      </c>
      <c r="B363" s="704" t="s">
        <v>366</v>
      </c>
      <c r="C363" s="698"/>
      <c r="D363" s="698"/>
      <c r="E363" s="698"/>
      <c r="F363" s="699"/>
      <c r="G363" s="699"/>
      <c r="H363" s="699"/>
      <c r="I363" s="699"/>
      <c r="J363" s="699"/>
      <c r="K363" s="699"/>
      <c r="L363" s="699"/>
      <c r="M363" s="699"/>
      <c r="N363" s="699"/>
      <c r="O363" s="699"/>
      <c r="P363" s="699"/>
      <c r="Q363" s="699"/>
      <c r="R363" s="699"/>
      <c r="S363" s="699"/>
      <c r="T363" s="699"/>
      <c r="U363" s="699"/>
      <c r="V363" s="699"/>
      <c r="W363" s="699"/>
      <c r="X363" s="699"/>
      <c r="Y363" s="699"/>
      <c r="Z363" s="699"/>
      <c r="AA363" s="699"/>
      <c r="AB363" s="699"/>
      <c r="AC363" s="699"/>
      <c r="AD363" s="699"/>
      <c r="AE363" s="699"/>
      <c r="AF363" s="699"/>
      <c r="AG363" s="699"/>
      <c r="AH363" s="699"/>
      <c r="AI363" s="699"/>
      <c r="AJ363" s="699"/>
      <c r="AK363" s="691"/>
      <c r="AL363" s="702"/>
      <c r="AM363" s="702"/>
      <c r="AN363" s="702"/>
      <c r="AO363" s="89"/>
      <c r="AP363" s="89"/>
      <c r="AQ363" s="89"/>
      <c r="AR363" s="89"/>
      <c r="AS363" s="89"/>
    </row>
    <row r="364" spans="1:45" s="90" customFormat="1" ht="45" hidden="1">
      <c r="A364" s="724">
        <v>63</v>
      </c>
      <c r="B364" s="704" t="s">
        <v>367</v>
      </c>
      <c r="C364" s="698"/>
      <c r="D364" s="698"/>
      <c r="E364" s="698"/>
      <c r="F364" s="699"/>
      <c r="G364" s="699"/>
      <c r="H364" s="699"/>
      <c r="I364" s="699"/>
      <c r="J364" s="699"/>
      <c r="K364" s="699"/>
      <c r="L364" s="699"/>
      <c r="M364" s="699"/>
      <c r="N364" s="699"/>
      <c r="O364" s="699"/>
      <c r="P364" s="699"/>
      <c r="Q364" s="699"/>
      <c r="R364" s="699"/>
      <c r="S364" s="699"/>
      <c r="T364" s="699"/>
      <c r="U364" s="699"/>
      <c r="V364" s="699"/>
      <c r="W364" s="699"/>
      <c r="X364" s="699"/>
      <c r="Y364" s="699"/>
      <c r="Z364" s="699"/>
      <c r="AA364" s="699"/>
      <c r="AB364" s="699"/>
      <c r="AC364" s="699"/>
      <c r="AD364" s="699"/>
      <c r="AE364" s="699"/>
      <c r="AF364" s="699"/>
      <c r="AG364" s="699"/>
      <c r="AH364" s="699"/>
      <c r="AI364" s="699"/>
      <c r="AJ364" s="699"/>
      <c r="AK364" s="691"/>
      <c r="AL364" s="702"/>
      <c r="AM364" s="702"/>
      <c r="AN364" s="702"/>
      <c r="AO364" s="89"/>
      <c r="AP364" s="89"/>
      <c r="AQ364" s="89"/>
      <c r="AR364" s="89"/>
      <c r="AS364" s="89"/>
    </row>
    <row r="365" spans="1:45" s="90" customFormat="1" ht="15" hidden="1">
      <c r="A365" s="724">
        <v>64</v>
      </c>
      <c r="B365" s="704" t="s">
        <v>368</v>
      </c>
      <c r="C365" s="698"/>
      <c r="D365" s="698"/>
      <c r="E365" s="698"/>
      <c r="F365" s="699"/>
      <c r="G365" s="699"/>
      <c r="H365" s="699"/>
      <c r="I365" s="699"/>
      <c r="J365" s="699"/>
      <c r="K365" s="699"/>
      <c r="L365" s="699"/>
      <c r="M365" s="699"/>
      <c r="N365" s="699"/>
      <c r="O365" s="699"/>
      <c r="P365" s="699"/>
      <c r="Q365" s="699"/>
      <c r="R365" s="699"/>
      <c r="S365" s="699"/>
      <c r="T365" s="699"/>
      <c r="U365" s="699"/>
      <c r="V365" s="699"/>
      <c r="W365" s="699"/>
      <c r="X365" s="699"/>
      <c r="Y365" s="699"/>
      <c r="Z365" s="699"/>
      <c r="AA365" s="699"/>
      <c r="AB365" s="699"/>
      <c r="AC365" s="699"/>
      <c r="AD365" s="699"/>
      <c r="AE365" s="699"/>
      <c r="AF365" s="699"/>
      <c r="AG365" s="699"/>
      <c r="AH365" s="699"/>
      <c r="AI365" s="699"/>
      <c r="AJ365" s="699"/>
      <c r="AK365" s="691"/>
      <c r="AL365" s="702"/>
      <c r="AM365" s="702"/>
      <c r="AN365" s="702"/>
      <c r="AO365" s="89"/>
      <c r="AP365" s="89"/>
      <c r="AQ365" s="89"/>
      <c r="AR365" s="89"/>
      <c r="AS365" s="89"/>
    </row>
    <row r="366" spans="1:45" s="90" customFormat="1" ht="30" hidden="1">
      <c r="A366" s="724">
        <v>65</v>
      </c>
      <c r="B366" s="704" t="s">
        <v>369</v>
      </c>
      <c r="C366" s="698"/>
      <c r="D366" s="698"/>
      <c r="E366" s="698"/>
      <c r="F366" s="699"/>
      <c r="G366" s="699"/>
      <c r="H366" s="699"/>
      <c r="I366" s="699"/>
      <c r="J366" s="699"/>
      <c r="K366" s="699"/>
      <c r="L366" s="699"/>
      <c r="M366" s="699"/>
      <c r="N366" s="699"/>
      <c r="O366" s="699"/>
      <c r="P366" s="699"/>
      <c r="Q366" s="699"/>
      <c r="R366" s="699"/>
      <c r="S366" s="699"/>
      <c r="T366" s="699"/>
      <c r="U366" s="699"/>
      <c r="V366" s="699"/>
      <c r="W366" s="699"/>
      <c r="X366" s="699"/>
      <c r="Y366" s="699"/>
      <c r="Z366" s="699"/>
      <c r="AA366" s="699"/>
      <c r="AB366" s="699"/>
      <c r="AC366" s="699"/>
      <c r="AD366" s="699"/>
      <c r="AE366" s="699"/>
      <c r="AF366" s="699"/>
      <c r="AG366" s="699"/>
      <c r="AH366" s="699"/>
      <c r="AI366" s="699"/>
      <c r="AJ366" s="699"/>
      <c r="AK366" s="691"/>
      <c r="AL366" s="702"/>
      <c r="AM366" s="702"/>
      <c r="AN366" s="702"/>
      <c r="AO366" s="89"/>
      <c r="AP366" s="89"/>
      <c r="AQ366" s="89"/>
      <c r="AR366" s="89"/>
      <c r="AS366" s="89"/>
    </row>
    <row r="367" spans="1:45" s="90" customFormat="1" ht="15" hidden="1">
      <c r="A367" s="724">
        <v>66</v>
      </c>
      <c r="B367" s="704" t="s">
        <v>370</v>
      </c>
      <c r="C367" s="698"/>
      <c r="D367" s="698"/>
      <c r="E367" s="698"/>
      <c r="F367" s="699"/>
      <c r="G367" s="699"/>
      <c r="H367" s="699"/>
      <c r="I367" s="699"/>
      <c r="J367" s="699"/>
      <c r="K367" s="699"/>
      <c r="L367" s="699"/>
      <c r="M367" s="699"/>
      <c r="N367" s="699"/>
      <c r="O367" s="699"/>
      <c r="P367" s="699"/>
      <c r="Q367" s="699"/>
      <c r="R367" s="699"/>
      <c r="S367" s="699"/>
      <c r="T367" s="699"/>
      <c r="U367" s="699"/>
      <c r="V367" s="699"/>
      <c r="W367" s="699"/>
      <c r="X367" s="699"/>
      <c r="Y367" s="699"/>
      <c r="Z367" s="699"/>
      <c r="AA367" s="699"/>
      <c r="AB367" s="699"/>
      <c r="AC367" s="699"/>
      <c r="AD367" s="699"/>
      <c r="AE367" s="699"/>
      <c r="AF367" s="699"/>
      <c r="AG367" s="699"/>
      <c r="AH367" s="699"/>
      <c r="AI367" s="699"/>
      <c r="AJ367" s="699"/>
      <c r="AK367" s="691"/>
      <c r="AL367" s="702"/>
      <c r="AM367" s="702"/>
      <c r="AN367" s="702"/>
      <c r="AO367" s="89"/>
      <c r="AP367" s="89"/>
      <c r="AQ367" s="89"/>
      <c r="AR367" s="89"/>
      <c r="AS367" s="89"/>
    </row>
    <row r="368" spans="1:45" s="90" customFormat="1" ht="15" hidden="1">
      <c r="A368" s="724">
        <v>67</v>
      </c>
      <c r="B368" s="704" t="s">
        <v>371</v>
      </c>
      <c r="C368" s="698"/>
      <c r="D368" s="698"/>
      <c r="E368" s="698"/>
      <c r="F368" s="699"/>
      <c r="G368" s="699"/>
      <c r="H368" s="699"/>
      <c r="I368" s="699"/>
      <c r="J368" s="699"/>
      <c r="K368" s="699"/>
      <c r="L368" s="699"/>
      <c r="M368" s="699"/>
      <c r="N368" s="699"/>
      <c r="O368" s="699"/>
      <c r="P368" s="699"/>
      <c r="Q368" s="699"/>
      <c r="R368" s="699"/>
      <c r="S368" s="699"/>
      <c r="T368" s="699"/>
      <c r="U368" s="699"/>
      <c r="V368" s="699"/>
      <c r="W368" s="699"/>
      <c r="X368" s="699"/>
      <c r="Y368" s="699"/>
      <c r="Z368" s="699"/>
      <c r="AA368" s="699"/>
      <c r="AB368" s="699"/>
      <c r="AC368" s="699"/>
      <c r="AD368" s="699"/>
      <c r="AE368" s="699"/>
      <c r="AF368" s="699"/>
      <c r="AG368" s="699"/>
      <c r="AH368" s="699"/>
      <c r="AI368" s="699"/>
      <c r="AJ368" s="699"/>
      <c r="AK368" s="691"/>
      <c r="AL368" s="702"/>
      <c r="AM368" s="702"/>
      <c r="AN368" s="702"/>
      <c r="AO368" s="89"/>
      <c r="AP368" s="89"/>
      <c r="AQ368" s="89"/>
      <c r="AR368" s="89"/>
      <c r="AS368" s="89"/>
    </row>
    <row r="369" spans="1:45" s="90" customFormat="1" ht="15" hidden="1">
      <c r="A369" s="724">
        <v>68</v>
      </c>
      <c r="B369" s="704" t="s">
        <v>372</v>
      </c>
      <c r="C369" s="698"/>
      <c r="D369" s="698"/>
      <c r="E369" s="698"/>
      <c r="F369" s="699"/>
      <c r="G369" s="699"/>
      <c r="H369" s="699"/>
      <c r="I369" s="699"/>
      <c r="J369" s="699"/>
      <c r="K369" s="699"/>
      <c r="L369" s="699"/>
      <c r="M369" s="699"/>
      <c r="N369" s="699"/>
      <c r="O369" s="699"/>
      <c r="P369" s="699"/>
      <c r="Q369" s="699"/>
      <c r="R369" s="699"/>
      <c r="S369" s="699"/>
      <c r="T369" s="699"/>
      <c r="U369" s="699"/>
      <c r="V369" s="699"/>
      <c r="W369" s="699"/>
      <c r="X369" s="699"/>
      <c r="Y369" s="699"/>
      <c r="Z369" s="699"/>
      <c r="AA369" s="699"/>
      <c r="AB369" s="699"/>
      <c r="AC369" s="699"/>
      <c r="AD369" s="699"/>
      <c r="AE369" s="699"/>
      <c r="AF369" s="699"/>
      <c r="AG369" s="699"/>
      <c r="AH369" s="699"/>
      <c r="AI369" s="699"/>
      <c r="AJ369" s="699"/>
      <c r="AK369" s="691"/>
      <c r="AL369" s="702"/>
      <c r="AM369" s="702"/>
      <c r="AN369" s="702"/>
      <c r="AO369" s="89"/>
      <c r="AP369" s="89"/>
      <c r="AQ369" s="89"/>
      <c r="AR369" s="89"/>
      <c r="AS369" s="89"/>
    </row>
    <row r="370" spans="1:45" s="90" customFormat="1" ht="15" hidden="1">
      <c r="A370" s="724">
        <v>69</v>
      </c>
      <c r="B370" s="704" t="s">
        <v>373</v>
      </c>
      <c r="C370" s="698"/>
      <c r="D370" s="698"/>
      <c r="E370" s="698"/>
      <c r="F370" s="699"/>
      <c r="G370" s="699"/>
      <c r="H370" s="699"/>
      <c r="I370" s="699"/>
      <c r="J370" s="699"/>
      <c r="K370" s="699"/>
      <c r="L370" s="699"/>
      <c r="M370" s="699"/>
      <c r="N370" s="699"/>
      <c r="O370" s="699"/>
      <c r="P370" s="699"/>
      <c r="Q370" s="699"/>
      <c r="R370" s="699"/>
      <c r="S370" s="699"/>
      <c r="T370" s="699"/>
      <c r="U370" s="699"/>
      <c r="V370" s="699"/>
      <c r="W370" s="699"/>
      <c r="X370" s="699"/>
      <c r="Y370" s="699"/>
      <c r="Z370" s="699"/>
      <c r="AA370" s="699"/>
      <c r="AB370" s="699"/>
      <c r="AC370" s="699"/>
      <c r="AD370" s="699"/>
      <c r="AE370" s="699"/>
      <c r="AF370" s="699"/>
      <c r="AG370" s="699"/>
      <c r="AH370" s="699"/>
      <c r="AI370" s="699"/>
      <c r="AJ370" s="699"/>
      <c r="AK370" s="691"/>
      <c r="AL370" s="702"/>
      <c r="AM370" s="702"/>
      <c r="AN370" s="702"/>
      <c r="AO370" s="89"/>
      <c r="AP370" s="89"/>
      <c r="AQ370" s="89"/>
      <c r="AR370" s="89"/>
      <c r="AS370" s="89"/>
    </row>
    <row r="371" spans="1:45" s="90" customFormat="1" ht="45" hidden="1">
      <c r="A371" s="724">
        <v>70</v>
      </c>
      <c r="B371" s="704" t="s">
        <v>374</v>
      </c>
      <c r="C371" s="698"/>
      <c r="D371" s="698"/>
      <c r="E371" s="698"/>
      <c r="F371" s="699"/>
      <c r="G371" s="699"/>
      <c r="H371" s="699"/>
      <c r="I371" s="699"/>
      <c r="J371" s="699"/>
      <c r="K371" s="699"/>
      <c r="L371" s="699"/>
      <c r="M371" s="699"/>
      <c r="N371" s="699"/>
      <c r="O371" s="699"/>
      <c r="P371" s="699"/>
      <c r="Q371" s="699"/>
      <c r="R371" s="699"/>
      <c r="S371" s="699"/>
      <c r="T371" s="699"/>
      <c r="U371" s="699"/>
      <c r="V371" s="699"/>
      <c r="W371" s="699"/>
      <c r="X371" s="699"/>
      <c r="Y371" s="699"/>
      <c r="Z371" s="699"/>
      <c r="AA371" s="699"/>
      <c r="AB371" s="699"/>
      <c r="AC371" s="699"/>
      <c r="AD371" s="699"/>
      <c r="AE371" s="699"/>
      <c r="AF371" s="699"/>
      <c r="AG371" s="699"/>
      <c r="AH371" s="699"/>
      <c r="AI371" s="699"/>
      <c r="AJ371" s="699"/>
      <c r="AK371" s="691"/>
      <c r="AL371" s="702"/>
      <c r="AM371" s="702"/>
      <c r="AN371" s="702"/>
      <c r="AO371" s="89"/>
      <c r="AP371" s="89"/>
      <c r="AQ371" s="89"/>
      <c r="AR371" s="89"/>
      <c r="AS371" s="89"/>
    </row>
    <row r="372" spans="1:45" s="90" customFormat="1" ht="15" hidden="1">
      <c r="A372" s="724">
        <v>71</v>
      </c>
      <c r="B372" s="704" t="s">
        <v>375</v>
      </c>
      <c r="C372" s="698"/>
      <c r="D372" s="698"/>
      <c r="E372" s="698"/>
      <c r="F372" s="699"/>
      <c r="G372" s="699"/>
      <c r="H372" s="699"/>
      <c r="I372" s="699"/>
      <c r="J372" s="699"/>
      <c r="K372" s="699"/>
      <c r="L372" s="699"/>
      <c r="M372" s="699"/>
      <c r="N372" s="699"/>
      <c r="O372" s="699"/>
      <c r="P372" s="699"/>
      <c r="Q372" s="699"/>
      <c r="R372" s="699"/>
      <c r="S372" s="699"/>
      <c r="T372" s="699"/>
      <c r="U372" s="699"/>
      <c r="V372" s="699"/>
      <c r="W372" s="699"/>
      <c r="X372" s="699"/>
      <c r="Y372" s="699"/>
      <c r="Z372" s="699"/>
      <c r="AA372" s="699"/>
      <c r="AB372" s="699"/>
      <c r="AC372" s="699"/>
      <c r="AD372" s="699"/>
      <c r="AE372" s="699"/>
      <c r="AF372" s="699"/>
      <c r="AG372" s="699"/>
      <c r="AH372" s="699"/>
      <c r="AI372" s="699"/>
      <c r="AJ372" s="699"/>
      <c r="AK372" s="691"/>
      <c r="AL372" s="702"/>
      <c r="AM372" s="702"/>
      <c r="AN372" s="702"/>
      <c r="AO372" s="89"/>
      <c r="AP372" s="89"/>
      <c r="AQ372" s="89"/>
      <c r="AR372" s="89"/>
      <c r="AS372" s="89"/>
    </row>
    <row r="373" spans="1:45" s="90" customFormat="1" ht="30" hidden="1">
      <c r="A373" s="724">
        <v>72</v>
      </c>
      <c r="B373" s="704" t="s">
        <v>376</v>
      </c>
      <c r="C373" s="698"/>
      <c r="D373" s="698"/>
      <c r="E373" s="698"/>
      <c r="F373" s="699"/>
      <c r="G373" s="699"/>
      <c r="H373" s="699"/>
      <c r="I373" s="699"/>
      <c r="J373" s="699"/>
      <c r="K373" s="699"/>
      <c r="L373" s="699"/>
      <c r="M373" s="699"/>
      <c r="N373" s="699"/>
      <c r="O373" s="699"/>
      <c r="P373" s="699"/>
      <c r="Q373" s="699"/>
      <c r="R373" s="699"/>
      <c r="S373" s="699"/>
      <c r="T373" s="699"/>
      <c r="U373" s="699"/>
      <c r="V373" s="699"/>
      <c r="W373" s="699"/>
      <c r="X373" s="699"/>
      <c r="Y373" s="699"/>
      <c r="Z373" s="699"/>
      <c r="AA373" s="699"/>
      <c r="AB373" s="699"/>
      <c r="AC373" s="699"/>
      <c r="AD373" s="699"/>
      <c r="AE373" s="699"/>
      <c r="AF373" s="699"/>
      <c r="AG373" s="699"/>
      <c r="AH373" s="699"/>
      <c r="AI373" s="699"/>
      <c r="AJ373" s="699"/>
      <c r="AK373" s="691"/>
      <c r="AL373" s="702"/>
      <c r="AM373" s="702"/>
      <c r="AN373" s="702"/>
      <c r="AO373" s="89"/>
      <c r="AP373" s="89"/>
      <c r="AQ373" s="89"/>
      <c r="AR373" s="89"/>
      <c r="AS373" s="89"/>
    </row>
    <row r="374" spans="1:45" s="90" customFormat="1" ht="45" hidden="1">
      <c r="A374" s="724">
        <v>73</v>
      </c>
      <c r="B374" s="704" t="s">
        <v>377</v>
      </c>
      <c r="C374" s="698"/>
      <c r="D374" s="698"/>
      <c r="E374" s="698"/>
      <c r="F374" s="699"/>
      <c r="G374" s="699"/>
      <c r="H374" s="699"/>
      <c r="I374" s="699"/>
      <c r="J374" s="699"/>
      <c r="K374" s="699"/>
      <c r="L374" s="699"/>
      <c r="M374" s="699"/>
      <c r="N374" s="699"/>
      <c r="O374" s="699"/>
      <c r="P374" s="699"/>
      <c r="Q374" s="699"/>
      <c r="R374" s="699"/>
      <c r="S374" s="699"/>
      <c r="T374" s="699"/>
      <c r="U374" s="699"/>
      <c r="V374" s="699"/>
      <c r="W374" s="699"/>
      <c r="X374" s="699"/>
      <c r="Y374" s="699"/>
      <c r="Z374" s="699"/>
      <c r="AA374" s="699"/>
      <c r="AB374" s="699"/>
      <c r="AC374" s="699"/>
      <c r="AD374" s="699"/>
      <c r="AE374" s="699"/>
      <c r="AF374" s="699"/>
      <c r="AG374" s="699"/>
      <c r="AH374" s="699"/>
      <c r="AI374" s="699"/>
      <c r="AJ374" s="699"/>
      <c r="AK374" s="691"/>
      <c r="AL374" s="702"/>
      <c r="AM374" s="702"/>
      <c r="AN374" s="702"/>
      <c r="AO374" s="89"/>
      <c r="AP374" s="89"/>
      <c r="AQ374" s="89"/>
      <c r="AR374" s="89"/>
      <c r="AS374" s="89"/>
    </row>
    <row r="375" spans="1:45" s="90" customFormat="1" ht="30" hidden="1">
      <c r="A375" s="724">
        <v>74</v>
      </c>
      <c r="B375" s="704" t="s">
        <v>378</v>
      </c>
      <c r="C375" s="698"/>
      <c r="D375" s="698"/>
      <c r="E375" s="698"/>
      <c r="F375" s="699"/>
      <c r="G375" s="699"/>
      <c r="H375" s="699"/>
      <c r="I375" s="699"/>
      <c r="J375" s="699"/>
      <c r="K375" s="699"/>
      <c r="L375" s="699"/>
      <c r="M375" s="699"/>
      <c r="N375" s="699"/>
      <c r="O375" s="699"/>
      <c r="P375" s="699"/>
      <c r="Q375" s="699"/>
      <c r="R375" s="699"/>
      <c r="S375" s="699"/>
      <c r="T375" s="699"/>
      <c r="U375" s="699"/>
      <c r="V375" s="699"/>
      <c r="W375" s="699"/>
      <c r="X375" s="699"/>
      <c r="Y375" s="699"/>
      <c r="Z375" s="699"/>
      <c r="AA375" s="699"/>
      <c r="AB375" s="699"/>
      <c r="AC375" s="699"/>
      <c r="AD375" s="699"/>
      <c r="AE375" s="699"/>
      <c r="AF375" s="699"/>
      <c r="AG375" s="699"/>
      <c r="AH375" s="699"/>
      <c r="AI375" s="699"/>
      <c r="AJ375" s="699"/>
      <c r="AK375" s="691"/>
      <c r="AL375" s="702"/>
      <c r="AM375" s="702"/>
      <c r="AN375" s="702"/>
      <c r="AO375" s="89"/>
      <c r="AP375" s="89"/>
      <c r="AQ375" s="89"/>
      <c r="AR375" s="89"/>
      <c r="AS375" s="89"/>
    </row>
    <row r="376" spans="1:45" s="90" customFormat="1" ht="30" hidden="1">
      <c r="A376" s="724">
        <v>75</v>
      </c>
      <c r="B376" s="704" t="s">
        <v>379</v>
      </c>
      <c r="C376" s="698"/>
      <c r="D376" s="698"/>
      <c r="E376" s="698"/>
      <c r="F376" s="699"/>
      <c r="G376" s="699"/>
      <c r="H376" s="699"/>
      <c r="I376" s="699"/>
      <c r="J376" s="699"/>
      <c r="K376" s="699"/>
      <c r="L376" s="699"/>
      <c r="M376" s="699"/>
      <c r="N376" s="699"/>
      <c r="O376" s="699"/>
      <c r="P376" s="699"/>
      <c r="Q376" s="699"/>
      <c r="R376" s="699"/>
      <c r="S376" s="699"/>
      <c r="T376" s="699"/>
      <c r="U376" s="699"/>
      <c r="V376" s="699"/>
      <c r="W376" s="699"/>
      <c r="X376" s="699"/>
      <c r="Y376" s="699"/>
      <c r="Z376" s="699"/>
      <c r="AA376" s="699"/>
      <c r="AB376" s="699"/>
      <c r="AC376" s="699"/>
      <c r="AD376" s="699"/>
      <c r="AE376" s="699"/>
      <c r="AF376" s="699"/>
      <c r="AG376" s="699"/>
      <c r="AH376" s="699"/>
      <c r="AI376" s="699"/>
      <c r="AJ376" s="699"/>
      <c r="AK376" s="691"/>
      <c r="AL376" s="702"/>
      <c r="AM376" s="702"/>
      <c r="AN376" s="702"/>
      <c r="AO376" s="89"/>
      <c r="AP376" s="89"/>
      <c r="AQ376" s="89"/>
      <c r="AR376" s="89"/>
      <c r="AS376" s="89"/>
    </row>
    <row r="377" spans="1:45" s="90" customFormat="1" ht="30" hidden="1">
      <c r="A377" s="724">
        <v>76</v>
      </c>
      <c r="B377" s="704" t="s">
        <v>380</v>
      </c>
      <c r="C377" s="698"/>
      <c r="D377" s="698"/>
      <c r="E377" s="698"/>
      <c r="F377" s="699"/>
      <c r="G377" s="699"/>
      <c r="H377" s="699"/>
      <c r="I377" s="699"/>
      <c r="J377" s="699"/>
      <c r="K377" s="699"/>
      <c r="L377" s="699"/>
      <c r="M377" s="699"/>
      <c r="N377" s="699"/>
      <c r="O377" s="699"/>
      <c r="P377" s="699"/>
      <c r="Q377" s="699"/>
      <c r="R377" s="699"/>
      <c r="S377" s="699"/>
      <c r="T377" s="699"/>
      <c r="U377" s="699"/>
      <c r="V377" s="699"/>
      <c r="W377" s="699"/>
      <c r="X377" s="699"/>
      <c r="Y377" s="699"/>
      <c r="Z377" s="699"/>
      <c r="AA377" s="699"/>
      <c r="AB377" s="699"/>
      <c r="AC377" s="699"/>
      <c r="AD377" s="699"/>
      <c r="AE377" s="699"/>
      <c r="AF377" s="699"/>
      <c r="AG377" s="699"/>
      <c r="AH377" s="699"/>
      <c r="AI377" s="699"/>
      <c r="AJ377" s="699"/>
      <c r="AK377" s="691"/>
      <c r="AL377" s="702"/>
      <c r="AM377" s="702"/>
      <c r="AN377" s="702"/>
      <c r="AO377" s="89"/>
      <c r="AP377" s="89"/>
      <c r="AQ377" s="89"/>
      <c r="AR377" s="89"/>
      <c r="AS377" s="89"/>
    </row>
    <row r="378" spans="1:45" s="90" customFormat="1" ht="15" hidden="1">
      <c r="A378" s="724">
        <v>77</v>
      </c>
      <c r="B378" s="704" t="s">
        <v>381</v>
      </c>
      <c r="C378" s="698"/>
      <c r="D378" s="698"/>
      <c r="E378" s="698"/>
      <c r="F378" s="699"/>
      <c r="G378" s="699"/>
      <c r="H378" s="699"/>
      <c r="I378" s="699"/>
      <c r="J378" s="699"/>
      <c r="K378" s="699"/>
      <c r="L378" s="699"/>
      <c r="M378" s="699"/>
      <c r="N378" s="699"/>
      <c r="O378" s="699"/>
      <c r="P378" s="699"/>
      <c r="Q378" s="699"/>
      <c r="R378" s="699"/>
      <c r="S378" s="699"/>
      <c r="T378" s="699"/>
      <c r="U378" s="699"/>
      <c r="V378" s="699"/>
      <c r="W378" s="699"/>
      <c r="X378" s="699"/>
      <c r="Y378" s="699"/>
      <c r="Z378" s="699"/>
      <c r="AA378" s="699"/>
      <c r="AB378" s="699"/>
      <c r="AC378" s="699"/>
      <c r="AD378" s="699"/>
      <c r="AE378" s="699"/>
      <c r="AF378" s="699"/>
      <c r="AG378" s="699"/>
      <c r="AH378" s="699"/>
      <c r="AI378" s="699"/>
      <c r="AJ378" s="699"/>
      <c r="AK378" s="691"/>
      <c r="AL378" s="702"/>
      <c r="AM378" s="702"/>
      <c r="AN378" s="702"/>
      <c r="AO378" s="89"/>
      <c r="AP378" s="89"/>
      <c r="AQ378" s="89"/>
      <c r="AR378" s="89"/>
      <c r="AS378" s="89"/>
    </row>
    <row r="379" spans="1:45" s="90" customFormat="1" ht="15" hidden="1">
      <c r="A379" s="724">
        <v>78</v>
      </c>
      <c r="B379" s="704" t="s">
        <v>382</v>
      </c>
      <c r="C379" s="698"/>
      <c r="D379" s="698"/>
      <c r="E379" s="698"/>
      <c r="F379" s="699"/>
      <c r="G379" s="699"/>
      <c r="H379" s="699"/>
      <c r="I379" s="699"/>
      <c r="J379" s="699"/>
      <c r="K379" s="699"/>
      <c r="L379" s="699"/>
      <c r="M379" s="699"/>
      <c r="N379" s="699"/>
      <c r="O379" s="699"/>
      <c r="P379" s="699"/>
      <c r="Q379" s="699"/>
      <c r="R379" s="699"/>
      <c r="S379" s="699"/>
      <c r="T379" s="699"/>
      <c r="U379" s="699"/>
      <c r="V379" s="699"/>
      <c r="W379" s="699"/>
      <c r="X379" s="699"/>
      <c r="Y379" s="699"/>
      <c r="Z379" s="699"/>
      <c r="AA379" s="699"/>
      <c r="AB379" s="699"/>
      <c r="AC379" s="699"/>
      <c r="AD379" s="699"/>
      <c r="AE379" s="699"/>
      <c r="AF379" s="699"/>
      <c r="AG379" s="699"/>
      <c r="AH379" s="699"/>
      <c r="AI379" s="699"/>
      <c r="AJ379" s="699"/>
      <c r="AK379" s="691"/>
      <c r="AL379" s="702"/>
      <c r="AM379" s="702"/>
      <c r="AN379" s="702"/>
      <c r="AO379" s="89"/>
      <c r="AP379" s="89"/>
      <c r="AQ379" s="89"/>
      <c r="AR379" s="89"/>
      <c r="AS379" s="89"/>
    </row>
    <row r="380" spans="1:45" s="90" customFormat="1" ht="30" hidden="1">
      <c r="A380" s="724">
        <v>79</v>
      </c>
      <c r="B380" s="704" t="s">
        <v>383</v>
      </c>
      <c r="C380" s="698"/>
      <c r="D380" s="698"/>
      <c r="E380" s="698"/>
      <c r="F380" s="699"/>
      <c r="G380" s="699"/>
      <c r="H380" s="699"/>
      <c r="I380" s="699"/>
      <c r="J380" s="699"/>
      <c r="K380" s="699"/>
      <c r="L380" s="699"/>
      <c r="M380" s="699"/>
      <c r="N380" s="699"/>
      <c r="O380" s="699"/>
      <c r="P380" s="699"/>
      <c r="Q380" s="699"/>
      <c r="R380" s="699"/>
      <c r="S380" s="699"/>
      <c r="T380" s="699"/>
      <c r="U380" s="699"/>
      <c r="V380" s="699"/>
      <c r="W380" s="699"/>
      <c r="X380" s="699"/>
      <c r="Y380" s="699"/>
      <c r="Z380" s="699"/>
      <c r="AA380" s="699"/>
      <c r="AB380" s="699"/>
      <c r="AC380" s="699"/>
      <c r="AD380" s="699"/>
      <c r="AE380" s="699"/>
      <c r="AF380" s="699"/>
      <c r="AG380" s="699"/>
      <c r="AH380" s="699"/>
      <c r="AI380" s="699"/>
      <c r="AJ380" s="699"/>
      <c r="AK380" s="691"/>
      <c r="AL380" s="702"/>
      <c r="AM380" s="702"/>
      <c r="AN380" s="702"/>
      <c r="AO380" s="89"/>
      <c r="AP380" s="89"/>
      <c r="AQ380" s="89"/>
      <c r="AR380" s="89"/>
      <c r="AS380" s="89"/>
    </row>
    <row r="381" spans="1:45" s="90" customFormat="1" ht="30" hidden="1">
      <c r="A381" s="724">
        <v>80</v>
      </c>
      <c r="B381" s="704" t="s">
        <v>384</v>
      </c>
      <c r="C381" s="698"/>
      <c r="D381" s="698"/>
      <c r="E381" s="698"/>
      <c r="F381" s="699"/>
      <c r="G381" s="699"/>
      <c r="H381" s="699"/>
      <c r="I381" s="699"/>
      <c r="J381" s="699"/>
      <c r="K381" s="699"/>
      <c r="L381" s="699"/>
      <c r="M381" s="699"/>
      <c r="N381" s="699"/>
      <c r="O381" s="699"/>
      <c r="P381" s="699"/>
      <c r="Q381" s="699"/>
      <c r="R381" s="699"/>
      <c r="S381" s="699"/>
      <c r="T381" s="699"/>
      <c r="U381" s="699"/>
      <c r="V381" s="699"/>
      <c r="W381" s="699"/>
      <c r="X381" s="699"/>
      <c r="Y381" s="699"/>
      <c r="Z381" s="699"/>
      <c r="AA381" s="699"/>
      <c r="AB381" s="699"/>
      <c r="AC381" s="699"/>
      <c r="AD381" s="699"/>
      <c r="AE381" s="699"/>
      <c r="AF381" s="699"/>
      <c r="AG381" s="699"/>
      <c r="AH381" s="699"/>
      <c r="AI381" s="699"/>
      <c r="AJ381" s="699"/>
      <c r="AK381" s="691"/>
      <c r="AL381" s="702"/>
      <c r="AM381" s="702"/>
      <c r="AN381" s="702"/>
      <c r="AO381" s="89"/>
      <c r="AP381" s="89"/>
      <c r="AQ381" s="89"/>
      <c r="AR381" s="89"/>
      <c r="AS381" s="89"/>
    </row>
    <row r="382" spans="1:45" s="90" customFormat="1" ht="15" hidden="1">
      <c r="A382" s="724">
        <v>81</v>
      </c>
      <c r="B382" s="704" t="s">
        <v>385</v>
      </c>
      <c r="C382" s="698"/>
      <c r="D382" s="698"/>
      <c r="E382" s="698"/>
      <c r="F382" s="699"/>
      <c r="G382" s="699"/>
      <c r="H382" s="699"/>
      <c r="I382" s="699"/>
      <c r="J382" s="699"/>
      <c r="K382" s="699"/>
      <c r="L382" s="699"/>
      <c r="M382" s="699"/>
      <c r="N382" s="699"/>
      <c r="O382" s="699"/>
      <c r="P382" s="699"/>
      <c r="Q382" s="699"/>
      <c r="R382" s="699"/>
      <c r="S382" s="699"/>
      <c r="T382" s="699"/>
      <c r="U382" s="699"/>
      <c r="V382" s="699"/>
      <c r="W382" s="699"/>
      <c r="X382" s="699"/>
      <c r="Y382" s="699"/>
      <c r="Z382" s="699"/>
      <c r="AA382" s="699"/>
      <c r="AB382" s="699"/>
      <c r="AC382" s="699"/>
      <c r="AD382" s="699"/>
      <c r="AE382" s="699"/>
      <c r="AF382" s="699"/>
      <c r="AG382" s="699"/>
      <c r="AH382" s="699"/>
      <c r="AI382" s="699"/>
      <c r="AJ382" s="699"/>
      <c r="AK382" s="691"/>
      <c r="AL382" s="702"/>
      <c r="AM382" s="702"/>
      <c r="AN382" s="702"/>
      <c r="AO382" s="89"/>
      <c r="AP382" s="89"/>
      <c r="AQ382" s="89"/>
      <c r="AR382" s="89"/>
      <c r="AS382" s="89"/>
    </row>
    <row r="383" spans="1:45" s="90" customFormat="1" ht="30" hidden="1">
      <c r="A383" s="724">
        <v>82</v>
      </c>
      <c r="B383" s="704" t="s">
        <v>386</v>
      </c>
      <c r="C383" s="698"/>
      <c r="D383" s="698"/>
      <c r="E383" s="698"/>
      <c r="F383" s="699"/>
      <c r="G383" s="699"/>
      <c r="H383" s="699"/>
      <c r="I383" s="699"/>
      <c r="J383" s="699"/>
      <c r="K383" s="699"/>
      <c r="L383" s="699"/>
      <c r="M383" s="699"/>
      <c r="N383" s="699"/>
      <c r="O383" s="699"/>
      <c r="P383" s="699"/>
      <c r="Q383" s="699"/>
      <c r="R383" s="699"/>
      <c r="S383" s="699"/>
      <c r="T383" s="699"/>
      <c r="U383" s="699"/>
      <c r="V383" s="699"/>
      <c r="W383" s="699"/>
      <c r="X383" s="699"/>
      <c r="Y383" s="699"/>
      <c r="Z383" s="699"/>
      <c r="AA383" s="699"/>
      <c r="AB383" s="699"/>
      <c r="AC383" s="699"/>
      <c r="AD383" s="699"/>
      <c r="AE383" s="699"/>
      <c r="AF383" s="699"/>
      <c r="AG383" s="699"/>
      <c r="AH383" s="699"/>
      <c r="AI383" s="699"/>
      <c r="AJ383" s="699"/>
      <c r="AK383" s="691"/>
      <c r="AL383" s="702"/>
      <c r="AM383" s="702"/>
      <c r="AN383" s="702"/>
      <c r="AO383" s="89"/>
      <c r="AP383" s="89"/>
      <c r="AQ383" s="89"/>
      <c r="AR383" s="89"/>
      <c r="AS383" s="89"/>
    </row>
    <row r="384" spans="1:45" s="90" customFormat="1" ht="45" hidden="1">
      <c r="A384" s="724">
        <v>83</v>
      </c>
      <c r="B384" s="704" t="s">
        <v>387</v>
      </c>
      <c r="C384" s="698"/>
      <c r="D384" s="698"/>
      <c r="E384" s="698"/>
      <c r="F384" s="699"/>
      <c r="G384" s="699"/>
      <c r="H384" s="699"/>
      <c r="I384" s="699"/>
      <c r="J384" s="699"/>
      <c r="K384" s="699"/>
      <c r="L384" s="699"/>
      <c r="M384" s="699"/>
      <c r="N384" s="699"/>
      <c r="O384" s="699"/>
      <c r="P384" s="699"/>
      <c r="Q384" s="699"/>
      <c r="R384" s="699"/>
      <c r="S384" s="699"/>
      <c r="T384" s="699"/>
      <c r="U384" s="699"/>
      <c r="V384" s="699"/>
      <c r="W384" s="699"/>
      <c r="X384" s="699"/>
      <c r="Y384" s="699"/>
      <c r="Z384" s="699"/>
      <c r="AA384" s="699"/>
      <c r="AB384" s="699"/>
      <c r="AC384" s="699"/>
      <c r="AD384" s="699"/>
      <c r="AE384" s="699"/>
      <c r="AF384" s="699"/>
      <c r="AG384" s="699"/>
      <c r="AH384" s="699"/>
      <c r="AI384" s="699"/>
      <c r="AJ384" s="699"/>
      <c r="AK384" s="691"/>
      <c r="AL384" s="702"/>
      <c r="AM384" s="702"/>
      <c r="AN384" s="702"/>
      <c r="AO384" s="89"/>
      <c r="AP384" s="89"/>
      <c r="AQ384" s="89"/>
      <c r="AR384" s="89"/>
      <c r="AS384" s="89"/>
    </row>
    <row r="385" spans="1:45" s="90" customFormat="1" ht="45" hidden="1">
      <c r="A385" s="724">
        <v>84</v>
      </c>
      <c r="B385" s="704" t="s">
        <v>388</v>
      </c>
      <c r="C385" s="698"/>
      <c r="D385" s="698"/>
      <c r="E385" s="698"/>
      <c r="F385" s="699"/>
      <c r="G385" s="699"/>
      <c r="H385" s="699"/>
      <c r="I385" s="699"/>
      <c r="J385" s="699"/>
      <c r="K385" s="699"/>
      <c r="L385" s="699"/>
      <c r="M385" s="699"/>
      <c r="N385" s="699"/>
      <c r="O385" s="699"/>
      <c r="P385" s="699"/>
      <c r="Q385" s="699"/>
      <c r="R385" s="699"/>
      <c r="S385" s="699"/>
      <c r="T385" s="699"/>
      <c r="U385" s="699"/>
      <c r="V385" s="699"/>
      <c r="W385" s="699"/>
      <c r="X385" s="699"/>
      <c r="Y385" s="699"/>
      <c r="Z385" s="699"/>
      <c r="AA385" s="699"/>
      <c r="AB385" s="699"/>
      <c r="AC385" s="699"/>
      <c r="AD385" s="699"/>
      <c r="AE385" s="699"/>
      <c r="AF385" s="699"/>
      <c r="AG385" s="699"/>
      <c r="AH385" s="699"/>
      <c r="AI385" s="699"/>
      <c r="AJ385" s="699"/>
      <c r="AK385" s="691"/>
      <c r="AL385" s="702"/>
      <c r="AM385" s="702"/>
      <c r="AN385" s="702"/>
      <c r="AO385" s="89"/>
      <c r="AP385" s="89"/>
      <c r="AQ385" s="89"/>
      <c r="AR385" s="89"/>
      <c r="AS385" s="89"/>
    </row>
    <row r="386" spans="1:45" s="90" customFormat="1" ht="30" hidden="1">
      <c r="A386" s="724">
        <v>85</v>
      </c>
      <c r="B386" s="704" t="s">
        <v>389</v>
      </c>
      <c r="C386" s="698"/>
      <c r="D386" s="698"/>
      <c r="E386" s="698"/>
      <c r="F386" s="699"/>
      <c r="G386" s="699"/>
      <c r="H386" s="699"/>
      <c r="I386" s="699"/>
      <c r="J386" s="699"/>
      <c r="K386" s="699"/>
      <c r="L386" s="699"/>
      <c r="M386" s="699"/>
      <c r="N386" s="699"/>
      <c r="O386" s="699"/>
      <c r="P386" s="699"/>
      <c r="Q386" s="699"/>
      <c r="R386" s="699"/>
      <c r="S386" s="699"/>
      <c r="T386" s="699"/>
      <c r="U386" s="699"/>
      <c r="V386" s="699"/>
      <c r="W386" s="699"/>
      <c r="X386" s="699"/>
      <c r="Y386" s="699"/>
      <c r="Z386" s="699"/>
      <c r="AA386" s="699"/>
      <c r="AB386" s="699"/>
      <c r="AC386" s="699"/>
      <c r="AD386" s="699"/>
      <c r="AE386" s="699"/>
      <c r="AF386" s="699"/>
      <c r="AG386" s="699"/>
      <c r="AH386" s="699"/>
      <c r="AI386" s="699"/>
      <c r="AJ386" s="699"/>
      <c r="AK386" s="691"/>
      <c r="AL386" s="702"/>
      <c r="AM386" s="702"/>
      <c r="AN386" s="702"/>
      <c r="AO386" s="89"/>
      <c r="AP386" s="89"/>
      <c r="AQ386" s="89"/>
      <c r="AR386" s="89"/>
      <c r="AS386" s="89"/>
    </row>
    <row r="387" spans="1:45" s="90" customFormat="1" ht="30" hidden="1">
      <c r="A387" s="724">
        <v>86</v>
      </c>
      <c r="B387" s="704" t="s">
        <v>390</v>
      </c>
      <c r="C387" s="698"/>
      <c r="D387" s="698"/>
      <c r="E387" s="698"/>
      <c r="F387" s="699"/>
      <c r="G387" s="699"/>
      <c r="H387" s="699"/>
      <c r="I387" s="699"/>
      <c r="J387" s="699"/>
      <c r="K387" s="699"/>
      <c r="L387" s="699"/>
      <c r="M387" s="699"/>
      <c r="N387" s="699"/>
      <c r="O387" s="699"/>
      <c r="P387" s="699"/>
      <c r="Q387" s="699"/>
      <c r="R387" s="699"/>
      <c r="S387" s="699"/>
      <c r="T387" s="699"/>
      <c r="U387" s="699"/>
      <c r="V387" s="699"/>
      <c r="W387" s="699"/>
      <c r="X387" s="699"/>
      <c r="Y387" s="699"/>
      <c r="Z387" s="699"/>
      <c r="AA387" s="699"/>
      <c r="AB387" s="699"/>
      <c r="AC387" s="699"/>
      <c r="AD387" s="699"/>
      <c r="AE387" s="699"/>
      <c r="AF387" s="699"/>
      <c r="AG387" s="699"/>
      <c r="AH387" s="699"/>
      <c r="AI387" s="699"/>
      <c r="AJ387" s="699"/>
      <c r="AK387" s="691"/>
      <c r="AL387" s="702"/>
      <c r="AM387" s="702"/>
      <c r="AN387" s="702"/>
      <c r="AO387" s="89"/>
      <c r="AP387" s="89"/>
      <c r="AQ387" s="89"/>
      <c r="AR387" s="89"/>
      <c r="AS387" s="89"/>
    </row>
    <row r="388" spans="1:45" s="90" customFormat="1" ht="30" hidden="1">
      <c r="A388" s="724">
        <v>87</v>
      </c>
      <c r="B388" s="704" t="s">
        <v>391</v>
      </c>
      <c r="C388" s="698"/>
      <c r="D388" s="698"/>
      <c r="E388" s="698"/>
      <c r="F388" s="699"/>
      <c r="G388" s="699"/>
      <c r="H388" s="699"/>
      <c r="I388" s="699"/>
      <c r="J388" s="699"/>
      <c r="K388" s="699"/>
      <c r="L388" s="699"/>
      <c r="M388" s="699"/>
      <c r="N388" s="699"/>
      <c r="O388" s="699"/>
      <c r="P388" s="699"/>
      <c r="Q388" s="699"/>
      <c r="R388" s="699"/>
      <c r="S388" s="699"/>
      <c r="T388" s="699"/>
      <c r="U388" s="699"/>
      <c r="V388" s="699"/>
      <c r="W388" s="699"/>
      <c r="X388" s="699"/>
      <c r="Y388" s="699"/>
      <c r="Z388" s="699"/>
      <c r="AA388" s="699"/>
      <c r="AB388" s="699"/>
      <c r="AC388" s="699"/>
      <c r="AD388" s="699"/>
      <c r="AE388" s="699"/>
      <c r="AF388" s="699"/>
      <c r="AG388" s="699"/>
      <c r="AH388" s="699"/>
      <c r="AI388" s="699"/>
      <c r="AJ388" s="699"/>
      <c r="AK388" s="691"/>
      <c r="AL388" s="702"/>
      <c r="AM388" s="702"/>
      <c r="AN388" s="702"/>
      <c r="AO388" s="89"/>
      <c r="AP388" s="89"/>
      <c r="AQ388" s="89"/>
      <c r="AR388" s="89"/>
      <c r="AS388" s="89"/>
    </row>
    <row r="389" spans="1:45" s="90" customFormat="1" ht="15" hidden="1">
      <c r="A389" s="724">
        <v>88</v>
      </c>
      <c r="B389" s="721" t="s">
        <v>392</v>
      </c>
      <c r="C389" s="698"/>
      <c r="D389" s="698"/>
      <c r="E389" s="698"/>
      <c r="F389" s="699"/>
      <c r="G389" s="699"/>
      <c r="H389" s="699"/>
      <c r="I389" s="699"/>
      <c r="J389" s="699"/>
      <c r="K389" s="699"/>
      <c r="L389" s="699"/>
      <c r="M389" s="699"/>
      <c r="N389" s="699"/>
      <c r="O389" s="699"/>
      <c r="P389" s="699"/>
      <c r="Q389" s="699"/>
      <c r="R389" s="699"/>
      <c r="S389" s="699"/>
      <c r="T389" s="699"/>
      <c r="U389" s="699"/>
      <c r="V389" s="699"/>
      <c r="W389" s="699"/>
      <c r="X389" s="699"/>
      <c r="Y389" s="699"/>
      <c r="Z389" s="699"/>
      <c r="AA389" s="699"/>
      <c r="AB389" s="699"/>
      <c r="AC389" s="699"/>
      <c r="AD389" s="699"/>
      <c r="AE389" s="699"/>
      <c r="AF389" s="699"/>
      <c r="AG389" s="699"/>
      <c r="AH389" s="699"/>
      <c r="AI389" s="699"/>
      <c r="AJ389" s="699"/>
      <c r="AK389" s="691"/>
      <c r="AL389" s="702"/>
      <c r="AM389" s="702"/>
      <c r="AN389" s="702"/>
      <c r="AO389" s="89"/>
      <c r="AP389" s="89"/>
      <c r="AQ389" s="89"/>
      <c r="AR389" s="89"/>
      <c r="AS389" s="89"/>
    </row>
    <row r="390" spans="1:45" s="90" customFormat="1" ht="24.75" customHeight="1">
      <c r="A390" s="709" t="s">
        <v>93</v>
      </c>
      <c r="B390" s="736" t="s">
        <v>94</v>
      </c>
      <c r="C390" s="698"/>
      <c r="D390" s="700">
        <f t="shared" ref="D390:AJ390" si="124">SUM(D391:D411)</f>
        <v>20771</v>
      </c>
      <c r="E390" s="700">
        <f t="shared" si="124"/>
        <v>20771</v>
      </c>
      <c r="F390" s="700">
        <f t="shared" si="124"/>
        <v>20771</v>
      </c>
      <c r="G390" s="700">
        <f t="shared" si="124"/>
        <v>20771</v>
      </c>
      <c r="H390" s="700">
        <f t="shared" si="124"/>
        <v>0</v>
      </c>
      <c r="I390" s="700">
        <f t="shared" si="124"/>
        <v>20771</v>
      </c>
      <c r="J390" s="700">
        <f t="shared" si="124"/>
        <v>0</v>
      </c>
      <c r="K390" s="700">
        <f t="shared" si="124"/>
        <v>0</v>
      </c>
      <c r="L390" s="700">
        <f t="shared" si="124"/>
        <v>0</v>
      </c>
      <c r="M390" s="700">
        <f t="shared" si="124"/>
        <v>0</v>
      </c>
      <c r="N390" s="700">
        <f t="shared" si="124"/>
        <v>0</v>
      </c>
      <c r="O390" s="700">
        <f t="shared" si="124"/>
        <v>0</v>
      </c>
      <c r="P390" s="700">
        <f t="shared" si="124"/>
        <v>20771</v>
      </c>
      <c r="Q390" s="700">
        <f t="shared" si="124"/>
        <v>20771</v>
      </c>
      <c r="R390" s="700">
        <f t="shared" si="124"/>
        <v>0</v>
      </c>
      <c r="S390" s="700">
        <f t="shared" si="124"/>
        <v>0</v>
      </c>
      <c r="T390" s="700">
        <f t="shared" si="124"/>
        <v>0</v>
      </c>
      <c r="U390" s="700">
        <f t="shared" si="124"/>
        <v>0</v>
      </c>
      <c r="V390" s="700">
        <f t="shared" si="124"/>
        <v>10000</v>
      </c>
      <c r="W390" s="700">
        <f t="shared" si="124"/>
        <v>10000</v>
      </c>
      <c r="X390" s="700">
        <f t="shared" si="124"/>
        <v>0</v>
      </c>
      <c r="Y390" s="700">
        <f t="shared" si="124"/>
        <v>4000</v>
      </c>
      <c r="Z390" s="700">
        <f t="shared" si="124"/>
        <v>4000</v>
      </c>
      <c r="AA390" s="700">
        <f t="shared" si="124"/>
        <v>0</v>
      </c>
      <c r="AB390" s="700">
        <f t="shared" si="124"/>
        <v>6771</v>
      </c>
      <c r="AC390" s="700">
        <f t="shared" si="124"/>
        <v>6771</v>
      </c>
      <c r="AD390" s="700">
        <f t="shared" si="124"/>
        <v>0</v>
      </c>
      <c r="AE390" s="700">
        <f t="shared" si="124"/>
        <v>0</v>
      </c>
      <c r="AF390" s="700">
        <f t="shared" si="124"/>
        <v>0</v>
      </c>
      <c r="AG390" s="700">
        <f t="shared" si="124"/>
        <v>0</v>
      </c>
      <c r="AH390" s="700">
        <f t="shared" si="124"/>
        <v>0</v>
      </c>
      <c r="AI390" s="700">
        <f t="shared" si="124"/>
        <v>0</v>
      </c>
      <c r="AJ390" s="700">
        <f t="shared" si="124"/>
        <v>0</v>
      </c>
      <c r="AK390" s="691"/>
      <c r="AL390" s="692">
        <f>AD390+AA390+X390+U390</f>
        <v>0</v>
      </c>
      <c r="AM390" s="692">
        <f>AC390+Z390+W390+T390</f>
        <v>20771</v>
      </c>
      <c r="AN390" s="692">
        <f>AB390+Y390+V390+S390</f>
        <v>20771</v>
      </c>
      <c r="AO390" s="89"/>
      <c r="AP390" s="89"/>
      <c r="AQ390" s="89"/>
      <c r="AR390" s="89"/>
      <c r="AS390" s="89"/>
    </row>
    <row r="391" spans="1:45" s="90" customFormat="1" ht="35.25" customHeight="1">
      <c r="A391" s="724">
        <v>1</v>
      </c>
      <c r="B391" s="704" t="s">
        <v>393</v>
      </c>
      <c r="C391" s="698"/>
      <c r="D391" s="109">
        <f t="shared" ref="D391:D393" si="125">E391</f>
        <v>14000</v>
      </c>
      <c r="E391" s="109">
        <v>14000</v>
      </c>
      <c r="F391" s="109">
        <f t="shared" ref="F391:F393" si="126">G391+J391</f>
        <v>14000</v>
      </c>
      <c r="G391" s="109">
        <f t="shared" ref="G391:G393" si="127">H391+I391</f>
        <v>14000</v>
      </c>
      <c r="H391" s="109"/>
      <c r="I391" s="109">
        <v>14000</v>
      </c>
      <c r="J391" s="109">
        <f t="shared" ref="J391:J393" si="128">K391+L391</f>
        <v>0</v>
      </c>
      <c r="K391" s="109"/>
      <c r="L391" s="109"/>
      <c r="M391" s="109">
        <f t="shared" ref="M391:M393" si="129">N391+O391</f>
        <v>0</v>
      </c>
      <c r="N391" s="109"/>
      <c r="O391" s="109"/>
      <c r="P391" s="109">
        <f t="shared" ref="P391:P393" si="130">Q391+R391</f>
        <v>14000</v>
      </c>
      <c r="Q391" s="109">
        <v>14000</v>
      </c>
      <c r="R391" s="109"/>
      <c r="S391" s="109"/>
      <c r="T391" s="109"/>
      <c r="U391" s="109"/>
      <c r="V391" s="109">
        <f t="shared" ref="V391:V393" si="131">W391+X391</f>
        <v>10000</v>
      </c>
      <c r="W391" s="109">
        <v>10000</v>
      </c>
      <c r="X391" s="109"/>
      <c r="Y391" s="109">
        <f t="shared" ref="Y391:Y393" si="132">Z391+AA391</f>
        <v>4000</v>
      </c>
      <c r="Z391" s="109">
        <v>4000</v>
      </c>
      <c r="AA391" s="109"/>
      <c r="AB391" s="109">
        <f t="shared" ref="AB391:AB393" si="133">AC391+AD391</f>
        <v>0</v>
      </c>
      <c r="AC391" s="109"/>
      <c r="AD391" s="109"/>
      <c r="AE391" s="109"/>
      <c r="AF391" s="109"/>
      <c r="AG391" s="109"/>
      <c r="AH391" s="109"/>
      <c r="AI391" s="705" t="s">
        <v>114</v>
      </c>
      <c r="AJ391" s="699"/>
      <c r="AK391" s="691"/>
      <c r="AL391" s="702">
        <f>L30-AL30</f>
        <v>7912</v>
      </c>
      <c r="AM391" s="702"/>
      <c r="AN391" s="702"/>
      <c r="AO391" s="89"/>
      <c r="AP391" s="89"/>
      <c r="AQ391" s="89"/>
      <c r="AR391" s="89"/>
      <c r="AS391" s="89"/>
    </row>
    <row r="392" spans="1:45" s="90" customFormat="1" ht="30">
      <c r="A392" s="724">
        <v>2</v>
      </c>
      <c r="B392" s="704" t="s">
        <v>394</v>
      </c>
      <c r="C392" s="698"/>
      <c r="D392" s="109">
        <f t="shared" si="125"/>
        <v>4500</v>
      </c>
      <c r="E392" s="109">
        <v>4500</v>
      </c>
      <c r="F392" s="109">
        <f t="shared" si="126"/>
        <v>4500</v>
      </c>
      <c r="G392" s="109">
        <f t="shared" si="127"/>
        <v>4500</v>
      </c>
      <c r="H392" s="109"/>
      <c r="I392" s="109">
        <v>4500</v>
      </c>
      <c r="J392" s="109">
        <f t="shared" si="128"/>
        <v>0</v>
      </c>
      <c r="K392" s="109"/>
      <c r="L392" s="109"/>
      <c r="M392" s="109">
        <f t="shared" si="129"/>
        <v>0</v>
      </c>
      <c r="N392" s="109"/>
      <c r="O392" s="109"/>
      <c r="P392" s="109">
        <f t="shared" si="130"/>
        <v>4500</v>
      </c>
      <c r="Q392" s="109">
        <v>4500</v>
      </c>
      <c r="R392" s="109"/>
      <c r="S392" s="109">
        <f t="shared" ref="S392:S414" si="134">T392+U392</f>
        <v>0</v>
      </c>
      <c r="T392" s="109"/>
      <c r="U392" s="109"/>
      <c r="V392" s="109">
        <f t="shared" si="131"/>
        <v>0</v>
      </c>
      <c r="W392" s="109"/>
      <c r="X392" s="109"/>
      <c r="Y392" s="109">
        <f t="shared" si="132"/>
        <v>0</v>
      </c>
      <c r="Z392" s="109"/>
      <c r="AA392" s="109"/>
      <c r="AB392" s="109">
        <f t="shared" si="133"/>
        <v>4500</v>
      </c>
      <c r="AC392" s="109">
        <v>4500</v>
      </c>
      <c r="AD392" s="109"/>
      <c r="AE392" s="109"/>
      <c r="AF392" s="109"/>
      <c r="AG392" s="109"/>
      <c r="AH392" s="109"/>
      <c r="AI392" s="699"/>
      <c r="AJ392" s="699"/>
      <c r="AK392" s="691"/>
      <c r="AL392" s="702"/>
      <c r="AM392" s="702"/>
      <c r="AN392" s="702"/>
      <c r="AO392" s="89"/>
      <c r="AP392" s="89"/>
      <c r="AQ392" s="89"/>
      <c r="AR392" s="89"/>
      <c r="AS392" s="89"/>
    </row>
    <row r="393" spans="1:45" s="90" customFormat="1" ht="30">
      <c r="A393" s="724">
        <v>3</v>
      </c>
      <c r="B393" s="704" t="s">
        <v>395</v>
      </c>
      <c r="C393" s="698"/>
      <c r="D393" s="109">
        <f t="shared" si="125"/>
        <v>2271</v>
      </c>
      <c r="E393" s="109">
        <v>2271</v>
      </c>
      <c r="F393" s="109">
        <f t="shared" si="126"/>
        <v>2271</v>
      </c>
      <c r="G393" s="109">
        <f t="shared" si="127"/>
        <v>2271</v>
      </c>
      <c r="H393" s="109"/>
      <c r="I393" s="109">
        <v>2271</v>
      </c>
      <c r="J393" s="109">
        <f t="shared" si="128"/>
        <v>0</v>
      </c>
      <c r="K393" s="109"/>
      <c r="L393" s="109"/>
      <c r="M393" s="109">
        <f t="shared" si="129"/>
        <v>0</v>
      </c>
      <c r="N393" s="109"/>
      <c r="O393" s="109"/>
      <c r="P393" s="109">
        <f t="shared" si="130"/>
        <v>2271</v>
      </c>
      <c r="Q393" s="109">
        <v>2271</v>
      </c>
      <c r="R393" s="109"/>
      <c r="S393" s="109">
        <f t="shared" si="134"/>
        <v>0</v>
      </c>
      <c r="T393" s="109"/>
      <c r="U393" s="109"/>
      <c r="V393" s="109">
        <f t="shared" si="131"/>
        <v>0</v>
      </c>
      <c r="W393" s="109"/>
      <c r="X393" s="109"/>
      <c r="Y393" s="109">
        <f t="shared" si="132"/>
        <v>0</v>
      </c>
      <c r="Z393" s="109"/>
      <c r="AA393" s="109"/>
      <c r="AB393" s="109">
        <f t="shared" si="133"/>
        <v>2271</v>
      </c>
      <c r="AC393" s="109">
        <v>2271</v>
      </c>
      <c r="AD393" s="109"/>
      <c r="AE393" s="109"/>
      <c r="AF393" s="109"/>
      <c r="AG393" s="109"/>
      <c r="AH393" s="109"/>
      <c r="AI393" s="699"/>
      <c r="AJ393" s="699"/>
      <c r="AK393" s="691"/>
      <c r="AL393" s="702"/>
      <c r="AM393" s="702"/>
      <c r="AN393" s="702"/>
      <c r="AO393" s="89"/>
      <c r="AP393" s="89"/>
      <c r="AQ393" s="89"/>
      <c r="AR393" s="89"/>
      <c r="AS393" s="89"/>
    </row>
    <row r="394" spans="1:45" s="90" customFormat="1" ht="90" hidden="1">
      <c r="A394" s="724">
        <v>4</v>
      </c>
      <c r="B394" s="704" t="s">
        <v>396</v>
      </c>
      <c r="C394" s="698"/>
      <c r="D394" s="698"/>
      <c r="E394" s="698"/>
      <c r="F394" s="699"/>
      <c r="G394" s="699"/>
      <c r="H394" s="699"/>
      <c r="I394" s="699"/>
      <c r="J394" s="699"/>
      <c r="K394" s="699"/>
      <c r="L394" s="699"/>
      <c r="M394" s="699"/>
      <c r="N394" s="699"/>
      <c r="O394" s="699"/>
      <c r="P394" s="699"/>
      <c r="Q394" s="699"/>
      <c r="R394" s="699"/>
      <c r="S394" s="109">
        <f t="shared" si="134"/>
        <v>0</v>
      </c>
      <c r="T394" s="699"/>
      <c r="U394" s="699"/>
      <c r="V394" s="699"/>
      <c r="W394" s="699"/>
      <c r="X394" s="699"/>
      <c r="Y394" s="699"/>
      <c r="Z394" s="699"/>
      <c r="AA394" s="699"/>
      <c r="AB394" s="699"/>
      <c r="AC394" s="699"/>
      <c r="AD394" s="699"/>
      <c r="AE394" s="699"/>
      <c r="AF394" s="699"/>
      <c r="AG394" s="699"/>
      <c r="AH394" s="699"/>
      <c r="AI394" s="699"/>
      <c r="AJ394" s="699"/>
      <c r="AK394" s="738" t="s">
        <v>414</v>
      </c>
      <c r="AL394" s="702"/>
      <c r="AM394" s="702"/>
      <c r="AN394" s="702"/>
      <c r="AO394" s="89"/>
      <c r="AP394" s="89"/>
      <c r="AQ394" s="89"/>
      <c r="AR394" s="89"/>
      <c r="AS394" s="89"/>
    </row>
    <row r="395" spans="1:45" s="90" customFormat="1" ht="15" hidden="1">
      <c r="A395" s="724">
        <v>5</v>
      </c>
      <c r="B395" s="704" t="s">
        <v>397</v>
      </c>
      <c r="C395" s="698"/>
      <c r="D395" s="698"/>
      <c r="E395" s="698"/>
      <c r="F395" s="699"/>
      <c r="G395" s="699"/>
      <c r="H395" s="699"/>
      <c r="I395" s="699"/>
      <c r="J395" s="699"/>
      <c r="K395" s="699"/>
      <c r="L395" s="699"/>
      <c r="M395" s="699"/>
      <c r="N395" s="699"/>
      <c r="O395" s="699"/>
      <c r="P395" s="699"/>
      <c r="Q395" s="699"/>
      <c r="R395" s="699"/>
      <c r="S395" s="109">
        <f t="shared" si="134"/>
        <v>0</v>
      </c>
      <c r="T395" s="699"/>
      <c r="U395" s="699"/>
      <c r="V395" s="699"/>
      <c r="W395" s="699"/>
      <c r="X395" s="699"/>
      <c r="Y395" s="699"/>
      <c r="Z395" s="699"/>
      <c r="AA395" s="699"/>
      <c r="AB395" s="699"/>
      <c r="AC395" s="699"/>
      <c r="AD395" s="699"/>
      <c r="AE395" s="699"/>
      <c r="AF395" s="699"/>
      <c r="AG395" s="699"/>
      <c r="AH395" s="699"/>
      <c r="AI395" s="699"/>
      <c r="AJ395" s="699"/>
      <c r="AK395" s="691"/>
      <c r="AL395" s="702"/>
      <c r="AM395" s="702"/>
      <c r="AN395" s="702"/>
      <c r="AO395" s="89"/>
      <c r="AP395" s="89"/>
      <c r="AQ395" s="89"/>
      <c r="AR395" s="89"/>
      <c r="AS395" s="89"/>
    </row>
    <row r="396" spans="1:45" s="90" customFormat="1" ht="30" hidden="1">
      <c r="A396" s="724">
        <v>6</v>
      </c>
      <c r="B396" s="704" t="s">
        <v>398</v>
      </c>
      <c r="C396" s="698"/>
      <c r="D396" s="698"/>
      <c r="E396" s="698"/>
      <c r="F396" s="699"/>
      <c r="G396" s="699"/>
      <c r="H396" s="699"/>
      <c r="I396" s="699"/>
      <c r="J396" s="699"/>
      <c r="K396" s="699"/>
      <c r="L396" s="699"/>
      <c r="M396" s="699"/>
      <c r="N396" s="699"/>
      <c r="O396" s="699"/>
      <c r="P396" s="699"/>
      <c r="Q396" s="699"/>
      <c r="R396" s="699"/>
      <c r="S396" s="109">
        <f t="shared" si="134"/>
        <v>0</v>
      </c>
      <c r="T396" s="699"/>
      <c r="U396" s="699"/>
      <c r="V396" s="699"/>
      <c r="W396" s="699"/>
      <c r="X396" s="699"/>
      <c r="Y396" s="699"/>
      <c r="Z396" s="699"/>
      <c r="AA396" s="699"/>
      <c r="AB396" s="699"/>
      <c r="AC396" s="699"/>
      <c r="AD396" s="699"/>
      <c r="AE396" s="699"/>
      <c r="AF396" s="699"/>
      <c r="AG396" s="699"/>
      <c r="AH396" s="699"/>
      <c r="AI396" s="699"/>
      <c r="AJ396" s="699"/>
      <c r="AK396" s="691"/>
      <c r="AL396" s="702"/>
      <c r="AM396" s="702"/>
      <c r="AN396" s="702"/>
      <c r="AO396" s="89"/>
      <c r="AP396" s="89"/>
      <c r="AQ396" s="89"/>
      <c r="AR396" s="89"/>
      <c r="AS396" s="89"/>
    </row>
    <row r="397" spans="1:45" s="90" customFormat="1" ht="15" hidden="1">
      <c r="A397" s="724">
        <v>7</v>
      </c>
      <c r="B397" s="704" t="s">
        <v>399</v>
      </c>
      <c r="C397" s="698"/>
      <c r="D397" s="698"/>
      <c r="E397" s="698"/>
      <c r="F397" s="699"/>
      <c r="G397" s="699"/>
      <c r="H397" s="699"/>
      <c r="I397" s="699"/>
      <c r="J397" s="699"/>
      <c r="K397" s="699"/>
      <c r="L397" s="699"/>
      <c r="M397" s="699"/>
      <c r="N397" s="699"/>
      <c r="O397" s="699"/>
      <c r="P397" s="699"/>
      <c r="Q397" s="699"/>
      <c r="R397" s="699"/>
      <c r="S397" s="109">
        <f t="shared" si="134"/>
        <v>0</v>
      </c>
      <c r="T397" s="699"/>
      <c r="U397" s="699"/>
      <c r="V397" s="699"/>
      <c r="W397" s="699"/>
      <c r="X397" s="699"/>
      <c r="Y397" s="699"/>
      <c r="Z397" s="699"/>
      <c r="AA397" s="699"/>
      <c r="AB397" s="699"/>
      <c r="AC397" s="699"/>
      <c r="AD397" s="699"/>
      <c r="AE397" s="699"/>
      <c r="AF397" s="699"/>
      <c r="AG397" s="699"/>
      <c r="AH397" s="699"/>
      <c r="AI397" s="699"/>
      <c r="AJ397" s="699"/>
      <c r="AK397" s="691"/>
      <c r="AL397" s="702"/>
      <c r="AM397" s="702"/>
      <c r="AN397" s="702"/>
      <c r="AO397" s="89"/>
      <c r="AP397" s="89"/>
      <c r="AQ397" s="89"/>
      <c r="AR397" s="89"/>
      <c r="AS397" s="89"/>
    </row>
    <row r="398" spans="1:45" s="90" customFormat="1" ht="30" hidden="1">
      <c r="A398" s="724">
        <v>8</v>
      </c>
      <c r="B398" s="704" t="s">
        <v>400</v>
      </c>
      <c r="C398" s="698"/>
      <c r="D398" s="698"/>
      <c r="E398" s="698"/>
      <c r="F398" s="699"/>
      <c r="G398" s="699"/>
      <c r="H398" s="699"/>
      <c r="I398" s="699"/>
      <c r="J398" s="699"/>
      <c r="K398" s="699"/>
      <c r="L398" s="699"/>
      <c r="M398" s="699"/>
      <c r="N398" s="699"/>
      <c r="O398" s="699"/>
      <c r="P398" s="699"/>
      <c r="Q398" s="699"/>
      <c r="R398" s="699"/>
      <c r="S398" s="109">
        <f t="shared" si="134"/>
        <v>0</v>
      </c>
      <c r="T398" s="699"/>
      <c r="U398" s="699"/>
      <c r="V398" s="699"/>
      <c r="W398" s="699"/>
      <c r="X398" s="699"/>
      <c r="Y398" s="699"/>
      <c r="Z398" s="699"/>
      <c r="AA398" s="699"/>
      <c r="AB398" s="699"/>
      <c r="AC398" s="699"/>
      <c r="AD398" s="699"/>
      <c r="AE398" s="699"/>
      <c r="AF398" s="699"/>
      <c r="AG398" s="699"/>
      <c r="AH398" s="699"/>
      <c r="AI398" s="699"/>
      <c r="AJ398" s="699"/>
      <c r="AK398" s="691"/>
      <c r="AL398" s="702"/>
      <c r="AM398" s="702"/>
      <c r="AN398" s="702"/>
      <c r="AO398" s="89"/>
      <c r="AP398" s="89"/>
      <c r="AQ398" s="89"/>
      <c r="AR398" s="89"/>
      <c r="AS398" s="89"/>
    </row>
    <row r="399" spans="1:45" s="90" customFormat="1" ht="30" hidden="1">
      <c r="A399" s="724">
        <v>9</v>
      </c>
      <c r="B399" s="704" t="s">
        <v>401</v>
      </c>
      <c r="C399" s="698"/>
      <c r="D399" s="698"/>
      <c r="E399" s="698"/>
      <c r="F399" s="699"/>
      <c r="G399" s="699"/>
      <c r="H399" s="699"/>
      <c r="I399" s="699"/>
      <c r="J399" s="699"/>
      <c r="K399" s="699"/>
      <c r="L399" s="699"/>
      <c r="M399" s="699"/>
      <c r="N399" s="699"/>
      <c r="O399" s="699"/>
      <c r="P399" s="699"/>
      <c r="Q399" s="699"/>
      <c r="R399" s="699"/>
      <c r="S399" s="109">
        <f t="shared" si="134"/>
        <v>0</v>
      </c>
      <c r="T399" s="699"/>
      <c r="U399" s="699"/>
      <c r="V399" s="699"/>
      <c r="W399" s="699"/>
      <c r="X399" s="699"/>
      <c r="Y399" s="699"/>
      <c r="Z399" s="699"/>
      <c r="AA399" s="699"/>
      <c r="AB399" s="699"/>
      <c r="AC399" s="699"/>
      <c r="AD399" s="699"/>
      <c r="AE399" s="699"/>
      <c r="AF399" s="699"/>
      <c r="AG399" s="699"/>
      <c r="AH399" s="699"/>
      <c r="AI399" s="699"/>
      <c r="AJ399" s="699"/>
      <c r="AK399" s="691"/>
      <c r="AL399" s="702"/>
      <c r="AM399" s="702"/>
      <c r="AN399" s="702"/>
      <c r="AO399" s="89"/>
      <c r="AP399" s="89"/>
      <c r="AQ399" s="89"/>
      <c r="AR399" s="89"/>
      <c r="AS399" s="89"/>
    </row>
    <row r="400" spans="1:45" s="90" customFormat="1" ht="30" hidden="1">
      <c r="A400" s="724">
        <v>10</v>
      </c>
      <c r="B400" s="704" t="s">
        <v>402</v>
      </c>
      <c r="C400" s="698"/>
      <c r="D400" s="698"/>
      <c r="E400" s="698"/>
      <c r="F400" s="699"/>
      <c r="G400" s="699"/>
      <c r="H400" s="699"/>
      <c r="I400" s="699"/>
      <c r="J400" s="699"/>
      <c r="K400" s="699"/>
      <c r="L400" s="699"/>
      <c r="M400" s="699"/>
      <c r="N400" s="699"/>
      <c r="O400" s="699"/>
      <c r="P400" s="699"/>
      <c r="Q400" s="699"/>
      <c r="R400" s="699"/>
      <c r="S400" s="109">
        <f t="shared" si="134"/>
        <v>0</v>
      </c>
      <c r="T400" s="699"/>
      <c r="U400" s="699"/>
      <c r="V400" s="699"/>
      <c r="W400" s="699"/>
      <c r="X400" s="699"/>
      <c r="Y400" s="699"/>
      <c r="Z400" s="699"/>
      <c r="AA400" s="699"/>
      <c r="AB400" s="699"/>
      <c r="AC400" s="699"/>
      <c r="AD400" s="699"/>
      <c r="AE400" s="699"/>
      <c r="AF400" s="699"/>
      <c r="AG400" s="699"/>
      <c r="AH400" s="699"/>
      <c r="AI400" s="699"/>
      <c r="AJ400" s="699"/>
      <c r="AK400" s="691"/>
      <c r="AL400" s="702"/>
      <c r="AM400" s="702"/>
      <c r="AN400" s="702"/>
      <c r="AO400" s="89"/>
      <c r="AP400" s="89"/>
      <c r="AQ400" s="89"/>
      <c r="AR400" s="89"/>
      <c r="AS400" s="89"/>
    </row>
    <row r="401" spans="1:45" s="90" customFormat="1" ht="30" hidden="1">
      <c r="A401" s="724">
        <v>11</v>
      </c>
      <c r="B401" s="704" t="s">
        <v>403</v>
      </c>
      <c r="C401" s="698"/>
      <c r="D401" s="698"/>
      <c r="E401" s="698"/>
      <c r="F401" s="699"/>
      <c r="G401" s="699"/>
      <c r="H401" s="699"/>
      <c r="I401" s="699"/>
      <c r="J401" s="699"/>
      <c r="K401" s="699"/>
      <c r="L401" s="699"/>
      <c r="M401" s="699"/>
      <c r="N401" s="699"/>
      <c r="O401" s="699"/>
      <c r="P401" s="699"/>
      <c r="Q401" s="699"/>
      <c r="R401" s="699"/>
      <c r="S401" s="109">
        <f t="shared" si="134"/>
        <v>0</v>
      </c>
      <c r="T401" s="699"/>
      <c r="U401" s="699"/>
      <c r="V401" s="699"/>
      <c r="W401" s="699"/>
      <c r="X401" s="699"/>
      <c r="Y401" s="699"/>
      <c r="Z401" s="699"/>
      <c r="AA401" s="699"/>
      <c r="AB401" s="699"/>
      <c r="AC401" s="699"/>
      <c r="AD401" s="699"/>
      <c r="AE401" s="699"/>
      <c r="AF401" s="699"/>
      <c r="AG401" s="699"/>
      <c r="AH401" s="699"/>
      <c r="AI401" s="699"/>
      <c r="AJ401" s="699"/>
      <c r="AK401" s="691"/>
      <c r="AL401" s="702"/>
      <c r="AM401" s="702"/>
      <c r="AN401" s="702"/>
      <c r="AO401" s="89"/>
      <c r="AP401" s="89"/>
      <c r="AQ401" s="89"/>
      <c r="AR401" s="89"/>
      <c r="AS401" s="89"/>
    </row>
    <row r="402" spans="1:45" s="90" customFormat="1" ht="15" hidden="1">
      <c r="A402" s="724">
        <v>12</v>
      </c>
      <c r="B402" s="704" t="s">
        <v>404</v>
      </c>
      <c r="C402" s="698"/>
      <c r="D402" s="698"/>
      <c r="E402" s="698"/>
      <c r="F402" s="699"/>
      <c r="G402" s="699"/>
      <c r="H402" s="699"/>
      <c r="I402" s="699"/>
      <c r="J402" s="699"/>
      <c r="K402" s="699"/>
      <c r="L402" s="699"/>
      <c r="M402" s="699"/>
      <c r="N402" s="699"/>
      <c r="O402" s="699"/>
      <c r="P402" s="699"/>
      <c r="Q402" s="699"/>
      <c r="R402" s="699"/>
      <c r="S402" s="109">
        <f t="shared" si="134"/>
        <v>0</v>
      </c>
      <c r="T402" s="699"/>
      <c r="U402" s="699"/>
      <c r="V402" s="699"/>
      <c r="W402" s="699"/>
      <c r="X402" s="699"/>
      <c r="Y402" s="699"/>
      <c r="Z402" s="699"/>
      <c r="AA402" s="699"/>
      <c r="AB402" s="699"/>
      <c r="AC402" s="699"/>
      <c r="AD402" s="699"/>
      <c r="AE402" s="699"/>
      <c r="AF402" s="699"/>
      <c r="AG402" s="699"/>
      <c r="AH402" s="699"/>
      <c r="AI402" s="699"/>
      <c r="AJ402" s="699"/>
      <c r="AK402" s="691"/>
      <c r="AL402" s="702"/>
      <c r="AM402" s="702"/>
      <c r="AN402" s="702"/>
      <c r="AO402" s="89"/>
      <c r="AP402" s="89"/>
      <c r="AQ402" s="89"/>
      <c r="AR402" s="89"/>
      <c r="AS402" s="89"/>
    </row>
    <row r="403" spans="1:45" s="90" customFormat="1" ht="15" hidden="1">
      <c r="A403" s="724">
        <v>13</v>
      </c>
      <c r="B403" s="704" t="s">
        <v>405</v>
      </c>
      <c r="C403" s="698"/>
      <c r="D403" s="698"/>
      <c r="E403" s="698"/>
      <c r="F403" s="699"/>
      <c r="G403" s="699"/>
      <c r="H403" s="699"/>
      <c r="I403" s="699"/>
      <c r="J403" s="699"/>
      <c r="K403" s="699"/>
      <c r="L403" s="699"/>
      <c r="M403" s="699"/>
      <c r="N403" s="699"/>
      <c r="O403" s="699"/>
      <c r="P403" s="699"/>
      <c r="Q403" s="699"/>
      <c r="R403" s="699"/>
      <c r="S403" s="109">
        <f t="shared" si="134"/>
        <v>0</v>
      </c>
      <c r="T403" s="699"/>
      <c r="U403" s="699"/>
      <c r="V403" s="699"/>
      <c r="W403" s="699"/>
      <c r="X403" s="699"/>
      <c r="Y403" s="699"/>
      <c r="Z403" s="699"/>
      <c r="AA403" s="699"/>
      <c r="AB403" s="699"/>
      <c r="AC403" s="699"/>
      <c r="AD403" s="699"/>
      <c r="AE403" s="699"/>
      <c r="AF403" s="699"/>
      <c r="AG403" s="699"/>
      <c r="AH403" s="699"/>
      <c r="AI403" s="699"/>
      <c r="AJ403" s="699"/>
      <c r="AK403" s="691"/>
      <c r="AL403" s="702"/>
      <c r="AM403" s="702"/>
      <c r="AN403" s="702"/>
      <c r="AO403" s="89"/>
      <c r="AP403" s="89"/>
      <c r="AQ403" s="89"/>
      <c r="AR403" s="89"/>
      <c r="AS403" s="89"/>
    </row>
    <row r="404" spans="1:45" s="90" customFormat="1" ht="15" hidden="1">
      <c r="A404" s="724">
        <v>14</v>
      </c>
      <c r="B404" s="704" t="s">
        <v>406</v>
      </c>
      <c r="C404" s="698"/>
      <c r="D404" s="698"/>
      <c r="E404" s="698"/>
      <c r="F404" s="699"/>
      <c r="G404" s="699"/>
      <c r="H404" s="699"/>
      <c r="I404" s="699"/>
      <c r="J404" s="699"/>
      <c r="K404" s="699"/>
      <c r="L404" s="699"/>
      <c r="M404" s="699"/>
      <c r="N404" s="699"/>
      <c r="O404" s="699"/>
      <c r="P404" s="699"/>
      <c r="Q404" s="699"/>
      <c r="R404" s="699"/>
      <c r="S404" s="109">
        <f t="shared" si="134"/>
        <v>0</v>
      </c>
      <c r="T404" s="699"/>
      <c r="U404" s="699"/>
      <c r="V404" s="699"/>
      <c r="W404" s="699"/>
      <c r="X404" s="699"/>
      <c r="Y404" s="699"/>
      <c r="Z404" s="699"/>
      <c r="AA404" s="699"/>
      <c r="AB404" s="699"/>
      <c r="AC404" s="699"/>
      <c r="AD404" s="699"/>
      <c r="AE404" s="699"/>
      <c r="AF404" s="699"/>
      <c r="AG404" s="699"/>
      <c r="AH404" s="699"/>
      <c r="AI404" s="699"/>
      <c r="AJ404" s="699"/>
      <c r="AK404" s="691"/>
      <c r="AL404" s="702"/>
      <c r="AM404" s="702"/>
      <c r="AN404" s="702"/>
      <c r="AO404" s="89"/>
      <c r="AP404" s="89"/>
      <c r="AQ404" s="89"/>
      <c r="AR404" s="89"/>
      <c r="AS404" s="89"/>
    </row>
    <row r="405" spans="1:45" s="90" customFormat="1" ht="15" hidden="1">
      <c r="A405" s="724">
        <v>15</v>
      </c>
      <c r="B405" s="704" t="s">
        <v>407</v>
      </c>
      <c r="C405" s="698"/>
      <c r="D405" s="698"/>
      <c r="E405" s="698"/>
      <c r="F405" s="699"/>
      <c r="G405" s="699"/>
      <c r="H405" s="699"/>
      <c r="I405" s="699"/>
      <c r="J405" s="699"/>
      <c r="K405" s="699"/>
      <c r="L405" s="699"/>
      <c r="M405" s="699"/>
      <c r="N405" s="699"/>
      <c r="O405" s="699"/>
      <c r="P405" s="699"/>
      <c r="Q405" s="699"/>
      <c r="R405" s="699"/>
      <c r="S405" s="109">
        <f t="shared" si="134"/>
        <v>0</v>
      </c>
      <c r="T405" s="699"/>
      <c r="U405" s="699"/>
      <c r="V405" s="699"/>
      <c r="W405" s="699"/>
      <c r="X405" s="699"/>
      <c r="Y405" s="699"/>
      <c r="Z405" s="699"/>
      <c r="AA405" s="699"/>
      <c r="AB405" s="699"/>
      <c r="AC405" s="699"/>
      <c r="AD405" s="699"/>
      <c r="AE405" s="699"/>
      <c r="AF405" s="699"/>
      <c r="AG405" s="699"/>
      <c r="AH405" s="699"/>
      <c r="AI405" s="699"/>
      <c r="AJ405" s="699"/>
      <c r="AK405" s="691"/>
      <c r="AL405" s="702"/>
      <c r="AM405" s="702"/>
      <c r="AN405" s="702"/>
      <c r="AO405" s="89"/>
      <c r="AP405" s="89"/>
      <c r="AQ405" s="89"/>
      <c r="AR405" s="89"/>
      <c r="AS405" s="89"/>
    </row>
    <row r="406" spans="1:45" s="90" customFormat="1" ht="15" hidden="1">
      <c r="A406" s="724">
        <v>16</v>
      </c>
      <c r="B406" s="704" t="s">
        <v>408</v>
      </c>
      <c r="C406" s="698"/>
      <c r="D406" s="698"/>
      <c r="E406" s="698"/>
      <c r="F406" s="699"/>
      <c r="G406" s="699"/>
      <c r="H406" s="699"/>
      <c r="I406" s="699"/>
      <c r="J406" s="699"/>
      <c r="K406" s="699"/>
      <c r="L406" s="699"/>
      <c r="M406" s="699"/>
      <c r="N406" s="699"/>
      <c r="O406" s="699"/>
      <c r="P406" s="699"/>
      <c r="Q406" s="699"/>
      <c r="R406" s="699"/>
      <c r="S406" s="109">
        <f t="shared" si="134"/>
        <v>0</v>
      </c>
      <c r="T406" s="699"/>
      <c r="U406" s="699"/>
      <c r="V406" s="699"/>
      <c r="W406" s="699"/>
      <c r="X406" s="699"/>
      <c r="Y406" s="699"/>
      <c r="Z406" s="699"/>
      <c r="AA406" s="699"/>
      <c r="AB406" s="699"/>
      <c r="AC406" s="699"/>
      <c r="AD406" s="699"/>
      <c r="AE406" s="699"/>
      <c r="AF406" s="699"/>
      <c r="AG406" s="699"/>
      <c r="AH406" s="699"/>
      <c r="AI406" s="699"/>
      <c r="AJ406" s="699"/>
      <c r="AK406" s="691"/>
      <c r="AL406" s="702"/>
      <c r="AM406" s="702"/>
      <c r="AN406" s="702"/>
      <c r="AO406" s="89"/>
      <c r="AP406" s="89"/>
      <c r="AQ406" s="89"/>
      <c r="AR406" s="89"/>
      <c r="AS406" s="89"/>
    </row>
    <row r="407" spans="1:45" s="90" customFormat="1" ht="15" hidden="1">
      <c r="A407" s="724">
        <v>17</v>
      </c>
      <c r="B407" s="704" t="s">
        <v>409</v>
      </c>
      <c r="C407" s="698"/>
      <c r="D407" s="698"/>
      <c r="E407" s="698"/>
      <c r="F407" s="699"/>
      <c r="G407" s="699"/>
      <c r="H407" s="699"/>
      <c r="I407" s="699"/>
      <c r="J407" s="699"/>
      <c r="K407" s="699"/>
      <c r="L407" s="699"/>
      <c r="M407" s="699"/>
      <c r="N407" s="699"/>
      <c r="O407" s="699"/>
      <c r="P407" s="699"/>
      <c r="Q407" s="699"/>
      <c r="R407" s="699"/>
      <c r="S407" s="109">
        <f t="shared" si="134"/>
        <v>0</v>
      </c>
      <c r="T407" s="699"/>
      <c r="U407" s="699"/>
      <c r="V407" s="699"/>
      <c r="W407" s="699"/>
      <c r="X407" s="699"/>
      <c r="Y407" s="699"/>
      <c r="Z407" s="699"/>
      <c r="AA407" s="699"/>
      <c r="AB407" s="699"/>
      <c r="AC407" s="699"/>
      <c r="AD407" s="699"/>
      <c r="AE407" s="699"/>
      <c r="AF407" s="699"/>
      <c r="AG407" s="699"/>
      <c r="AH407" s="699"/>
      <c r="AI407" s="699"/>
      <c r="AJ407" s="699"/>
      <c r="AK407" s="691"/>
      <c r="AL407" s="702"/>
      <c r="AM407" s="702"/>
      <c r="AN407" s="702"/>
      <c r="AO407" s="89"/>
      <c r="AP407" s="89"/>
      <c r="AQ407" s="89"/>
      <c r="AR407" s="89"/>
      <c r="AS407" s="89"/>
    </row>
    <row r="408" spans="1:45" s="90" customFormat="1" ht="15" hidden="1">
      <c r="A408" s="724">
        <v>18</v>
      </c>
      <c r="B408" s="704" t="s">
        <v>410</v>
      </c>
      <c r="C408" s="698"/>
      <c r="D408" s="698"/>
      <c r="E408" s="698"/>
      <c r="F408" s="699"/>
      <c r="G408" s="699"/>
      <c r="H408" s="699"/>
      <c r="I408" s="699"/>
      <c r="J408" s="699"/>
      <c r="K408" s="699"/>
      <c r="L408" s="699"/>
      <c r="M408" s="699"/>
      <c r="N408" s="699"/>
      <c r="O408" s="699"/>
      <c r="P408" s="699"/>
      <c r="Q408" s="699"/>
      <c r="R408" s="699"/>
      <c r="S408" s="109">
        <f t="shared" si="134"/>
        <v>0</v>
      </c>
      <c r="T408" s="699"/>
      <c r="U408" s="699"/>
      <c r="V408" s="699"/>
      <c r="W408" s="699"/>
      <c r="X408" s="699"/>
      <c r="Y408" s="699"/>
      <c r="Z408" s="699"/>
      <c r="AA408" s="699"/>
      <c r="AB408" s="699"/>
      <c r="AC408" s="699"/>
      <c r="AD408" s="699"/>
      <c r="AE408" s="699"/>
      <c r="AF408" s="699"/>
      <c r="AG408" s="699"/>
      <c r="AH408" s="699"/>
      <c r="AI408" s="699"/>
      <c r="AJ408" s="699"/>
      <c r="AK408" s="691"/>
      <c r="AL408" s="702"/>
      <c r="AM408" s="702"/>
      <c r="AN408" s="702"/>
      <c r="AO408" s="89"/>
      <c r="AP408" s="89"/>
      <c r="AQ408" s="89"/>
      <c r="AR408" s="89"/>
      <c r="AS408" s="89"/>
    </row>
    <row r="409" spans="1:45" s="90" customFormat="1" ht="15" hidden="1">
      <c r="A409" s="724">
        <v>19</v>
      </c>
      <c r="B409" s="704" t="s">
        <v>411</v>
      </c>
      <c r="C409" s="698"/>
      <c r="D409" s="698"/>
      <c r="E409" s="698"/>
      <c r="F409" s="699"/>
      <c r="G409" s="699"/>
      <c r="H409" s="699"/>
      <c r="I409" s="699"/>
      <c r="J409" s="699"/>
      <c r="K409" s="699"/>
      <c r="L409" s="699"/>
      <c r="M409" s="699"/>
      <c r="N409" s="699"/>
      <c r="O409" s="699"/>
      <c r="P409" s="699"/>
      <c r="Q409" s="699"/>
      <c r="R409" s="699"/>
      <c r="S409" s="109">
        <f t="shared" si="134"/>
        <v>0</v>
      </c>
      <c r="T409" s="699"/>
      <c r="U409" s="699"/>
      <c r="V409" s="699"/>
      <c r="W409" s="699"/>
      <c r="X409" s="699"/>
      <c r="Y409" s="699"/>
      <c r="Z409" s="699"/>
      <c r="AA409" s="699"/>
      <c r="AB409" s="699"/>
      <c r="AC409" s="699"/>
      <c r="AD409" s="699"/>
      <c r="AE409" s="699"/>
      <c r="AF409" s="699"/>
      <c r="AG409" s="699"/>
      <c r="AH409" s="699"/>
      <c r="AI409" s="699"/>
      <c r="AJ409" s="699"/>
      <c r="AK409" s="691"/>
      <c r="AL409" s="702"/>
      <c r="AM409" s="702"/>
      <c r="AN409" s="702"/>
      <c r="AO409" s="89"/>
      <c r="AP409" s="89"/>
      <c r="AQ409" s="89"/>
      <c r="AR409" s="89"/>
      <c r="AS409" s="89"/>
    </row>
    <row r="410" spans="1:45" s="90" customFormat="1" ht="30" hidden="1">
      <c r="A410" s="724">
        <v>20</v>
      </c>
      <c r="B410" s="704" t="s">
        <v>412</v>
      </c>
      <c r="C410" s="698"/>
      <c r="D410" s="698"/>
      <c r="E410" s="698"/>
      <c r="F410" s="699"/>
      <c r="G410" s="699"/>
      <c r="H410" s="699"/>
      <c r="I410" s="699"/>
      <c r="J410" s="699"/>
      <c r="K410" s="699"/>
      <c r="L410" s="699"/>
      <c r="M410" s="699"/>
      <c r="N410" s="699"/>
      <c r="O410" s="699"/>
      <c r="P410" s="699"/>
      <c r="Q410" s="699"/>
      <c r="R410" s="699"/>
      <c r="S410" s="109">
        <f t="shared" si="134"/>
        <v>0</v>
      </c>
      <c r="T410" s="699"/>
      <c r="U410" s="699"/>
      <c r="V410" s="699"/>
      <c r="W410" s="699"/>
      <c r="X410" s="699"/>
      <c r="Y410" s="699"/>
      <c r="Z410" s="699"/>
      <c r="AA410" s="699"/>
      <c r="AB410" s="699"/>
      <c r="AC410" s="699"/>
      <c r="AD410" s="699"/>
      <c r="AE410" s="699"/>
      <c r="AF410" s="699"/>
      <c r="AG410" s="699"/>
      <c r="AH410" s="699"/>
      <c r="AI410" s="699"/>
      <c r="AJ410" s="699"/>
      <c r="AK410" s="691"/>
      <c r="AL410" s="702"/>
      <c r="AM410" s="702"/>
      <c r="AN410" s="702"/>
      <c r="AO410" s="89"/>
      <c r="AP410" s="89"/>
      <c r="AQ410" s="89"/>
      <c r="AR410" s="89"/>
      <c r="AS410" s="89"/>
    </row>
    <row r="411" spans="1:45" s="90" customFormat="1" ht="30" hidden="1">
      <c r="A411" s="724">
        <v>21</v>
      </c>
      <c r="B411" s="704" t="s">
        <v>413</v>
      </c>
      <c r="C411" s="698"/>
      <c r="D411" s="698"/>
      <c r="E411" s="698"/>
      <c r="F411" s="699"/>
      <c r="G411" s="699"/>
      <c r="H411" s="699"/>
      <c r="I411" s="699"/>
      <c r="J411" s="699"/>
      <c r="K411" s="699"/>
      <c r="L411" s="699"/>
      <c r="M411" s="699"/>
      <c r="N411" s="699"/>
      <c r="O411" s="699"/>
      <c r="P411" s="699"/>
      <c r="Q411" s="699"/>
      <c r="R411" s="699"/>
      <c r="S411" s="109">
        <f t="shared" si="134"/>
        <v>0</v>
      </c>
      <c r="T411" s="699"/>
      <c r="U411" s="699"/>
      <c r="V411" s="699"/>
      <c r="W411" s="699"/>
      <c r="X411" s="699"/>
      <c r="Y411" s="699"/>
      <c r="Z411" s="699"/>
      <c r="AA411" s="699"/>
      <c r="AB411" s="699"/>
      <c r="AC411" s="699"/>
      <c r="AD411" s="699"/>
      <c r="AE411" s="699"/>
      <c r="AF411" s="699"/>
      <c r="AG411" s="699"/>
      <c r="AH411" s="699"/>
      <c r="AI411" s="699"/>
      <c r="AJ411" s="699"/>
      <c r="AK411" s="691"/>
      <c r="AL411" s="702"/>
      <c r="AM411" s="702"/>
      <c r="AN411" s="702"/>
      <c r="AO411" s="89"/>
      <c r="AP411" s="89"/>
      <c r="AQ411" s="89"/>
      <c r="AR411" s="89"/>
      <c r="AS411" s="89"/>
    </row>
    <row r="412" spans="1:45" s="90" customFormat="1" ht="24.75" customHeight="1">
      <c r="A412" s="709" t="s">
        <v>109</v>
      </c>
      <c r="B412" s="736" t="s">
        <v>101</v>
      </c>
      <c r="C412" s="698"/>
      <c r="D412" s="700">
        <f t="shared" ref="D412:AJ412" si="135">SUM(D413:D414)</f>
        <v>4154</v>
      </c>
      <c r="E412" s="700">
        <f t="shared" si="135"/>
        <v>4154</v>
      </c>
      <c r="F412" s="700">
        <f t="shared" si="135"/>
        <v>4154</v>
      </c>
      <c r="G412" s="700">
        <f t="shared" si="135"/>
        <v>4154</v>
      </c>
      <c r="H412" s="700">
        <f t="shared" si="135"/>
        <v>0</v>
      </c>
      <c r="I412" s="700">
        <f t="shared" si="135"/>
        <v>4154</v>
      </c>
      <c r="J412" s="700">
        <f t="shared" si="135"/>
        <v>0</v>
      </c>
      <c r="K412" s="700">
        <f t="shared" si="135"/>
        <v>0</v>
      </c>
      <c r="L412" s="700">
        <f t="shared" si="135"/>
        <v>0</v>
      </c>
      <c r="M412" s="700">
        <f t="shared" si="135"/>
        <v>0</v>
      </c>
      <c r="N412" s="700">
        <f t="shared" si="135"/>
        <v>0</v>
      </c>
      <c r="O412" s="700">
        <f t="shared" si="135"/>
        <v>0</v>
      </c>
      <c r="P412" s="700">
        <f t="shared" si="135"/>
        <v>4154</v>
      </c>
      <c r="Q412" s="700">
        <f t="shared" si="135"/>
        <v>4154</v>
      </c>
      <c r="R412" s="700">
        <f t="shared" si="135"/>
        <v>0</v>
      </c>
      <c r="S412" s="700">
        <f t="shared" si="135"/>
        <v>0</v>
      </c>
      <c r="T412" s="700">
        <f t="shared" si="135"/>
        <v>0</v>
      </c>
      <c r="U412" s="700">
        <f t="shared" si="135"/>
        <v>0</v>
      </c>
      <c r="V412" s="700">
        <f t="shared" si="135"/>
        <v>2000</v>
      </c>
      <c r="W412" s="700">
        <f t="shared" si="135"/>
        <v>2000</v>
      </c>
      <c r="X412" s="700">
        <f t="shared" si="135"/>
        <v>0</v>
      </c>
      <c r="Y412" s="700">
        <f t="shared" si="135"/>
        <v>2154</v>
      </c>
      <c r="Z412" s="700">
        <f t="shared" si="135"/>
        <v>2154</v>
      </c>
      <c r="AA412" s="700">
        <f t="shared" si="135"/>
        <v>0</v>
      </c>
      <c r="AB412" s="700">
        <f t="shared" si="135"/>
        <v>0</v>
      </c>
      <c r="AC412" s="700">
        <f t="shared" si="135"/>
        <v>0</v>
      </c>
      <c r="AD412" s="700">
        <f t="shared" si="135"/>
        <v>0</v>
      </c>
      <c r="AE412" s="700">
        <f t="shared" si="135"/>
        <v>0</v>
      </c>
      <c r="AF412" s="700">
        <f t="shared" si="135"/>
        <v>0</v>
      </c>
      <c r="AG412" s="700">
        <f t="shared" si="135"/>
        <v>0</v>
      </c>
      <c r="AH412" s="700">
        <f t="shared" si="135"/>
        <v>0</v>
      </c>
      <c r="AI412" s="700">
        <f t="shared" si="135"/>
        <v>0</v>
      </c>
      <c r="AJ412" s="700">
        <f t="shared" si="135"/>
        <v>0</v>
      </c>
      <c r="AK412" s="691"/>
      <c r="AL412" s="702"/>
      <c r="AM412" s="702"/>
      <c r="AN412" s="702"/>
      <c r="AO412" s="89"/>
      <c r="AP412" s="89"/>
      <c r="AQ412" s="89"/>
      <c r="AR412" s="89"/>
      <c r="AS412" s="89"/>
    </row>
    <row r="413" spans="1:45" s="90" customFormat="1" ht="21.75" customHeight="1">
      <c r="A413" s="739">
        <v>1</v>
      </c>
      <c r="B413" s="704" t="s">
        <v>103</v>
      </c>
      <c r="C413" s="698"/>
      <c r="D413" s="109">
        <f t="shared" ref="D413:D414" si="136">E413</f>
        <v>2000</v>
      </c>
      <c r="E413" s="109">
        <v>2000</v>
      </c>
      <c r="F413" s="109">
        <f t="shared" ref="F413:F414" si="137">G413+J413</f>
        <v>2000</v>
      </c>
      <c r="G413" s="109">
        <f t="shared" ref="G413:G414" si="138">H413+I413</f>
        <v>2000</v>
      </c>
      <c r="H413" s="109"/>
      <c r="I413" s="109">
        <v>2000</v>
      </c>
      <c r="J413" s="109">
        <f t="shared" ref="J413:J414" si="139">K413+L413</f>
        <v>0</v>
      </c>
      <c r="K413" s="109"/>
      <c r="L413" s="109"/>
      <c r="M413" s="109">
        <f t="shared" ref="M413:M414" si="140">N413+O413</f>
        <v>0</v>
      </c>
      <c r="N413" s="109"/>
      <c r="O413" s="109"/>
      <c r="P413" s="109">
        <f t="shared" ref="P413:P414" si="141">Q413+R413</f>
        <v>2000</v>
      </c>
      <c r="Q413" s="109">
        <v>2000</v>
      </c>
      <c r="R413" s="109"/>
      <c r="S413" s="109">
        <f t="shared" si="134"/>
        <v>0</v>
      </c>
      <c r="T413" s="109"/>
      <c r="U413" s="109"/>
      <c r="V413" s="109">
        <f t="shared" ref="V413:V414" si="142">W413+X413</f>
        <v>2000</v>
      </c>
      <c r="W413" s="109">
        <v>2000</v>
      </c>
      <c r="X413" s="109"/>
      <c r="Y413" s="109">
        <f t="shared" ref="Y413:Y414" si="143">Z413+AA413</f>
        <v>0</v>
      </c>
      <c r="Z413" s="109"/>
      <c r="AA413" s="109"/>
      <c r="AB413" s="109">
        <f t="shared" ref="AB413:AB414" si="144">AC413+AD413</f>
        <v>0</v>
      </c>
      <c r="AC413" s="109"/>
      <c r="AD413" s="109"/>
      <c r="AE413" s="109"/>
      <c r="AF413" s="734"/>
      <c r="AG413" s="699"/>
      <c r="AH413" s="705"/>
      <c r="AI413" s="699" t="s">
        <v>114</v>
      </c>
      <c r="AJ413" s="699"/>
      <c r="AK413" s="691"/>
      <c r="AL413" s="735"/>
      <c r="AM413" s="702"/>
      <c r="AN413" s="702"/>
      <c r="AO413" s="89"/>
      <c r="AP413" s="89"/>
      <c r="AQ413" s="89"/>
      <c r="AR413" s="89"/>
      <c r="AS413" s="89"/>
    </row>
    <row r="414" spans="1:45" s="90" customFormat="1" ht="21.75" customHeight="1">
      <c r="A414" s="739">
        <v>2</v>
      </c>
      <c r="B414" s="704" t="s">
        <v>105</v>
      </c>
      <c r="C414" s="698"/>
      <c r="D414" s="109">
        <f t="shared" si="136"/>
        <v>2154</v>
      </c>
      <c r="E414" s="109">
        <v>2154</v>
      </c>
      <c r="F414" s="109">
        <f t="shared" si="137"/>
        <v>2154</v>
      </c>
      <c r="G414" s="109">
        <f t="shared" si="138"/>
        <v>2154</v>
      </c>
      <c r="H414" s="109"/>
      <c r="I414" s="109">
        <v>2154</v>
      </c>
      <c r="J414" s="109">
        <f t="shared" si="139"/>
        <v>0</v>
      </c>
      <c r="K414" s="109"/>
      <c r="L414" s="109"/>
      <c r="M414" s="109">
        <f t="shared" si="140"/>
        <v>0</v>
      </c>
      <c r="N414" s="109"/>
      <c r="O414" s="109"/>
      <c r="P414" s="109">
        <f t="shared" si="141"/>
        <v>2154</v>
      </c>
      <c r="Q414" s="109">
        <v>2154</v>
      </c>
      <c r="R414" s="109"/>
      <c r="S414" s="109">
        <f t="shared" si="134"/>
        <v>0</v>
      </c>
      <c r="T414" s="109"/>
      <c r="U414" s="109"/>
      <c r="V414" s="109">
        <f t="shared" si="142"/>
        <v>0</v>
      </c>
      <c r="W414" s="109"/>
      <c r="X414" s="109"/>
      <c r="Y414" s="109">
        <f t="shared" si="143"/>
        <v>2154</v>
      </c>
      <c r="Z414" s="109">
        <v>2154</v>
      </c>
      <c r="AA414" s="109"/>
      <c r="AB414" s="109">
        <f t="shared" si="144"/>
        <v>0</v>
      </c>
      <c r="AC414" s="109"/>
      <c r="AD414" s="109"/>
      <c r="AE414" s="109"/>
      <c r="AF414" s="734"/>
      <c r="AG414" s="699"/>
      <c r="AH414" s="705"/>
      <c r="AI414" s="699"/>
      <c r="AJ414" s="699"/>
      <c r="AK414" s="691"/>
      <c r="AL414" s="735"/>
      <c r="AM414" s="702"/>
      <c r="AN414" s="702"/>
      <c r="AO414" s="89"/>
      <c r="AP414" s="89"/>
      <c r="AQ414" s="89"/>
      <c r="AR414" s="89"/>
      <c r="AS414" s="89"/>
    </row>
    <row r="415" spans="1:45" s="90" customFormat="1" ht="24.75" customHeight="1">
      <c r="A415" s="709" t="s">
        <v>110</v>
      </c>
      <c r="B415" s="736" t="s">
        <v>111</v>
      </c>
      <c r="C415" s="698"/>
      <c r="D415" s="700">
        <f t="shared" ref="D415:AJ415" si="145">SUM(D416:D448)</f>
        <v>0</v>
      </c>
      <c r="E415" s="700">
        <f t="shared" si="145"/>
        <v>0</v>
      </c>
      <c r="F415" s="700">
        <f t="shared" si="145"/>
        <v>0</v>
      </c>
      <c r="G415" s="700">
        <f t="shared" si="145"/>
        <v>0</v>
      </c>
      <c r="H415" s="700">
        <f t="shared" si="145"/>
        <v>0</v>
      </c>
      <c r="I415" s="700">
        <f t="shared" si="145"/>
        <v>0</v>
      </c>
      <c r="J415" s="700">
        <f t="shared" si="145"/>
        <v>0</v>
      </c>
      <c r="K415" s="700">
        <f t="shared" si="145"/>
        <v>0</v>
      </c>
      <c r="L415" s="700">
        <f t="shared" si="145"/>
        <v>0</v>
      </c>
      <c r="M415" s="700">
        <f t="shared" si="145"/>
        <v>0</v>
      </c>
      <c r="N415" s="700">
        <f t="shared" si="145"/>
        <v>0</v>
      </c>
      <c r="O415" s="700">
        <f t="shared" si="145"/>
        <v>0</v>
      </c>
      <c r="P415" s="700">
        <f t="shared" si="145"/>
        <v>0</v>
      </c>
      <c r="Q415" s="700">
        <f t="shared" si="145"/>
        <v>0</v>
      </c>
      <c r="R415" s="700">
        <f t="shared" si="145"/>
        <v>0</v>
      </c>
      <c r="S415" s="700">
        <f t="shared" si="145"/>
        <v>0</v>
      </c>
      <c r="T415" s="700">
        <f t="shared" si="145"/>
        <v>0</v>
      </c>
      <c r="U415" s="700">
        <f t="shared" si="145"/>
        <v>0</v>
      </c>
      <c r="V415" s="700">
        <f t="shared" si="145"/>
        <v>0</v>
      </c>
      <c r="W415" s="700">
        <f t="shared" si="145"/>
        <v>0</v>
      </c>
      <c r="X415" s="700">
        <f t="shared" si="145"/>
        <v>0</v>
      </c>
      <c r="Y415" s="700">
        <f t="shared" si="145"/>
        <v>0</v>
      </c>
      <c r="Z415" s="700">
        <f t="shared" si="145"/>
        <v>0</v>
      </c>
      <c r="AA415" s="700">
        <f t="shared" si="145"/>
        <v>0</v>
      </c>
      <c r="AB415" s="700">
        <f t="shared" si="145"/>
        <v>0</v>
      </c>
      <c r="AC415" s="700">
        <f t="shared" si="145"/>
        <v>0</v>
      </c>
      <c r="AD415" s="700">
        <f t="shared" si="145"/>
        <v>0</v>
      </c>
      <c r="AE415" s="700">
        <f t="shared" si="145"/>
        <v>0</v>
      </c>
      <c r="AF415" s="700">
        <f t="shared" si="145"/>
        <v>0</v>
      </c>
      <c r="AG415" s="700">
        <f t="shared" si="145"/>
        <v>0</v>
      </c>
      <c r="AH415" s="700">
        <f t="shared" si="145"/>
        <v>0</v>
      </c>
      <c r="AI415" s="700">
        <f t="shared" si="145"/>
        <v>0</v>
      </c>
      <c r="AJ415" s="700">
        <f t="shared" si="145"/>
        <v>0</v>
      </c>
      <c r="AK415" s="691"/>
      <c r="AL415" s="702"/>
      <c r="AM415" s="702"/>
      <c r="AN415" s="702"/>
      <c r="AO415" s="89"/>
      <c r="AP415" s="89"/>
      <c r="AQ415" s="89"/>
      <c r="AR415" s="89"/>
      <c r="AS415" s="89"/>
    </row>
    <row r="416" spans="1:45" s="90" customFormat="1" ht="15" hidden="1">
      <c r="A416" s="724">
        <v>1</v>
      </c>
      <c r="B416" s="704" t="s">
        <v>113</v>
      </c>
      <c r="C416" s="698"/>
      <c r="D416" s="698"/>
      <c r="E416" s="698"/>
      <c r="F416" s="699"/>
      <c r="G416" s="699"/>
      <c r="H416" s="699"/>
      <c r="I416" s="699"/>
      <c r="J416" s="699"/>
      <c r="K416" s="699"/>
      <c r="L416" s="699"/>
      <c r="M416" s="699"/>
      <c r="N416" s="699"/>
      <c r="O416" s="699"/>
      <c r="P416" s="699"/>
      <c r="Q416" s="699"/>
      <c r="R416" s="699"/>
      <c r="S416" s="699"/>
      <c r="T416" s="699"/>
      <c r="U416" s="699"/>
      <c r="V416" s="699"/>
      <c r="W416" s="699"/>
      <c r="X416" s="699"/>
      <c r="Y416" s="699"/>
      <c r="Z416" s="699"/>
      <c r="AA416" s="699"/>
      <c r="AB416" s="699"/>
      <c r="AC416" s="699"/>
      <c r="AD416" s="699"/>
      <c r="AE416" s="699"/>
      <c r="AF416" s="699"/>
      <c r="AG416" s="699"/>
      <c r="AH416" s="699"/>
      <c r="AI416" s="699"/>
      <c r="AJ416" s="699"/>
      <c r="AK416" s="691"/>
      <c r="AL416" s="702"/>
      <c r="AM416" s="702"/>
      <c r="AN416" s="702"/>
      <c r="AO416" s="89"/>
      <c r="AP416" s="89"/>
      <c r="AQ416" s="89"/>
      <c r="AR416" s="89"/>
      <c r="AS416" s="89"/>
    </row>
    <row r="417" spans="1:45" s="90" customFormat="1" ht="15" hidden="1">
      <c r="A417" s="724">
        <v>2</v>
      </c>
      <c r="B417" s="704" t="s">
        <v>415</v>
      </c>
      <c r="C417" s="698"/>
      <c r="D417" s="698"/>
      <c r="E417" s="698"/>
      <c r="F417" s="699"/>
      <c r="G417" s="699"/>
      <c r="H417" s="699"/>
      <c r="I417" s="699"/>
      <c r="J417" s="699"/>
      <c r="K417" s="699"/>
      <c r="L417" s="699"/>
      <c r="M417" s="699"/>
      <c r="N417" s="699"/>
      <c r="O417" s="699"/>
      <c r="P417" s="699"/>
      <c r="Q417" s="699"/>
      <c r="R417" s="699"/>
      <c r="S417" s="699"/>
      <c r="T417" s="699"/>
      <c r="U417" s="699"/>
      <c r="V417" s="699"/>
      <c r="W417" s="699"/>
      <c r="X417" s="699"/>
      <c r="Y417" s="699"/>
      <c r="Z417" s="699"/>
      <c r="AA417" s="699"/>
      <c r="AB417" s="699"/>
      <c r="AC417" s="699"/>
      <c r="AD417" s="699"/>
      <c r="AE417" s="699"/>
      <c r="AF417" s="699"/>
      <c r="AG417" s="699"/>
      <c r="AH417" s="699"/>
      <c r="AI417" s="699"/>
      <c r="AJ417" s="699"/>
      <c r="AK417" s="691"/>
      <c r="AL417" s="702"/>
      <c r="AM417" s="702"/>
      <c r="AN417" s="702"/>
      <c r="AO417" s="89"/>
      <c r="AP417" s="89"/>
      <c r="AQ417" s="89"/>
      <c r="AR417" s="89"/>
      <c r="AS417" s="89"/>
    </row>
    <row r="418" spans="1:45" s="90" customFormat="1" ht="15" hidden="1">
      <c r="A418" s="724">
        <v>3</v>
      </c>
      <c r="B418" s="704" t="s">
        <v>416</v>
      </c>
      <c r="C418" s="698"/>
      <c r="D418" s="698"/>
      <c r="E418" s="698"/>
      <c r="F418" s="699"/>
      <c r="G418" s="699"/>
      <c r="H418" s="699"/>
      <c r="I418" s="699"/>
      <c r="J418" s="699"/>
      <c r="K418" s="699"/>
      <c r="L418" s="699"/>
      <c r="M418" s="699"/>
      <c r="N418" s="699"/>
      <c r="O418" s="699"/>
      <c r="P418" s="699"/>
      <c r="Q418" s="699"/>
      <c r="R418" s="699"/>
      <c r="S418" s="699"/>
      <c r="T418" s="699"/>
      <c r="U418" s="699"/>
      <c r="V418" s="699"/>
      <c r="W418" s="699"/>
      <c r="X418" s="699"/>
      <c r="Y418" s="699"/>
      <c r="Z418" s="699"/>
      <c r="AA418" s="699"/>
      <c r="AB418" s="699"/>
      <c r="AC418" s="699"/>
      <c r="AD418" s="699"/>
      <c r="AE418" s="699"/>
      <c r="AF418" s="699"/>
      <c r="AG418" s="699"/>
      <c r="AH418" s="699"/>
      <c r="AI418" s="699"/>
      <c r="AJ418" s="699"/>
      <c r="AK418" s="691"/>
      <c r="AL418" s="702"/>
      <c r="AM418" s="702"/>
      <c r="AN418" s="702"/>
      <c r="AO418" s="89"/>
      <c r="AP418" s="89"/>
      <c r="AQ418" s="89"/>
      <c r="AR418" s="89"/>
      <c r="AS418" s="89"/>
    </row>
    <row r="419" spans="1:45" s="90" customFormat="1" ht="15" hidden="1">
      <c r="A419" s="724">
        <v>4</v>
      </c>
      <c r="B419" s="704" t="s">
        <v>417</v>
      </c>
      <c r="C419" s="698"/>
      <c r="D419" s="698"/>
      <c r="E419" s="698"/>
      <c r="F419" s="699"/>
      <c r="G419" s="699"/>
      <c r="H419" s="699"/>
      <c r="I419" s="699"/>
      <c r="J419" s="699"/>
      <c r="K419" s="699"/>
      <c r="L419" s="699"/>
      <c r="M419" s="699"/>
      <c r="N419" s="699"/>
      <c r="O419" s="699"/>
      <c r="P419" s="699"/>
      <c r="Q419" s="699"/>
      <c r="R419" s="699"/>
      <c r="S419" s="699"/>
      <c r="T419" s="699"/>
      <c r="U419" s="699"/>
      <c r="V419" s="699"/>
      <c r="W419" s="699"/>
      <c r="X419" s="699"/>
      <c r="Y419" s="699"/>
      <c r="Z419" s="699"/>
      <c r="AA419" s="699"/>
      <c r="AB419" s="699"/>
      <c r="AC419" s="699"/>
      <c r="AD419" s="699"/>
      <c r="AE419" s="699"/>
      <c r="AF419" s="699"/>
      <c r="AG419" s="699"/>
      <c r="AH419" s="699"/>
      <c r="AI419" s="699"/>
      <c r="AJ419" s="699"/>
      <c r="AK419" s="691"/>
      <c r="AL419" s="702"/>
      <c r="AM419" s="702"/>
      <c r="AN419" s="702"/>
      <c r="AO419" s="89"/>
      <c r="AP419" s="89"/>
      <c r="AQ419" s="89"/>
      <c r="AR419" s="89"/>
      <c r="AS419" s="89"/>
    </row>
    <row r="420" spans="1:45" s="90" customFormat="1" ht="15" hidden="1">
      <c r="A420" s="724">
        <v>5</v>
      </c>
      <c r="B420" s="704" t="s">
        <v>418</v>
      </c>
      <c r="C420" s="698"/>
      <c r="D420" s="698"/>
      <c r="E420" s="698"/>
      <c r="F420" s="699"/>
      <c r="G420" s="699"/>
      <c r="H420" s="699"/>
      <c r="I420" s="699"/>
      <c r="J420" s="699"/>
      <c r="K420" s="699"/>
      <c r="L420" s="699"/>
      <c r="M420" s="699"/>
      <c r="N420" s="699"/>
      <c r="O420" s="699"/>
      <c r="P420" s="699"/>
      <c r="Q420" s="699"/>
      <c r="R420" s="699"/>
      <c r="S420" s="699"/>
      <c r="T420" s="699"/>
      <c r="U420" s="699"/>
      <c r="V420" s="699"/>
      <c r="W420" s="699"/>
      <c r="X420" s="699"/>
      <c r="Y420" s="699"/>
      <c r="Z420" s="699"/>
      <c r="AA420" s="699"/>
      <c r="AB420" s="699"/>
      <c r="AC420" s="699"/>
      <c r="AD420" s="699"/>
      <c r="AE420" s="699"/>
      <c r="AF420" s="699"/>
      <c r="AG420" s="699"/>
      <c r="AH420" s="699"/>
      <c r="AI420" s="699"/>
      <c r="AJ420" s="699"/>
      <c r="AK420" s="691"/>
      <c r="AL420" s="702"/>
      <c r="AM420" s="702"/>
      <c r="AN420" s="702"/>
      <c r="AO420" s="89"/>
      <c r="AP420" s="89"/>
      <c r="AQ420" s="89"/>
      <c r="AR420" s="89"/>
      <c r="AS420" s="89"/>
    </row>
    <row r="421" spans="1:45" s="90" customFormat="1" ht="15" hidden="1">
      <c r="A421" s="724">
        <v>6</v>
      </c>
      <c r="B421" s="704" t="s">
        <v>419</v>
      </c>
      <c r="C421" s="698"/>
      <c r="D421" s="698"/>
      <c r="E421" s="698"/>
      <c r="F421" s="699"/>
      <c r="G421" s="699"/>
      <c r="H421" s="699"/>
      <c r="I421" s="699"/>
      <c r="J421" s="699"/>
      <c r="K421" s="699"/>
      <c r="L421" s="699"/>
      <c r="M421" s="699"/>
      <c r="N421" s="699"/>
      <c r="O421" s="699"/>
      <c r="P421" s="699"/>
      <c r="Q421" s="699"/>
      <c r="R421" s="699"/>
      <c r="S421" s="699"/>
      <c r="T421" s="699"/>
      <c r="U421" s="699"/>
      <c r="V421" s="699"/>
      <c r="W421" s="699"/>
      <c r="X421" s="699"/>
      <c r="Y421" s="699"/>
      <c r="Z421" s="699"/>
      <c r="AA421" s="699"/>
      <c r="AB421" s="699"/>
      <c r="AC421" s="699"/>
      <c r="AD421" s="699"/>
      <c r="AE421" s="699"/>
      <c r="AF421" s="699"/>
      <c r="AG421" s="699"/>
      <c r="AH421" s="699"/>
      <c r="AI421" s="699"/>
      <c r="AJ421" s="699"/>
      <c r="AK421" s="691"/>
      <c r="AL421" s="702"/>
      <c r="AM421" s="702"/>
      <c r="AN421" s="702"/>
      <c r="AO421" s="89"/>
      <c r="AP421" s="89"/>
      <c r="AQ421" s="89"/>
      <c r="AR421" s="89"/>
      <c r="AS421" s="89"/>
    </row>
    <row r="422" spans="1:45" s="90" customFormat="1" ht="15" hidden="1">
      <c r="A422" s="724">
        <v>7</v>
      </c>
      <c r="B422" s="704" t="s">
        <v>420</v>
      </c>
      <c r="C422" s="698"/>
      <c r="D422" s="698"/>
      <c r="E422" s="698"/>
      <c r="F422" s="699"/>
      <c r="G422" s="699"/>
      <c r="H422" s="699"/>
      <c r="I422" s="699"/>
      <c r="J422" s="699"/>
      <c r="K422" s="699"/>
      <c r="L422" s="699"/>
      <c r="M422" s="699"/>
      <c r="N422" s="699"/>
      <c r="O422" s="699"/>
      <c r="P422" s="699"/>
      <c r="Q422" s="699"/>
      <c r="R422" s="699"/>
      <c r="S422" s="699"/>
      <c r="T422" s="699"/>
      <c r="U422" s="699"/>
      <c r="V422" s="699"/>
      <c r="W422" s="699"/>
      <c r="X422" s="699"/>
      <c r="Y422" s="699"/>
      <c r="Z422" s="699"/>
      <c r="AA422" s="699"/>
      <c r="AB422" s="699"/>
      <c r="AC422" s="699"/>
      <c r="AD422" s="699"/>
      <c r="AE422" s="699"/>
      <c r="AF422" s="699"/>
      <c r="AG422" s="699"/>
      <c r="AH422" s="699"/>
      <c r="AI422" s="699"/>
      <c r="AJ422" s="699"/>
      <c r="AK422" s="691"/>
      <c r="AL422" s="702"/>
      <c r="AM422" s="702"/>
      <c r="AN422" s="702"/>
      <c r="AO422" s="89"/>
      <c r="AP422" s="89"/>
      <c r="AQ422" s="89"/>
      <c r="AR422" s="89"/>
      <c r="AS422" s="89"/>
    </row>
    <row r="423" spans="1:45" s="90" customFormat="1" ht="15" hidden="1">
      <c r="A423" s="724">
        <v>8</v>
      </c>
      <c r="B423" s="704" t="s">
        <v>421</v>
      </c>
      <c r="C423" s="698"/>
      <c r="D423" s="698"/>
      <c r="E423" s="698"/>
      <c r="F423" s="699"/>
      <c r="G423" s="699"/>
      <c r="H423" s="699"/>
      <c r="I423" s="699"/>
      <c r="J423" s="699"/>
      <c r="K423" s="699"/>
      <c r="L423" s="699"/>
      <c r="M423" s="699"/>
      <c r="N423" s="699"/>
      <c r="O423" s="699"/>
      <c r="P423" s="699"/>
      <c r="Q423" s="699"/>
      <c r="R423" s="699"/>
      <c r="S423" s="699"/>
      <c r="T423" s="699"/>
      <c r="U423" s="699"/>
      <c r="V423" s="699"/>
      <c r="W423" s="699"/>
      <c r="X423" s="699"/>
      <c r="Y423" s="699"/>
      <c r="Z423" s="699"/>
      <c r="AA423" s="699"/>
      <c r="AB423" s="699"/>
      <c r="AC423" s="699"/>
      <c r="AD423" s="699"/>
      <c r="AE423" s="699"/>
      <c r="AF423" s="699"/>
      <c r="AG423" s="699"/>
      <c r="AH423" s="699"/>
      <c r="AI423" s="699"/>
      <c r="AJ423" s="699"/>
      <c r="AK423" s="691"/>
      <c r="AL423" s="702"/>
      <c r="AM423" s="702"/>
      <c r="AN423" s="702"/>
      <c r="AO423" s="89"/>
      <c r="AP423" s="89"/>
      <c r="AQ423" s="89"/>
      <c r="AR423" s="89"/>
      <c r="AS423" s="89"/>
    </row>
    <row r="424" spans="1:45" s="90" customFormat="1" ht="15" hidden="1">
      <c r="A424" s="724">
        <v>9</v>
      </c>
      <c r="B424" s="704" t="s">
        <v>422</v>
      </c>
      <c r="C424" s="698"/>
      <c r="D424" s="698"/>
      <c r="E424" s="698"/>
      <c r="F424" s="699"/>
      <c r="G424" s="699"/>
      <c r="H424" s="699"/>
      <c r="I424" s="699"/>
      <c r="J424" s="699"/>
      <c r="K424" s="699"/>
      <c r="L424" s="699"/>
      <c r="M424" s="699"/>
      <c r="N424" s="699"/>
      <c r="O424" s="699"/>
      <c r="P424" s="699"/>
      <c r="Q424" s="699"/>
      <c r="R424" s="699"/>
      <c r="S424" s="699"/>
      <c r="T424" s="699"/>
      <c r="U424" s="699"/>
      <c r="V424" s="699"/>
      <c r="W424" s="699"/>
      <c r="X424" s="699"/>
      <c r="Y424" s="699"/>
      <c r="Z424" s="699"/>
      <c r="AA424" s="699"/>
      <c r="AB424" s="699"/>
      <c r="AC424" s="699"/>
      <c r="AD424" s="699"/>
      <c r="AE424" s="699"/>
      <c r="AF424" s="699"/>
      <c r="AG424" s="699"/>
      <c r="AH424" s="699"/>
      <c r="AI424" s="699"/>
      <c r="AJ424" s="699"/>
      <c r="AK424" s="691"/>
      <c r="AL424" s="702"/>
      <c r="AM424" s="702"/>
      <c r="AN424" s="702"/>
      <c r="AO424" s="89"/>
      <c r="AP424" s="89"/>
      <c r="AQ424" s="89"/>
      <c r="AR424" s="89"/>
      <c r="AS424" s="89"/>
    </row>
    <row r="425" spans="1:45" s="90" customFormat="1" ht="15" hidden="1">
      <c r="A425" s="724">
        <v>10</v>
      </c>
      <c r="B425" s="704" t="s">
        <v>423</v>
      </c>
      <c r="C425" s="698"/>
      <c r="D425" s="698"/>
      <c r="E425" s="698"/>
      <c r="F425" s="699"/>
      <c r="G425" s="699"/>
      <c r="H425" s="699"/>
      <c r="I425" s="699"/>
      <c r="J425" s="699"/>
      <c r="K425" s="699"/>
      <c r="L425" s="699"/>
      <c r="M425" s="699"/>
      <c r="N425" s="699"/>
      <c r="O425" s="699"/>
      <c r="P425" s="699"/>
      <c r="Q425" s="699"/>
      <c r="R425" s="699"/>
      <c r="S425" s="699"/>
      <c r="T425" s="699"/>
      <c r="U425" s="699"/>
      <c r="V425" s="699"/>
      <c r="W425" s="699"/>
      <c r="X425" s="699"/>
      <c r="Y425" s="699"/>
      <c r="Z425" s="699"/>
      <c r="AA425" s="699"/>
      <c r="AB425" s="699"/>
      <c r="AC425" s="699"/>
      <c r="AD425" s="699"/>
      <c r="AE425" s="699"/>
      <c r="AF425" s="699"/>
      <c r="AG425" s="699"/>
      <c r="AH425" s="699"/>
      <c r="AI425" s="699"/>
      <c r="AJ425" s="699"/>
      <c r="AK425" s="691"/>
      <c r="AL425" s="702"/>
      <c r="AM425" s="702"/>
      <c r="AN425" s="702"/>
      <c r="AO425" s="89"/>
      <c r="AP425" s="89"/>
      <c r="AQ425" s="89"/>
      <c r="AR425" s="89"/>
      <c r="AS425" s="89"/>
    </row>
    <row r="426" spans="1:45" s="90" customFormat="1" ht="15" hidden="1">
      <c r="A426" s="724">
        <v>11</v>
      </c>
      <c r="B426" s="704" t="s">
        <v>424</v>
      </c>
      <c r="C426" s="698"/>
      <c r="D426" s="698"/>
      <c r="E426" s="698"/>
      <c r="F426" s="699"/>
      <c r="G426" s="699"/>
      <c r="H426" s="699"/>
      <c r="I426" s="699"/>
      <c r="J426" s="699"/>
      <c r="K426" s="699"/>
      <c r="L426" s="699"/>
      <c r="M426" s="699"/>
      <c r="N426" s="699"/>
      <c r="O426" s="699"/>
      <c r="P426" s="699"/>
      <c r="Q426" s="699"/>
      <c r="R426" s="699"/>
      <c r="S426" s="699"/>
      <c r="T426" s="699"/>
      <c r="U426" s="699"/>
      <c r="V426" s="699"/>
      <c r="W426" s="699"/>
      <c r="X426" s="699"/>
      <c r="Y426" s="699"/>
      <c r="Z426" s="699"/>
      <c r="AA426" s="699"/>
      <c r="AB426" s="699"/>
      <c r="AC426" s="699"/>
      <c r="AD426" s="699"/>
      <c r="AE426" s="699"/>
      <c r="AF426" s="699"/>
      <c r="AG426" s="699"/>
      <c r="AH426" s="699"/>
      <c r="AI426" s="699"/>
      <c r="AJ426" s="699"/>
      <c r="AK426" s="691"/>
      <c r="AL426" s="702"/>
      <c r="AM426" s="702"/>
      <c r="AN426" s="702"/>
      <c r="AO426" s="89"/>
      <c r="AP426" s="89"/>
      <c r="AQ426" s="89"/>
      <c r="AR426" s="89"/>
      <c r="AS426" s="89"/>
    </row>
    <row r="427" spans="1:45" s="90" customFormat="1" ht="15" hidden="1">
      <c r="A427" s="724">
        <v>12</v>
      </c>
      <c r="B427" s="704" t="s">
        <v>425</v>
      </c>
      <c r="C427" s="698"/>
      <c r="D427" s="698"/>
      <c r="E427" s="698"/>
      <c r="F427" s="699"/>
      <c r="G427" s="699"/>
      <c r="H427" s="699"/>
      <c r="I427" s="699"/>
      <c r="J427" s="699"/>
      <c r="K427" s="699"/>
      <c r="L427" s="699"/>
      <c r="M427" s="699"/>
      <c r="N427" s="699"/>
      <c r="O427" s="699"/>
      <c r="P427" s="699"/>
      <c r="Q427" s="699"/>
      <c r="R427" s="699"/>
      <c r="S427" s="699"/>
      <c r="T427" s="699"/>
      <c r="U427" s="699"/>
      <c r="V427" s="699"/>
      <c r="W427" s="699"/>
      <c r="X427" s="699"/>
      <c r="Y427" s="699"/>
      <c r="Z427" s="699"/>
      <c r="AA427" s="699"/>
      <c r="AB427" s="699"/>
      <c r="AC427" s="699"/>
      <c r="AD427" s="699"/>
      <c r="AE427" s="699"/>
      <c r="AF427" s="699"/>
      <c r="AG427" s="699"/>
      <c r="AH427" s="699"/>
      <c r="AI427" s="699"/>
      <c r="AJ427" s="699"/>
      <c r="AK427" s="691"/>
      <c r="AL427" s="702"/>
      <c r="AM427" s="702"/>
      <c r="AN427" s="702"/>
      <c r="AO427" s="89"/>
      <c r="AP427" s="89"/>
      <c r="AQ427" s="89"/>
      <c r="AR427" s="89"/>
      <c r="AS427" s="89"/>
    </row>
    <row r="428" spans="1:45" s="90" customFormat="1" ht="15" hidden="1">
      <c r="A428" s="724">
        <v>13</v>
      </c>
      <c r="B428" s="704" t="s">
        <v>426</v>
      </c>
      <c r="C428" s="698"/>
      <c r="D428" s="698"/>
      <c r="E428" s="698"/>
      <c r="F428" s="699"/>
      <c r="G428" s="699"/>
      <c r="H428" s="699"/>
      <c r="I428" s="699"/>
      <c r="J428" s="699"/>
      <c r="K428" s="699"/>
      <c r="L428" s="699"/>
      <c r="M428" s="699"/>
      <c r="N428" s="699"/>
      <c r="O428" s="699"/>
      <c r="P428" s="699"/>
      <c r="Q428" s="699"/>
      <c r="R428" s="699"/>
      <c r="S428" s="699"/>
      <c r="T428" s="699"/>
      <c r="U428" s="699"/>
      <c r="V428" s="699"/>
      <c r="W428" s="699"/>
      <c r="X428" s="699"/>
      <c r="Y428" s="699"/>
      <c r="Z428" s="699"/>
      <c r="AA428" s="699"/>
      <c r="AB428" s="699"/>
      <c r="AC428" s="699"/>
      <c r="AD428" s="699"/>
      <c r="AE428" s="699"/>
      <c r="AF428" s="699"/>
      <c r="AG428" s="699"/>
      <c r="AH428" s="699"/>
      <c r="AI428" s="699"/>
      <c r="AJ428" s="699"/>
      <c r="AK428" s="691"/>
      <c r="AL428" s="702"/>
      <c r="AM428" s="702"/>
      <c r="AN428" s="702"/>
      <c r="AO428" s="89"/>
      <c r="AP428" s="89"/>
      <c r="AQ428" s="89"/>
      <c r="AR428" s="89"/>
      <c r="AS428" s="89"/>
    </row>
    <row r="429" spans="1:45" s="90" customFormat="1" ht="15" hidden="1">
      <c r="A429" s="724">
        <v>14</v>
      </c>
      <c r="B429" s="704" t="s">
        <v>427</v>
      </c>
      <c r="C429" s="698"/>
      <c r="D429" s="698"/>
      <c r="E429" s="698"/>
      <c r="F429" s="699"/>
      <c r="G429" s="699"/>
      <c r="H429" s="699"/>
      <c r="I429" s="699"/>
      <c r="J429" s="699"/>
      <c r="K429" s="699"/>
      <c r="L429" s="699"/>
      <c r="M429" s="699"/>
      <c r="N429" s="699"/>
      <c r="O429" s="699"/>
      <c r="P429" s="699"/>
      <c r="Q429" s="699"/>
      <c r="R429" s="699"/>
      <c r="S429" s="699"/>
      <c r="T429" s="699"/>
      <c r="U429" s="699"/>
      <c r="V429" s="699"/>
      <c r="W429" s="699"/>
      <c r="X429" s="699"/>
      <c r="Y429" s="699"/>
      <c r="Z429" s="699"/>
      <c r="AA429" s="699"/>
      <c r="AB429" s="699"/>
      <c r="AC429" s="699"/>
      <c r="AD429" s="699"/>
      <c r="AE429" s="699"/>
      <c r="AF429" s="699"/>
      <c r="AG429" s="699"/>
      <c r="AH429" s="699"/>
      <c r="AI429" s="699"/>
      <c r="AJ429" s="699"/>
      <c r="AK429" s="691"/>
      <c r="AL429" s="702"/>
      <c r="AM429" s="702"/>
      <c r="AN429" s="702"/>
      <c r="AO429" s="89"/>
      <c r="AP429" s="89"/>
      <c r="AQ429" s="89"/>
      <c r="AR429" s="89"/>
      <c r="AS429" s="89"/>
    </row>
    <row r="430" spans="1:45" s="90" customFormat="1" ht="15" hidden="1">
      <c r="A430" s="724">
        <v>15</v>
      </c>
      <c r="B430" s="704" t="s">
        <v>428</v>
      </c>
      <c r="C430" s="698"/>
      <c r="D430" s="698"/>
      <c r="E430" s="698"/>
      <c r="F430" s="699"/>
      <c r="G430" s="699"/>
      <c r="H430" s="699"/>
      <c r="I430" s="699"/>
      <c r="J430" s="699"/>
      <c r="K430" s="699"/>
      <c r="L430" s="699"/>
      <c r="M430" s="699"/>
      <c r="N430" s="699"/>
      <c r="O430" s="699"/>
      <c r="P430" s="699"/>
      <c r="Q430" s="699"/>
      <c r="R430" s="699"/>
      <c r="S430" s="699"/>
      <c r="T430" s="699"/>
      <c r="U430" s="699"/>
      <c r="V430" s="699"/>
      <c r="W430" s="699"/>
      <c r="X430" s="699"/>
      <c r="Y430" s="699"/>
      <c r="Z430" s="699"/>
      <c r="AA430" s="699"/>
      <c r="AB430" s="699"/>
      <c r="AC430" s="699"/>
      <c r="AD430" s="699"/>
      <c r="AE430" s="699"/>
      <c r="AF430" s="699"/>
      <c r="AG430" s="699"/>
      <c r="AH430" s="699"/>
      <c r="AI430" s="699"/>
      <c r="AJ430" s="699"/>
      <c r="AK430" s="691"/>
      <c r="AL430" s="702"/>
      <c r="AM430" s="702"/>
      <c r="AN430" s="702"/>
      <c r="AO430" s="89"/>
      <c r="AP430" s="89"/>
      <c r="AQ430" s="89"/>
      <c r="AR430" s="89"/>
      <c r="AS430" s="89"/>
    </row>
    <row r="431" spans="1:45" s="90" customFormat="1" ht="15" hidden="1">
      <c r="A431" s="724">
        <v>16</v>
      </c>
      <c r="B431" s="704" t="s">
        <v>429</v>
      </c>
      <c r="C431" s="698"/>
      <c r="D431" s="698"/>
      <c r="E431" s="698"/>
      <c r="F431" s="699"/>
      <c r="G431" s="699"/>
      <c r="H431" s="699"/>
      <c r="I431" s="699"/>
      <c r="J431" s="699"/>
      <c r="K431" s="699"/>
      <c r="L431" s="699"/>
      <c r="M431" s="699"/>
      <c r="N431" s="699"/>
      <c r="O431" s="699"/>
      <c r="P431" s="699"/>
      <c r="Q431" s="699"/>
      <c r="R431" s="699"/>
      <c r="S431" s="699"/>
      <c r="T431" s="699"/>
      <c r="U431" s="699"/>
      <c r="V431" s="699"/>
      <c r="W431" s="699"/>
      <c r="X431" s="699"/>
      <c r="Y431" s="699"/>
      <c r="Z431" s="699"/>
      <c r="AA431" s="699"/>
      <c r="AB431" s="699"/>
      <c r="AC431" s="699"/>
      <c r="AD431" s="699"/>
      <c r="AE431" s="699"/>
      <c r="AF431" s="699"/>
      <c r="AG431" s="699"/>
      <c r="AH431" s="699"/>
      <c r="AI431" s="699"/>
      <c r="AJ431" s="699"/>
      <c r="AK431" s="691"/>
      <c r="AL431" s="702"/>
      <c r="AM431" s="702"/>
      <c r="AN431" s="702"/>
      <c r="AO431" s="89"/>
      <c r="AP431" s="89"/>
      <c r="AQ431" s="89"/>
      <c r="AR431" s="89"/>
      <c r="AS431" s="89"/>
    </row>
    <row r="432" spans="1:45" s="90" customFormat="1" ht="15" hidden="1">
      <c r="A432" s="724">
        <v>17</v>
      </c>
      <c r="B432" s="704" t="s">
        <v>430</v>
      </c>
      <c r="C432" s="698"/>
      <c r="D432" s="698"/>
      <c r="E432" s="698"/>
      <c r="F432" s="699"/>
      <c r="G432" s="699"/>
      <c r="H432" s="699"/>
      <c r="I432" s="699"/>
      <c r="J432" s="699"/>
      <c r="K432" s="699"/>
      <c r="L432" s="699"/>
      <c r="M432" s="699"/>
      <c r="N432" s="699"/>
      <c r="O432" s="699"/>
      <c r="P432" s="699"/>
      <c r="Q432" s="699"/>
      <c r="R432" s="699"/>
      <c r="S432" s="699"/>
      <c r="T432" s="699"/>
      <c r="U432" s="699"/>
      <c r="V432" s="699"/>
      <c r="W432" s="699"/>
      <c r="X432" s="699"/>
      <c r="Y432" s="699"/>
      <c r="Z432" s="699"/>
      <c r="AA432" s="699"/>
      <c r="AB432" s="699"/>
      <c r="AC432" s="699"/>
      <c r="AD432" s="699"/>
      <c r="AE432" s="699"/>
      <c r="AF432" s="699"/>
      <c r="AG432" s="699"/>
      <c r="AH432" s="699"/>
      <c r="AI432" s="699"/>
      <c r="AJ432" s="699"/>
      <c r="AK432" s="691"/>
      <c r="AL432" s="702"/>
      <c r="AM432" s="702"/>
      <c r="AN432" s="702"/>
      <c r="AO432" s="89"/>
      <c r="AP432" s="89"/>
      <c r="AQ432" s="89"/>
      <c r="AR432" s="89"/>
      <c r="AS432" s="89"/>
    </row>
    <row r="433" spans="1:45" s="90" customFormat="1" ht="30" hidden="1">
      <c r="A433" s="724">
        <v>18</v>
      </c>
      <c r="B433" s="704" t="s">
        <v>431</v>
      </c>
      <c r="C433" s="698"/>
      <c r="D433" s="698"/>
      <c r="E433" s="698"/>
      <c r="F433" s="699"/>
      <c r="G433" s="699"/>
      <c r="H433" s="699"/>
      <c r="I433" s="699"/>
      <c r="J433" s="699"/>
      <c r="K433" s="699"/>
      <c r="L433" s="699"/>
      <c r="M433" s="699"/>
      <c r="N433" s="699"/>
      <c r="O433" s="699"/>
      <c r="P433" s="699"/>
      <c r="Q433" s="699"/>
      <c r="R433" s="699"/>
      <c r="S433" s="699"/>
      <c r="T433" s="699"/>
      <c r="U433" s="699"/>
      <c r="V433" s="699"/>
      <c r="W433" s="699"/>
      <c r="X433" s="699"/>
      <c r="Y433" s="699"/>
      <c r="Z433" s="699"/>
      <c r="AA433" s="699"/>
      <c r="AB433" s="699"/>
      <c r="AC433" s="699"/>
      <c r="AD433" s="699"/>
      <c r="AE433" s="699"/>
      <c r="AF433" s="699"/>
      <c r="AG433" s="699"/>
      <c r="AH433" s="699"/>
      <c r="AI433" s="699"/>
      <c r="AJ433" s="699"/>
      <c r="AK433" s="691"/>
      <c r="AL433" s="702"/>
      <c r="AM433" s="702"/>
      <c r="AN433" s="702"/>
      <c r="AO433" s="89"/>
      <c r="AP433" s="89"/>
      <c r="AQ433" s="89"/>
      <c r="AR433" s="89"/>
      <c r="AS433" s="89"/>
    </row>
    <row r="434" spans="1:45" s="90" customFormat="1" ht="15" hidden="1">
      <c r="A434" s="724">
        <v>19</v>
      </c>
      <c r="B434" s="704" t="s">
        <v>432</v>
      </c>
      <c r="C434" s="698"/>
      <c r="D434" s="698"/>
      <c r="E434" s="698"/>
      <c r="F434" s="699"/>
      <c r="G434" s="699"/>
      <c r="H434" s="699"/>
      <c r="I434" s="699"/>
      <c r="J434" s="699"/>
      <c r="K434" s="699"/>
      <c r="L434" s="699"/>
      <c r="M434" s="699"/>
      <c r="N434" s="699"/>
      <c r="O434" s="699"/>
      <c r="P434" s="699"/>
      <c r="Q434" s="699"/>
      <c r="R434" s="699"/>
      <c r="S434" s="699"/>
      <c r="T434" s="699"/>
      <c r="U434" s="699"/>
      <c r="V434" s="699"/>
      <c r="W434" s="699"/>
      <c r="X434" s="699"/>
      <c r="Y434" s="699"/>
      <c r="Z434" s="699"/>
      <c r="AA434" s="699"/>
      <c r="AB434" s="699"/>
      <c r="AC434" s="699"/>
      <c r="AD434" s="699"/>
      <c r="AE434" s="699"/>
      <c r="AF434" s="699"/>
      <c r="AG434" s="699"/>
      <c r="AH434" s="699"/>
      <c r="AI434" s="699"/>
      <c r="AJ434" s="699"/>
      <c r="AK434" s="691"/>
      <c r="AL434" s="702"/>
      <c r="AM434" s="702"/>
      <c r="AN434" s="702"/>
      <c r="AO434" s="89"/>
      <c r="AP434" s="89"/>
      <c r="AQ434" s="89"/>
      <c r="AR434" s="89"/>
      <c r="AS434" s="89"/>
    </row>
    <row r="435" spans="1:45" s="90" customFormat="1" ht="15" hidden="1">
      <c r="A435" s="724">
        <v>20</v>
      </c>
      <c r="B435" s="704" t="s">
        <v>433</v>
      </c>
      <c r="C435" s="698"/>
      <c r="D435" s="698"/>
      <c r="E435" s="698"/>
      <c r="F435" s="699"/>
      <c r="G435" s="699"/>
      <c r="H435" s="699"/>
      <c r="I435" s="699"/>
      <c r="J435" s="699"/>
      <c r="K435" s="699"/>
      <c r="L435" s="699"/>
      <c r="M435" s="699"/>
      <c r="N435" s="699"/>
      <c r="O435" s="699"/>
      <c r="P435" s="699"/>
      <c r="Q435" s="699"/>
      <c r="R435" s="699"/>
      <c r="S435" s="699"/>
      <c r="T435" s="699"/>
      <c r="U435" s="699"/>
      <c r="V435" s="699"/>
      <c r="W435" s="699"/>
      <c r="X435" s="699"/>
      <c r="Y435" s="699"/>
      <c r="Z435" s="699"/>
      <c r="AA435" s="699"/>
      <c r="AB435" s="699"/>
      <c r="AC435" s="699"/>
      <c r="AD435" s="699"/>
      <c r="AE435" s="699"/>
      <c r="AF435" s="699"/>
      <c r="AG435" s="699"/>
      <c r="AH435" s="699"/>
      <c r="AI435" s="699"/>
      <c r="AJ435" s="699"/>
      <c r="AK435" s="691"/>
      <c r="AL435" s="702"/>
      <c r="AM435" s="702"/>
      <c r="AN435" s="702"/>
      <c r="AO435" s="89"/>
      <c r="AP435" s="89"/>
      <c r="AQ435" s="89"/>
      <c r="AR435" s="89"/>
      <c r="AS435" s="89"/>
    </row>
    <row r="436" spans="1:45" s="90" customFormat="1" ht="15" hidden="1">
      <c r="A436" s="724">
        <v>21</v>
      </c>
      <c r="B436" s="704" t="s">
        <v>434</v>
      </c>
      <c r="C436" s="698"/>
      <c r="D436" s="698"/>
      <c r="E436" s="698"/>
      <c r="F436" s="699"/>
      <c r="G436" s="699"/>
      <c r="H436" s="699"/>
      <c r="I436" s="699"/>
      <c r="J436" s="699"/>
      <c r="K436" s="699"/>
      <c r="L436" s="699"/>
      <c r="M436" s="699"/>
      <c r="N436" s="699"/>
      <c r="O436" s="699"/>
      <c r="P436" s="699"/>
      <c r="Q436" s="699"/>
      <c r="R436" s="699"/>
      <c r="S436" s="699"/>
      <c r="T436" s="699"/>
      <c r="U436" s="699"/>
      <c r="V436" s="699"/>
      <c r="W436" s="699"/>
      <c r="X436" s="699"/>
      <c r="Y436" s="699"/>
      <c r="Z436" s="699"/>
      <c r="AA436" s="699"/>
      <c r="AB436" s="699"/>
      <c r="AC436" s="699"/>
      <c r="AD436" s="699"/>
      <c r="AE436" s="699"/>
      <c r="AF436" s="699"/>
      <c r="AG436" s="699"/>
      <c r="AH436" s="699"/>
      <c r="AI436" s="699"/>
      <c r="AJ436" s="699"/>
      <c r="AK436" s="691"/>
      <c r="AL436" s="702"/>
      <c r="AM436" s="702"/>
      <c r="AN436" s="702"/>
      <c r="AO436" s="89"/>
      <c r="AP436" s="89"/>
      <c r="AQ436" s="89"/>
      <c r="AR436" s="89"/>
      <c r="AS436" s="89"/>
    </row>
    <row r="437" spans="1:45" s="90" customFormat="1" ht="15" hidden="1">
      <c r="A437" s="724">
        <v>22</v>
      </c>
      <c r="B437" s="704" t="s">
        <v>435</v>
      </c>
      <c r="C437" s="698"/>
      <c r="D437" s="698"/>
      <c r="E437" s="698"/>
      <c r="F437" s="699"/>
      <c r="G437" s="699"/>
      <c r="H437" s="699"/>
      <c r="I437" s="699"/>
      <c r="J437" s="699"/>
      <c r="K437" s="699"/>
      <c r="L437" s="699"/>
      <c r="M437" s="699"/>
      <c r="N437" s="699"/>
      <c r="O437" s="699"/>
      <c r="P437" s="699"/>
      <c r="Q437" s="699"/>
      <c r="R437" s="699"/>
      <c r="S437" s="699"/>
      <c r="T437" s="699"/>
      <c r="U437" s="699"/>
      <c r="V437" s="699"/>
      <c r="W437" s="699"/>
      <c r="X437" s="699"/>
      <c r="Y437" s="699"/>
      <c r="Z437" s="699"/>
      <c r="AA437" s="699"/>
      <c r="AB437" s="699"/>
      <c r="AC437" s="699"/>
      <c r="AD437" s="699"/>
      <c r="AE437" s="699"/>
      <c r="AF437" s="699"/>
      <c r="AG437" s="699"/>
      <c r="AH437" s="699"/>
      <c r="AI437" s="699"/>
      <c r="AJ437" s="699"/>
      <c r="AK437" s="691"/>
      <c r="AL437" s="702"/>
      <c r="AM437" s="702"/>
      <c r="AN437" s="702"/>
      <c r="AO437" s="89"/>
      <c r="AP437" s="89"/>
      <c r="AQ437" s="89"/>
      <c r="AR437" s="89"/>
      <c r="AS437" s="89"/>
    </row>
    <row r="438" spans="1:45" s="90" customFormat="1" ht="15" hidden="1">
      <c r="A438" s="724">
        <v>23</v>
      </c>
      <c r="B438" s="704" t="s">
        <v>436</v>
      </c>
      <c r="C438" s="698"/>
      <c r="D438" s="698"/>
      <c r="E438" s="698"/>
      <c r="F438" s="699"/>
      <c r="G438" s="699"/>
      <c r="H438" s="699"/>
      <c r="I438" s="699"/>
      <c r="J438" s="699"/>
      <c r="K438" s="699"/>
      <c r="L438" s="699"/>
      <c r="M438" s="699"/>
      <c r="N438" s="699"/>
      <c r="O438" s="699"/>
      <c r="P438" s="699"/>
      <c r="Q438" s="699"/>
      <c r="R438" s="699"/>
      <c r="S438" s="699"/>
      <c r="T438" s="699"/>
      <c r="U438" s="699"/>
      <c r="V438" s="699"/>
      <c r="W438" s="699"/>
      <c r="X438" s="699"/>
      <c r="Y438" s="699"/>
      <c r="Z438" s="699"/>
      <c r="AA438" s="699"/>
      <c r="AB438" s="699"/>
      <c r="AC438" s="699"/>
      <c r="AD438" s="699"/>
      <c r="AE438" s="699"/>
      <c r="AF438" s="699"/>
      <c r="AG438" s="699"/>
      <c r="AH438" s="699"/>
      <c r="AI438" s="699"/>
      <c r="AJ438" s="699"/>
      <c r="AK438" s="691"/>
      <c r="AL438" s="702"/>
      <c r="AM438" s="702"/>
      <c r="AN438" s="702"/>
      <c r="AO438" s="89"/>
      <c r="AP438" s="89"/>
      <c r="AQ438" s="89"/>
      <c r="AR438" s="89"/>
      <c r="AS438" s="89"/>
    </row>
    <row r="439" spans="1:45" s="90" customFormat="1" ht="15" hidden="1">
      <c r="A439" s="724">
        <v>24</v>
      </c>
      <c r="B439" s="704" t="s">
        <v>437</v>
      </c>
      <c r="C439" s="698"/>
      <c r="D439" s="698"/>
      <c r="E439" s="698"/>
      <c r="F439" s="699"/>
      <c r="G439" s="699"/>
      <c r="H439" s="699"/>
      <c r="I439" s="699"/>
      <c r="J439" s="699"/>
      <c r="K439" s="699"/>
      <c r="L439" s="699"/>
      <c r="M439" s="699"/>
      <c r="N439" s="699"/>
      <c r="O439" s="699"/>
      <c r="P439" s="699"/>
      <c r="Q439" s="699"/>
      <c r="R439" s="699"/>
      <c r="S439" s="699"/>
      <c r="T439" s="699"/>
      <c r="U439" s="699"/>
      <c r="V439" s="699"/>
      <c r="W439" s="699"/>
      <c r="X439" s="699"/>
      <c r="Y439" s="699"/>
      <c r="Z439" s="699"/>
      <c r="AA439" s="699"/>
      <c r="AB439" s="699"/>
      <c r="AC439" s="699"/>
      <c r="AD439" s="699"/>
      <c r="AE439" s="699"/>
      <c r="AF439" s="699"/>
      <c r="AG439" s="699"/>
      <c r="AH439" s="699"/>
      <c r="AI439" s="699"/>
      <c r="AJ439" s="699"/>
      <c r="AK439" s="691"/>
      <c r="AL439" s="702"/>
      <c r="AM439" s="702"/>
      <c r="AN439" s="702"/>
      <c r="AO439" s="89"/>
      <c r="AP439" s="89"/>
      <c r="AQ439" s="89"/>
      <c r="AR439" s="89"/>
      <c r="AS439" s="89"/>
    </row>
    <row r="440" spans="1:45" s="90" customFormat="1" ht="15" hidden="1">
      <c r="A440" s="724">
        <v>25</v>
      </c>
      <c r="B440" s="704" t="s">
        <v>438</v>
      </c>
      <c r="C440" s="698"/>
      <c r="D440" s="698"/>
      <c r="E440" s="698"/>
      <c r="F440" s="699"/>
      <c r="G440" s="699"/>
      <c r="H440" s="699"/>
      <c r="I440" s="699"/>
      <c r="J440" s="699"/>
      <c r="K440" s="699"/>
      <c r="L440" s="699"/>
      <c r="M440" s="699"/>
      <c r="N440" s="699"/>
      <c r="O440" s="699"/>
      <c r="P440" s="699"/>
      <c r="Q440" s="699"/>
      <c r="R440" s="699"/>
      <c r="S440" s="699"/>
      <c r="T440" s="699"/>
      <c r="U440" s="699"/>
      <c r="V440" s="699"/>
      <c r="W440" s="699"/>
      <c r="X440" s="699"/>
      <c r="Y440" s="699"/>
      <c r="Z440" s="699"/>
      <c r="AA440" s="699"/>
      <c r="AB440" s="699"/>
      <c r="AC440" s="699"/>
      <c r="AD440" s="699"/>
      <c r="AE440" s="699"/>
      <c r="AF440" s="699"/>
      <c r="AG440" s="699"/>
      <c r="AH440" s="699"/>
      <c r="AI440" s="699"/>
      <c r="AJ440" s="699"/>
      <c r="AK440" s="691"/>
      <c r="AL440" s="702"/>
      <c r="AM440" s="702"/>
      <c r="AN440" s="702"/>
      <c r="AO440" s="89"/>
      <c r="AP440" s="89"/>
      <c r="AQ440" s="89"/>
      <c r="AR440" s="89"/>
      <c r="AS440" s="89"/>
    </row>
    <row r="441" spans="1:45" s="90" customFormat="1" ht="15" hidden="1">
      <c r="A441" s="724">
        <v>26</v>
      </c>
      <c r="B441" s="704" t="s">
        <v>439</v>
      </c>
      <c r="C441" s="698"/>
      <c r="D441" s="698"/>
      <c r="E441" s="698"/>
      <c r="F441" s="699"/>
      <c r="G441" s="699"/>
      <c r="H441" s="699"/>
      <c r="I441" s="699"/>
      <c r="J441" s="699"/>
      <c r="K441" s="699"/>
      <c r="L441" s="699"/>
      <c r="M441" s="699"/>
      <c r="N441" s="699"/>
      <c r="O441" s="699"/>
      <c r="P441" s="699"/>
      <c r="Q441" s="699"/>
      <c r="R441" s="699"/>
      <c r="S441" s="699"/>
      <c r="T441" s="699"/>
      <c r="U441" s="699"/>
      <c r="V441" s="699"/>
      <c r="W441" s="699"/>
      <c r="X441" s="699"/>
      <c r="Y441" s="699"/>
      <c r="Z441" s="699"/>
      <c r="AA441" s="699"/>
      <c r="AB441" s="699"/>
      <c r="AC441" s="699"/>
      <c r="AD441" s="699"/>
      <c r="AE441" s="699"/>
      <c r="AF441" s="699"/>
      <c r="AG441" s="699"/>
      <c r="AH441" s="699"/>
      <c r="AI441" s="699"/>
      <c r="AJ441" s="699"/>
      <c r="AK441" s="691"/>
      <c r="AL441" s="702"/>
      <c r="AM441" s="702"/>
      <c r="AN441" s="702"/>
      <c r="AO441" s="89"/>
      <c r="AP441" s="89"/>
      <c r="AQ441" s="89"/>
      <c r="AR441" s="89"/>
      <c r="AS441" s="89"/>
    </row>
    <row r="442" spans="1:45" s="90" customFormat="1" ht="15" hidden="1">
      <c r="A442" s="724">
        <v>27</v>
      </c>
      <c r="B442" s="704" t="s">
        <v>440</v>
      </c>
      <c r="C442" s="698"/>
      <c r="D442" s="698"/>
      <c r="E442" s="698"/>
      <c r="F442" s="699"/>
      <c r="G442" s="699"/>
      <c r="H442" s="699"/>
      <c r="I442" s="699"/>
      <c r="J442" s="699"/>
      <c r="K442" s="699"/>
      <c r="L442" s="699"/>
      <c r="M442" s="699"/>
      <c r="N442" s="699"/>
      <c r="O442" s="699"/>
      <c r="P442" s="699"/>
      <c r="Q442" s="699"/>
      <c r="R442" s="699"/>
      <c r="S442" s="699"/>
      <c r="T442" s="699"/>
      <c r="U442" s="699"/>
      <c r="V442" s="699"/>
      <c r="W442" s="699"/>
      <c r="X442" s="699"/>
      <c r="Y442" s="699"/>
      <c r="Z442" s="699"/>
      <c r="AA442" s="699"/>
      <c r="AB442" s="699"/>
      <c r="AC442" s="699"/>
      <c r="AD442" s="699"/>
      <c r="AE442" s="699"/>
      <c r="AF442" s="699"/>
      <c r="AG442" s="699"/>
      <c r="AH442" s="699"/>
      <c r="AI442" s="699"/>
      <c r="AJ442" s="699"/>
      <c r="AK442" s="691"/>
      <c r="AL442" s="702"/>
      <c r="AM442" s="702"/>
      <c r="AN442" s="702"/>
      <c r="AO442" s="89"/>
      <c r="AP442" s="89"/>
      <c r="AQ442" s="89"/>
      <c r="AR442" s="89"/>
      <c r="AS442" s="89"/>
    </row>
    <row r="443" spans="1:45" s="90" customFormat="1" ht="15" hidden="1">
      <c r="A443" s="724">
        <v>28</v>
      </c>
      <c r="B443" s="704" t="s">
        <v>441</v>
      </c>
      <c r="C443" s="698"/>
      <c r="D443" s="698"/>
      <c r="E443" s="698"/>
      <c r="F443" s="699"/>
      <c r="G443" s="699"/>
      <c r="H443" s="699"/>
      <c r="I443" s="699"/>
      <c r="J443" s="699"/>
      <c r="K443" s="699"/>
      <c r="L443" s="699"/>
      <c r="M443" s="699"/>
      <c r="N443" s="699"/>
      <c r="O443" s="699"/>
      <c r="P443" s="699"/>
      <c r="Q443" s="699"/>
      <c r="R443" s="699"/>
      <c r="S443" s="699"/>
      <c r="T443" s="699"/>
      <c r="U443" s="699"/>
      <c r="V443" s="699"/>
      <c r="W443" s="699"/>
      <c r="X443" s="699"/>
      <c r="Y443" s="699"/>
      <c r="Z443" s="699"/>
      <c r="AA443" s="699"/>
      <c r="AB443" s="699"/>
      <c r="AC443" s="699"/>
      <c r="AD443" s="699"/>
      <c r="AE443" s="699"/>
      <c r="AF443" s="699"/>
      <c r="AG443" s="699"/>
      <c r="AH443" s="699"/>
      <c r="AI443" s="699"/>
      <c r="AJ443" s="699"/>
      <c r="AK443" s="691"/>
      <c r="AL443" s="702"/>
      <c r="AM443" s="702"/>
      <c r="AN443" s="702"/>
      <c r="AO443" s="89"/>
      <c r="AP443" s="89"/>
      <c r="AQ443" s="89"/>
      <c r="AR443" s="89"/>
      <c r="AS443" s="89"/>
    </row>
    <row r="444" spans="1:45" s="90" customFormat="1" ht="15" hidden="1">
      <c r="A444" s="724">
        <v>29</v>
      </c>
      <c r="B444" s="704" t="s">
        <v>442</v>
      </c>
      <c r="C444" s="698"/>
      <c r="D444" s="698"/>
      <c r="E444" s="698"/>
      <c r="F444" s="699"/>
      <c r="G444" s="699"/>
      <c r="H444" s="699"/>
      <c r="I444" s="699"/>
      <c r="J444" s="699"/>
      <c r="K444" s="699"/>
      <c r="L444" s="699"/>
      <c r="M444" s="699"/>
      <c r="N444" s="699"/>
      <c r="O444" s="699"/>
      <c r="P444" s="699"/>
      <c r="Q444" s="699"/>
      <c r="R444" s="699"/>
      <c r="S444" s="699"/>
      <c r="T444" s="699"/>
      <c r="U444" s="699"/>
      <c r="V444" s="699"/>
      <c r="W444" s="699"/>
      <c r="X444" s="699"/>
      <c r="Y444" s="699"/>
      <c r="Z444" s="699"/>
      <c r="AA444" s="699"/>
      <c r="AB444" s="699"/>
      <c r="AC444" s="699"/>
      <c r="AD444" s="699"/>
      <c r="AE444" s="699"/>
      <c r="AF444" s="699"/>
      <c r="AG444" s="699"/>
      <c r="AH444" s="699"/>
      <c r="AI444" s="699"/>
      <c r="AJ444" s="699"/>
      <c r="AK444" s="691"/>
      <c r="AL444" s="702"/>
      <c r="AM444" s="702"/>
      <c r="AN444" s="702"/>
      <c r="AO444" s="89"/>
      <c r="AP444" s="89"/>
      <c r="AQ444" s="89"/>
      <c r="AR444" s="89"/>
      <c r="AS444" s="89"/>
    </row>
    <row r="445" spans="1:45" s="90" customFormat="1" ht="15" hidden="1">
      <c r="A445" s="724">
        <v>30</v>
      </c>
      <c r="B445" s="704" t="s">
        <v>443</v>
      </c>
      <c r="C445" s="698"/>
      <c r="D445" s="698"/>
      <c r="E445" s="698"/>
      <c r="F445" s="699"/>
      <c r="G445" s="699"/>
      <c r="H445" s="699"/>
      <c r="I445" s="699"/>
      <c r="J445" s="699"/>
      <c r="K445" s="699"/>
      <c r="L445" s="699"/>
      <c r="M445" s="699"/>
      <c r="N445" s="699"/>
      <c r="O445" s="699"/>
      <c r="P445" s="699"/>
      <c r="Q445" s="699"/>
      <c r="R445" s="699"/>
      <c r="S445" s="699"/>
      <c r="T445" s="699"/>
      <c r="U445" s="699"/>
      <c r="V445" s="699"/>
      <c r="W445" s="699"/>
      <c r="X445" s="699"/>
      <c r="Y445" s="699"/>
      <c r="Z445" s="699"/>
      <c r="AA445" s="699"/>
      <c r="AB445" s="699"/>
      <c r="AC445" s="699"/>
      <c r="AD445" s="699"/>
      <c r="AE445" s="699"/>
      <c r="AF445" s="699"/>
      <c r="AG445" s="699"/>
      <c r="AH445" s="699"/>
      <c r="AI445" s="699"/>
      <c r="AJ445" s="699"/>
      <c r="AK445" s="691"/>
      <c r="AL445" s="702"/>
      <c r="AM445" s="702"/>
      <c r="AN445" s="702"/>
      <c r="AO445" s="89"/>
      <c r="AP445" s="89"/>
      <c r="AQ445" s="89"/>
      <c r="AR445" s="89"/>
      <c r="AS445" s="89"/>
    </row>
    <row r="446" spans="1:45" s="90" customFormat="1" ht="15" hidden="1">
      <c r="A446" s="724">
        <v>31</v>
      </c>
      <c r="B446" s="704" t="s">
        <v>444</v>
      </c>
      <c r="C446" s="698"/>
      <c r="D446" s="698"/>
      <c r="E446" s="698"/>
      <c r="F446" s="699"/>
      <c r="G446" s="699"/>
      <c r="H446" s="699"/>
      <c r="I446" s="699"/>
      <c r="J446" s="699"/>
      <c r="K446" s="699"/>
      <c r="L446" s="699"/>
      <c r="M446" s="699"/>
      <c r="N446" s="699"/>
      <c r="O446" s="699"/>
      <c r="P446" s="699"/>
      <c r="Q446" s="699"/>
      <c r="R446" s="699"/>
      <c r="S446" s="699"/>
      <c r="T446" s="699"/>
      <c r="U446" s="699"/>
      <c r="V446" s="699"/>
      <c r="W446" s="699"/>
      <c r="X446" s="699"/>
      <c r="Y446" s="699"/>
      <c r="Z446" s="699"/>
      <c r="AA446" s="699"/>
      <c r="AB446" s="699"/>
      <c r="AC446" s="699"/>
      <c r="AD446" s="699"/>
      <c r="AE446" s="699"/>
      <c r="AF446" s="699"/>
      <c r="AG446" s="699"/>
      <c r="AH446" s="699"/>
      <c r="AI446" s="699"/>
      <c r="AJ446" s="699"/>
      <c r="AK446" s="691"/>
      <c r="AL446" s="702"/>
      <c r="AM446" s="702"/>
      <c r="AN446" s="702"/>
      <c r="AO446" s="89"/>
      <c r="AP446" s="89"/>
      <c r="AQ446" s="89"/>
      <c r="AR446" s="89"/>
      <c r="AS446" s="89"/>
    </row>
    <row r="447" spans="1:45" s="90" customFormat="1" ht="15" hidden="1">
      <c r="A447" s="724">
        <v>32</v>
      </c>
      <c r="B447" s="704" t="s">
        <v>445</v>
      </c>
      <c r="C447" s="698"/>
      <c r="D447" s="698"/>
      <c r="E447" s="698"/>
      <c r="F447" s="699"/>
      <c r="G447" s="699"/>
      <c r="H447" s="699"/>
      <c r="I447" s="699"/>
      <c r="J447" s="699"/>
      <c r="K447" s="699"/>
      <c r="L447" s="699"/>
      <c r="M447" s="699"/>
      <c r="N447" s="699"/>
      <c r="O447" s="699"/>
      <c r="P447" s="699"/>
      <c r="Q447" s="699"/>
      <c r="R447" s="699"/>
      <c r="S447" s="699"/>
      <c r="T447" s="699"/>
      <c r="U447" s="699"/>
      <c r="V447" s="699"/>
      <c r="W447" s="699"/>
      <c r="X447" s="699"/>
      <c r="Y447" s="699"/>
      <c r="Z447" s="699"/>
      <c r="AA447" s="699"/>
      <c r="AB447" s="699"/>
      <c r="AC447" s="699"/>
      <c r="AD447" s="699"/>
      <c r="AE447" s="699"/>
      <c r="AF447" s="699"/>
      <c r="AG447" s="699"/>
      <c r="AH447" s="699"/>
      <c r="AI447" s="699"/>
      <c r="AJ447" s="699"/>
      <c r="AK447" s="691"/>
      <c r="AL447" s="702"/>
      <c r="AM447" s="702"/>
      <c r="AN447" s="702"/>
      <c r="AO447" s="89"/>
      <c r="AP447" s="89"/>
      <c r="AQ447" s="89"/>
      <c r="AR447" s="89"/>
      <c r="AS447" s="89"/>
    </row>
    <row r="448" spans="1:45" s="90" customFormat="1" ht="15" hidden="1">
      <c r="A448" s="724">
        <v>33</v>
      </c>
      <c r="B448" s="704" t="s">
        <v>446</v>
      </c>
      <c r="C448" s="698"/>
      <c r="D448" s="698"/>
      <c r="E448" s="698"/>
      <c r="F448" s="699"/>
      <c r="G448" s="699"/>
      <c r="H448" s="699"/>
      <c r="I448" s="699"/>
      <c r="J448" s="699"/>
      <c r="K448" s="699"/>
      <c r="L448" s="699"/>
      <c r="M448" s="699"/>
      <c r="N448" s="699"/>
      <c r="O448" s="699"/>
      <c r="P448" s="699"/>
      <c r="Q448" s="699"/>
      <c r="R448" s="699"/>
      <c r="S448" s="699"/>
      <c r="T448" s="699"/>
      <c r="U448" s="699"/>
      <c r="V448" s="699"/>
      <c r="W448" s="699"/>
      <c r="X448" s="699"/>
      <c r="Y448" s="699"/>
      <c r="Z448" s="699"/>
      <c r="AA448" s="699"/>
      <c r="AB448" s="699"/>
      <c r="AC448" s="699"/>
      <c r="AD448" s="699"/>
      <c r="AE448" s="699"/>
      <c r="AF448" s="699"/>
      <c r="AG448" s="699"/>
      <c r="AH448" s="699"/>
      <c r="AI448" s="699"/>
      <c r="AJ448" s="699"/>
      <c r="AK448" s="691"/>
      <c r="AL448" s="702"/>
      <c r="AM448" s="702"/>
      <c r="AN448" s="702"/>
      <c r="AO448" s="89"/>
      <c r="AP448" s="89"/>
      <c r="AQ448" s="89"/>
      <c r="AR448" s="89"/>
      <c r="AS448" s="89"/>
    </row>
    <row r="449" spans="1:45" s="90" customFormat="1" ht="24.75" customHeight="1">
      <c r="A449" s="709" t="s">
        <v>114</v>
      </c>
      <c r="B449" s="736" t="s">
        <v>115</v>
      </c>
      <c r="C449" s="698"/>
      <c r="D449" s="700">
        <f t="shared" ref="D449:AJ449" si="146">SUM(D450:D452)</f>
        <v>4154</v>
      </c>
      <c r="E449" s="700">
        <f t="shared" si="146"/>
        <v>4154</v>
      </c>
      <c r="F449" s="700">
        <f t="shared" si="146"/>
        <v>4154</v>
      </c>
      <c r="G449" s="700">
        <f t="shared" si="146"/>
        <v>4154</v>
      </c>
      <c r="H449" s="700">
        <f t="shared" si="146"/>
        <v>0</v>
      </c>
      <c r="I449" s="700">
        <f t="shared" si="146"/>
        <v>4154</v>
      </c>
      <c r="J449" s="700">
        <f t="shared" si="146"/>
        <v>0</v>
      </c>
      <c r="K449" s="700">
        <f t="shared" si="146"/>
        <v>0</v>
      </c>
      <c r="L449" s="700">
        <f t="shared" si="146"/>
        <v>0</v>
      </c>
      <c r="M449" s="700">
        <f t="shared" si="146"/>
        <v>0</v>
      </c>
      <c r="N449" s="700">
        <f t="shared" si="146"/>
        <v>0</v>
      </c>
      <c r="O449" s="700">
        <f t="shared" si="146"/>
        <v>0</v>
      </c>
      <c r="P449" s="700">
        <f t="shared" si="146"/>
        <v>4154</v>
      </c>
      <c r="Q449" s="700">
        <f t="shared" si="146"/>
        <v>4154</v>
      </c>
      <c r="R449" s="700">
        <f t="shared" si="146"/>
        <v>0</v>
      </c>
      <c r="S449" s="700">
        <f t="shared" si="146"/>
        <v>4154</v>
      </c>
      <c r="T449" s="700">
        <f t="shared" si="146"/>
        <v>4154</v>
      </c>
      <c r="U449" s="700">
        <f t="shared" si="146"/>
        <v>0</v>
      </c>
      <c r="V449" s="700">
        <f t="shared" si="146"/>
        <v>0</v>
      </c>
      <c r="W449" s="700">
        <f t="shared" si="146"/>
        <v>0</v>
      </c>
      <c r="X449" s="700">
        <f t="shared" si="146"/>
        <v>0</v>
      </c>
      <c r="Y449" s="700">
        <f t="shared" si="146"/>
        <v>0</v>
      </c>
      <c r="Z449" s="700">
        <f t="shared" si="146"/>
        <v>0</v>
      </c>
      <c r="AA449" s="700">
        <f t="shared" si="146"/>
        <v>0</v>
      </c>
      <c r="AB449" s="700">
        <f t="shared" si="146"/>
        <v>0</v>
      </c>
      <c r="AC449" s="700">
        <f t="shared" si="146"/>
        <v>0</v>
      </c>
      <c r="AD449" s="700">
        <f t="shared" si="146"/>
        <v>0</v>
      </c>
      <c r="AE449" s="700">
        <f t="shared" si="146"/>
        <v>1200</v>
      </c>
      <c r="AF449" s="700">
        <f t="shared" si="146"/>
        <v>1200</v>
      </c>
      <c r="AG449" s="700">
        <f t="shared" si="146"/>
        <v>0</v>
      </c>
      <c r="AH449" s="700">
        <f t="shared" si="146"/>
        <v>0</v>
      </c>
      <c r="AI449" s="700">
        <f t="shared" si="146"/>
        <v>0</v>
      </c>
      <c r="AJ449" s="700">
        <f t="shared" si="146"/>
        <v>0</v>
      </c>
      <c r="AK449" s="691"/>
      <c r="AL449" s="702"/>
      <c r="AM449" s="702"/>
      <c r="AN449" s="702"/>
      <c r="AO449" s="89"/>
      <c r="AP449" s="89"/>
      <c r="AQ449" s="89"/>
      <c r="AR449" s="89"/>
      <c r="AS449" s="89"/>
    </row>
    <row r="450" spans="1:45" s="90" customFormat="1" ht="31.5" customHeight="1">
      <c r="A450" s="724">
        <v>1</v>
      </c>
      <c r="B450" s="704" t="s">
        <v>507</v>
      </c>
      <c r="C450" s="698"/>
      <c r="D450" s="109">
        <f t="shared" ref="D450" si="147">E450</f>
        <v>4154</v>
      </c>
      <c r="E450" s="109">
        <v>4154</v>
      </c>
      <c r="F450" s="109">
        <f t="shared" ref="F450" si="148">G450+J450</f>
        <v>4154</v>
      </c>
      <c r="G450" s="109">
        <f t="shared" ref="G450" si="149">H450+I450</f>
        <v>4154</v>
      </c>
      <c r="H450" s="109"/>
      <c r="I450" s="109">
        <v>4154</v>
      </c>
      <c r="J450" s="109">
        <f t="shared" ref="J450" si="150">K450+L450</f>
        <v>0</v>
      </c>
      <c r="K450" s="109"/>
      <c r="L450" s="109"/>
      <c r="M450" s="109">
        <f t="shared" ref="M450:M451" si="151">N450+O450</f>
        <v>0</v>
      </c>
      <c r="N450" s="109"/>
      <c r="O450" s="109"/>
      <c r="P450" s="109">
        <f t="shared" ref="P450" si="152">Q450+R450</f>
        <v>4154</v>
      </c>
      <c r="Q450" s="109">
        <v>4154</v>
      </c>
      <c r="R450" s="109"/>
      <c r="S450" s="109">
        <f t="shared" ref="S450" si="153">T450+U450</f>
        <v>4154</v>
      </c>
      <c r="T450" s="109">
        <v>4154</v>
      </c>
      <c r="U450" s="109"/>
      <c r="V450" s="109">
        <f t="shared" ref="V450" si="154">W450+X450</f>
        <v>0</v>
      </c>
      <c r="W450" s="109"/>
      <c r="X450" s="109"/>
      <c r="Y450" s="109">
        <f t="shared" ref="Y450" si="155">Z450+AA450</f>
        <v>0</v>
      </c>
      <c r="Z450" s="109"/>
      <c r="AA450" s="109"/>
      <c r="AB450" s="109">
        <f t="shared" ref="AB450" si="156">AC450+AD450</f>
        <v>0</v>
      </c>
      <c r="AC450" s="109"/>
      <c r="AD450" s="109"/>
      <c r="AE450" s="109">
        <f t="shared" ref="AE450:AE452" si="157">AF450+AG450</f>
        <v>1200</v>
      </c>
      <c r="AF450" s="734">
        <v>1200</v>
      </c>
      <c r="AG450" s="109"/>
      <c r="AH450" s="705" t="s">
        <v>114</v>
      </c>
      <c r="AI450" s="699"/>
      <c r="AJ450" s="699"/>
      <c r="AK450" s="691"/>
      <c r="AL450" s="702"/>
      <c r="AM450" s="702"/>
      <c r="AN450" s="702"/>
      <c r="AO450" s="89"/>
      <c r="AP450" s="89"/>
      <c r="AQ450" s="89"/>
      <c r="AR450" s="89"/>
      <c r="AS450" s="89"/>
    </row>
    <row r="451" spans="1:45" s="90" customFormat="1" ht="30" hidden="1">
      <c r="A451" s="724">
        <v>7</v>
      </c>
      <c r="B451" s="704" t="s">
        <v>447</v>
      </c>
      <c r="C451" s="698"/>
      <c r="D451" s="698"/>
      <c r="E451" s="698"/>
      <c r="F451" s="109">
        <f>G451+L451</f>
        <v>0</v>
      </c>
      <c r="G451" s="109"/>
      <c r="H451" s="109"/>
      <c r="I451" s="109"/>
      <c r="J451" s="109"/>
      <c r="K451" s="109"/>
      <c r="L451" s="109"/>
      <c r="M451" s="109">
        <f t="shared" si="151"/>
        <v>0</v>
      </c>
      <c r="N451" s="109"/>
      <c r="O451" s="109"/>
      <c r="P451" s="109"/>
      <c r="Q451" s="109"/>
      <c r="R451" s="109"/>
      <c r="S451" s="109"/>
      <c r="T451" s="109"/>
      <c r="U451" s="109"/>
      <c r="V451" s="109"/>
      <c r="W451" s="109"/>
      <c r="X451" s="109"/>
      <c r="Y451" s="109"/>
      <c r="Z451" s="109"/>
      <c r="AA451" s="109"/>
      <c r="AB451" s="109"/>
      <c r="AC451" s="109"/>
      <c r="AD451" s="109"/>
      <c r="AE451" s="109">
        <f t="shared" si="157"/>
        <v>0</v>
      </c>
      <c r="AF451" s="734"/>
      <c r="AG451" s="109"/>
      <c r="AH451" s="699"/>
      <c r="AI451" s="699"/>
      <c r="AJ451" s="699"/>
      <c r="AK451" s="691"/>
      <c r="AL451" s="702"/>
      <c r="AM451" s="702"/>
      <c r="AN451" s="702"/>
      <c r="AO451" s="89"/>
      <c r="AP451" s="89"/>
      <c r="AQ451" s="89"/>
      <c r="AR451" s="89"/>
      <c r="AS451" s="89"/>
    </row>
    <row r="452" spans="1:45" s="90" customFormat="1" ht="30" hidden="1">
      <c r="A452" s="724">
        <v>8</v>
      </c>
      <c r="B452" s="704" t="s">
        <v>448</v>
      </c>
      <c r="C452" s="698"/>
      <c r="D452" s="698"/>
      <c r="E452" s="698"/>
      <c r="F452" s="109">
        <f>G452+L452</f>
        <v>0</v>
      </c>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f t="shared" si="157"/>
        <v>0</v>
      </c>
      <c r="AF452" s="734"/>
      <c r="AG452" s="109"/>
      <c r="AH452" s="699"/>
      <c r="AI452" s="699"/>
      <c r="AJ452" s="699"/>
      <c r="AK452" s="691"/>
      <c r="AL452" s="702"/>
      <c r="AM452" s="702"/>
      <c r="AN452" s="702"/>
      <c r="AO452" s="89"/>
      <c r="AP452" s="89"/>
      <c r="AQ452" s="89"/>
      <c r="AR452" s="89"/>
      <c r="AS452" s="89"/>
    </row>
    <row r="453" spans="1:45" s="16" customFormat="1" ht="43.5" customHeight="1">
      <c r="A453" s="693" t="s">
        <v>566</v>
      </c>
      <c r="B453" s="694" t="s">
        <v>563</v>
      </c>
      <c r="C453" s="695"/>
      <c r="D453" s="690">
        <v>118690</v>
      </c>
      <c r="E453" s="690">
        <v>83083.100000000006</v>
      </c>
      <c r="F453" s="690">
        <f>F454+F457+F461+F463+F474+F476+F478</f>
        <v>118682.9</v>
      </c>
      <c r="G453" s="690">
        <f t="shared" ref="G453:L453" si="158">G454+G457+G461+G463+G474+G476+G478</f>
        <v>83083</v>
      </c>
      <c r="H453" s="690">
        <f t="shared" si="158"/>
        <v>24924</v>
      </c>
      <c r="I453" s="690">
        <f t="shared" si="158"/>
        <v>58159</v>
      </c>
      <c r="J453" s="690">
        <f t="shared" si="158"/>
        <v>35599.9</v>
      </c>
      <c r="K453" s="690">
        <f t="shared" si="158"/>
        <v>36499.9</v>
      </c>
      <c r="L453" s="690">
        <f t="shared" si="158"/>
        <v>0</v>
      </c>
      <c r="M453" s="690"/>
      <c r="N453" s="690"/>
      <c r="O453" s="690"/>
      <c r="P453" s="690">
        <f>Q453+R453</f>
        <v>118690.1</v>
      </c>
      <c r="Q453" s="690">
        <v>83083.100000000006</v>
      </c>
      <c r="R453" s="690">
        <v>35607</v>
      </c>
      <c r="S453" s="690"/>
      <c r="T453" s="690"/>
      <c r="U453" s="690"/>
      <c r="V453" s="690">
        <f>W453+X453</f>
        <v>21000</v>
      </c>
      <c r="W453" s="690">
        <v>20000</v>
      </c>
      <c r="X453" s="690">
        <v>1000</v>
      </c>
      <c r="Y453" s="690">
        <f>Z453+AA453</f>
        <v>34738</v>
      </c>
      <c r="Z453" s="690">
        <v>33083</v>
      </c>
      <c r="AA453" s="690">
        <v>1655</v>
      </c>
      <c r="AB453" s="690">
        <f>AC453+AD453</f>
        <v>31500</v>
      </c>
      <c r="AC453" s="690">
        <v>30000</v>
      </c>
      <c r="AD453" s="690">
        <v>1500</v>
      </c>
      <c r="AE453" s="690" t="e">
        <f t="shared" ref="AE453:AJ453" si="159">AE454+AE457+AE461+AE463+AE474+AE476+AE478</f>
        <v>#REF!</v>
      </c>
      <c r="AF453" s="690" t="e">
        <f t="shared" si="159"/>
        <v>#REF!</v>
      </c>
      <c r="AG453" s="690" t="e">
        <f t="shared" si="159"/>
        <v>#REF!</v>
      </c>
      <c r="AH453" s="690" t="e">
        <f t="shared" si="159"/>
        <v>#REF!</v>
      </c>
      <c r="AI453" s="690" t="e">
        <f t="shared" si="159"/>
        <v>#REF!</v>
      </c>
      <c r="AJ453" s="690">
        <f t="shared" si="159"/>
        <v>0</v>
      </c>
      <c r="AK453" s="707" t="s">
        <v>552</v>
      </c>
      <c r="AL453" s="692">
        <f>AD453+AA453+X453+U453</f>
        <v>4155</v>
      </c>
      <c r="AM453" s="692">
        <f>AC453+Z453+W453+T453</f>
        <v>83083</v>
      </c>
      <c r="AN453" s="692">
        <f>AB453+Y453+V453+S453</f>
        <v>87238</v>
      </c>
      <c r="AO453" s="89"/>
      <c r="AP453" s="89"/>
      <c r="AQ453" s="89"/>
      <c r="AR453" s="89"/>
      <c r="AS453" s="89"/>
    </row>
    <row r="454" spans="1:45" s="90" customFormat="1" ht="24.75" hidden="1" customHeight="1">
      <c r="A454" s="709" t="s">
        <v>531</v>
      </c>
      <c r="B454" s="736" t="s">
        <v>451</v>
      </c>
      <c r="C454" s="698"/>
      <c r="D454" s="690">
        <f t="shared" ref="D454:AJ454" si="160">SUM(D455:D456)</f>
        <v>11025</v>
      </c>
      <c r="E454" s="690">
        <f t="shared" si="160"/>
        <v>7717</v>
      </c>
      <c r="F454" s="690">
        <f t="shared" si="160"/>
        <v>11025</v>
      </c>
      <c r="G454" s="690">
        <f t="shared" si="160"/>
        <v>7717</v>
      </c>
      <c r="H454" s="690">
        <f t="shared" si="160"/>
        <v>0</v>
      </c>
      <c r="I454" s="690">
        <f t="shared" si="160"/>
        <v>7717</v>
      </c>
      <c r="J454" s="690">
        <f t="shared" si="160"/>
        <v>3308</v>
      </c>
      <c r="K454" s="690">
        <f t="shared" si="160"/>
        <v>3308</v>
      </c>
      <c r="L454" s="690">
        <f t="shared" si="160"/>
        <v>0</v>
      </c>
      <c r="M454" s="690">
        <f t="shared" si="160"/>
        <v>3308</v>
      </c>
      <c r="N454" s="690">
        <f t="shared" si="160"/>
        <v>0</v>
      </c>
      <c r="O454" s="690">
        <f t="shared" si="160"/>
        <v>3308</v>
      </c>
      <c r="P454" s="690">
        <f t="shared" si="160"/>
        <v>7717</v>
      </c>
      <c r="Q454" s="690">
        <f t="shared" si="160"/>
        <v>7717</v>
      </c>
      <c r="R454" s="690">
        <f t="shared" si="160"/>
        <v>0</v>
      </c>
      <c r="S454" s="690">
        <f t="shared" si="160"/>
        <v>3000</v>
      </c>
      <c r="T454" s="690">
        <f t="shared" si="160"/>
        <v>3000</v>
      </c>
      <c r="U454" s="690">
        <f t="shared" si="160"/>
        <v>0</v>
      </c>
      <c r="V454" s="690">
        <f t="shared" si="160"/>
        <v>503</v>
      </c>
      <c r="W454" s="690">
        <f t="shared" si="160"/>
        <v>503</v>
      </c>
      <c r="X454" s="690">
        <f t="shared" si="160"/>
        <v>0</v>
      </c>
      <c r="Y454" s="690">
        <f t="shared" si="160"/>
        <v>4308</v>
      </c>
      <c r="Z454" s="690">
        <f t="shared" si="160"/>
        <v>3000</v>
      </c>
      <c r="AA454" s="690">
        <f t="shared" si="160"/>
        <v>1308</v>
      </c>
      <c r="AB454" s="690">
        <f t="shared" si="160"/>
        <v>3214</v>
      </c>
      <c r="AC454" s="690">
        <f t="shared" si="160"/>
        <v>1214</v>
      </c>
      <c r="AD454" s="690">
        <f t="shared" si="160"/>
        <v>2000</v>
      </c>
      <c r="AE454" s="690">
        <f t="shared" si="160"/>
        <v>3000</v>
      </c>
      <c r="AF454" s="690">
        <f t="shared" si="160"/>
        <v>3000</v>
      </c>
      <c r="AG454" s="690">
        <f t="shared" si="160"/>
        <v>0</v>
      </c>
      <c r="AH454" s="690">
        <f t="shared" si="160"/>
        <v>0</v>
      </c>
      <c r="AI454" s="690">
        <f t="shared" si="160"/>
        <v>0</v>
      </c>
      <c r="AJ454" s="690">
        <f t="shared" si="160"/>
        <v>0</v>
      </c>
      <c r="AK454" s="691"/>
      <c r="AL454" s="692">
        <f>AD454+AA454+X454+U454</f>
        <v>3308</v>
      </c>
      <c r="AM454" s="692">
        <f>AC454+Z454+W454+T454</f>
        <v>7717</v>
      </c>
      <c r="AN454" s="692">
        <f>AB454+Y454+V454+S454</f>
        <v>11025</v>
      </c>
      <c r="AO454" s="89"/>
      <c r="AP454" s="89"/>
      <c r="AQ454" s="89"/>
      <c r="AR454" s="89"/>
      <c r="AS454" s="89"/>
    </row>
    <row r="455" spans="1:45" s="90" customFormat="1" ht="21.75" hidden="1" customHeight="1">
      <c r="A455" s="739" t="s">
        <v>476</v>
      </c>
      <c r="B455" s="704" t="s">
        <v>452</v>
      </c>
      <c r="C455" s="698"/>
      <c r="D455" s="109">
        <v>6020</v>
      </c>
      <c r="E455" s="109">
        <v>4214</v>
      </c>
      <c r="F455" s="109">
        <f t="shared" ref="F455:F456" si="161">G455+J455</f>
        <v>6020</v>
      </c>
      <c r="G455" s="109">
        <f t="shared" ref="G455:G456" si="162">H455+I455</f>
        <v>4214</v>
      </c>
      <c r="H455" s="109"/>
      <c r="I455" s="109">
        <v>4214</v>
      </c>
      <c r="J455" s="109">
        <f t="shared" ref="J455:J467" si="163">K455+L455</f>
        <v>1806</v>
      </c>
      <c r="K455" s="109">
        <v>1806</v>
      </c>
      <c r="L455" s="109"/>
      <c r="M455" s="109">
        <f t="shared" ref="M455:M467" si="164">N455+O455</f>
        <v>1806</v>
      </c>
      <c r="N455" s="109"/>
      <c r="O455" s="109">
        <v>1806</v>
      </c>
      <c r="P455" s="109">
        <f t="shared" ref="P455:P467" si="165">Q455+R455</f>
        <v>4214</v>
      </c>
      <c r="Q455" s="109">
        <v>4214</v>
      </c>
      <c r="R455" s="109"/>
      <c r="S455" s="109">
        <f t="shared" ref="S455:S466" si="166">T455+U455</f>
        <v>0</v>
      </c>
      <c r="T455" s="109"/>
      <c r="U455" s="109"/>
      <c r="V455" s="109">
        <f t="shared" ref="V455:V456" si="167">W455+X455</f>
        <v>0</v>
      </c>
      <c r="W455" s="109"/>
      <c r="X455" s="109"/>
      <c r="Y455" s="109">
        <f t="shared" ref="Y455:Y456" si="168">Z455+AA455</f>
        <v>3806</v>
      </c>
      <c r="Z455" s="109">
        <v>3000</v>
      </c>
      <c r="AA455" s="109">
        <v>806</v>
      </c>
      <c r="AB455" s="109">
        <f t="shared" ref="AB455:AB456" si="169">AC455+AD455</f>
        <v>2214</v>
      </c>
      <c r="AC455" s="109">
        <v>1214</v>
      </c>
      <c r="AD455" s="109">
        <v>1000</v>
      </c>
      <c r="AE455" s="109">
        <f>AF455+AG455</f>
        <v>0</v>
      </c>
      <c r="AF455" s="734"/>
      <c r="AG455" s="699"/>
      <c r="AH455" s="705"/>
      <c r="AI455" s="699"/>
      <c r="AJ455" s="699"/>
      <c r="AK455" s="691"/>
      <c r="AL455" s="735">
        <f>F455*30/70</f>
        <v>2580</v>
      </c>
      <c r="AM455" s="702">
        <f>G30-AM30</f>
        <v>372220</v>
      </c>
      <c r="AN455" s="702"/>
      <c r="AO455" s="89"/>
      <c r="AP455" s="89"/>
      <c r="AQ455" s="89"/>
      <c r="AR455" s="89"/>
      <c r="AS455" s="89"/>
    </row>
    <row r="456" spans="1:45" s="90" customFormat="1" ht="21.75" hidden="1" customHeight="1">
      <c r="A456" s="739" t="s">
        <v>476</v>
      </c>
      <c r="B456" s="704" t="s">
        <v>453</v>
      </c>
      <c r="C456" s="698"/>
      <c r="D456" s="109">
        <v>5005</v>
      </c>
      <c r="E456" s="109">
        <v>3503</v>
      </c>
      <c r="F456" s="109">
        <f t="shared" si="161"/>
        <v>5005</v>
      </c>
      <c r="G456" s="109">
        <f t="shared" si="162"/>
        <v>3503</v>
      </c>
      <c r="H456" s="109"/>
      <c r="I456" s="109">
        <v>3503</v>
      </c>
      <c r="J456" s="109">
        <f t="shared" si="163"/>
        <v>1502</v>
      </c>
      <c r="K456" s="109">
        <v>1502</v>
      </c>
      <c r="L456" s="109"/>
      <c r="M456" s="109">
        <f t="shared" si="164"/>
        <v>1502</v>
      </c>
      <c r="N456" s="109"/>
      <c r="O456" s="109">
        <v>1502</v>
      </c>
      <c r="P456" s="109">
        <f t="shared" si="165"/>
        <v>3503</v>
      </c>
      <c r="Q456" s="109">
        <v>3503</v>
      </c>
      <c r="R456" s="109"/>
      <c r="S456" s="109">
        <f t="shared" si="166"/>
        <v>3000</v>
      </c>
      <c r="T456" s="109">
        <v>3000</v>
      </c>
      <c r="U456" s="109"/>
      <c r="V456" s="109">
        <f t="shared" si="167"/>
        <v>503</v>
      </c>
      <c r="W456" s="109">
        <v>503</v>
      </c>
      <c r="X456" s="109"/>
      <c r="Y456" s="109">
        <f t="shared" si="168"/>
        <v>502</v>
      </c>
      <c r="Z456" s="109"/>
      <c r="AA456" s="109">
        <v>502</v>
      </c>
      <c r="AB456" s="109">
        <f t="shared" si="169"/>
        <v>1000</v>
      </c>
      <c r="AC456" s="109"/>
      <c r="AD456" s="109">
        <v>1000</v>
      </c>
      <c r="AE456" s="109">
        <f>AF456+AG456</f>
        <v>3000</v>
      </c>
      <c r="AF456" s="734">
        <v>3000</v>
      </c>
      <c r="AG456" s="699"/>
      <c r="AH456" s="705" t="s">
        <v>114</v>
      </c>
      <c r="AI456" s="699"/>
      <c r="AJ456" s="699"/>
      <c r="AK456" s="691"/>
      <c r="AL456" s="735"/>
      <c r="AM456" s="702"/>
      <c r="AN456" s="702"/>
      <c r="AO456" s="89"/>
      <c r="AP456" s="89"/>
      <c r="AQ456" s="89"/>
      <c r="AR456" s="89"/>
      <c r="AS456" s="89"/>
    </row>
    <row r="457" spans="1:45" s="90" customFormat="1" ht="24.75" hidden="1" customHeight="1">
      <c r="A457" s="709" t="s">
        <v>22</v>
      </c>
      <c r="B457" s="736" t="s">
        <v>454</v>
      </c>
      <c r="C457" s="698"/>
      <c r="D457" s="690">
        <f t="shared" ref="D457:E457" si="170">SUM(D458:D460)</f>
        <v>60800</v>
      </c>
      <c r="E457" s="690">
        <f t="shared" si="170"/>
        <v>42564</v>
      </c>
      <c r="F457" s="690">
        <f>SUM(F458:F460)</f>
        <v>60800</v>
      </c>
      <c r="G457" s="690">
        <f t="shared" ref="G457:AJ457" si="171">SUM(G458:G460)</f>
        <v>42564</v>
      </c>
      <c r="H457" s="690">
        <f t="shared" si="171"/>
        <v>24924</v>
      </c>
      <c r="I457" s="690">
        <f t="shared" si="171"/>
        <v>17640</v>
      </c>
      <c r="J457" s="690">
        <f t="shared" si="171"/>
        <v>18236</v>
      </c>
      <c r="K457" s="690">
        <f t="shared" si="171"/>
        <v>19136</v>
      </c>
      <c r="L457" s="690">
        <f t="shared" si="171"/>
        <v>0</v>
      </c>
      <c r="M457" s="690">
        <f t="shared" si="171"/>
        <v>18236</v>
      </c>
      <c r="N457" s="690">
        <f t="shared" si="171"/>
        <v>0</v>
      </c>
      <c r="O457" s="690">
        <f t="shared" si="171"/>
        <v>18236</v>
      </c>
      <c r="P457" s="690">
        <f t="shared" si="171"/>
        <v>42564</v>
      </c>
      <c r="Q457" s="690">
        <f t="shared" si="171"/>
        <v>42564</v>
      </c>
      <c r="R457" s="690">
        <f t="shared" si="171"/>
        <v>0</v>
      </c>
      <c r="S457" s="690">
        <f t="shared" si="171"/>
        <v>8000</v>
      </c>
      <c r="T457" s="690">
        <f t="shared" si="171"/>
        <v>8000</v>
      </c>
      <c r="U457" s="690">
        <f t="shared" si="171"/>
        <v>0</v>
      </c>
      <c r="V457" s="690">
        <f t="shared" si="171"/>
        <v>25540</v>
      </c>
      <c r="W457" s="690">
        <f t="shared" si="171"/>
        <v>11624</v>
      </c>
      <c r="X457" s="690">
        <f t="shared" si="171"/>
        <v>13916</v>
      </c>
      <c r="Y457" s="690">
        <f t="shared" si="171"/>
        <v>22940</v>
      </c>
      <c r="Z457" s="690">
        <f t="shared" si="171"/>
        <v>12940</v>
      </c>
      <c r="AA457" s="690">
        <f t="shared" si="171"/>
        <v>10000</v>
      </c>
      <c r="AB457" s="690">
        <f t="shared" si="171"/>
        <v>10000</v>
      </c>
      <c r="AC457" s="690">
        <f t="shared" si="171"/>
        <v>10000</v>
      </c>
      <c r="AD457" s="690">
        <f t="shared" si="171"/>
        <v>0</v>
      </c>
      <c r="AE457" s="690" t="e">
        <f t="shared" si="171"/>
        <v>#REF!</v>
      </c>
      <c r="AF457" s="690" t="e">
        <f t="shared" si="171"/>
        <v>#REF!</v>
      </c>
      <c r="AG457" s="690" t="e">
        <f t="shared" si="171"/>
        <v>#REF!</v>
      </c>
      <c r="AH457" s="690" t="e">
        <f t="shared" si="171"/>
        <v>#REF!</v>
      </c>
      <c r="AI457" s="690" t="e">
        <f t="shared" si="171"/>
        <v>#REF!</v>
      </c>
      <c r="AJ457" s="690">
        <f t="shared" si="171"/>
        <v>0</v>
      </c>
      <c r="AK457" s="691"/>
      <c r="AL457" s="692">
        <f>AD457+AA457+X457+U457</f>
        <v>23916</v>
      </c>
      <c r="AM457" s="692">
        <f>AC457+Z457+W457+T457</f>
        <v>42564</v>
      </c>
      <c r="AN457" s="692">
        <f>AB457+Y457+V457+S457</f>
        <v>66480</v>
      </c>
      <c r="AO457" s="89"/>
      <c r="AP457" s="89"/>
      <c r="AQ457" s="89"/>
      <c r="AR457" s="89"/>
      <c r="AS457" s="89"/>
    </row>
    <row r="458" spans="1:45" s="90" customFormat="1" ht="36" hidden="1" customHeight="1">
      <c r="A458" s="739" t="s">
        <v>476</v>
      </c>
      <c r="B458" s="704" t="s">
        <v>455</v>
      </c>
      <c r="C458" s="698"/>
      <c r="D458" s="109">
        <v>14200</v>
      </c>
      <c r="E458" s="109">
        <v>9940</v>
      </c>
      <c r="F458" s="109">
        <f t="shared" ref="F458:F460" si="172">G458+J458</f>
        <v>14200</v>
      </c>
      <c r="G458" s="109">
        <f t="shared" ref="G458:G460" si="173">H458+I458</f>
        <v>9940</v>
      </c>
      <c r="H458" s="109"/>
      <c r="I458" s="109">
        <v>9940</v>
      </c>
      <c r="J458" s="109">
        <f t="shared" si="163"/>
        <v>4260</v>
      </c>
      <c r="K458" s="109">
        <v>4260</v>
      </c>
      <c r="L458" s="109"/>
      <c r="M458" s="109">
        <f t="shared" si="164"/>
        <v>4260</v>
      </c>
      <c r="N458" s="109"/>
      <c r="O458" s="109">
        <v>4260</v>
      </c>
      <c r="P458" s="109">
        <f t="shared" si="165"/>
        <v>9940</v>
      </c>
      <c r="Q458" s="109">
        <v>9940</v>
      </c>
      <c r="R458" s="109"/>
      <c r="S458" s="109">
        <f t="shared" si="166"/>
        <v>4000</v>
      </c>
      <c r="T458" s="109">
        <v>4000</v>
      </c>
      <c r="U458" s="109"/>
      <c r="V458" s="109">
        <f t="shared" ref="V458:V462" si="174">W458+X458</f>
        <v>7940</v>
      </c>
      <c r="W458" s="109">
        <v>3000</v>
      </c>
      <c r="X458" s="109">
        <v>4940</v>
      </c>
      <c r="Y458" s="109">
        <f t="shared" ref="Y458:Y462" si="175">Z458+AA458</f>
        <v>7940</v>
      </c>
      <c r="Z458" s="109">
        <v>2940</v>
      </c>
      <c r="AA458" s="109">
        <v>5000</v>
      </c>
      <c r="AB458" s="109">
        <f t="shared" ref="AB458:AB462" si="176">AC458+AD458</f>
        <v>0</v>
      </c>
      <c r="AC458" s="109"/>
      <c r="AD458" s="109"/>
      <c r="AE458" s="734">
        <f>AF458+AG458</f>
        <v>4000</v>
      </c>
      <c r="AF458" s="734">
        <v>4000</v>
      </c>
      <c r="AG458" s="699"/>
      <c r="AH458" s="705" t="s">
        <v>114</v>
      </c>
      <c r="AI458" s="699"/>
      <c r="AJ458" s="699"/>
      <c r="AK458" s="691"/>
      <c r="AL458" s="735"/>
      <c r="AM458" s="702"/>
      <c r="AN458" s="702"/>
      <c r="AO458" s="89"/>
      <c r="AP458" s="89"/>
      <c r="AQ458" s="89"/>
      <c r="AR458" s="89"/>
      <c r="AS458" s="89"/>
    </row>
    <row r="459" spans="1:45" s="90" customFormat="1" ht="34.5" hidden="1" customHeight="1">
      <c r="A459" s="739" t="s">
        <v>476</v>
      </c>
      <c r="B459" s="704" t="s">
        <v>456</v>
      </c>
      <c r="C459" s="698"/>
      <c r="D459" s="109">
        <v>11000</v>
      </c>
      <c r="E459" s="109">
        <v>7700</v>
      </c>
      <c r="F459" s="109">
        <f t="shared" si="172"/>
        <v>11000</v>
      </c>
      <c r="G459" s="109">
        <f t="shared" si="173"/>
        <v>7700</v>
      </c>
      <c r="H459" s="109"/>
      <c r="I459" s="109">
        <v>7700</v>
      </c>
      <c r="J459" s="109">
        <f t="shared" si="163"/>
        <v>3300</v>
      </c>
      <c r="K459" s="109">
        <v>3300</v>
      </c>
      <c r="L459" s="109"/>
      <c r="M459" s="109">
        <f t="shared" si="164"/>
        <v>3300</v>
      </c>
      <c r="N459" s="109"/>
      <c r="O459" s="109">
        <v>3300</v>
      </c>
      <c r="P459" s="109">
        <f t="shared" si="165"/>
        <v>7700</v>
      </c>
      <c r="Q459" s="109">
        <v>7700</v>
      </c>
      <c r="R459" s="109"/>
      <c r="S459" s="109">
        <f t="shared" si="166"/>
        <v>4000</v>
      </c>
      <c r="T459" s="109">
        <v>4000</v>
      </c>
      <c r="U459" s="109"/>
      <c r="V459" s="109">
        <f t="shared" si="174"/>
        <v>7000</v>
      </c>
      <c r="W459" s="109">
        <v>3700</v>
      </c>
      <c r="X459" s="109">
        <v>3300</v>
      </c>
      <c r="Y459" s="109">
        <f t="shared" si="175"/>
        <v>0</v>
      </c>
      <c r="Z459" s="109"/>
      <c r="AA459" s="109"/>
      <c r="AB459" s="109">
        <f t="shared" si="176"/>
        <v>0</v>
      </c>
      <c r="AC459" s="109"/>
      <c r="AD459" s="109"/>
      <c r="AE459" s="734">
        <f>AF459+AG459</f>
        <v>4000</v>
      </c>
      <c r="AF459" s="734">
        <v>4000</v>
      </c>
      <c r="AG459" s="699"/>
      <c r="AH459" s="705" t="s">
        <v>114</v>
      </c>
      <c r="AI459" s="699"/>
      <c r="AJ459" s="699"/>
      <c r="AK459" s="691"/>
      <c r="AL459" s="735">
        <v>39800</v>
      </c>
      <c r="AM459" s="702">
        <v>6300</v>
      </c>
      <c r="AN459" s="702"/>
      <c r="AO459" s="89"/>
      <c r="AP459" s="89"/>
      <c r="AQ459" s="89"/>
      <c r="AR459" s="89"/>
      <c r="AS459" s="89"/>
    </row>
    <row r="460" spans="1:45" s="100" customFormat="1" ht="33.75" hidden="1" customHeight="1">
      <c r="A460" s="739"/>
      <c r="B460" s="704" t="s">
        <v>540</v>
      </c>
      <c r="C460" s="698"/>
      <c r="D460" s="109">
        <v>35600</v>
      </c>
      <c r="E460" s="109">
        <v>24924</v>
      </c>
      <c r="F460" s="109">
        <f t="shared" si="172"/>
        <v>35600</v>
      </c>
      <c r="G460" s="109">
        <f t="shared" si="173"/>
        <v>24924</v>
      </c>
      <c r="H460" s="109">
        <v>24924</v>
      </c>
      <c r="I460" s="109"/>
      <c r="J460" s="109">
        <v>10676</v>
      </c>
      <c r="K460" s="109">
        <v>11576</v>
      </c>
      <c r="L460" s="109"/>
      <c r="M460" s="109">
        <f t="shared" si="164"/>
        <v>10676</v>
      </c>
      <c r="N460" s="109"/>
      <c r="O460" s="109">
        <v>10676</v>
      </c>
      <c r="P460" s="109">
        <f t="shared" si="165"/>
        <v>24924</v>
      </c>
      <c r="Q460" s="109">
        <v>24924</v>
      </c>
      <c r="R460" s="109"/>
      <c r="S460" s="109">
        <f>U460+T460</f>
        <v>0</v>
      </c>
      <c r="T460" s="109"/>
      <c r="U460" s="109"/>
      <c r="V460" s="109">
        <f>X460+W460</f>
        <v>10600</v>
      </c>
      <c r="W460" s="109">
        <v>4924</v>
      </c>
      <c r="X460" s="109">
        <v>5676</v>
      </c>
      <c r="Y460" s="109">
        <f>Z460+AA460</f>
        <v>15000</v>
      </c>
      <c r="Z460" s="109">
        <v>10000</v>
      </c>
      <c r="AA460" s="109">
        <v>5000</v>
      </c>
      <c r="AB460" s="109">
        <f>AC460+AD460</f>
        <v>10000</v>
      </c>
      <c r="AC460" s="109">
        <v>10000</v>
      </c>
      <c r="AD460" s="109"/>
      <c r="AE460" s="734" t="e">
        <f>SUM(#REF!)</f>
        <v>#REF!</v>
      </c>
      <c r="AF460" s="734" t="e">
        <f>SUM(#REF!)</f>
        <v>#REF!</v>
      </c>
      <c r="AG460" s="699" t="e">
        <f>SUM(#REF!)</f>
        <v>#REF!</v>
      </c>
      <c r="AH460" s="705" t="e">
        <f>SUM(#REF!)</f>
        <v>#REF!</v>
      </c>
      <c r="AI460" s="699" t="e">
        <f>SUM(#REF!)</f>
        <v>#REF!</v>
      </c>
      <c r="AJ460" s="699"/>
      <c r="AK460" s="707" t="s">
        <v>547</v>
      </c>
      <c r="AL460" s="735">
        <f>D460-E460</f>
        <v>10676</v>
      </c>
      <c r="AM460" s="702"/>
      <c r="AN460" s="702"/>
      <c r="AO460" s="99"/>
      <c r="AP460" s="99"/>
      <c r="AQ460" s="99"/>
      <c r="AR460" s="99"/>
      <c r="AS460" s="99"/>
    </row>
    <row r="461" spans="1:45" s="90" customFormat="1" ht="24.75" hidden="1" customHeight="1">
      <c r="A461" s="709" t="s">
        <v>39</v>
      </c>
      <c r="B461" s="736" t="s">
        <v>457</v>
      </c>
      <c r="C461" s="698"/>
      <c r="D461" s="690">
        <f t="shared" ref="D461:AJ461" si="177">D462</f>
        <v>21000</v>
      </c>
      <c r="E461" s="690">
        <f t="shared" si="177"/>
        <v>14700</v>
      </c>
      <c r="F461" s="690">
        <f t="shared" si="177"/>
        <v>21000</v>
      </c>
      <c r="G461" s="690">
        <f t="shared" si="177"/>
        <v>14700</v>
      </c>
      <c r="H461" s="690">
        <f t="shared" si="177"/>
        <v>0</v>
      </c>
      <c r="I461" s="690">
        <f t="shared" si="177"/>
        <v>14700</v>
      </c>
      <c r="J461" s="690">
        <f t="shared" si="177"/>
        <v>6300</v>
      </c>
      <c r="K461" s="690">
        <f t="shared" si="177"/>
        <v>6300</v>
      </c>
      <c r="L461" s="690">
        <f t="shared" si="177"/>
        <v>0</v>
      </c>
      <c r="M461" s="690">
        <f t="shared" si="177"/>
        <v>21000</v>
      </c>
      <c r="N461" s="690">
        <f t="shared" si="177"/>
        <v>14700</v>
      </c>
      <c r="O461" s="690">
        <f t="shared" si="177"/>
        <v>6300</v>
      </c>
      <c r="P461" s="690">
        <f t="shared" si="177"/>
        <v>0</v>
      </c>
      <c r="Q461" s="690">
        <f t="shared" si="177"/>
        <v>0</v>
      </c>
      <c r="R461" s="690">
        <f t="shared" si="177"/>
        <v>0</v>
      </c>
      <c r="S461" s="690">
        <f t="shared" si="177"/>
        <v>3700</v>
      </c>
      <c r="T461" s="690">
        <f t="shared" si="177"/>
        <v>3700</v>
      </c>
      <c r="U461" s="690">
        <f t="shared" si="177"/>
        <v>0</v>
      </c>
      <c r="V461" s="690">
        <f t="shared" si="177"/>
        <v>9300</v>
      </c>
      <c r="W461" s="690">
        <f t="shared" si="177"/>
        <v>7300</v>
      </c>
      <c r="X461" s="690">
        <f t="shared" si="177"/>
        <v>2000</v>
      </c>
      <c r="Y461" s="690">
        <f t="shared" si="177"/>
        <v>8000</v>
      </c>
      <c r="Z461" s="690">
        <f t="shared" si="177"/>
        <v>3700</v>
      </c>
      <c r="AA461" s="690">
        <f t="shared" si="177"/>
        <v>4300</v>
      </c>
      <c r="AB461" s="690">
        <f t="shared" si="177"/>
        <v>0</v>
      </c>
      <c r="AC461" s="690">
        <f t="shared" si="177"/>
        <v>0</v>
      </c>
      <c r="AD461" s="690">
        <f t="shared" si="177"/>
        <v>0</v>
      </c>
      <c r="AE461" s="690">
        <f t="shared" si="177"/>
        <v>3700</v>
      </c>
      <c r="AF461" s="690">
        <f t="shared" si="177"/>
        <v>3700</v>
      </c>
      <c r="AG461" s="690">
        <f t="shared" si="177"/>
        <v>0</v>
      </c>
      <c r="AH461" s="690">
        <f t="shared" si="177"/>
        <v>0</v>
      </c>
      <c r="AI461" s="690"/>
      <c r="AJ461" s="740">
        <f t="shared" si="177"/>
        <v>0</v>
      </c>
      <c r="AK461" s="691"/>
      <c r="AL461" s="692">
        <f>AD461+AA461+X461+U461</f>
        <v>6300</v>
      </c>
      <c r="AM461" s="692">
        <f>AC461+Z461+W461+T461</f>
        <v>14700</v>
      </c>
      <c r="AN461" s="692">
        <f>AB461+Y461+V461+S461</f>
        <v>21000</v>
      </c>
      <c r="AO461" s="89"/>
      <c r="AP461" s="89"/>
      <c r="AQ461" s="89"/>
      <c r="AR461" s="89"/>
      <c r="AS461" s="89"/>
    </row>
    <row r="462" spans="1:45" s="90" customFormat="1" ht="33" hidden="1" customHeight="1">
      <c r="A462" s="739" t="s">
        <v>476</v>
      </c>
      <c r="B462" s="704" t="s">
        <v>458</v>
      </c>
      <c r="C462" s="698"/>
      <c r="D462" s="109">
        <v>21000</v>
      </c>
      <c r="E462" s="109">
        <v>14700</v>
      </c>
      <c r="F462" s="109">
        <f t="shared" ref="F462" si="178">G462+J462</f>
        <v>21000</v>
      </c>
      <c r="G462" s="109">
        <f t="shared" ref="G462" si="179">H462+I462</f>
        <v>14700</v>
      </c>
      <c r="H462" s="109"/>
      <c r="I462" s="109">
        <v>14700</v>
      </c>
      <c r="J462" s="109">
        <f t="shared" si="163"/>
        <v>6300</v>
      </c>
      <c r="K462" s="109">
        <v>6300</v>
      </c>
      <c r="L462" s="109"/>
      <c r="M462" s="109">
        <f t="shared" si="164"/>
        <v>21000</v>
      </c>
      <c r="N462" s="109">
        <v>14700</v>
      </c>
      <c r="O462" s="109">
        <v>6300</v>
      </c>
      <c r="P462" s="109">
        <f t="shared" si="165"/>
        <v>0</v>
      </c>
      <c r="Q462" s="109"/>
      <c r="R462" s="109"/>
      <c r="S462" s="109">
        <f t="shared" si="166"/>
        <v>3700</v>
      </c>
      <c r="T462" s="109">
        <v>3700</v>
      </c>
      <c r="U462" s="109"/>
      <c r="V462" s="109">
        <f t="shared" si="174"/>
        <v>9300</v>
      </c>
      <c r="W462" s="109">
        <v>7300</v>
      </c>
      <c r="X462" s="109">
        <v>2000</v>
      </c>
      <c r="Y462" s="109">
        <f t="shared" si="175"/>
        <v>8000</v>
      </c>
      <c r="Z462" s="109">
        <v>3700</v>
      </c>
      <c r="AA462" s="109">
        <v>4300</v>
      </c>
      <c r="AB462" s="109">
        <f t="shared" si="176"/>
        <v>0</v>
      </c>
      <c r="AC462" s="109"/>
      <c r="AD462" s="109"/>
      <c r="AE462" s="109">
        <f>AF462+AG462</f>
        <v>3700</v>
      </c>
      <c r="AF462" s="109">
        <v>3700</v>
      </c>
      <c r="AG462" s="109"/>
      <c r="AH462" s="109"/>
      <c r="AI462" s="705" t="s">
        <v>114</v>
      </c>
      <c r="AJ462" s="699"/>
      <c r="AK462" s="691"/>
      <c r="AL462" s="735"/>
      <c r="AM462" s="702"/>
      <c r="AN462" s="702"/>
      <c r="AO462" s="89"/>
      <c r="AP462" s="89"/>
      <c r="AQ462" s="89"/>
      <c r="AR462" s="89"/>
      <c r="AS462" s="89"/>
    </row>
    <row r="463" spans="1:45" s="90" customFormat="1" ht="24.75" hidden="1" customHeight="1">
      <c r="A463" s="709" t="s">
        <v>78</v>
      </c>
      <c r="B463" s="736" t="s">
        <v>459</v>
      </c>
      <c r="C463" s="698"/>
      <c r="D463" s="690">
        <f t="shared" ref="D463:AJ463" si="180">SUM(D464:D473)</f>
        <v>10798</v>
      </c>
      <c r="E463" s="690">
        <f t="shared" si="180"/>
        <v>7560</v>
      </c>
      <c r="F463" s="690">
        <f t="shared" si="180"/>
        <v>10798</v>
      </c>
      <c r="G463" s="690">
        <f t="shared" si="180"/>
        <v>7560</v>
      </c>
      <c r="H463" s="690">
        <f t="shared" si="180"/>
        <v>0</v>
      </c>
      <c r="I463" s="690">
        <f t="shared" si="180"/>
        <v>7560</v>
      </c>
      <c r="J463" s="690">
        <f t="shared" si="180"/>
        <v>3238</v>
      </c>
      <c r="K463" s="690">
        <f t="shared" si="180"/>
        <v>3238</v>
      </c>
      <c r="L463" s="690">
        <f t="shared" si="180"/>
        <v>0</v>
      </c>
      <c r="M463" s="690">
        <f t="shared" si="180"/>
        <v>3238</v>
      </c>
      <c r="N463" s="690">
        <f t="shared" si="180"/>
        <v>0</v>
      </c>
      <c r="O463" s="690">
        <f t="shared" si="180"/>
        <v>3238</v>
      </c>
      <c r="P463" s="690">
        <f t="shared" si="180"/>
        <v>7560</v>
      </c>
      <c r="Q463" s="690">
        <f t="shared" si="180"/>
        <v>7560</v>
      </c>
      <c r="R463" s="690">
        <f t="shared" si="180"/>
        <v>0</v>
      </c>
      <c r="S463" s="690">
        <f t="shared" si="180"/>
        <v>0</v>
      </c>
      <c r="T463" s="690">
        <f t="shared" si="180"/>
        <v>0</v>
      </c>
      <c r="U463" s="690">
        <f t="shared" si="180"/>
        <v>0</v>
      </c>
      <c r="V463" s="690">
        <f t="shared" si="180"/>
        <v>0</v>
      </c>
      <c r="W463" s="690">
        <f t="shared" si="180"/>
        <v>0</v>
      </c>
      <c r="X463" s="690">
        <f t="shared" si="180"/>
        <v>0</v>
      </c>
      <c r="Y463" s="690">
        <f t="shared" si="180"/>
        <v>1015</v>
      </c>
      <c r="Z463" s="690">
        <f t="shared" si="180"/>
        <v>711</v>
      </c>
      <c r="AA463" s="690">
        <f t="shared" si="180"/>
        <v>304</v>
      </c>
      <c r="AB463" s="690">
        <f t="shared" si="180"/>
        <v>9783</v>
      </c>
      <c r="AC463" s="690">
        <f t="shared" si="180"/>
        <v>6849</v>
      </c>
      <c r="AD463" s="690">
        <f t="shared" si="180"/>
        <v>2934</v>
      </c>
      <c r="AE463" s="690">
        <f t="shared" si="180"/>
        <v>0</v>
      </c>
      <c r="AF463" s="690">
        <f t="shared" si="180"/>
        <v>0</v>
      </c>
      <c r="AG463" s="690">
        <f t="shared" si="180"/>
        <v>0</v>
      </c>
      <c r="AH463" s="690">
        <f t="shared" si="180"/>
        <v>0</v>
      </c>
      <c r="AI463" s="690">
        <f t="shared" si="180"/>
        <v>0</v>
      </c>
      <c r="AJ463" s="690">
        <f t="shared" si="180"/>
        <v>0</v>
      </c>
      <c r="AK463" s="691"/>
      <c r="AL463" s="692">
        <f>AD463+AA463+X463+U463</f>
        <v>3238</v>
      </c>
      <c r="AM463" s="692">
        <f>AC463+Z463+W463+T463</f>
        <v>7560</v>
      </c>
      <c r="AN463" s="692">
        <f>AB463+Y463+V463+S463</f>
        <v>10798</v>
      </c>
      <c r="AO463" s="89"/>
      <c r="AP463" s="89"/>
      <c r="AQ463" s="89"/>
      <c r="AR463" s="89"/>
      <c r="AS463" s="89"/>
    </row>
    <row r="464" spans="1:45" s="90" customFormat="1" ht="33" hidden="1" customHeight="1">
      <c r="A464" s="739" t="s">
        <v>476</v>
      </c>
      <c r="B464" s="704" t="s">
        <v>460</v>
      </c>
      <c r="C464" s="698"/>
      <c r="D464" s="109">
        <v>1015</v>
      </c>
      <c r="E464" s="109">
        <v>711</v>
      </c>
      <c r="F464" s="109">
        <f t="shared" ref="F464:F467" si="181">G464+J464</f>
        <v>1015</v>
      </c>
      <c r="G464" s="109">
        <f t="shared" ref="G464:G467" si="182">H464+I464</f>
        <v>711</v>
      </c>
      <c r="H464" s="109"/>
      <c r="I464" s="109">
        <v>711</v>
      </c>
      <c r="J464" s="109">
        <f t="shared" si="163"/>
        <v>304</v>
      </c>
      <c r="K464" s="109">
        <v>304</v>
      </c>
      <c r="L464" s="109"/>
      <c r="M464" s="109">
        <f t="shared" si="164"/>
        <v>304</v>
      </c>
      <c r="N464" s="109"/>
      <c r="O464" s="109">
        <v>304</v>
      </c>
      <c r="P464" s="109">
        <f t="shared" si="165"/>
        <v>711</v>
      </c>
      <c r="Q464" s="109">
        <v>711</v>
      </c>
      <c r="R464" s="109"/>
      <c r="S464" s="109">
        <f t="shared" si="166"/>
        <v>0</v>
      </c>
      <c r="T464" s="109"/>
      <c r="U464" s="109"/>
      <c r="V464" s="109">
        <f t="shared" ref="V464:V466" si="183">W464+X464</f>
        <v>0</v>
      </c>
      <c r="W464" s="109"/>
      <c r="X464" s="109"/>
      <c r="Y464" s="109">
        <f t="shared" ref="Y464:Y466" si="184">Z464+AA464</f>
        <v>1015</v>
      </c>
      <c r="Z464" s="109">
        <v>711</v>
      </c>
      <c r="AA464" s="109">
        <v>304</v>
      </c>
      <c r="AB464" s="109">
        <f t="shared" ref="AB464:AB466" si="185">AC464+AD464</f>
        <v>0</v>
      </c>
      <c r="AC464" s="109"/>
      <c r="AD464" s="734"/>
      <c r="AE464" s="109">
        <f t="shared" ref="AE464:AE473" si="186">AF464+AG464</f>
        <v>0</v>
      </c>
      <c r="AF464" s="734"/>
      <c r="AG464" s="699"/>
      <c r="AH464" s="699"/>
      <c r="AI464" s="699"/>
      <c r="AJ464" s="699"/>
      <c r="AK464" s="691"/>
      <c r="AL464" s="735"/>
      <c r="AM464" s="702"/>
      <c r="AN464" s="702"/>
      <c r="AO464" s="89"/>
      <c r="AP464" s="89"/>
      <c r="AQ464" s="89"/>
      <c r="AR464" s="89"/>
      <c r="AS464" s="89"/>
    </row>
    <row r="465" spans="1:45" s="90" customFormat="1" ht="48" hidden="1" customHeight="1">
      <c r="A465" s="739" t="s">
        <v>476</v>
      </c>
      <c r="B465" s="704" t="s">
        <v>461</v>
      </c>
      <c r="C465" s="698"/>
      <c r="D465" s="109">
        <v>1015</v>
      </c>
      <c r="E465" s="109">
        <v>711</v>
      </c>
      <c r="F465" s="109">
        <f t="shared" si="181"/>
        <v>1015</v>
      </c>
      <c r="G465" s="109">
        <f t="shared" si="182"/>
        <v>711</v>
      </c>
      <c r="H465" s="109"/>
      <c r="I465" s="109">
        <v>711</v>
      </c>
      <c r="J465" s="109">
        <f t="shared" si="163"/>
        <v>304</v>
      </c>
      <c r="K465" s="109">
        <v>304</v>
      </c>
      <c r="L465" s="109"/>
      <c r="M465" s="109">
        <f t="shared" si="164"/>
        <v>304</v>
      </c>
      <c r="N465" s="109"/>
      <c r="O465" s="109">
        <v>304</v>
      </c>
      <c r="P465" s="109">
        <f t="shared" si="165"/>
        <v>711</v>
      </c>
      <c r="Q465" s="109">
        <v>711</v>
      </c>
      <c r="R465" s="109"/>
      <c r="S465" s="109">
        <f t="shared" si="166"/>
        <v>0</v>
      </c>
      <c r="T465" s="109"/>
      <c r="U465" s="109"/>
      <c r="V465" s="109">
        <f t="shared" si="183"/>
        <v>0</v>
      </c>
      <c r="W465" s="109"/>
      <c r="X465" s="109"/>
      <c r="Y465" s="109">
        <f t="shared" si="184"/>
        <v>0</v>
      </c>
      <c r="Z465" s="109"/>
      <c r="AA465" s="109"/>
      <c r="AB465" s="109">
        <f t="shared" si="185"/>
        <v>1015</v>
      </c>
      <c r="AC465" s="109">
        <v>711</v>
      </c>
      <c r="AD465" s="734">
        <v>304</v>
      </c>
      <c r="AE465" s="109">
        <f t="shared" si="186"/>
        <v>0</v>
      </c>
      <c r="AF465" s="734"/>
      <c r="AG465" s="699"/>
      <c r="AH465" s="699"/>
      <c r="AI465" s="699"/>
      <c r="AJ465" s="699"/>
      <c r="AK465" s="691"/>
      <c r="AL465" s="735"/>
      <c r="AM465" s="702"/>
      <c r="AN465" s="702"/>
      <c r="AO465" s="89"/>
      <c r="AP465" s="89"/>
      <c r="AQ465" s="89"/>
      <c r="AR465" s="89"/>
      <c r="AS465" s="89"/>
    </row>
    <row r="466" spans="1:45" s="90" customFormat="1" ht="33.75" hidden="1" customHeight="1">
      <c r="A466" s="739" t="s">
        <v>476</v>
      </c>
      <c r="B466" s="704" t="s">
        <v>462</v>
      </c>
      <c r="C466" s="698"/>
      <c r="D466" s="109">
        <v>3000</v>
      </c>
      <c r="E466" s="109">
        <v>2100</v>
      </c>
      <c r="F466" s="109">
        <f t="shared" si="181"/>
        <v>3000</v>
      </c>
      <c r="G466" s="109">
        <f t="shared" si="182"/>
        <v>2100</v>
      </c>
      <c r="H466" s="109"/>
      <c r="I466" s="109">
        <v>2100</v>
      </c>
      <c r="J466" s="109">
        <f t="shared" si="163"/>
        <v>900</v>
      </c>
      <c r="K466" s="109">
        <v>900</v>
      </c>
      <c r="L466" s="109"/>
      <c r="M466" s="109">
        <f t="shared" si="164"/>
        <v>900</v>
      </c>
      <c r="N466" s="109"/>
      <c r="O466" s="109">
        <v>900</v>
      </c>
      <c r="P466" s="109">
        <f t="shared" si="165"/>
        <v>2100</v>
      </c>
      <c r="Q466" s="109">
        <v>2100</v>
      </c>
      <c r="R466" s="109"/>
      <c r="S466" s="109">
        <f t="shared" si="166"/>
        <v>0</v>
      </c>
      <c r="T466" s="109"/>
      <c r="U466" s="109"/>
      <c r="V466" s="109">
        <f t="shared" si="183"/>
        <v>0</v>
      </c>
      <c r="W466" s="109"/>
      <c r="X466" s="109"/>
      <c r="Y466" s="109">
        <f t="shared" si="184"/>
        <v>0</v>
      </c>
      <c r="Z466" s="109"/>
      <c r="AA466" s="109"/>
      <c r="AB466" s="109">
        <f t="shared" si="185"/>
        <v>3000</v>
      </c>
      <c r="AC466" s="109">
        <v>2100</v>
      </c>
      <c r="AD466" s="734">
        <v>900</v>
      </c>
      <c r="AE466" s="109">
        <f t="shared" si="186"/>
        <v>0</v>
      </c>
      <c r="AF466" s="734"/>
      <c r="AG466" s="699"/>
      <c r="AH466" s="699"/>
      <c r="AI466" s="699"/>
      <c r="AJ466" s="699"/>
      <c r="AK466" s="691"/>
      <c r="AL466" s="735"/>
      <c r="AM466" s="702"/>
      <c r="AN466" s="702"/>
      <c r="AO466" s="89"/>
      <c r="AP466" s="89"/>
      <c r="AQ466" s="89"/>
      <c r="AR466" s="89"/>
      <c r="AS466" s="89"/>
    </row>
    <row r="467" spans="1:45" s="90" customFormat="1" ht="46.5" hidden="1" customHeight="1">
      <c r="A467" s="739" t="s">
        <v>476</v>
      </c>
      <c r="B467" s="704" t="s">
        <v>463</v>
      </c>
      <c r="C467" s="698"/>
      <c r="D467" s="109">
        <v>5768</v>
      </c>
      <c r="E467" s="109">
        <v>4038</v>
      </c>
      <c r="F467" s="109">
        <f t="shared" si="181"/>
        <v>5768</v>
      </c>
      <c r="G467" s="109">
        <f t="shared" si="182"/>
        <v>4038</v>
      </c>
      <c r="H467" s="109"/>
      <c r="I467" s="109">
        <v>4038</v>
      </c>
      <c r="J467" s="109">
        <f t="shared" si="163"/>
        <v>1730</v>
      </c>
      <c r="K467" s="109">
        <v>1730</v>
      </c>
      <c r="L467" s="109"/>
      <c r="M467" s="109">
        <f t="shared" si="164"/>
        <v>1730</v>
      </c>
      <c r="N467" s="109"/>
      <c r="O467" s="109">
        <v>1730</v>
      </c>
      <c r="P467" s="109">
        <f t="shared" si="165"/>
        <v>4038</v>
      </c>
      <c r="Q467" s="109">
        <v>4038</v>
      </c>
      <c r="R467" s="109"/>
      <c r="S467" s="109">
        <f t="shared" ref="S467" si="187">T467+U467</f>
        <v>0</v>
      </c>
      <c r="T467" s="109"/>
      <c r="U467" s="109"/>
      <c r="V467" s="109">
        <f t="shared" ref="V467" si="188">W467+X467</f>
        <v>0</v>
      </c>
      <c r="W467" s="109"/>
      <c r="X467" s="109"/>
      <c r="Y467" s="109">
        <f t="shared" ref="Y467" si="189">Z467+AA467</f>
        <v>0</v>
      </c>
      <c r="Z467" s="109"/>
      <c r="AA467" s="109"/>
      <c r="AB467" s="109">
        <f t="shared" ref="AB467" si="190">AC467+AD467</f>
        <v>5768</v>
      </c>
      <c r="AC467" s="109">
        <v>4038</v>
      </c>
      <c r="AD467" s="109">
        <v>1730</v>
      </c>
      <c r="AE467" s="109">
        <f t="shared" si="186"/>
        <v>0</v>
      </c>
      <c r="AF467" s="734"/>
      <c r="AG467" s="699"/>
      <c r="AH467" s="699"/>
      <c r="AI467" s="699"/>
      <c r="AJ467" s="699"/>
      <c r="AK467" s="691"/>
      <c r="AL467" s="735"/>
      <c r="AM467" s="702"/>
      <c r="AN467" s="702"/>
      <c r="AO467" s="89"/>
      <c r="AP467" s="89"/>
      <c r="AQ467" s="89"/>
      <c r="AR467" s="89"/>
      <c r="AS467" s="89"/>
    </row>
    <row r="468" spans="1:45" s="90" customFormat="1" ht="49.5" hidden="1" customHeight="1">
      <c r="A468" s="739" t="s">
        <v>476</v>
      </c>
      <c r="B468" s="704" t="s">
        <v>464</v>
      </c>
      <c r="C468" s="698"/>
      <c r="D468" s="698"/>
      <c r="E468" s="698"/>
      <c r="F468" s="109">
        <f t="shared" ref="F468:F473" si="191">G468+L468</f>
        <v>0</v>
      </c>
      <c r="G468" s="734"/>
      <c r="H468" s="734"/>
      <c r="I468" s="734"/>
      <c r="J468" s="734"/>
      <c r="K468" s="734"/>
      <c r="L468" s="734"/>
      <c r="M468" s="734"/>
      <c r="N468" s="734"/>
      <c r="O468" s="734"/>
      <c r="P468" s="734"/>
      <c r="Q468" s="734"/>
      <c r="R468" s="734"/>
      <c r="S468" s="734"/>
      <c r="T468" s="734"/>
      <c r="U468" s="734"/>
      <c r="V468" s="734"/>
      <c r="W468" s="734"/>
      <c r="X468" s="734"/>
      <c r="Y468" s="734"/>
      <c r="Z468" s="734"/>
      <c r="AA468" s="734"/>
      <c r="AB468" s="734"/>
      <c r="AC468" s="734"/>
      <c r="AD468" s="734"/>
      <c r="AE468" s="109">
        <f t="shared" si="186"/>
        <v>0</v>
      </c>
      <c r="AF468" s="734"/>
      <c r="AG468" s="699"/>
      <c r="AH468" s="699"/>
      <c r="AI468" s="699"/>
      <c r="AJ468" s="699"/>
      <c r="AK468" s="691"/>
      <c r="AL468" s="702"/>
      <c r="AM468" s="702"/>
      <c r="AN468" s="702"/>
      <c r="AO468" s="89"/>
      <c r="AP468" s="89"/>
      <c r="AQ468" s="89"/>
      <c r="AR468" s="89"/>
      <c r="AS468" s="89"/>
    </row>
    <row r="469" spans="1:45" s="90" customFormat="1" ht="18.75" hidden="1" customHeight="1">
      <c r="A469" s="739" t="s">
        <v>476</v>
      </c>
      <c r="B469" s="704" t="s">
        <v>465</v>
      </c>
      <c r="C469" s="698"/>
      <c r="D469" s="698"/>
      <c r="E469" s="698"/>
      <c r="F469" s="109">
        <f t="shared" si="191"/>
        <v>0</v>
      </c>
      <c r="G469" s="734"/>
      <c r="H469" s="734"/>
      <c r="I469" s="734"/>
      <c r="J469" s="734"/>
      <c r="K469" s="734"/>
      <c r="L469" s="734"/>
      <c r="M469" s="734"/>
      <c r="N469" s="734"/>
      <c r="O469" s="734"/>
      <c r="P469" s="734"/>
      <c r="Q469" s="734"/>
      <c r="R469" s="734"/>
      <c r="S469" s="734"/>
      <c r="T469" s="734"/>
      <c r="U469" s="734"/>
      <c r="V469" s="734"/>
      <c r="W469" s="734"/>
      <c r="X469" s="734"/>
      <c r="Y469" s="734"/>
      <c r="Z469" s="734"/>
      <c r="AA469" s="734"/>
      <c r="AB469" s="734"/>
      <c r="AC469" s="734"/>
      <c r="AD469" s="734"/>
      <c r="AE469" s="109">
        <f t="shared" si="186"/>
        <v>0</v>
      </c>
      <c r="AF469" s="734"/>
      <c r="AG469" s="699"/>
      <c r="AH469" s="699"/>
      <c r="AI469" s="699"/>
      <c r="AJ469" s="699"/>
      <c r="AK469" s="691"/>
      <c r="AL469" s="702"/>
      <c r="AM469" s="702"/>
      <c r="AN469" s="702"/>
      <c r="AO469" s="89"/>
      <c r="AP469" s="89"/>
      <c r="AQ469" s="89"/>
      <c r="AR469" s="89"/>
      <c r="AS469" s="89"/>
    </row>
    <row r="470" spans="1:45" s="90" customFormat="1" ht="51.75" hidden="1" customHeight="1">
      <c r="A470" s="739" t="s">
        <v>476</v>
      </c>
      <c r="B470" s="704" t="s">
        <v>466</v>
      </c>
      <c r="C470" s="698"/>
      <c r="D470" s="698"/>
      <c r="E470" s="698"/>
      <c r="F470" s="109">
        <f t="shared" si="191"/>
        <v>0</v>
      </c>
      <c r="G470" s="734"/>
      <c r="H470" s="734"/>
      <c r="I470" s="734"/>
      <c r="J470" s="734"/>
      <c r="K470" s="734"/>
      <c r="L470" s="734"/>
      <c r="M470" s="734"/>
      <c r="N470" s="734"/>
      <c r="O470" s="734"/>
      <c r="P470" s="734"/>
      <c r="Q470" s="734"/>
      <c r="R470" s="734"/>
      <c r="S470" s="734"/>
      <c r="T470" s="734"/>
      <c r="U470" s="734"/>
      <c r="V470" s="734"/>
      <c r="W470" s="734"/>
      <c r="X470" s="734"/>
      <c r="Y470" s="734"/>
      <c r="Z470" s="734"/>
      <c r="AA470" s="734"/>
      <c r="AB470" s="734"/>
      <c r="AC470" s="734"/>
      <c r="AD470" s="734"/>
      <c r="AE470" s="109">
        <f t="shared" si="186"/>
        <v>0</v>
      </c>
      <c r="AF470" s="734"/>
      <c r="AG470" s="699"/>
      <c r="AH470" s="699"/>
      <c r="AI470" s="699"/>
      <c r="AJ470" s="699"/>
      <c r="AK470" s="691"/>
      <c r="AL470" s="702"/>
      <c r="AM470" s="702"/>
      <c r="AN470" s="702"/>
      <c r="AO470" s="89"/>
      <c r="AP470" s="89"/>
      <c r="AQ470" s="89"/>
      <c r="AR470" s="89"/>
      <c r="AS470" s="89"/>
    </row>
    <row r="471" spans="1:45" s="90" customFormat="1" ht="51" hidden="1" customHeight="1">
      <c r="A471" s="739" t="s">
        <v>476</v>
      </c>
      <c r="B471" s="704" t="s">
        <v>467</v>
      </c>
      <c r="C471" s="698"/>
      <c r="D471" s="698"/>
      <c r="E471" s="698"/>
      <c r="F471" s="109">
        <f t="shared" si="191"/>
        <v>0</v>
      </c>
      <c r="G471" s="734"/>
      <c r="H471" s="734"/>
      <c r="I471" s="734"/>
      <c r="J471" s="734"/>
      <c r="K471" s="734"/>
      <c r="L471" s="734"/>
      <c r="M471" s="734"/>
      <c r="N471" s="734"/>
      <c r="O471" s="734"/>
      <c r="P471" s="734"/>
      <c r="Q471" s="734"/>
      <c r="R471" s="734"/>
      <c r="S471" s="734"/>
      <c r="T471" s="734"/>
      <c r="U471" s="734"/>
      <c r="V471" s="734"/>
      <c r="W471" s="734"/>
      <c r="X471" s="734"/>
      <c r="Y471" s="734"/>
      <c r="Z471" s="734"/>
      <c r="AA471" s="734"/>
      <c r="AB471" s="734"/>
      <c r="AC471" s="734"/>
      <c r="AD471" s="734"/>
      <c r="AE471" s="109">
        <f t="shared" si="186"/>
        <v>0</v>
      </c>
      <c r="AF471" s="734"/>
      <c r="AG471" s="699"/>
      <c r="AH471" s="699"/>
      <c r="AI471" s="699"/>
      <c r="AJ471" s="699"/>
      <c r="AK471" s="691"/>
      <c r="AL471" s="702"/>
      <c r="AM471" s="702"/>
      <c r="AN471" s="702"/>
      <c r="AO471" s="89"/>
      <c r="AP471" s="89"/>
      <c r="AQ471" s="89"/>
      <c r="AR471" s="89"/>
      <c r="AS471" s="89"/>
    </row>
    <row r="472" spans="1:45" s="90" customFormat="1" ht="50.25" hidden="1" customHeight="1">
      <c r="A472" s="739" t="s">
        <v>476</v>
      </c>
      <c r="B472" s="704" t="s">
        <v>468</v>
      </c>
      <c r="C472" s="698"/>
      <c r="D472" s="698"/>
      <c r="E472" s="698"/>
      <c r="F472" s="109">
        <f t="shared" si="191"/>
        <v>0</v>
      </c>
      <c r="G472" s="734"/>
      <c r="H472" s="734"/>
      <c r="I472" s="734"/>
      <c r="J472" s="734"/>
      <c r="K472" s="734"/>
      <c r="L472" s="734"/>
      <c r="M472" s="734"/>
      <c r="N472" s="734"/>
      <c r="O472" s="734"/>
      <c r="P472" s="734"/>
      <c r="Q472" s="734"/>
      <c r="R472" s="734"/>
      <c r="S472" s="734"/>
      <c r="T472" s="734"/>
      <c r="U472" s="734"/>
      <c r="V472" s="734"/>
      <c r="W472" s="734"/>
      <c r="X472" s="734"/>
      <c r="Y472" s="734"/>
      <c r="Z472" s="734"/>
      <c r="AA472" s="734"/>
      <c r="AB472" s="734"/>
      <c r="AC472" s="734"/>
      <c r="AD472" s="734"/>
      <c r="AE472" s="109">
        <f t="shared" si="186"/>
        <v>0</v>
      </c>
      <c r="AF472" s="734"/>
      <c r="AG472" s="699"/>
      <c r="AH472" s="699"/>
      <c r="AI472" s="699"/>
      <c r="AJ472" s="699"/>
      <c r="AK472" s="691"/>
      <c r="AL472" s="702"/>
      <c r="AM472" s="702"/>
      <c r="AN472" s="702"/>
      <c r="AO472" s="89"/>
      <c r="AP472" s="89"/>
      <c r="AQ472" s="89"/>
      <c r="AR472" s="89"/>
      <c r="AS472" s="89"/>
    </row>
    <row r="473" spans="1:45" s="90" customFormat="1" ht="65.25" hidden="1" customHeight="1">
      <c r="A473" s="739" t="s">
        <v>476</v>
      </c>
      <c r="B473" s="704" t="s">
        <v>469</v>
      </c>
      <c r="C473" s="698"/>
      <c r="D473" s="698"/>
      <c r="E473" s="698"/>
      <c r="F473" s="109">
        <f t="shared" si="191"/>
        <v>0</v>
      </c>
      <c r="G473" s="734"/>
      <c r="H473" s="734"/>
      <c r="I473" s="734"/>
      <c r="J473" s="734"/>
      <c r="K473" s="734"/>
      <c r="L473" s="734"/>
      <c r="M473" s="734"/>
      <c r="N473" s="734"/>
      <c r="O473" s="734"/>
      <c r="P473" s="734"/>
      <c r="Q473" s="734"/>
      <c r="R473" s="734"/>
      <c r="S473" s="734"/>
      <c r="T473" s="734"/>
      <c r="U473" s="734"/>
      <c r="V473" s="734"/>
      <c r="W473" s="734"/>
      <c r="X473" s="734"/>
      <c r="Y473" s="734"/>
      <c r="Z473" s="734"/>
      <c r="AA473" s="734"/>
      <c r="AB473" s="734"/>
      <c r="AC473" s="734"/>
      <c r="AD473" s="734"/>
      <c r="AE473" s="109">
        <f t="shared" si="186"/>
        <v>0</v>
      </c>
      <c r="AF473" s="734"/>
      <c r="AG473" s="699"/>
      <c r="AH473" s="699"/>
      <c r="AI473" s="699"/>
      <c r="AJ473" s="699"/>
      <c r="AK473" s="691"/>
      <c r="AL473" s="702"/>
      <c r="AM473" s="702"/>
      <c r="AN473" s="702"/>
      <c r="AO473" s="89"/>
      <c r="AP473" s="89"/>
      <c r="AQ473" s="89"/>
      <c r="AR473" s="89"/>
      <c r="AS473" s="89"/>
    </row>
    <row r="474" spans="1:45" s="90" customFormat="1" ht="24.75" hidden="1" customHeight="1">
      <c r="A474" s="709" t="s">
        <v>80</v>
      </c>
      <c r="B474" s="736" t="s">
        <v>470</v>
      </c>
      <c r="C474" s="698"/>
      <c r="D474" s="690">
        <f t="shared" ref="D474:AJ474" si="192">SUM(D475)</f>
        <v>12043</v>
      </c>
      <c r="E474" s="690">
        <f t="shared" si="192"/>
        <v>8430.1</v>
      </c>
      <c r="F474" s="690">
        <f t="shared" si="192"/>
        <v>12042.9</v>
      </c>
      <c r="G474" s="690">
        <f t="shared" si="192"/>
        <v>8430</v>
      </c>
      <c r="H474" s="690">
        <f t="shared" si="192"/>
        <v>0</v>
      </c>
      <c r="I474" s="690">
        <f t="shared" si="192"/>
        <v>8430</v>
      </c>
      <c r="J474" s="690">
        <f t="shared" si="192"/>
        <v>3612.8999999999996</v>
      </c>
      <c r="K474" s="690">
        <f t="shared" si="192"/>
        <v>3612.8999999999996</v>
      </c>
      <c r="L474" s="690">
        <f t="shared" si="192"/>
        <v>0</v>
      </c>
      <c r="M474" s="690">
        <f t="shared" si="192"/>
        <v>3612.8999999999996</v>
      </c>
      <c r="N474" s="690">
        <f t="shared" si="192"/>
        <v>0</v>
      </c>
      <c r="O474" s="690">
        <f t="shared" si="192"/>
        <v>3612.8999999999996</v>
      </c>
      <c r="P474" s="690">
        <f t="shared" si="192"/>
        <v>8430.1</v>
      </c>
      <c r="Q474" s="690">
        <f t="shared" si="192"/>
        <v>8430.1</v>
      </c>
      <c r="R474" s="690">
        <f t="shared" si="192"/>
        <v>0</v>
      </c>
      <c r="S474" s="690">
        <f t="shared" si="192"/>
        <v>4136</v>
      </c>
      <c r="T474" s="690">
        <f t="shared" si="192"/>
        <v>4136</v>
      </c>
      <c r="U474" s="690">
        <f t="shared" si="192"/>
        <v>0</v>
      </c>
      <c r="V474" s="690">
        <f t="shared" si="192"/>
        <v>7907</v>
      </c>
      <c r="W474" s="690">
        <f t="shared" si="192"/>
        <v>4294</v>
      </c>
      <c r="X474" s="690">
        <f t="shared" si="192"/>
        <v>3613</v>
      </c>
      <c r="Y474" s="690">
        <f t="shared" si="192"/>
        <v>0</v>
      </c>
      <c r="Z474" s="690">
        <f t="shared" si="192"/>
        <v>0</v>
      </c>
      <c r="AA474" s="690">
        <f t="shared" si="192"/>
        <v>0</v>
      </c>
      <c r="AB474" s="690">
        <f t="shared" si="192"/>
        <v>0</v>
      </c>
      <c r="AC474" s="690">
        <f t="shared" si="192"/>
        <v>0</v>
      </c>
      <c r="AD474" s="690">
        <f t="shared" si="192"/>
        <v>0</v>
      </c>
      <c r="AE474" s="690">
        <f t="shared" si="192"/>
        <v>4136</v>
      </c>
      <c r="AF474" s="690">
        <f t="shared" si="192"/>
        <v>4136</v>
      </c>
      <c r="AG474" s="690">
        <f t="shared" si="192"/>
        <v>0</v>
      </c>
      <c r="AH474" s="690">
        <f t="shared" si="192"/>
        <v>0</v>
      </c>
      <c r="AI474" s="690">
        <f t="shared" si="192"/>
        <v>0</v>
      </c>
      <c r="AJ474" s="690">
        <f t="shared" si="192"/>
        <v>0</v>
      </c>
      <c r="AK474" s="691"/>
      <c r="AL474" s="692">
        <f>AD474+AA474+X474+U474</f>
        <v>3613</v>
      </c>
      <c r="AM474" s="692">
        <f>AC474+Z474+W474+T474</f>
        <v>8430</v>
      </c>
      <c r="AN474" s="692">
        <f>AB474+Y474+V474+S474</f>
        <v>12043</v>
      </c>
      <c r="AO474" s="89"/>
      <c r="AP474" s="89"/>
      <c r="AQ474" s="89"/>
      <c r="AR474" s="89"/>
      <c r="AS474" s="89"/>
    </row>
    <row r="475" spans="1:45" s="90" customFormat="1" ht="24.75" hidden="1" customHeight="1">
      <c r="A475" s="739" t="s">
        <v>476</v>
      </c>
      <c r="B475" s="704" t="s">
        <v>471</v>
      </c>
      <c r="C475" s="698"/>
      <c r="D475" s="109">
        <v>12043</v>
      </c>
      <c r="E475" s="109">
        <v>8430.1</v>
      </c>
      <c r="F475" s="109">
        <f t="shared" ref="F475" si="193">G475+J475</f>
        <v>12042.9</v>
      </c>
      <c r="G475" s="109">
        <f t="shared" ref="G475" si="194">H475+I475</f>
        <v>8430</v>
      </c>
      <c r="H475" s="109"/>
      <c r="I475" s="109">
        <v>8430</v>
      </c>
      <c r="J475" s="109">
        <f t="shared" ref="J475:J479" si="195">K475+L475</f>
        <v>3612.8999999999996</v>
      </c>
      <c r="K475" s="109">
        <v>3612.8999999999996</v>
      </c>
      <c r="L475" s="109"/>
      <c r="M475" s="109">
        <f t="shared" ref="M475:M479" si="196">N475+O475</f>
        <v>3612.8999999999996</v>
      </c>
      <c r="N475" s="109"/>
      <c r="O475" s="109">
        <v>3612.8999999999996</v>
      </c>
      <c r="P475" s="109">
        <f t="shared" ref="P475:P479" si="197">Q475+R475</f>
        <v>8430.1</v>
      </c>
      <c r="Q475" s="109">
        <v>8430.1</v>
      </c>
      <c r="R475" s="109"/>
      <c r="S475" s="109">
        <f t="shared" ref="S475" si="198">T475+U475</f>
        <v>4136</v>
      </c>
      <c r="T475" s="109">
        <f>1042+3094</f>
        <v>4136</v>
      </c>
      <c r="U475" s="109"/>
      <c r="V475" s="109">
        <f t="shared" ref="V475" si="199">W475+X475</f>
        <v>7907</v>
      </c>
      <c r="W475" s="109">
        <f>4294</f>
        <v>4294</v>
      </c>
      <c r="X475" s="109">
        <v>3613</v>
      </c>
      <c r="Y475" s="109">
        <f t="shared" ref="Y475" si="200">Z475+AA475</f>
        <v>0</v>
      </c>
      <c r="Z475" s="109"/>
      <c r="AA475" s="109"/>
      <c r="AB475" s="109">
        <f t="shared" ref="AB475" si="201">AC475+AD475</f>
        <v>0</v>
      </c>
      <c r="AC475" s="109"/>
      <c r="AD475" s="109"/>
      <c r="AE475" s="734">
        <f>AF475+AG475</f>
        <v>4136</v>
      </c>
      <c r="AF475" s="734">
        <v>4136</v>
      </c>
      <c r="AG475" s="699"/>
      <c r="AH475" s="705" t="s">
        <v>114</v>
      </c>
      <c r="AI475" s="699"/>
      <c r="AJ475" s="699"/>
      <c r="AK475" s="691"/>
      <c r="AL475" s="741">
        <f>Y475+V475+S475</f>
        <v>12043</v>
      </c>
      <c r="AM475" s="702"/>
      <c r="AN475" s="702"/>
      <c r="AO475" s="89"/>
      <c r="AP475" s="89"/>
      <c r="AQ475" s="89"/>
      <c r="AR475" s="89"/>
      <c r="AS475" s="89"/>
    </row>
    <row r="476" spans="1:45" s="90" customFormat="1" ht="24.75" hidden="1" customHeight="1">
      <c r="A476" s="709" t="s">
        <v>86</v>
      </c>
      <c r="B476" s="736" t="s">
        <v>472</v>
      </c>
      <c r="C476" s="698"/>
      <c r="D476" s="690">
        <f t="shared" ref="D476:AJ476" si="202">SUM(D477:D477)</f>
        <v>2002</v>
      </c>
      <c r="E476" s="690">
        <f t="shared" si="202"/>
        <v>1401</v>
      </c>
      <c r="F476" s="690">
        <f t="shared" si="202"/>
        <v>2002</v>
      </c>
      <c r="G476" s="690">
        <f t="shared" si="202"/>
        <v>1401</v>
      </c>
      <c r="H476" s="690">
        <f t="shared" si="202"/>
        <v>0</v>
      </c>
      <c r="I476" s="690">
        <f t="shared" si="202"/>
        <v>1401</v>
      </c>
      <c r="J476" s="690">
        <f t="shared" si="202"/>
        <v>601</v>
      </c>
      <c r="K476" s="690">
        <f t="shared" si="202"/>
        <v>601</v>
      </c>
      <c r="L476" s="690">
        <f t="shared" si="202"/>
        <v>0</v>
      </c>
      <c r="M476" s="690">
        <f t="shared" si="202"/>
        <v>601</v>
      </c>
      <c r="N476" s="690">
        <f t="shared" si="202"/>
        <v>0</v>
      </c>
      <c r="O476" s="690">
        <f t="shared" si="202"/>
        <v>601</v>
      </c>
      <c r="P476" s="690">
        <f t="shared" si="202"/>
        <v>1401</v>
      </c>
      <c r="Q476" s="690">
        <f t="shared" si="202"/>
        <v>1401</v>
      </c>
      <c r="R476" s="690">
        <f t="shared" si="202"/>
        <v>0</v>
      </c>
      <c r="S476" s="690">
        <f t="shared" si="202"/>
        <v>0</v>
      </c>
      <c r="T476" s="690">
        <f t="shared" si="202"/>
        <v>0</v>
      </c>
      <c r="U476" s="690">
        <f t="shared" si="202"/>
        <v>0</v>
      </c>
      <c r="V476" s="690">
        <f t="shared" si="202"/>
        <v>0</v>
      </c>
      <c r="W476" s="690">
        <f t="shared" si="202"/>
        <v>0</v>
      </c>
      <c r="X476" s="690">
        <f t="shared" si="202"/>
        <v>0</v>
      </c>
      <c r="Y476" s="690">
        <f t="shared" si="202"/>
        <v>0</v>
      </c>
      <c r="Z476" s="690">
        <f t="shared" si="202"/>
        <v>0</v>
      </c>
      <c r="AA476" s="690">
        <f t="shared" si="202"/>
        <v>0</v>
      </c>
      <c r="AB476" s="690">
        <f t="shared" si="202"/>
        <v>2002</v>
      </c>
      <c r="AC476" s="690">
        <f t="shared" si="202"/>
        <v>1401</v>
      </c>
      <c r="AD476" s="690">
        <f t="shared" si="202"/>
        <v>601</v>
      </c>
      <c r="AE476" s="690">
        <f t="shared" si="202"/>
        <v>0</v>
      </c>
      <c r="AF476" s="690">
        <f t="shared" si="202"/>
        <v>0</v>
      </c>
      <c r="AG476" s="690">
        <f t="shared" si="202"/>
        <v>0</v>
      </c>
      <c r="AH476" s="690">
        <f t="shared" si="202"/>
        <v>0</v>
      </c>
      <c r="AI476" s="690">
        <f t="shared" si="202"/>
        <v>0</v>
      </c>
      <c r="AJ476" s="690">
        <f t="shared" si="202"/>
        <v>0</v>
      </c>
      <c r="AK476" s="691"/>
      <c r="AL476" s="692">
        <f>AD476+AA476+X476+U476</f>
        <v>601</v>
      </c>
      <c r="AM476" s="692">
        <f>AC476+Z476+W476+T476</f>
        <v>1401</v>
      </c>
      <c r="AN476" s="692">
        <f>AB476+Y476+V476+S476</f>
        <v>2002</v>
      </c>
      <c r="AO476" s="89"/>
      <c r="AP476" s="89"/>
      <c r="AQ476" s="89"/>
      <c r="AR476" s="89"/>
      <c r="AS476" s="89"/>
    </row>
    <row r="477" spans="1:45" s="90" customFormat="1" ht="49.5" hidden="1" customHeight="1">
      <c r="A477" s="739" t="s">
        <v>476</v>
      </c>
      <c r="B477" s="704" t="s">
        <v>473</v>
      </c>
      <c r="C477" s="698"/>
      <c r="D477" s="109">
        <v>2002</v>
      </c>
      <c r="E477" s="109">
        <v>1401</v>
      </c>
      <c r="F477" s="109">
        <f t="shared" ref="F477" si="203">G477+J477</f>
        <v>2002</v>
      </c>
      <c r="G477" s="109">
        <f t="shared" ref="G477" si="204">H477+I477</f>
        <v>1401</v>
      </c>
      <c r="H477" s="109"/>
      <c r="I477" s="109">
        <v>1401</v>
      </c>
      <c r="J477" s="109">
        <f t="shared" si="195"/>
        <v>601</v>
      </c>
      <c r="K477" s="109">
        <v>601</v>
      </c>
      <c r="L477" s="109"/>
      <c r="M477" s="109">
        <f t="shared" si="196"/>
        <v>601</v>
      </c>
      <c r="N477" s="109"/>
      <c r="O477" s="109">
        <v>601</v>
      </c>
      <c r="P477" s="109">
        <f t="shared" si="197"/>
        <v>1401</v>
      </c>
      <c r="Q477" s="109">
        <v>1401</v>
      </c>
      <c r="R477" s="109"/>
      <c r="S477" s="109">
        <f t="shared" ref="S477:S479" si="205">T477+U477</f>
        <v>0</v>
      </c>
      <c r="T477" s="109"/>
      <c r="U477" s="109"/>
      <c r="V477" s="109">
        <f t="shared" ref="V477" si="206">W477+X477</f>
        <v>0</v>
      </c>
      <c r="W477" s="109"/>
      <c r="X477" s="109"/>
      <c r="Y477" s="109">
        <f t="shared" ref="Y477" si="207">Z477+AA477</f>
        <v>0</v>
      </c>
      <c r="Z477" s="109"/>
      <c r="AA477" s="109"/>
      <c r="AB477" s="109">
        <f t="shared" ref="AB477:AB495" si="208">AC477+AD477</f>
        <v>2002</v>
      </c>
      <c r="AC477" s="109">
        <v>1401</v>
      </c>
      <c r="AD477" s="109">
        <v>601</v>
      </c>
      <c r="AE477" s="109">
        <f>AF477+AG477</f>
        <v>0</v>
      </c>
      <c r="AF477" s="742"/>
      <c r="AG477" s="699"/>
      <c r="AH477" s="699"/>
      <c r="AI477" s="699"/>
      <c r="AJ477" s="699"/>
      <c r="AK477" s="691"/>
      <c r="AL477" s="735"/>
      <c r="AM477" s="702"/>
      <c r="AN477" s="702"/>
      <c r="AO477" s="89"/>
      <c r="AP477" s="89"/>
      <c r="AQ477" s="89"/>
      <c r="AR477" s="89"/>
      <c r="AS477" s="89"/>
    </row>
    <row r="478" spans="1:45" s="90" customFormat="1" ht="24.75" hidden="1" customHeight="1">
      <c r="A478" s="709" t="s">
        <v>93</v>
      </c>
      <c r="B478" s="736" t="s">
        <v>474</v>
      </c>
      <c r="C478" s="698"/>
      <c r="D478" s="690">
        <f t="shared" ref="D478:AJ478" si="209">SUM(D479:D479)</f>
        <v>1015</v>
      </c>
      <c r="E478" s="690">
        <f t="shared" si="209"/>
        <v>711</v>
      </c>
      <c r="F478" s="690">
        <f t="shared" si="209"/>
        <v>1015</v>
      </c>
      <c r="G478" s="690">
        <f t="shared" si="209"/>
        <v>711</v>
      </c>
      <c r="H478" s="690">
        <f t="shared" si="209"/>
        <v>0</v>
      </c>
      <c r="I478" s="690">
        <f t="shared" si="209"/>
        <v>711</v>
      </c>
      <c r="J478" s="690">
        <f t="shared" si="209"/>
        <v>304</v>
      </c>
      <c r="K478" s="690">
        <f t="shared" si="209"/>
        <v>304</v>
      </c>
      <c r="L478" s="690">
        <f t="shared" si="209"/>
        <v>0</v>
      </c>
      <c r="M478" s="690">
        <f t="shared" si="209"/>
        <v>304</v>
      </c>
      <c r="N478" s="690">
        <f t="shared" si="209"/>
        <v>0</v>
      </c>
      <c r="O478" s="690">
        <f t="shared" si="209"/>
        <v>304</v>
      </c>
      <c r="P478" s="690">
        <f t="shared" si="209"/>
        <v>711</v>
      </c>
      <c r="Q478" s="690">
        <f t="shared" si="209"/>
        <v>711</v>
      </c>
      <c r="R478" s="690">
        <f t="shared" si="209"/>
        <v>0</v>
      </c>
      <c r="S478" s="690">
        <f t="shared" si="209"/>
        <v>0</v>
      </c>
      <c r="T478" s="690">
        <f t="shared" si="209"/>
        <v>0</v>
      </c>
      <c r="U478" s="690">
        <f t="shared" si="209"/>
        <v>0</v>
      </c>
      <c r="V478" s="690">
        <f t="shared" si="209"/>
        <v>0</v>
      </c>
      <c r="W478" s="690">
        <f t="shared" si="209"/>
        <v>0</v>
      </c>
      <c r="X478" s="690">
        <f t="shared" si="209"/>
        <v>0</v>
      </c>
      <c r="Y478" s="690">
        <f t="shared" si="209"/>
        <v>0</v>
      </c>
      <c r="Z478" s="690">
        <f t="shared" si="209"/>
        <v>0</v>
      </c>
      <c r="AA478" s="690">
        <f t="shared" si="209"/>
        <v>0</v>
      </c>
      <c r="AB478" s="690">
        <f t="shared" si="209"/>
        <v>1015</v>
      </c>
      <c r="AC478" s="690">
        <f t="shared" si="209"/>
        <v>711</v>
      </c>
      <c r="AD478" s="690">
        <f t="shared" si="209"/>
        <v>304</v>
      </c>
      <c r="AE478" s="690">
        <f t="shared" si="209"/>
        <v>0</v>
      </c>
      <c r="AF478" s="690">
        <f t="shared" si="209"/>
        <v>0</v>
      </c>
      <c r="AG478" s="690">
        <f t="shared" si="209"/>
        <v>0</v>
      </c>
      <c r="AH478" s="690">
        <f t="shared" si="209"/>
        <v>0</v>
      </c>
      <c r="AI478" s="690">
        <f t="shared" si="209"/>
        <v>0</v>
      </c>
      <c r="AJ478" s="690">
        <f t="shared" si="209"/>
        <v>0</v>
      </c>
      <c r="AK478" s="691"/>
      <c r="AL478" s="692">
        <f>AD478+AA478+X478+U478</f>
        <v>304</v>
      </c>
      <c r="AM478" s="692">
        <f>AC478+Z478+W478+T478</f>
        <v>711</v>
      </c>
      <c r="AN478" s="692">
        <f>AB478+Y478+V478+S478</f>
        <v>1015</v>
      </c>
      <c r="AO478" s="89"/>
      <c r="AP478" s="89"/>
      <c r="AQ478" s="89"/>
      <c r="AR478" s="89"/>
      <c r="AS478" s="89"/>
    </row>
    <row r="479" spans="1:45" s="90" customFormat="1" ht="36.75" hidden="1" customHeight="1">
      <c r="A479" s="739" t="s">
        <v>476</v>
      </c>
      <c r="B479" s="704" t="s">
        <v>475</v>
      </c>
      <c r="C479" s="698"/>
      <c r="D479" s="109">
        <v>1015</v>
      </c>
      <c r="E479" s="109">
        <v>711</v>
      </c>
      <c r="F479" s="109">
        <f t="shared" ref="F479" si="210">G479+J479</f>
        <v>1015</v>
      </c>
      <c r="G479" s="109">
        <f t="shared" ref="G479" si="211">H479+I479</f>
        <v>711</v>
      </c>
      <c r="H479" s="109"/>
      <c r="I479" s="109">
        <v>711</v>
      </c>
      <c r="J479" s="109">
        <f t="shared" si="195"/>
        <v>304</v>
      </c>
      <c r="K479" s="109">
        <v>304</v>
      </c>
      <c r="L479" s="109"/>
      <c r="M479" s="109">
        <f t="shared" si="196"/>
        <v>304</v>
      </c>
      <c r="N479" s="109"/>
      <c r="O479" s="109">
        <v>304</v>
      </c>
      <c r="P479" s="109">
        <f t="shared" si="197"/>
        <v>711</v>
      </c>
      <c r="Q479" s="109">
        <v>711</v>
      </c>
      <c r="R479" s="109"/>
      <c r="S479" s="109">
        <f t="shared" si="205"/>
        <v>0</v>
      </c>
      <c r="T479" s="109"/>
      <c r="U479" s="109"/>
      <c r="V479" s="109">
        <f t="shared" ref="V479" si="212">W479+X479</f>
        <v>0</v>
      </c>
      <c r="W479" s="109"/>
      <c r="X479" s="109"/>
      <c r="Y479" s="109">
        <f t="shared" ref="Y479" si="213">Z479+AA479</f>
        <v>0</v>
      </c>
      <c r="Z479" s="109"/>
      <c r="AA479" s="109"/>
      <c r="AB479" s="109">
        <f t="shared" si="208"/>
        <v>1015</v>
      </c>
      <c r="AC479" s="109">
        <v>711</v>
      </c>
      <c r="AD479" s="109">
        <v>304</v>
      </c>
      <c r="AE479" s="109">
        <f>AF479+AG479</f>
        <v>0</v>
      </c>
      <c r="AF479" s="109"/>
      <c r="AG479" s="109"/>
      <c r="AH479" s="109"/>
      <c r="AI479" s="699"/>
      <c r="AJ479" s="699"/>
      <c r="AK479" s="691"/>
      <c r="AL479" s="735"/>
      <c r="AM479" s="702"/>
      <c r="AN479" s="702"/>
      <c r="AO479" s="89"/>
      <c r="AP479" s="89"/>
      <c r="AQ479" s="89"/>
      <c r="AR479" s="89"/>
      <c r="AS479" s="89"/>
    </row>
    <row r="480" spans="1:45" s="90" customFormat="1" ht="36.75" hidden="1" customHeight="1">
      <c r="A480" s="72"/>
      <c r="B480" s="58"/>
      <c r="C480" s="59"/>
      <c r="D480" s="59"/>
      <c r="E480" s="59"/>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71"/>
      <c r="AJ480" s="71"/>
      <c r="AK480" s="61"/>
      <c r="AL480" s="96"/>
      <c r="AM480" s="89"/>
      <c r="AN480" s="89"/>
      <c r="AO480" s="89"/>
      <c r="AP480" s="89"/>
      <c r="AQ480" s="89"/>
      <c r="AR480" s="89"/>
      <c r="AS480" s="89"/>
    </row>
    <row r="481" spans="1:45" s="90" customFormat="1" ht="36.75" hidden="1" customHeight="1">
      <c r="A481" s="72"/>
      <c r="B481" s="58"/>
      <c r="C481" s="59"/>
      <c r="D481" s="59"/>
      <c r="E481" s="59"/>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71"/>
      <c r="AJ481" s="71"/>
      <c r="AK481" s="61"/>
      <c r="AL481" s="96"/>
      <c r="AM481" s="89"/>
      <c r="AN481" s="89"/>
      <c r="AO481" s="89"/>
      <c r="AP481" s="89"/>
      <c r="AQ481" s="89"/>
      <c r="AR481" s="89"/>
      <c r="AS481" s="89"/>
    </row>
    <row r="482" spans="1:45" s="90" customFormat="1" ht="36.75" hidden="1" customHeight="1">
      <c r="A482" s="72"/>
      <c r="B482" s="58"/>
      <c r="C482" s="59"/>
      <c r="D482" s="59"/>
      <c r="E482" s="59"/>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71"/>
      <c r="AJ482" s="71"/>
      <c r="AK482" s="61"/>
      <c r="AL482" s="96"/>
      <c r="AM482" s="89"/>
      <c r="AN482" s="89"/>
      <c r="AO482" s="89"/>
      <c r="AP482" s="89"/>
      <c r="AQ482" s="89"/>
      <c r="AR482" s="89"/>
      <c r="AS482" s="89"/>
    </row>
    <row r="483" spans="1:45" s="90" customFormat="1" ht="36.75" hidden="1" customHeight="1">
      <c r="A483" s="72"/>
      <c r="B483" s="58"/>
      <c r="C483" s="59"/>
      <c r="D483" s="59"/>
      <c r="E483" s="59"/>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71"/>
      <c r="AJ483" s="71"/>
      <c r="AK483" s="61"/>
      <c r="AL483" s="96"/>
      <c r="AM483" s="89"/>
      <c r="AN483" s="89"/>
      <c r="AO483" s="89"/>
      <c r="AP483" s="89"/>
      <c r="AQ483" s="89"/>
      <c r="AR483" s="89"/>
      <c r="AS483" s="89"/>
    </row>
    <row r="484" spans="1:45" s="90" customFormat="1" ht="36.75" hidden="1" customHeight="1">
      <c r="A484" s="72"/>
      <c r="B484" s="58"/>
      <c r="C484" s="59"/>
      <c r="D484" s="59"/>
      <c r="E484" s="59"/>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71"/>
      <c r="AJ484" s="71"/>
      <c r="AK484" s="61"/>
      <c r="AL484" s="96"/>
      <c r="AM484" s="89"/>
      <c r="AN484" s="89"/>
      <c r="AO484" s="89"/>
      <c r="AP484" s="89"/>
      <c r="AQ484" s="89"/>
      <c r="AR484" s="89"/>
      <c r="AS484" s="89"/>
    </row>
    <row r="485" spans="1:45" s="16" customFormat="1" ht="30.75" hidden="1" customHeight="1">
      <c r="A485" s="62" t="s">
        <v>529</v>
      </c>
      <c r="B485" s="63" t="s">
        <v>521</v>
      </c>
      <c r="C485" s="64"/>
      <c r="D485" s="73"/>
      <c r="E485" s="73"/>
      <c r="F485" s="65">
        <f t="shared" ref="F485:AI485" si="214">F486+F491</f>
        <v>71800</v>
      </c>
      <c r="G485" s="65">
        <f t="shared" si="214"/>
        <v>24924</v>
      </c>
      <c r="H485" s="65"/>
      <c r="I485" s="65"/>
      <c r="J485" s="65"/>
      <c r="K485" s="65"/>
      <c r="L485" s="65">
        <f t="shared" si="214"/>
        <v>46876</v>
      </c>
      <c r="M485" s="65"/>
      <c r="N485" s="65">
        <f t="shared" si="214"/>
        <v>33500</v>
      </c>
      <c r="O485" s="65"/>
      <c r="P485" s="65"/>
      <c r="Q485" s="65"/>
      <c r="R485" s="65">
        <f t="shared" si="214"/>
        <v>13376</v>
      </c>
      <c r="S485" s="65">
        <f t="shared" si="214"/>
        <v>6594</v>
      </c>
      <c r="T485" s="65">
        <f t="shared" si="214"/>
        <v>3094</v>
      </c>
      <c r="U485" s="65">
        <f t="shared" si="214"/>
        <v>3500</v>
      </c>
      <c r="V485" s="65">
        <f t="shared" si="214"/>
        <v>10753</v>
      </c>
      <c r="W485" s="65">
        <f t="shared" si="214"/>
        <v>4406</v>
      </c>
      <c r="X485" s="65">
        <f t="shared" si="214"/>
        <v>6347</v>
      </c>
      <c r="Y485" s="65">
        <f t="shared" si="214"/>
        <v>32919</v>
      </c>
      <c r="Z485" s="65">
        <f t="shared" si="214"/>
        <v>13424</v>
      </c>
      <c r="AA485" s="65">
        <f t="shared" si="214"/>
        <v>19495</v>
      </c>
      <c r="AB485" s="65">
        <f t="shared" si="214"/>
        <v>21534</v>
      </c>
      <c r="AC485" s="65">
        <f t="shared" si="214"/>
        <v>4000</v>
      </c>
      <c r="AD485" s="65">
        <f t="shared" si="214"/>
        <v>17534</v>
      </c>
      <c r="AE485" s="65">
        <f t="shared" si="214"/>
        <v>0</v>
      </c>
      <c r="AF485" s="65">
        <f t="shared" si="214"/>
        <v>0</v>
      </c>
      <c r="AG485" s="65">
        <f t="shared" si="214"/>
        <v>0</v>
      </c>
      <c r="AH485" s="65">
        <f t="shared" si="214"/>
        <v>0</v>
      </c>
      <c r="AI485" s="65">
        <f t="shared" si="214"/>
        <v>0</v>
      </c>
      <c r="AJ485" s="65"/>
      <c r="AK485" s="69"/>
      <c r="AL485" s="16">
        <f>AD485+AA485+X485+U485</f>
        <v>46876</v>
      </c>
      <c r="AM485" s="16">
        <f>AC485+Z485+W485+T485</f>
        <v>24924</v>
      </c>
      <c r="AN485" s="16">
        <f>AB485+Y485+V485+S485</f>
        <v>71800</v>
      </c>
      <c r="AO485" s="89"/>
      <c r="AP485" s="89"/>
      <c r="AQ485" s="89"/>
      <c r="AR485" s="89"/>
      <c r="AS485" s="89"/>
    </row>
    <row r="486" spans="1:45" s="102" customFormat="1" ht="39" hidden="1" customHeight="1">
      <c r="A486" s="74"/>
      <c r="B486" s="75" t="s">
        <v>519</v>
      </c>
      <c r="C486" s="76"/>
      <c r="D486" s="76"/>
      <c r="E486" s="76"/>
      <c r="F486" s="77">
        <f t="shared" ref="F486:AI486" si="215">SUM(F487:F490)</f>
        <v>32000</v>
      </c>
      <c r="G486" s="77">
        <f t="shared" si="215"/>
        <v>18624</v>
      </c>
      <c r="H486" s="77"/>
      <c r="I486" s="77"/>
      <c r="J486" s="77"/>
      <c r="K486" s="77"/>
      <c r="L486" s="77">
        <f t="shared" si="215"/>
        <v>13376</v>
      </c>
      <c r="M486" s="77"/>
      <c r="N486" s="77">
        <f t="shared" si="215"/>
        <v>0</v>
      </c>
      <c r="O486" s="77"/>
      <c r="P486" s="77"/>
      <c r="Q486" s="77"/>
      <c r="R486" s="77">
        <f t="shared" si="215"/>
        <v>13376</v>
      </c>
      <c r="S486" s="77">
        <f t="shared" si="215"/>
        <v>6594</v>
      </c>
      <c r="T486" s="77">
        <f t="shared" si="215"/>
        <v>3094</v>
      </c>
      <c r="U486" s="77">
        <f t="shared" si="215"/>
        <v>3500</v>
      </c>
      <c r="V486" s="77">
        <f t="shared" si="215"/>
        <v>5753</v>
      </c>
      <c r="W486" s="77">
        <f t="shared" si="215"/>
        <v>4406</v>
      </c>
      <c r="X486" s="77">
        <f t="shared" si="215"/>
        <v>1347</v>
      </c>
      <c r="Y486" s="77">
        <f t="shared" si="215"/>
        <v>12919</v>
      </c>
      <c r="Z486" s="77">
        <f t="shared" si="215"/>
        <v>7124</v>
      </c>
      <c r="AA486" s="77">
        <f t="shared" si="215"/>
        <v>5795</v>
      </c>
      <c r="AB486" s="77">
        <f t="shared" si="215"/>
        <v>6734</v>
      </c>
      <c r="AC486" s="77">
        <f t="shared" si="215"/>
        <v>4000</v>
      </c>
      <c r="AD486" s="77">
        <f t="shared" si="215"/>
        <v>2734</v>
      </c>
      <c r="AE486" s="77">
        <f t="shared" si="215"/>
        <v>0</v>
      </c>
      <c r="AF486" s="77">
        <f t="shared" si="215"/>
        <v>0</v>
      </c>
      <c r="AG486" s="77">
        <f t="shared" si="215"/>
        <v>0</v>
      </c>
      <c r="AH486" s="77">
        <f t="shared" si="215"/>
        <v>0</v>
      </c>
      <c r="AI486" s="77">
        <f t="shared" si="215"/>
        <v>0</v>
      </c>
      <c r="AJ486" s="77"/>
      <c r="AK486" s="654" t="s">
        <v>528</v>
      </c>
      <c r="AL486" s="16">
        <f>AD486+AA486+X486+U486</f>
        <v>13376</v>
      </c>
      <c r="AM486" s="16">
        <f>AC486+Z486+W486+T486</f>
        <v>18624</v>
      </c>
      <c r="AN486" s="16">
        <f>AB486+Y486+V486+S486</f>
        <v>32000</v>
      </c>
      <c r="AO486" s="101"/>
      <c r="AP486" s="101"/>
      <c r="AQ486" s="101"/>
      <c r="AR486" s="101"/>
      <c r="AS486" s="101"/>
    </row>
    <row r="487" spans="1:45" s="104" customFormat="1" ht="21" hidden="1" customHeight="1">
      <c r="A487" s="78"/>
      <c r="B487" s="79" t="s">
        <v>525</v>
      </c>
      <c r="C487" s="80"/>
      <c r="D487" s="80"/>
      <c r="E487" s="80"/>
      <c r="F487" s="81">
        <f t="shared" ref="F487:F490" si="216">G487+L487</f>
        <v>7000</v>
      </c>
      <c r="G487" s="81">
        <v>3500</v>
      </c>
      <c r="H487" s="81"/>
      <c r="I487" s="81"/>
      <c r="J487" s="81"/>
      <c r="K487" s="81"/>
      <c r="L487" s="81">
        <v>3500</v>
      </c>
      <c r="M487" s="81"/>
      <c r="N487" s="81"/>
      <c r="O487" s="81"/>
      <c r="P487" s="81"/>
      <c r="Q487" s="81"/>
      <c r="R487" s="81">
        <v>3500</v>
      </c>
      <c r="S487" s="66">
        <f t="shared" ref="S487:S490" si="217">T487+U487</f>
        <v>6594</v>
      </c>
      <c r="T487" s="81">
        <v>3094</v>
      </c>
      <c r="U487" s="81">
        <v>3500</v>
      </c>
      <c r="V487" s="66">
        <f t="shared" ref="V487:V490" si="218">W487+X487</f>
        <v>406</v>
      </c>
      <c r="W487" s="81">
        <v>406</v>
      </c>
      <c r="X487" s="81"/>
      <c r="Y487" s="66">
        <f t="shared" ref="Y487:Y490" si="219">Z487+AA487</f>
        <v>0</v>
      </c>
      <c r="Z487" s="81"/>
      <c r="AA487" s="81"/>
      <c r="AB487" s="66">
        <f t="shared" si="208"/>
        <v>0</v>
      </c>
      <c r="AC487" s="81"/>
      <c r="AD487" s="81"/>
      <c r="AE487" s="81"/>
      <c r="AF487" s="81"/>
      <c r="AG487" s="81"/>
      <c r="AH487" s="81"/>
      <c r="AI487" s="82"/>
      <c r="AJ487" s="82"/>
      <c r="AK487" s="654"/>
      <c r="AL487" s="16">
        <f>AD487+AA487+X487+U487</f>
        <v>3500</v>
      </c>
      <c r="AM487" s="16">
        <f>AC487+Z487+W487+T487</f>
        <v>3500</v>
      </c>
      <c r="AN487" s="16">
        <f>AB487+Y487+V487+S487</f>
        <v>7000</v>
      </c>
      <c r="AO487" s="103"/>
      <c r="AP487" s="103"/>
      <c r="AQ487" s="103"/>
      <c r="AR487" s="103"/>
      <c r="AS487" s="103"/>
    </row>
    <row r="488" spans="1:45" s="104" customFormat="1" ht="33.75" hidden="1" customHeight="1">
      <c r="A488" s="78"/>
      <c r="B488" s="83" t="s">
        <v>526</v>
      </c>
      <c r="C488" s="80"/>
      <c r="D488" s="80"/>
      <c r="E488" s="80"/>
      <c r="F488" s="81">
        <f t="shared" si="216"/>
        <v>10000</v>
      </c>
      <c r="G488" s="81">
        <v>7000</v>
      </c>
      <c r="H488" s="81"/>
      <c r="I488" s="81"/>
      <c r="J488" s="81"/>
      <c r="K488" s="81"/>
      <c r="L488" s="81">
        <v>3000</v>
      </c>
      <c r="M488" s="81"/>
      <c r="N488" s="81"/>
      <c r="O488" s="81"/>
      <c r="P488" s="81"/>
      <c r="Q488" s="81"/>
      <c r="R488" s="81">
        <v>3000</v>
      </c>
      <c r="S488" s="66">
        <f t="shared" si="217"/>
        <v>0</v>
      </c>
      <c r="T488" s="81"/>
      <c r="U488" s="81"/>
      <c r="V488" s="66">
        <f t="shared" si="218"/>
        <v>2000</v>
      </c>
      <c r="W488" s="81">
        <v>2000</v>
      </c>
      <c r="X488" s="81"/>
      <c r="Y488" s="66">
        <f t="shared" si="219"/>
        <v>4000</v>
      </c>
      <c r="Z488" s="81">
        <v>2000</v>
      </c>
      <c r="AA488" s="81">
        <v>2000</v>
      </c>
      <c r="AB488" s="66">
        <f t="shared" si="208"/>
        <v>4000</v>
      </c>
      <c r="AC488" s="81">
        <v>3000</v>
      </c>
      <c r="AD488" s="81">
        <v>1000</v>
      </c>
      <c r="AE488" s="81"/>
      <c r="AF488" s="81"/>
      <c r="AG488" s="81"/>
      <c r="AH488" s="81"/>
      <c r="AI488" s="82"/>
      <c r="AJ488" s="82"/>
      <c r="AK488" s="654"/>
      <c r="AL488" s="16">
        <f>AD488+AA488+X488+U488</f>
        <v>3000</v>
      </c>
      <c r="AM488" s="16">
        <f>AC488+Z488+W488+T488</f>
        <v>7000</v>
      </c>
      <c r="AN488" s="16">
        <f>AB488+Y488+V488+S488</f>
        <v>10000</v>
      </c>
      <c r="AO488" s="103"/>
      <c r="AP488" s="103"/>
      <c r="AQ488" s="103"/>
      <c r="AR488" s="103"/>
      <c r="AS488" s="103"/>
    </row>
    <row r="489" spans="1:45" s="104" customFormat="1" ht="21" hidden="1" customHeight="1">
      <c r="A489" s="78"/>
      <c r="B489" s="79" t="s">
        <v>527</v>
      </c>
      <c r="C489" s="80"/>
      <c r="D489" s="80"/>
      <c r="E489" s="80"/>
      <c r="F489" s="81">
        <f t="shared" si="216"/>
        <v>7000</v>
      </c>
      <c r="G489" s="81">
        <v>4500</v>
      </c>
      <c r="H489" s="81"/>
      <c r="I489" s="81"/>
      <c r="J489" s="81"/>
      <c r="K489" s="81"/>
      <c r="L489" s="81">
        <v>2500</v>
      </c>
      <c r="M489" s="81"/>
      <c r="N489" s="81"/>
      <c r="O489" s="81"/>
      <c r="P489" s="81"/>
      <c r="Q489" s="81"/>
      <c r="R489" s="81">
        <v>2500</v>
      </c>
      <c r="S489" s="66">
        <f t="shared" si="217"/>
        <v>0</v>
      </c>
      <c r="T489" s="81"/>
      <c r="U489" s="81"/>
      <c r="V489" s="66">
        <f t="shared" si="218"/>
        <v>1872</v>
      </c>
      <c r="W489" s="81">
        <v>1000</v>
      </c>
      <c r="X489" s="81">
        <v>872</v>
      </c>
      <c r="Y489" s="66">
        <f t="shared" si="219"/>
        <v>3800</v>
      </c>
      <c r="Z489" s="81">
        <v>2500</v>
      </c>
      <c r="AA489" s="81">
        <v>1300</v>
      </c>
      <c r="AB489" s="66">
        <f t="shared" si="208"/>
        <v>1328</v>
      </c>
      <c r="AC489" s="81">
        <v>1000</v>
      </c>
      <c r="AD489" s="81">
        <v>328</v>
      </c>
      <c r="AE489" s="81"/>
      <c r="AF489" s="81"/>
      <c r="AG489" s="81"/>
      <c r="AH489" s="81"/>
      <c r="AI489" s="82"/>
      <c r="AJ489" s="82"/>
      <c r="AK489" s="654"/>
      <c r="AL489" s="105"/>
      <c r="AM489" s="103"/>
      <c r="AN489" s="103"/>
      <c r="AO489" s="103"/>
      <c r="AP489" s="103"/>
      <c r="AQ489" s="103"/>
      <c r="AR489" s="103"/>
      <c r="AS489" s="103"/>
    </row>
    <row r="490" spans="1:45" s="104" customFormat="1" ht="38.25" hidden="1" customHeight="1">
      <c r="A490" s="78"/>
      <c r="B490" s="79" t="s">
        <v>522</v>
      </c>
      <c r="C490" s="80"/>
      <c r="D490" s="80"/>
      <c r="E490" s="80"/>
      <c r="F490" s="81">
        <f t="shared" si="216"/>
        <v>8000</v>
      </c>
      <c r="G490" s="81">
        <v>3624</v>
      </c>
      <c r="H490" s="81"/>
      <c r="I490" s="81"/>
      <c r="J490" s="81"/>
      <c r="K490" s="81"/>
      <c r="L490" s="81">
        <v>4376</v>
      </c>
      <c r="M490" s="81"/>
      <c r="N490" s="81"/>
      <c r="O490" s="81"/>
      <c r="P490" s="81"/>
      <c r="Q490" s="81"/>
      <c r="R490" s="81">
        <v>4376</v>
      </c>
      <c r="S490" s="66">
        <f t="shared" si="217"/>
        <v>0</v>
      </c>
      <c r="T490" s="81"/>
      <c r="U490" s="81"/>
      <c r="V490" s="66">
        <f t="shared" si="218"/>
        <v>1475</v>
      </c>
      <c r="W490" s="81">
        <v>1000</v>
      </c>
      <c r="X490" s="81">
        <v>475</v>
      </c>
      <c r="Y490" s="66">
        <f t="shared" si="219"/>
        <v>5119</v>
      </c>
      <c r="Z490" s="81">
        <v>2624</v>
      </c>
      <c r="AA490" s="81">
        <v>2495</v>
      </c>
      <c r="AB490" s="66">
        <f t="shared" si="208"/>
        <v>1406</v>
      </c>
      <c r="AC490" s="81"/>
      <c r="AD490" s="81">
        <v>1406</v>
      </c>
      <c r="AE490" s="81"/>
      <c r="AF490" s="81"/>
      <c r="AG490" s="81"/>
      <c r="AH490" s="81"/>
      <c r="AI490" s="82"/>
      <c r="AJ490" s="82"/>
      <c r="AK490" s="654"/>
      <c r="AL490" s="106">
        <f>Z490+W490</f>
        <v>3624</v>
      </c>
      <c r="AM490" s="103"/>
      <c r="AN490" s="103"/>
      <c r="AO490" s="103"/>
      <c r="AP490" s="103"/>
      <c r="AQ490" s="103"/>
      <c r="AR490" s="103"/>
      <c r="AS490" s="103"/>
    </row>
    <row r="491" spans="1:45" s="102" customFormat="1" ht="36.75" hidden="1" customHeight="1">
      <c r="A491" s="74"/>
      <c r="B491" s="75" t="s">
        <v>520</v>
      </c>
      <c r="C491" s="76"/>
      <c r="D491" s="76"/>
      <c r="E491" s="76"/>
      <c r="F491" s="77">
        <f>SUM(F492)</f>
        <v>39800</v>
      </c>
      <c r="G491" s="77">
        <f t="shared" ref="G491:AI491" si="220">SUM(G492)</f>
        <v>6300</v>
      </c>
      <c r="H491" s="77"/>
      <c r="I491" s="77"/>
      <c r="J491" s="77"/>
      <c r="K491" s="77"/>
      <c r="L491" s="77">
        <f t="shared" si="220"/>
        <v>33500</v>
      </c>
      <c r="M491" s="77"/>
      <c r="N491" s="77">
        <f t="shared" si="220"/>
        <v>33500</v>
      </c>
      <c r="O491" s="77"/>
      <c r="P491" s="77"/>
      <c r="Q491" s="77"/>
      <c r="R491" s="77">
        <f t="shared" si="220"/>
        <v>0</v>
      </c>
      <c r="S491" s="77">
        <f t="shared" si="220"/>
        <v>0</v>
      </c>
      <c r="T491" s="77">
        <f t="shared" si="220"/>
        <v>0</v>
      </c>
      <c r="U491" s="77">
        <f t="shared" si="220"/>
        <v>0</v>
      </c>
      <c r="V491" s="77">
        <f t="shared" si="220"/>
        <v>5000</v>
      </c>
      <c r="W491" s="77">
        <f t="shared" si="220"/>
        <v>0</v>
      </c>
      <c r="X491" s="77">
        <f t="shared" si="220"/>
        <v>5000</v>
      </c>
      <c r="Y491" s="77">
        <f t="shared" si="220"/>
        <v>20000</v>
      </c>
      <c r="Z491" s="77">
        <f t="shared" si="220"/>
        <v>6300</v>
      </c>
      <c r="AA491" s="77">
        <f t="shared" si="220"/>
        <v>13700</v>
      </c>
      <c r="AB491" s="77">
        <f t="shared" si="220"/>
        <v>14800</v>
      </c>
      <c r="AC491" s="77">
        <f t="shared" si="220"/>
        <v>0</v>
      </c>
      <c r="AD491" s="77">
        <f t="shared" si="220"/>
        <v>14800</v>
      </c>
      <c r="AE491" s="77">
        <f t="shared" si="220"/>
        <v>0</v>
      </c>
      <c r="AF491" s="77">
        <f t="shared" si="220"/>
        <v>0</v>
      </c>
      <c r="AG491" s="77">
        <f t="shared" si="220"/>
        <v>0</v>
      </c>
      <c r="AH491" s="77">
        <f t="shared" si="220"/>
        <v>0</v>
      </c>
      <c r="AI491" s="77">
        <f t="shared" si="220"/>
        <v>0</v>
      </c>
      <c r="AJ491" s="77"/>
      <c r="AK491" s="654" t="s">
        <v>524</v>
      </c>
      <c r="AL491" s="107"/>
      <c r="AM491" s="101"/>
      <c r="AN491" s="101"/>
      <c r="AO491" s="101"/>
      <c r="AP491" s="101"/>
      <c r="AQ491" s="101"/>
      <c r="AR491" s="101"/>
      <c r="AS491" s="101"/>
    </row>
    <row r="492" spans="1:45" s="104" customFormat="1" ht="50.25" hidden="1" customHeight="1">
      <c r="A492" s="78" t="s">
        <v>476</v>
      </c>
      <c r="B492" s="83" t="s">
        <v>503</v>
      </c>
      <c r="C492" s="80"/>
      <c r="D492" s="80"/>
      <c r="E492" s="80"/>
      <c r="F492" s="84">
        <v>39800</v>
      </c>
      <c r="G492" s="81">
        <v>6300</v>
      </c>
      <c r="H492" s="81"/>
      <c r="I492" s="81"/>
      <c r="J492" s="81"/>
      <c r="K492" s="81"/>
      <c r="L492" s="81">
        <v>33500</v>
      </c>
      <c r="M492" s="81"/>
      <c r="N492" s="81">
        <v>33500</v>
      </c>
      <c r="O492" s="81"/>
      <c r="P492" s="81"/>
      <c r="Q492" s="81"/>
      <c r="R492" s="81"/>
      <c r="S492" s="66">
        <f t="shared" ref="S492" si="221">T492+U492</f>
        <v>0</v>
      </c>
      <c r="T492" s="81"/>
      <c r="U492" s="81"/>
      <c r="V492" s="66">
        <f t="shared" ref="V492" si="222">W492+X492</f>
        <v>5000</v>
      </c>
      <c r="W492" s="81"/>
      <c r="X492" s="81">
        <v>5000</v>
      </c>
      <c r="Y492" s="66">
        <f t="shared" ref="Y492" si="223">Z492+AA492</f>
        <v>20000</v>
      </c>
      <c r="Z492" s="81">
        <v>6300</v>
      </c>
      <c r="AA492" s="81">
        <v>13700</v>
      </c>
      <c r="AB492" s="66">
        <f t="shared" si="208"/>
        <v>14800</v>
      </c>
      <c r="AC492" s="81"/>
      <c r="AD492" s="81">
        <v>14800</v>
      </c>
      <c r="AE492" s="81"/>
      <c r="AF492" s="81"/>
      <c r="AG492" s="81"/>
      <c r="AH492" s="81"/>
      <c r="AI492" s="82"/>
      <c r="AJ492" s="82"/>
      <c r="AK492" s="654"/>
      <c r="AL492" s="105"/>
      <c r="AM492" s="103">
        <f>AL491-AM491</f>
        <v>0</v>
      </c>
      <c r="AN492" s="103"/>
      <c r="AO492" s="103"/>
      <c r="AP492" s="103"/>
      <c r="AQ492" s="103"/>
      <c r="AR492" s="103"/>
      <c r="AS492" s="103"/>
    </row>
    <row r="493" spans="1:45" s="692" customFormat="1" ht="48.75" customHeight="1">
      <c r="A493" s="693" t="s">
        <v>529</v>
      </c>
      <c r="B493" s="694" t="s">
        <v>535</v>
      </c>
      <c r="C493" s="695"/>
      <c r="D493" s="690">
        <f t="shared" ref="D493:AJ493" si="224">SUM(D494:D498)</f>
        <v>21694</v>
      </c>
      <c r="E493" s="690">
        <f t="shared" si="224"/>
        <v>21694</v>
      </c>
      <c r="F493" s="690">
        <f t="shared" si="224"/>
        <v>21694</v>
      </c>
      <c r="G493" s="690">
        <f t="shared" si="224"/>
        <v>21694</v>
      </c>
      <c r="H493" s="690"/>
      <c r="I493" s="690"/>
      <c r="J493" s="690"/>
      <c r="K493" s="690"/>
      <c r="L493" s="690">
        <f t="shared" si="224"/>
        <v>0</v>
      </c>
      <c r="M493" s="690">
        <f t="shared" si="224"/>
        <v>21694</v>
      </c>
      <c r="N493" s="690">
        <f t="shared" si="224"/>
        <v>21694</v>
      </c>
      <c r="O493" s="690">
        <f t="shared" si="224"/>
        <v>0</v>
      </c>
      <c r="P493" s="690">
        <f t="shared" si="224"/>
        <v>0</v>
      </c>
      <c r="Q493" s="690">
        <f t="shared" si="224"/>
        <v>0</v>
      </c>
      <c r="R493" s="690">
        <f t="shared" si="224"/>
        <v>0</v>
      </c>
      <c r="S493" s="690">
        <f t="shared" si="224"/>
        <v>0</v>
      </c>
      <c r="T493" s="690">
        <f t="shared" si="224"/>
        <v>0</v>
      </c>
      <c r="U493" s="690">
        <f t="shared" si="224"/>
        <v>0</v>
      </c>
      <c r="V493" s="690">
        <f t="shared" si="224"/>
        <v>3000</v>
      </c>
      <c r="W493" s="690">
        <f t="shared" si="224"/>
        <v>3000</v>
      </c>
      <c r="X493" s="690">
        <f t="shared" si="224"/>
        <v>0</v>
      </c>
      <c r="Y493" s="690">
        <f t="shared" si="224"/>
        <v>14500</v>
      </c>
      <c r="Z493" s="690">
        <f t="shared" si="224"/>
        <v>14500</v>
      </c>
      <c r="AA493" s="690">
        <f t="shared" si="224"/>
        <v>0</v>
      </c>
      <c r="AB493" s="690">
        <f t="shared" si="224"/>
        <v>4194</v>
      </c>
      <c r="AC493" s="690">
        <f t="shared" si="224"/>
        <v>4194</v>
      </c>
      <c r="AD493" s="690">
        <f t="shared" si="224"/>
        <v>0</v>
      </c>
      <c r="AE493" s="690">
        <f t="shared" si="224"/>
        <v>0</v>
      </c>
      <c r="AF493" s="690">
        <f t="shared" si="224"/>
        <v>0</v>
      </c>
      <c r="AG493" s="690">
        <f t="shared" si="224"/>
        <v>0</v>
      </c>
      <c r="AH493" s="690">
        <f t="shared" si="224"/>
        <v>0</v>
      </c>
      <c r="AI493" s="690">
        <f t="shared" si="224"/>
        <v>0</v>
      </c>
      <c r="AJ493" s="690">
        <f t="shared" si="224"/>
        <v>0</v>
      </c>
      <c r="AK493" s="696"/>
      <c r="AL493" s="702"/>
      <c r="AM493" s="702"/>
      <c r="AN493" s="702"/>
      <c r="AO493" s="702"/>
      <c r="AP493" s="702"/>
      <c r="AQ493" s="702"/>
      <c r="AR493" s="702"/>
      <c r="AS493" s="702"/>
    </row>
    <row r="494" spans="1:45" s="90" customFormat="1" ht="49.5" customHeight="1">
      <c r="A494" s="70">
        <v>1</v>
      </c>
      <c r="B494" s="58" t="s">
        <v>478</v>
      </c>
      <c r="C494" s="59"/>
      <c r="D494" s="66">
        <f t="shared" ref="D494:D496" si="225">E494</f>
        <v>3000</v>
      </c>
      <c r="E494" s="66">
        <v>3000</v>
      </c>
      <c r="F494" s="66">
        <f>G494+L494</f>
        <v>3000</v>
      </c>
      <c r="G494" s="66">
        <v>3000</v>
      </c>
      <c r="H494" s="66"/>
      <c r="I494" s="66"/>
      <c r="J494" s="66"/>
      <c r="K494" s="66"/>
      <c r="L494" s="66"/>
      <c r="M494" s="66">
        <f t="shared" ref="M494:M496" si="226">N494+O494</f>
        <v>3000</v>
      </c>
      <c r="N494" s="66">
        <v>3000</v>
      </c>
      <c r="O494" s="66"/>
      <c r="P494" s="66">
        <f t="shared" ref="P494:P498" si="227">Q494+R494</f>
        <v>0</v>
      </c>
      <c r="Q494" s="66"/>
      <c r="R494" s="60"/>
      <c r="S494" s="60"/>
      <c r="T494" s="60"/>
      <c r="U494" s="66"/>
      <c r="V494" s="66">
        <f t="shared" ref="V494" si="228">W494+X494</f>
        <v>3000</v>
      </c>
      <c r="W494" s="66">
        <v>3000</v>
      </c>
      <c r="X494" s="66"/>
      <c r="Y494" s="66">
        <f t="shared" ref="Y494" si="229">Z494+AA494</f>
        <v>0</v>
      </c>
      <c r="Z494" s="66"/>
      <c r="AA494" s="66"/>
      <c r="AB494" s="66">
        <f t="shared" si="208"/>
        <v>0</v>
      </c>
      <c r="AC494" s="66"/>
      <c r="AD494" s="66"/>
      <c r="AE494" s="71"/>
      <c r="AF494" s="71"/>
      <c r="AG494" s="71"/>
      <c r="AH494" s="71"/>
      <c r="AI494" s="67"/>
      <c r="AJ494" s="71"/>
      <c r="AK494" s="68"/>
      <c r="AL494" s="96"/>
      <c r="AM494" s="89"/>
      <c r="AN494" s="89"/>
      <c r="AO494" s="89"/>
      <c r="AP494" s="89"/>
      <c r="AQ494" s="89"/>
      <c r="AR494" s="89"/>
      <c r="AS494" s="89"/>
    </row>
    <row r="495" spans="1:45" s="90" customFormat="1" ht="48" customHeight="1">
      <c r="A495" s="70">
        <v>2</v>
      </c>
      <c r="B495" s="58" t="s">
        <v>508</v>
      </c>
      <c r="C495" s="59"/>
      <c r="D495" s="66">
        <f t="shared" si="225"/>
        <v>2694</v>
      </c>
      <c r="E495" s="66">
        <v>2694</v>
      </c>
      <c r="F495" s="66">
        <f>G495+L495</f>
        <v>2694</v>
      </c>
      <c r="G495" s="66">
        <v>2694</v>
      </c>
      <c r="H495" s="66"/>
      <c r="I495" s="66"/>
      <c r="J495" s="66"/>
      <c r="K495" s="66"/>
      <c r="L495" s="66"/>
      <c r="M495" s="66">
        <f t="shared" si="226"/>
        <v>2694</v>
      </c>
      <c r="N495" s="66">
        <v>2694</v>
      </c>
      <c r="O495" s="66"/>
      <c r="P495" s="66">
        <f t="shared" si="227"/>
        <v>0</v>
      </c>
      <c r="Q495" s="66"/>
      <c r="R495" s="66"/>
      <c r="S495" s="66"/>
      <c r="T495" s="66"/>
      <c r="U495" s="66"/>
      <c r="V495" s="66">
        <f t="shared" ref="V495" si="230">W495+X495</f>
        <v>0</v>
      </c>
      <c r="W495" s="66"/>
      <c r="X495" s="66"/>
      <c r="Y495" s="66">
        <f t="shared" ref="Y495" si="231">Z495+AA495</f>
        <v>0</v>
      </c>
      <c r="Z495" s="66"/>
      <c r="AA495" s="66"/>
      <c r="AB495" s="66">
        <f t="shared" si="208"/>
        <v>2694</v>
      </c>
      <c r="AC495" s="66">
        <v>2694</v>
      </c>
      <c r="AD495" s="66"/>
      <c r="AE495" s="71"/>
      <c r="AF495" s="71"/>
      <c r="AG495" s="71"/>
      <c r="AH495" s="71"/>
      <c r="AI495" s="67"/>
      <c r="AJ495" s="71"/>
      <c r="AK495" s="655"/>
      <c r="AL495" s="96"/>
      <c r="AM495" s="89"/>
      <c r="AN495" s="89"/>
      <c r="AO495" s="89"/>
      <c r="AP495" s="89"/>
      <c r="AQ495" s="89"/>
      <c r="AR495" s="89"/>
      <c r="AS495" s="89"/>
    </row>
    <row r="496" spans="1:45" s="90" customFormat="1" ht="31.5" customHeight="1">
      <c r="A496" s="70">
        <v>3</v>
      </c>
      <c r="B496" s="58" t="s">
        <v>509</v>
      </c>
      <c r="C496" s="59"/>
      <c r="D496" s="66">
        <f t="shared" si="225"/>
        <v>1500</v>
      </c>
      <c r="E496" s="66">
        <v>1500</v>
      </c>
      <c r="F496" s="66">
        <f>G496+L496</f>
        <v>1500</v>
      </c>
      <c r="G496" s="66">
        <v>1500</v>
      </c>
      <c r="H496" s="66"/>
      <c r="I496" s="66"/>
      <c r="J496" s="66"/>
      <c r="K496" s="66"/>
      <c r="L496" s="66"/>
      <c r="M496" s="66">
        <f t="shared" si="226"/>
        <v>1500</v>
      </c>
      <c r="N496" s="66">
        <v>1500</v>
      </c>
      <c r="O496" s="66"/>
      <c r="P496" s="66">
        <f t="shared" si="227"/>
        <v>0</v>
      </c>
      <c r="Q496" s="66"/>
      <c r="R496" s="66"/>
      <c r="S496" s="66">
        <f t="shared" ref="S496" si="232">T496+U496</f>
        <v>0</v>
      </c>
      <c r="T496" s="66"/>
      <c r="U496" s="66"/>
      <c r="V496" s="66">
        <f t="shared" ref="V496:V498" si="233">W496+X496</f>
        <v>0</v>
      </c>
      <c r="W496" s="66"/>
      <c r="X496" s="66"/>
      <c r="Y496" s="66">
        <f t="shared" ref="Y496" si="234">Z496+AA496</f>
        <v>0</v>
      </c>
      <c r="Z496" s="66"/>
      <c r="AA496" s="66"/>
      <c r="AB496" s="66">
        <f t="shared" ref="AB496:AB498" si="235">AC496+AD496</f>
        <v>1500</v>
      </c>
      <c r="AC496" s="66">
        <v>1500</v>
      </c>
      <c r="AD496" s="66"/>
      <c r="AE496" s="66"/>
      <c r="AF496" s="66"/>
      <c r="AG496" s="66"/>
      <c r="AH496" s="66"/>
      <c r="AI496" s="66"/>
      <c r="AJ496" s="71"/>
      <c r="AK496" s="655"/>
      <c r="AL496" s="89"/>
      <c r="AM496" s="89"/>
      <c r="AN496" s="89"/>
      <c r="AO496" s="89"/>
      <c r="AP496" s="89"/>
      <c r="AQ496" s="89"/>
      <c r="AR496" s="89"/>
      <c r="AS496" s="89"/>
    </row>
    <row r="497" spans="1:45" s="90" customFormat="1" ht="34.5" customHeight="1">
      <c r="A497" s="70">
        <v>4</v>
      </c>
      <c r="B497" s="58" t="s">
        <v>553</v>
      </c>
      <c r="C497" s="59"/>
      <c r="D497" s="66">
        <v>10000</v>
      </c>
      <c r="E497" s="66">
        <v>10000</v>
      </c>
      <c r="F497" s="66"/>
      <c r="G497" s="66"/>
      <c r="H497" s="66"/>
      <c r="I497" s="66"/>
      <c r="J497" s="66"/>
      <c r="K497" s="66"/>
      <c r="L497" s="66"/>
      <c r="M497" s="66">
        <v>10000</v>
      </c>
      <c r="N497" s="66">
        <v>10000</v>
      </c>
      <c r="O497" s="66"/>
      <c r="P497" s="66"/>
      <c r="Q497" s="66"/>
      <c r="R497" s="66"/>
      <c r="S497" s="66"/>
      <c r="T497" s="66"/>
      <c r="U497" s="66"/>
      <c r="V497" s="66"/>
      <c r="W497" s="66"/>
      <c r="X497" s="66"/>
      <c r="Y497" s="66">
        <v>10000</v>
      </c>
      <c r="Z497" s="66">
        <v>10000</v>
      </c>
      <c r="AA497" s="66"/>
      <c r="AB497" s="66"/>
      <c r="AC497" s="66"/>
      <c r="AD497" s="66"/>
      <c r="AE497" s="66"/>
      <c r="AF497" s="66"/>
      <c r="AG497" s="66"/>
      <c r="AH497" s="66"/>
      <c r="AI497" s="66"/>
      <c r="AJ497" s="71"/>
      <c r="AK497" s="655"/>
      <c r="AL497" s="89"/>
      <c r="AM497" s="89"/>
      <c r="AN497" s="89"/>
      <c r="AO497" s="89"/>
      <c r="AP497" s="89"/>
      <c r="AQ497" s="89"/>
      <c r="AR497" s="89"/>
      <c r="AS497" s="89"/>
    </row>
    <row r="498" spans="1:45" s="90" customFormat="1" ht="91.5" customHeight="1">
      <c r="A498" s="70">
        <v>5</v>
      </c>
      <c r="B498" s="58" t="s">
        <v>514</v>
      </c>
      <c r="C498" s="59"/>
      <c r="D498" s="66">
        <v>4500</v>
      </c>
      <c r="E498" s="66">
        <v>4500</v>
      </c>
      <c r="F498" s="66">
        <f>G498+L498</f>
        <v>14500</v>
      </c>
      <c r="G498" s="66">
        <v>14500</v>
      </c>
      <c r="H498" s="66"/>
      <c r="I498" s="66"/>
      <c r="J498" s="66"/>
      <c r="K498" s="66"/>
      <c r="L498" s="66"/>
      <c r="M498" s="66">
        <v>4500</v>
      </c>
      <c r="N498" s="66">
        <v>4500</v>
      </c>
      <c r="O498" s="66"/>
      <c r="P498" s="66">
        <f t="shared" si="227"/>
        <v>0</v>
      </c>
      <c r="Q498" s="66"/>
      <c r="R498" s="66"/>
      <c r="S498" s="66"/>
      <c r="T498" s="66"/>
      <c r="U498" s="66"/>
      <c r="V498" s="66">
        <f t="shared" si="233"/>
        <v>0</v>
      </c>
      <c r="W498" s="66"/>
      <c r="X498" s="66"/>
      <c r="Y498" s="66">
        <v>4500</v>
      </c>
      <c r="Z498" s="66">
        <v>4500</v>
      </c>
      <c r="AA498" s="66"/>
      <c r="AB498" s="66">
        <f t="shared" si="235"/>
        <v>0</v>
      </c>
      <c r="AC498" s="66"/>
      <c r="AD498" s="66"/>
      <c r="AE498" s="71"/>
      <c r="AF498" s="71"/>
      <c r="AG498" s="71"/>
      <c r="AH498" s="71"/>
      <c r="AI498" s="67"/>
      <c r="AJ498" s="71"/>
      <c r="AK498" s="68"/>
      <c r="AL498" s="96"/>
      <c r="AM498" s="89"/>
      <c r="AN498" s="89"/>
      <c r="AO498" s="89"/>
      <c r="AP498" s="89"/>
      <c r="AQ498" s="89"/>
      <c r="AR498" s="89"/>
      <c r="AS498" s="89"/>
    </row>
    <row r="499" spans="1:45" s="90" customFormat="1" ht="12.75" customHeight="1">
      <c r="A499" s="21"/>
      <c r="B499" s="3"/>
      <c r="C499" s="18"/>
      <c r="D499" s="18"/>
      <c r="E499" s="18"/>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16"/>
      <c r="AL499" s="89"/>
      <c r="AM499" s="89"/>
      <c r="AN499" s="89"/>
      <c r="AO499" s="89"/>
      <c r="AP499" s="89"/>
      <c r="AQ499" s="89"/>
      <c r="AR499" s="89"/>
      <c r="AS499" s="89"/>
    </row>
    <row r="500" spans="1:45" s="17" customFormat="1" ht="36" customHeight="1">
      <c r="A500" s="27"/>
      <c r="B500" s="20"/>
      <c r="C500" s="27"/>
      <c r="D500" s="28"/>
      <c r="E500" s="28"/>
      <c r="F500" s="28"/>
      <c r="G500" s="28"/>
      <c r="H500" s="28"/>
      <c r="I500" s="28"/>
      <c r="J500" s="28"/>
      <c r="K500" s="28"/>
      <c r="L500" s="28"/>
      <c r="M500" s="28"/>
      <c r="N500" s="28"/>
      <c r="O500" s="28"/>
      <c r="P500" s="28"/>
      <c r="Q500" s="28"/>
      <c r="R500" s="28"/>
      <c r="S500" s="28"/>
      <c r="T500" s="28" t="s">
        <v>506</v>
      </c>
      <c r="U500" s="28"/>
      <c r="V500" s="28"/>
      <c r="W500" s="28"/>
      <c r="X500" s="28"/>
      <c r="Y500" s="28"/>
      <c r="Z500" s="28"/>
      <c r="AA500" s="28"/>
      <c r="AB500" s="28"/>
      <c r="AC500" s="28"/>
      <c r="AD500" s="28"/>
    </row>
    <row r="501" spans="1:45" s="17" customFormat="1" ht="36" customHeight="1">
      <c r="A501" s="27"/>
      <c r="B501" s="20"/>
      <c r="C501" s="28"/>
      <c r="D501" s="28"/>
      <c r="E501" s="28"/>
      <c r="F501" s="28"/>
      <c r="G501" s="28"/>
      <c r="H501" s="28"/>
      <c r="I501" s="28"/>
      <c r="J501" s="28"/>
      <c r="K501" s="28"/>
    </row>
    <row r="502" spans="1:45" s="17" customFormat="1" ht="36" customHeight="1">
      <c r="A502" s="27"/>
      <c r="B502" s="20"/>
      <c r="C502" s="28"/>
      <c r="D502" s="28"/>
      <c r="E502" s="28"/>
      <c r="F502" s="28"/>
      <c r="G502" s="28"/>
      <c r="H502" s="28"/>
      <c r="I502" s="28"/>
      <c r="J502" s="28"/>
      <c r="K502" s="28"/>
    </row>
    <row r="503" spans="1:45" s="17" customFormat="1" ht="36" customHeight="1">
      <c r="A503" s="27"/>
      <c r="B503" s="20"/>
      <c r="C503" s="28"/>
      <c r="D503" s="28"/>
      <c r="E503" s="28"/>
      <c r="F503" s="28"/>
      <c r="G503" s="28"/>
      <c r="H503" s="28"/>
      <c r="I503" s="28"/>
      <c r="J503" s="28"/>
      <c r="K503" s="28"/>
    </row>
    <row r="504" spans="1:45" s="17" customFormat="1" ht="36" customHeight="1">
      <c r="A504" s="27"/>
      <c r="B504" s="20"/>
      <c r="C504" s="28"/>
      <c r="D504" s="28"/>
      <c r="E504" s="28"/>
      <c r="F504" s="28"/>
      <c r="G504" s="28"/>
      <c r="H504" s="28"/>
      <c r="I504" s="28"/>
      <c r="J504" s="28"/>
      <c r="K504" s="28"/>
    </row>
    <row r="505" spans="1:45" s="17" customFormat="1" ht="36" customHeight="1">
      <c r="A505" s="27"/>
      <c r="B505" s="20"/>
      <c r="C505" s="28"/>
      <c r="D505" s="28"/>
      <c r="E505" s="28"/>
      <c r="F505" s="28"/>
      <c r="G505" s="28"/>
      <c r="H505" s="28"/>
      <c r="I505" s="28"/>
      <c r="J505" s="28"/>
      <c r="K505" s="28"/>
    </row>
    <row r="506" spans="1:45" s="17" customFormat="1" ht="36" customHeight="1">
      <c r="A506" s="27"/>
      <c r="B506" s="20"/>
      <c r="C506" s="28"/>
      <c r="D506" s="28"/>
      <c r="E506" s="28"/>
      <c r="F506" s="28"/>
      <c r="G506" s="28"/>
      <c r="H506" s="28"/>
      <c r="I506" s="28"/>
      <c r="J506" s="28"/>
      <c r="K506" s="28"/>
    </row>
    <row r="507" spans="1:45" s="17" customFormat="1" ht="36" customHeight="1">
      <c r="A507" s="27"/>
      <c r="B507" s="20"/>
      <c r="C507" s="28"/>
      <c r="D507" s="28"/>
      <c r="E507" s="28"/>
      <c r="F507" s="28"/>
      <c r="G507" s="28">
        <v>373420</v>
      </c>
      <c r="H507" s="28"/>
      <c r="I507" s="28"/>
      <c r="J507" s="28"/>
      <c r="K507" s="28"/>
    </row>
    <row r="508" spans="1:45" s="17" customFormat="1" ht="36" customHeight="1">
      <c r="A508" s="27"/>
      <c r="B508" s="20"/>
      <c r="C508" s="28"/>
      <c r="D508" s="28"/>
      <c r="E508" s="28"/>
      <c r="F508" s="28"/>
      <c r="G508" s="28">
        <f>G30-G507</f>
        <v>-1200</v>
      </c>
      <c r="H508" s="28"/>
      <c r="I508" s="28"/>
      <c r="J508" s="28"/>
      <c r="K508" s="28"/>
    </row>
    <row r="509" spans="1:45" s="17" customFormat="1" ht="36" customHeight="1">
      <c r="A509" s="27"/>
      <c r="B509" s="20"/>
      <c r="C509" s="28"/>
      <c r="D509" s="28"/>
      <c r="E509" s="28"/>
      <c r="F509" s="28"/>
      <c r="G509" s="28"/>
      <c r="H509" s="28"/>
      <c r="I509" s="28"/>
      <c r="J509" s="28"/>
      <c r="K509" s="28"/>
    </row>
    <row r="510" spans="1:45" s="17" customFormat="1" ht="36" customHeight="1">
      <c r="A510" s="27"/>
      <c r="B510" s="20"/>
      <c r="C510" s="28"/>
      <c r="D510" s="28"/>
      <c r="E510" s="28"/>
      <c r="F510" s="28"/>
      <c r="G510" s="28"/>
      <c r="H510" s="28"/>
      <c r="I510" s="28"/>
      <c r="J510" s="28"/>
      <c r="K510" s="28"/>
    </row>
    <row r="511" spans="1:45" s="17" customFormat="1" ht="36" customHeight="1">
      <c r="A511" s="27"/>
      <c r="B511" s="20"/>
      <c r="C511" s="28"/>
      <c r="D511" s="28"/>
      <c r="E511" s="28"/>
      <c r="F511" s="28"/>
      <c r="G511" s="28"/>
      <c r="H511" s="28"/>
      <c r="I511" s="28"/>
      <c r="J511" s="28"/>
      <c r="K511" s="28"/>
    </row>
    <row r="512" spans="1:45" s="17" customFormat="1" ht="36" customHeight="1">
      <c r="A512" s="27"/>
      <c r="B512" s="20"/>
      <c r="C512" s="28"/>
      <c r="D512" s="28"/>
      <c r="E512" s="28"/>
      <c r="F512" s="28"/>
      <c r="G512" s="28"/>
      <c r="H512" s="28"/>
      <c r="I512" s="28"/>
      <c r="J512" s="28"/>
      <c r="K512" s="28"/>
    </row>
    <row r="513" spans="1:11" s="17" customFormat="1" ht="36" customHeight="1">
      <c r="A513" s="27"/>
      <c r="B513" s="20"/>
      <c r="C513" s="28"/>
      <c r="D513" s="28"/>
      <c r="E513" s="28"/>
      <c r="F513" s="28"/>
      <c r="G513" s="28"/>
      <c r="H513" s="28"/>
      <c r="I513" s="28"/>
      <c r="J513" s="28"/>
      <c r="K513" s="28"/>
    </row>
    <row r="514" spans="1:11" s="17" customFormat="1" ht="36" customHeight="1">
      <c r="A514" s="27"/>
      <c r="B514" s="20"/>
      <c r="C514" s="28"/>
      <c r="D514" s="28"/>
      <c r="E514" s="28"/>
      <c r="F514" s="28"/>
      <c r="G514" s="28"/>
      <c r="H514" s="28"/>
      <c r="I514" s="28"/>
      <c r="J514" s="28"/>
      <c r="K514" s="28"/>
    </row>
    <row r="515" spans="1:11" s="17" customFormat="1" ht="36" customHeight="1">
      <c r="A515" s="27"/>
      <c r="B515" s="20"/>
      <c r="C515" s="28"/>
      <c r="D515" s="28"/>
      <c r="E515" s="28"/>
      <c r="F515" s="28"/>
      <c r="G515" s="28"/>
      <c r="H515" s="28"/>
      <c r="I515" s="28"/>
      <c r="J515" s="28"/>
      <c r="K515" s="28"/>
    </row>
    <row r="516" spans="1:11" s="17" customFormat="1" ht="36" customHeight="1">
      <c r="A516" s="27"/>
      <c r="B516" s="20"/>
      <c r="C516" s="28"/>
      <c r="D516" s="28"/>
      <c r="E516" s="28"/>
      <c r="F516" s="28"/>
      <c r="G516" s="28"/>
      <c r="H516" s="28"/>
      <c r="I516" s="28"/>
      <c r="J516" s="28"/>
      <c r="K516" s="28"/>
    </row>
    <row r="517" spans="1:11" s="17" customFormat="1" ht="36" customHeight="1">
      <c r="A517" s="27"/>
      <c r="B517" s="20"/>
      <c r="C517" s="28"/>
      <c r="D517" s="28"/>
      <c r="E517" s="28"/>
      <c r="F517" s="28"/>
      <c r="G517" s="28"/>
      <c r="H517" s="28"/>
      <c r="I517" s="28"/>
      <c r="J517" s="28"/>
      <c r="K517" s="28"/>
    </row>
    <row r="518" spans="1:11" s="17" customFormat="1" ht="36" customHeight="1">
      <c r="A518" s="27"/>
      <c r="B518" s="20"/>
      <c r="C518" s="28"/>
      <c r="D518" s="28"/>
      <c r="E518" s="28"/>
      <c r="F518" s="28"/>
      <c r="G518" s="28"/>
      <c r="H518" s="28"/>
      <c r="I518" s="28"/>
      <c r="J518" s="28"/>
      <c r="K518" s="28"/>
    </row>
    <row r="519" spans="1:11" s="17" customFormat="1" ht="36" customHeight="1">
      <c r="A519" s="27"/>
      <c r="B519" s="20"/>
      <c r="C519" s="28"/>
      <c r="D519" s="28"/>
      <c r="E519" s="28"/>
      <c r="F519" s="28"/>
      <c r="G519" s="28"/>
      <c r="H519" s="28"/>
      <c r="I519" s="28"/>
      <c r="J519" s="28"/>
      <c r="K519" s="28"/>
    </row>
    <row r="520" spans="1:11" s="17" customFormat="1" ht="36" customHeight="1">
      <c r="A520" s="27"/>
      <c r="B520" s="20"/>
      <c r="C520" s="28"/>
      <c r="D520" s="28"/>
      <c r="E520" s="28"/>
      <c r="F520" s="28"/>
      <c r="G520" s="28"/>
      <c r="H520" s="28"/>
      <c r="I520" s="28"/>
      <c r="J520" s="28"/>
      <c r="K520" s="28"/>
    </row>
    <row r="521" spans="1:11" s="17" customFormat="1" ht="36" customHeight="1">
      <c r="A521" s="27"/>
      <c r="B521" s="20"/>
      <c r="C521" s="28"/>
      <c r="D521" s="28"/>
      <c r="E521" s="28"/>
      <c r="F521" s="28"/>
      <c r="G521" s="28"/>
      <c r="H521" s="28"/>
      <c r="I521" s="28"/>
      <c r="J521" s="28"/>
      <c r="K521" s="28"/>
    </row>
    <row r="522" spans="1:11" s="17" customFormat="1" ht="36" customHeight="1">
      <c r="A522" s="27"/>
      <c r="B522" s="20"/>
      <c r="C522" s="28"/>
      <c r="D522" s="28"/>
      <c r="E522" s="28"/>
      <c r="F522" s="28"/>
      <c r="G522" s="28"/>
      <c r="H522" s="28"/>
      <c r="I522" s="28"/>
      <c r="J522" s="28"/>
      <c r="K522" s="28"/>
    </row>
    <row r="523" spans="1:11" s="17" customFormat="1" ht="36" customHeight="1">
      <c r="A523" s="27"/>
      <c r="B523" s="20"/>
      <c r="C523" s="28"/>
      <c r="D523" s="28"/>
      <c r="E523" s="28"/>
      <c r="F523" s="28"/>
      <c r="G523" s="28"/>
      <c r="H523" s="28"/>
      <c r="I523" s="28"/>
      <c r="J523" s="28"/>
      <c r="K523" s="28"/>
    </row>
    <row r="524" spans="1:11" s="17" customFormat="1" ht="36" customHeight="1">
      <c r="A524" s="27"/>
      <c r="B524" s="20"/>
      <c r="C524" s="28"/>
      <c r="D524" s="28"/>
      <c r="E524" s="28"/>
      <c r="F524" s="28"/>
      <c r="G524" s="28"/>
      <c r="H524" s="28"/>
      <c r="I524" s="28"/>
      <c r="J524" s="28"/>
      <c r="K524" s="28"/>
    </row>
    <row r="525" spans="1:11" s="17" customFormat="1" ht="36" customHeight="1">
      <c r="A525" s="27"/>
      <c r="B525" s="20"/>
      <c r="C525" s="28"/>
      <c r="D525" s="28"/>
      <c r="E525" s="28"/>
      <c r="F525" s="28"/>
      <c r="G525" s="28"/>
      <c r="H525" s="28"/>
      <c r="I525" s="28"/>
      <c r="J525" s="28"/>
      <c r="K525" s="28"/>
    </row>
    <row r="526" spans="1:11" s="17" customFormat="1" ht="36" customHeight="1">
      <c r="A526" s="27"/>
      <c r="B526" s="20"/>
      <c r="C526" s="28"/>
      <c r="D526" s="28"/>
      <c r="E526" s="28"/>
      <c r="F526" s="28"/>
      <c r="G526" s="28"/>
      <c r="H526" s="28"/>
      <c r="I526" s="28"/>
      <c r="J526" s="28"/>
      <c r="K526" s="28"/>
    </row>
    <row r="527" spans="1:11" s="17" customFormat="1" ht="36" customHeight="1">
      <c r="A527" s="27"/>
      <c r="B527" s="20"/>
      <c r="C527" s="28"/>
      <c r="D527" s="28"/>
      <c r="E527" s="28"/>
      <c r="F527" s="28"/>
      <c r="G527" s="28"/>
      <c r="H527" s="28"/>
      <c r="I527" s="28"/>
      <c r="J527" s="28"/>
      <c r="K527" s="28"/>
    </row>
    <row r="528" spans="1:11" s="17" customFormat="1" ht="36" customHeight="1">
      <c r="A528" s="27"/>
      <c r="B528" s="20"/>
      <c r="C528" s="28"/>
      <c r="D528" s="28"/>
      <c r="E528" s="28"/>
      <c r="F528" s="28"/>
      <c r="G528" s="28"/>
      <c r="H528" s="28"/>
      <c r="I528" s="28"/>
      <c r="J528" s="28"/>
      <c r="K528" s="28"/>
    </row>
    <row r="529" spans="1:30" s="17" customFormat="1" ht="36" customHeight="1">
      <c r="A529" s="27"/>
      <c r="B529" s="20"/>
      <c r="C529" s="27"/>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row>
    <row r="530" spans="1:30" s="17" customFormat="1" ht="36" customHeight="1">
      <c r="A530" s="27"/>
      <c r="B530" s="20"/>
      <c r="C530" s="27"/>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row>
    <row r="531" spans="1:30" s="17" customFormat="1" ht="36" customHeight="1">
      <c r="A531" s="27"/>
      <c r="B531" s="20"/>
      <c r="C531" s="27"/>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row>
    <row r="532" spans="1:30" s="17" customFormat="1" ht="36" customHeight="1">
      <c r="A532" s="27"/>
      <c r="B532" s="20"/>
      <c r="C532" s="27"/>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row>
    <row r="533" spans="1:30" s="17" customFormat="1" ht="36" customHeight="1">
      <c r="A533" s="27"/>
      <c r="B533" s="20"/>
      <c r="C533" s="27"/>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row>
    <row r="534" spans="1:30" s="17" customFormat="1" ht="36" customHeight="1">
      <c r="A534" s="27"/>
      <c r="B534" s="20"/>
      <c r="C534" s="27"/>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row>
    <row r="535" spans="1:30" s="17" customFormat="1" ht="36" customHeight="1">
      <c r="A535" s="27"/>
      <c r="B535" s="20"/>
      <c r="C535" s="27"/>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row>
    <row r="536" spans="1:30" s="17" customFormat="1" ht="36" customHeight="1">
      <c r="A536" s="27"/>
      <c r="B536" s="20"/>
      <c r="C536" s="27"/>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row>
    <row r="537" spans="1:30" s="17" customFormat="1" ht="36" customHeight="1">
      <c r="A537" s="27"/>
      <c r="B537" s="20"/>
      <c r="C537" s="27"/>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row>
    <row r="538" spans="1:30" s="17" customFormat="1" ht="36" customHeight="1">
      <c r="A538" s="27"/>
      <c r="B538" s="20"/>
      <c r="C538" s="27"/>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row>
    <row r="539" spans="1:30" s="17" customFormat="1" ht="36" customHeight="1">
      <c r="A539" s="27"/>
      <c r="B539" s="20"/>
      <c r="C539" s="27"/>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row>
    <row r="540" spans="1:30" s="17" customFormat="1" ht="36" customHeight="1">
      <c r="A540" s="27"/>
      <c r="B540" s="20"/>
      <c r="C540" s="27"/>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row>
    <row r="541" spans="1:30" s="17" customFormat="1" ht="36" customHeight="1">
      <c r="A541" s="27"/>
      <c r="B541" s="20"/>
      <c r="C541" s="27"/>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row>
    <row r="542" spans="1:30" s="17" customFormat="1" ht="36" customHeight="1">
      <c r="A542" s="27"/>
      <c r="B542" s="20"/>
      <c r="C542" s="27"/>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row>
    <row r="543" spans="1:30" s="17" customFormat="1" ht="36" customHeight="1">
      <c r="A543" s="27"/>
      <c r="B543" s="20"/>
      <c r="C543" s="27"/>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row>
    <row r="544" spans="1:30" s="17" customFormat="1" ht="36" customHeight="1">
      <c r="A544" s="27"/>
      <c r="B544" s="20"/>
      <c r="C544" s="27"/>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row>
    <row r="545" spans="1:30" s="17" customFormat="1" ht="36" customHeight="1">
      <c r="A545" s="27"/>
      <c r="B545" s="20"/>
      <c r="C545" s="27"/>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row>
    <row r="546" spans="1:30" s="17" customFormat="1" ht="36" customHeight="1">
      <c r="A546" s="27"/>
      <c r="B546" s="20"/>
      <c r="C546" s="27"/>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row>
    <row r="547" spans="1:30" s="17" customFormat="1" ht="36" customHeight="1">
      <c r="A547" s="27"/>
      <c r="B547" s="20"/>
      <c r="C547" s="27"/>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row>
    <row r="548" spans="1:30" s="17" customFormat="1" ht="36" customHeight="1">
      <c r="A548" s="27"/>
      <c r="B548" s="20"/>
      <c r="C548" s="27"/>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row>
    <row r="549" spans="1:30" s="17" customFormat="1" ht="36" customHeight="1">
      <c r="A549" s="27"/>
      <c r="B549" s="20"/>
      <c r="C549" s="27"/>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row>
    <row r="550" spans="1:30" s="17" customFormat="1" ht="36" customHeight="1">
      <c r="A550" s="27"/>
      <c r="B550" s="20"/>
      <c r="C550" s="27"/>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row>
    <row r="551" spans="1:30" s="17" customFormat="1" ht="36" customHeight="1">
      <c r="A551" s="27"/>
      <c r="B551" s="20"/>
      <c r="C551" s="27"/>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row>
    <row r="552" spans="1:30" s="17" customFormat="1" ht="36" customHeight="1">
      <c r="A552" s="27"/>
      <c r="B552" s="20"/>
      <c r="C552" s="27"/>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row>
    <row r="553" spans="1:30" s="17" customFormat="1" ht="36" customHeight="1">
      <c r="A553" s="27"/>
      <c r="B553" s="20"/>
      <c r="C553" s="27"/>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row>
    <row r="554" spans="1:30" s="17" customFormat="1" ht="36" customHeight="1">
      <c r="A554" s="27"/>
      <c r="B554" s="20"/>
      <c r="C554" s="27"/>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row>
    <row r="555" spans="1:30" s="17" customFormat="1" ht="36" customHeight="1">
      <c r="A555" s="27"/>
      <c r="B555" s="20"/>
      <c r="C555" s="27"/>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row>
    <row r="556" spans="1:30" s="17" customFormat="1" ht="36" customHeight="1">
      <c r="A556" s="27"/>
      <c r="B556" s="20"/>
      <c r="C556" s="27"/>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row>
    <row r="557" spans="1:30" s="17" customFormat="1" ht="36" customHeight="1">
      <c r="A557" s="27"/>
      <c r="B557" s="20"/>
      <c r="C557" s="27"/>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row>
    <row r="558" spans="1:30" s="17" customFormat="1" ht="36" customHeight="1">
      <c r="A558" s="27"/>
      <c r="B558" s="20"/>
      <c r="C558" s="27"/>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row>
    <row r="559" spans="1:30" s="17" customFormat="1" ht="36" customHeight="1">
      <c r="A559" s="27"/>
      <c r="B559" s="20"/>
      <c r="C559" s="27"/>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row>
    <row r="560" spans="1:30" s="17" customFormat="1" ht="36" customHeight="1">
      <c r="A560" s="27"/>
      <c r="B560" s="20"/>
      <c r="C560" s="27"/>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row>
    <row r="561" spans="1:30" s="17" customFormat="1" ht="36" customHeight="1">
      <c r="A561" s="27"/>
      <c r="B561" s="20"/>
      <c r="C561" s="27"/>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row>
    <row r="562" spans="1:30" s="17" customFormat="1" ht="36" customHeight="1">
      <c r="A562" s="27"/>
      <c r="B562" s="20"/>
      <c r="C562" s="27"/>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row>
    <row r="563" spans="1:30" s="17" customFormat="1" ht="36" customHeight="1">
      <c r="A563" s="27"/>
      <c r="B563" s="20"/>
      <c r="C563" s="27"/>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row>
    <row r="564" spans="1:30" s="17" customFormat="1" ht="36" customHeight="1">
      <c r="A564" s="27"/>
      <c r="B564" s="20"/>
      <c r="C564" s="27"/>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row>
    <row r="565" spans="1:30" s="17" customFormat="1" ht="36" customHeight="1">
      <c r="A565" s="27"/>
      <c r="B565" s="20"/>
      <c r="C565" s="27"/>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row>
    <row r="566" spans="1:30" s="17" customFormat="1" ht="36" customHeight="1">
      <c r="A566" s="27"/>
      <c r="B566" s="20"/>
      <c r="C566" s="27"/>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row>
    <row r="567" spans="1:30" s="17" customFormat="1" ht="36" customHeight="1">
      <c r="A567" s="27"/>
      <c r="B567" s="20"/>
      <c r="C567" s="27"/>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row>
    <row r="568" spans="1:30" s="17" customFormat="1" ht="36" customHeight="1">
      <c r="A568" s="27"/>
      <c r="B568" s="20"/>
      <c r="C568" s="27"/>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row>
    <row r="569" spans="1:30" s="17" customFormat="1" ht="36" customHeight="1">
      <c r="A569" s="27"/>
      <c r="B569" s="20"/>
      <c r="C569" s="27"/>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row>
    <row r="570" spans="1:30" s="17" customFormat="1" ht="36" customHeight="1">
      <c r="A570" s="27"/>
      <c r="B570" s="20"/>
      <c r="C570" s="27"/>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row>
    <row r="571" spans="1:30" s="17" customFormat="1" ht="36" customHeight="1">
      <c r="A571" s="27"/>
      <c r="B571" s="20"/>
      <c r="C571" s="27"/>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row>
    <row r="572" spans="1:30" s="17" customFormat="1" ht="36" customHeight="1">
      <c r="A572" s="27"/>
      <c r="B572" s="20"/>
      <c r="C572" s="27"/>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row>
    <row r="573" spans="1:30" s="17" customFormat="1" ht="36" customHeight="1">
      <c r="A573" s="27"/>
      <c r="B573" s="20"/>
      <c r="C573" s="27"/>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row>
    <row r="574" spans="1:30" s="17" customFormat="1" ht="36" customHeight="1">
      <c r="A574" s="27"/>
      <c r="B574" s="20"/>
      <c r="C574" s="27"/>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row>
    <row r="575" spans="1:30" s="17" customFormat="1" ht="36" customHeight="1">
      <c r="A575" s="27"/>
      <c r="B575" s="20"/>
      <c r="C575" s="27"/>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row>
    <row r="576" spans="1:30" s="17" customFormat="1" ht="36" customHeight="1">
      <c r="A576" s="27"/>
      <c r="B576" s="20"/>
      <c r="C576" s="27"/>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row>
    <row r="577" spans="1:30" s="17" customFormat="1" ht="36" customHeight="1">
      <c r="A577" s="27"/>
      <c r="B577" s="20"/>
      <c r="C577" s="27"/>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row>
    <row r="578" spans="1:30" s="17" customFormat="1" ht="36" customHeight="1">
      <c r="A578" s="27"/>
      <c r="B578" s="20"/>
      <c r="C578" s="27"/>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row>
    <row r="579" spans="1:30" s="17" customFormat="1" ht="36" customHeight="1">
      <c r="A579" s="27"/>
      <c r="B579" s="20"/>
      <c r="C579" s="27"/>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row>
    <row r="580" spans="1:30" s="17" customFormat="1" ht="36" customHeight="1">
      <c r="A580" s="27"/>
      <c r="B580" s="20"/>
      <c r="C580" s="27"/>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row>
    <row r="581" spans="1:30" s="17" customFormat="1" ht="36" customHeight="1">
      <c r="A581" s="27"/>
      <c r="B581" s="20"/>
      <c r="C581" s="27"/>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row>
    <row r="582" spans="1:30" s="17" customFormat="1" ht="36" customHeight="1">
      <c r="A582" s="27"/>
      <c r="B582" s="20"/>
      <c r="C582" s="27"/>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row>
    <row r="583" spans="1:30" s="17" customFormat="1" ht="36" customHeight="1">
      <c r="A583" s="27"/>
      <c r="B583" s="20"/>
      <c r="C583" s="27"/>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row>
    <row r="584" spans="1:30" s="17" customFormat="1" ht="36" customHeight="1">
      <c r="A584" s="27"/>
      <c r="B584" s="20"/>
      <c r="C584" s="27"/>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row>
    <row r="585" spans="1:30" s="17" customFormat="1" ht="36" customHeight="1">
      <c r="A585" s="27"/>
      <c r="B585" s="20"/>
      <c r="C585" s="27"/>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row>
    <row r="586" spans="1:30" s="17" customFormat="1" ht="36" customHeight="1">
      <c r="A586" s="27"/>
      <c r="B586" s="20"/>
      <c r="C586" s="27"/>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row>
    <row r="587" spans="1:30" s="17" customFormat="1" ht="36" customHeight="1">
      <c r="A587" s="27"/>
      <c r="B587" s="20"/>
      <c r="C587" s="27"/>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row>
    <row r="588" spans="1:30" s="17" customFormat="1" ht="36" customHeight="1">
      <c r="A588" s="27"/>
      <c r="B588" s="20"/>
      <c r="C588" s="27"/>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row>
    <row r="589" spans="1:30" s="17" customFormat="1" ht="36" customHeight="1">
      <c r="A589" s="27"/>
      <c r="B589" s="20"/>
      <c r="C589" s="27"/>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row>
    <row r="590" spans="1:30" s="17" customFormat="1" ht="36" customHeight="1">
      <c r="A590" s="27"/>
      <c r="B590" s="20"/>
      <c r="C590" s="27"/>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row>
    <row r="591" spans="1:30" s="17" customFormat="1" ht="36" customHeight="1">
      <c r="A591" s="27"/>
      <c r="B591" s="20"/>
      <c r="C591" s="27"/>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row>
    <row r="592" spans="1:30" s="17" customFormat="1" ht="36" customHeight="1">
      <c r="A592" s="27"/>
      <c r="B592" s="20"/>
      <c r="C592" s="27"/>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row>
    <row r="593" spans="1:30" s="17" customFormat="1" ht="36" customHeight="1">
      <c r="A593" s="27"/>
      <c r="B593" s="20"/>
      <c r="C593" s="27"/>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row>
    <row r="594" spans="1:30" s="17" customFormat="1" ht="36" customHeight="1">
      <c r="A594" s="27"/>
      <c r="B594" s="20"/>
      <c r="C594" s="27"/>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row>
    <row r="595" spans="1:30" s="17" customFormat="1" ht="36" customHeight="1">
      <c r="A595" s="27"/>
      <c r="B595" s="20"/>
      <c r="C595" s="27"/>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row>
    <row r="596" spans="1:30" s="17" customFormat="1" ht="36" customHeight="1">
      <c r="A596" s="27"/>
      <c r="B596" s="20"/>
      <c r="C596" s="27"/>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row>
    <row r="597" spans="1:30" s="17" customFormat="1" ht="36" customHeight="1">
      <c r="A597" s="27"/>
      <c r="B597" s="20"/>
      <c r="C597" s="27"/>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row>
    <row r="598" spans="1:30" s="17" customFormat="1" ht="36" customHeight="1">
      <c r="A598" s="27"/>
      <c r="B598" s="20"/>
      <c r="C598" s="27"/>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row>
    <row r="599" spans="1:30" s="17" customFormat="1" ht="36" customHeight="1">
      <c r="A599" s="27"/>
      <c r="B599" s="20"/>
      <c r="C599" s="27"/>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row>
    <row r="600" spans="1:30" s="17" customFormat="1" ht="36" customHeight="1">
      <c r="A600" s="27"/>
      <c r="B600" s="20"/>
      <c r="C600" s="27"/>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row>
    <row r="601" spans="1:30" s="17" customFormat="1" ht="36" customHeight="1">
      <c r="A601" s="27"/>
      <c r="B601" s="20"/>
      <c r="C601" s="27"/>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row>
    <row r="602" spans="1:30" s="17" customFormat="1" ht="36" customHeight="1">
      <c r="A602" s="27"/>
      <c r="B602" s="20"/>
      <c r="C602" s="27"/>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row>
    <row r="603" spans="1:30" s="17" customFormat="1" ht="36" customHeight="1">
      <c r="A603" s="27"/>
      <c r="B603" s="20"/>
      <c r="C603" s="27"/>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row>
    <row r="604" spans="1:30" s="17" customFormat="1" ht="36" customHeight="1">
      <c r="A604" s="27"/>
      <c r="B604" s="20"/>
      <c r="C604" s="27"/>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row>
    <row r="605" spans="1:30" s="17" customFormat="1" ht="36" customHeight="1">
      <c r="A605" s="27"/>
      <c r="B605" s="20"/>
      <c r="C605" s="27"/>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row>
    <row r="606" spans="1:30" s="17" customFormat="1" ht="36" customHeight="1">
      <c r="A606" s="27"/>
      <c r="B606" s="20"/>
      <c r="C606" s="27"/>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row>
    <row r="607" spans="1:30" s="17" customFormat="1" ht="36" customHeight="1">
      <c r="A607" s="27"/>
      <c r="B607" s="20"/>
      <c r="C607" s="27"/>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row>
    <row r="608" spans="1:30" s="17" customFormat="1" ht="36" customHeight="1">
      <c r="A608" s="27"/>
      <c r="B608" s="20"/>
      <c r="C608" s="27"/>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row>
    <row r="609" spans="1:30" s="17" customFormat="1" ht="36" customHeight="1">
      <c r="A609" s="27"/>
      <c r="B609" s="20"/>
      <c r="C609" s="27"/>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row>
    <row r="610" spans="1:30" s="17" customFormat="1" ht="36" customHeight="1">
      <c r="A610" s="27"/>
      <c r="B610" s="20"/>
      <c r="C610" s="27"/>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row>
    <row r="611" spans="1:30" s="17" customFormat="1" ht="36" customHeight="1">
      <c r="A611" s="27"/>
      <c r="B611" s="20"/>
      <c r="C611" s="27"/>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row>
    <row r="612" spans="1:30" s="17" customFormat="1" ht="36" customHeight="1">
      <c r="A612" s="27"/>
      <c r="B612" s="20"/>
      <c r="C612" s="27"/>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row>
    <row r="613" spans="1:30" s="17" customFormat="1" ht="36" customHeight="1">
      <c r="A613" s="27"/>
      <c r="B613" s="20"/>
      <c r="C613" s="27"/>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row>
    <row r="614" spans="1:30" s="17" customFormat="1" ht="36" customHeight="1">
      <c r="A614" s="27"/>
      <c r="B614" s="20"/>
      <c r="C614" s="27"/>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row>
    <row r="615" spans="1:30" s="17" customFormat="1" ht="36" customHeight="1">
      <c r="A615" s="27"/>
      <c r="B615" s="20"/>
      <c r="C615" s="27"/>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row>
    <row r="616" spans="1:30" s="17" customFormat="1" ht="36" customHeight="1">
      <c r="A616" s="27"/>
      <c r="B616" s="20"/>
      <c r="C616" s="27"/>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row>
    <row r="617" spans="1:30" s="17" customFormat="1" ht="36" customHeight="1">
      <c r="A617" s="27"/>
      <c r="B617" s="20"/>
      <c r="C617" s="27"/>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row>
    <row r="618" spans="1:30" s="17" customFormat="1" ht="36" customHeight="1">
      <c r="A618" s="27"/>
      <c r="B618" s="20"/>
      <c r="C618" s="27"/>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row>
    <row r="619" spans="1:30" s="17" customFormat="1" ht="36" customHeight="1">
      <c r="A619" s="27"/>
      <c r="B619" s="20"/>
      <c r="C619" s="27"/>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row>
    <row r="620" spans="1:30" s="17" customFormat="1" ht="36" customHeight="1">
      <c r="A620" s="27"/>
      <c r="B620" s="20"/>
      <c r="C620" s="27"/>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row>
    <row r="621" spans="1:30" s="17" customFormat="1" ht="36" customHeight="1">
      <c r="A621" s="27"/>
      <c r="B621" s="20"/>
      <c r="C621" s="27"/>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row>
    <row r="622" spans="1:30" s="17" customFormat="1" ht="36" customHeight="1">
      <c r="A622" s="27"/>
      <c r="B622" s="20"/>
      <c r="C622" s="27"/>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row>
    <row r="623" spans="1:30" s="17" customFormat="1" ht="36" customHeight="1">
      <c r="A623" s="27"/>
      <c r="B623" s="20"/>
      <c r="C623" s="27"/>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row>
    <row r="624" spans="1:30" s="17" customFormat="1" ht="36" customHeight="1">
      <c r="A624" s="27"/>
      <c r="B624" s="20"/>
      <c r="C624" s="27"/>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row>
    <row r="625" spans="1:30" s="17" customFormat="1" ht="36" customHeight="1">
      <c r="A625" s="27"/>
      <c r="B625" s="20"/>
      <c r="C625" s="27"/>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row>
    <row r="626" spans="1:30" s="17" customFormat="1" ht="36" customHeight="1">
      <c r="A626" s="27"/>
      <c r="B626" s="20"/>
      <c r="C626" s="27"/>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row>
    <row r="627" spans="1:30" s="17" customFormat="1" ht="36" customHeight="1">
      <c r="A627" s="27"/>
      <c r="B627" s="20"/>
      <c r="C627" s="27"/>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row>
    <row r="628" spans="1:30" s="17" customFormat="1" ht="36" customHeight="1">
      <c r="A628" s="27"/>
      <c r="B628" s="20"/>
      <c r="C628" s="27"/>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row>
    <row r="629" spans="1:30" s="17" customFormat="1" ht="36" customHeight="1">
      <c r="A629" s="27"/>
      <c r="B629" s="20"/>
      <c r="C629" s="27"/>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row>
    <row r="630" spans="1:30" s="17" customFormat="1" ht="36" customHeight="1">
      <c r="A630" s="27"/>
      <c r="B630" s="20"/>
      <c r="C630" s="27"/>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row>
    <row r="631" spans="1:30" s="17" customFormat="1" ht="36" customHeight="1">
      <c r="A631" s="27"/>
      <c r="B631" s="20"/>
      <c r="C631" s="27"/>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row>
    <row r="632" spans="1:30" s="17" customFormat="1" ht="36" customHeight="1">
      <c r="A632" s="27"/>
      <c r="B632" s="20"/>
      <c r="C632" s="27"/>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row>
    <row r="633" spans="1:30" s="17" customFormat="1" ht="36" customHeight="1">
      <c r="A633" s="27"/>
      <c r="B633" s="20"/>
      <c r="C633" s="27"/>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row>
    <row r="634" spans="1:30" s="17" customFormat="1" ht="36" customHeight="1">
      <c r="A634" s="27"/>
      <c r="B634" s="20"/>
      <c r="C634" s="27"/>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row>
    <row r="635" spans="1:30" s="17" customFormat="1" ht="36" customHeight="1">
      <c r="A635" s="27"/>
      <c r="B635" s="20"/>
      <c r="C635" s="27"/>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row>
    <row r="636" spans="1:30" s="17" customFormat="1" ht="36" customHeight="1">
      <c r="A636" s="27"/>
      <c r="B636" s="20"/>
      <c r="C636" s="27"/>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row>
    <row r="637" spans="1:30" s="17" customFormat="1" ht="36" customHeight="1">
      <c r="A637" s="27"/>
      <c r="B637" s="20"/>
      <c r="C637" s="27"/>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row>
    <row r="638" spans="1:30" s="17" customFormat="1" ht="36" customHeight="1">
      <c r="A638" s="27"/>
      <c r="B638" s="20"/>
      <c r="C638" s="27"/>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row>
    <row r="639" spans="1:30" s="17" customFormat="1" ht="36" customHeight="1">
      <c r="A639" s="27"/>
      <c r="B639" s="20"/>
      <c r="C639" s="27"/>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row>
    <row r="640" spans="1:30" s="17" customFormat="1" ht="36" customHeight="1">
      <c r="A640" s="27"/>
      <c r="B640" s="20"/>
      <c r="C640" s="27"/>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row>
    <row r="641" spans="1:30" s="17" customFormat="1" ht="36" customHeight="1">
      <c r="A641" s="27"/>
      <c r="B641" s="20"/>
      <c r="C641" s="27"/>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row>
    <row r="642" spans="1:30" s="17" customFormat="1" ht="36" customHeight="1">
      <c r="A642" s="27"/>
      <c r="B642" s="20"/>
      <c r="C642" s="27"/>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row>
    <row r="643" spans="1:30" s="17" customFormat="1" ht="36" customHeight="1">
      <c r="A643" s="27"/>
      <c r="B643" s="20"/>
      <c r="C643" s="27"/>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row>
    <row r="644" spans="1:30" s="17" customFormat="1" ht="36" customHeight="1">
      <c r="A644" s="27"/>
      <c r="B644" s="20"/>
      <c r="C644" s="27"/>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row>
    <row r="645" spans="1:30" s="17" customFormat="1" ht="36" customHeight="1">
      <c r="A645" s="27"/>
      <c r="B645" s="20"/>
      <c r="C645" s="27"/>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row>
    <row r="646" spans="1:30" s="17" customFormat="1" ht="36" customHeight="1">
      <c r="A646" s="27"/>
      <c r="B646" s="20"/>
      <c r="C646" s="27"/>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row>
    <row r="647" spans="1:30" s="17" customFormat="1" ht="36" customHeight="1">
      <c r="A647" s="27"/>
      <c r="B647" s="20"/>
      <c r="C647" s="27"/>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row>
    <row r="648" spans="1:30" s="17" customFormat="1" ht="36" customHeight="1">
      <c r="A648" s="27"/>
      <c r="B648" s="20"/>
      <c r="C648" s="27"/>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row>
    <row r="649" spans="1:30" s="17" customFormat="1" ht="36" customHeight="1">
      <c r="A649" s="27"/>
      <c r="B649" s="20"/>
      <c r="C649" s="27"/>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row>
    <row r="650" spans="1:30" s="17" customFormat="1" ht="36" customHeight="1">
      <c r="A650" s="27"/>
      <c r="B650" s="20"/>
      <c r="C650" s="27"/>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row>
    <row r="651" spans="1:30" s="17" customFormat="1" ht="36" customHeight="1">
      <c r="A651" s="27"/>
      <c r="B651" s="20"/>
      <c r="C651" s="27"/>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row>
    <row r="652" spans="1:30" s="17" customFormat="1" ht="36" customHeight="1">
      <c r="A652" s="27"/>
      <c r="B652" s="20"/>
      <c r="C652" s="27"/>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row>
    <row r="653" spans="1:30" s="17" customFormat="1" ht="36" customHeight="1">
      <c r="A653" s="27"/>
      <c r="B653" s="20"/>
      <c r="C653" s="27"/>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row>
    <row r="654" spans="1:30" s="17" customFormat="1" ht="36" customHeight="1">
      <c r="A654" s="27"/>
      <c r="B654" s="20"/>
      <c r="C654" s="27"/>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row>
    <row r="655" spans="1:30" s="17" customFormat="1" ht="36" customHeight="1">
      <c r="A655" s="27"/>
      <c r="B655" s="20"/>
      <c r="C655" s="27"/>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row>
    <row r="656" spans="1:30" s="17" customFormat="1" ht="36" customHeight="1">
      <c r="A656" s="27"/>
      <c r="B656" s="20"/>
      <c r="C656" s="27"/>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row>
    <row r="657" spans="1:30" s="17" customFormat="1" ht="36" customHeight="1">
      <c r="A657" s="27"/>
      <c r="B657" s="20"/>
      <c r="C657" s="27"/>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row>
    <row r="658" spans="1:30" s="17" customFormat="1" ht="36" customHeight="1">
      <c r="A658" s="27"/>
      <c r="B658" s="20"/>
      <c r="C658" s="27"/>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row>
    <row r="659" spans="1:30" s="17" customFormat="1" ht="36" customHeight="1">
      <c r="A659" s="27"/>
      <c r="B659" s="20"/>
      <c r="C659" s="27"/>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row>
    <row r="660" spans="1:30" s="17" customFormat="1" ht="36" customHeight="1">
      <c r="A660" s="27"/>
      <c r="B660" s="20"/>
      <c r="C660" s="27"/>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row>
    <row r="661" spans="1:30" s="17" customFormat="1" ht="36" customHeight="1">
      <c r="A661" s="27"/>
      <c r="B661" s="20"/>
      <c r="C661" s="27"/>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row>
    <row r="662" spans="1:30" s="17" customFormat="1" ht="36" customHeight="1">
      <c r="A662" s="27"/>
      <c r="B662" s="20"/>
      <c r="C662" s="27"/>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row>
    <row r="663" spans="1:30" s="17" customFormat="1" ht="36" customHeight="1">
      <c r="A663" s="27"/>
      <c r="B663" s="20"/>
      <c r="C663" s="27"/>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row>
    <row r="664" spans="1:30" s="17" customFormat="1" ht="36" customHeight="1">
      <c r="A664" s="27"/>
      <c r="B664" s="20"/>
      <c r="C664" s="27"/>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row>
    <row r="665" spans="1:30" s="17" customFormat="1" ht="36" customHeight="1">
      <c r="A665" s="27"/>
      <c r="B665" s="20"/>
      <c r="C665" s="27"/>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row>
    <row r="666" spans="1:30" s="17" customFormat="1" ht="36" customHeight="1">
      <c r="A666" s="27"/>
      <c r="B666" s="20"/>
      <c r="C666" s="27"/>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row>
    <row r="667" spans="1:30" s="17" customFormat="1" ht="36" customHeight="1">
      <c r="A667" s="27"/>
      <c r="B667" s="20"/>
      <c r="C667" s="27"/>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row>
    <row r="668" spans="1:30" s="17" customFormat="1" ht="36" customHeight="1">
      <c r="A668" s="27"/>
      <c r="B668" s="20"/>
      <c r="C668" s="27"/>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row>
    <row r="669" spans="1:30" s="17" customFormat="1" ht="36" customHeight="1">
      <c r="A669" s="27"/>
      <c r="B669" s="20"/>
      <c r="C669" s="27"/>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row>
    <row r="670" spans="1:30" s="17" customFormat="1" ht="36" customHeight="1">
      <c r="A670" s="27"/>
      <c r="B670" s="20"/>
      <c r="C670" s="27"/>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row>
    <row r="671" spans="1:30" s="17" customFormat="1" ht="36" customHeight="1">
      <c r="A671" s="27"/>
      <c r="B671" s="20"/>
      <c r="C671" s="27"/>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row>
    <row r="672" spans="1:30" s="17" customFormat="1" ht="36" customHeight="1">
      <c r="A672" s="27"/>
      <c r="B672" s="20"/>
      <c r="C672" s="27"/>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row>
    <row r="673" spans="1:30" s="17" customFormat="1" ht="36" customHeight="1">
      <c r="A673" s="27"/>
      <c r="B673" s="20"/>
      <c r="C673" s="27"/>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row>
    <row r="674" spans="1:30" s="17" customFormat="1" ht="36" customHeight="1">
      <c r="A674" s="27"/>
      <c r="B674" s="20"/>
      <c r="C674" s="27"/>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row>
    <row r="675" spans="1:30" s="17" customFormat="1" ht="36" customHeight="1">
      <c r="A675" s="27"/>
      <c r="B675" s="20"/>
      <c r="C675" s="27"/>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row>
    <row r="676" spans="1:30" s="17" customFormat="1" ht="36" customHeight="1">
      <c r="A676" s="27"/>
      <c r="B676" s="20"/>
      <c r="C676" s="27"/>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row>
    <row r="677" spans="1:30" s="17" customFormat="1" ht="36" customHeight="1">
      <c r="A677" s="27"/>
      <c r="B677" s="20"/>
      <c r="C677" s="27"/>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row>
    <row r="678" spans="1:30" s="17" customFormat="1" ht="36" customHeight="1">
      <c r="A678" s="27"/>
      <c r="B678" s="20"/>
      <c r="C678" s="27"/>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row>
    <row r="679" spans="1:30" s="17" customFormat="1" ht="36" customHeight="1">
      <c r="A679" s="27"/>
      <c r="B679" s="20"/>
      <c r="C679" s="27"/>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row>
    <row r="680" spans="1:30" s="17" customFormat="1" ht="36" customHeight="1">
      <c r="A680" s="27"/>
      <c r="B680" s="20"/>
      <c r="C680" s="27"/>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row>
    <row r="681" spans="1:30" s="17" customFormat="1" ht="36" customHeight="1">
      <c r="A681" s="27"/>
      <c r="B681" s="20"/>
      <c r="C681" s="27"/>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row>
    <row r="682" spans="1:30" s="17" customFormat="1" ht="36" customHeight="1">
      <c r="A682" s="27"/>
      <c r="B682" s="20"/>
      <c r="C682" s="27"/>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row>
    <row r="683" spans="1:30" s="17" customFormat="1" ht="36" customHeight="1">
      <c r="A683" s="27"/>
      <c r="B683" s="20"/>
      <c r="C683" s="27"/>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row>
    <row r="684" spans="1:30" s="17" customFormat="1" ht="36" customHeight="1">
      <c r="A684" s="27"/>
      <c r="B684" s="20"/>
      <c r="C684" s="27"/>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row>
    <row r="685" spans="1:30" s="17" customFormat="1" ht="36" customHeight="1">
      <c r="A685" s="27"/>
      <c r="B685" s="20"/>
      <c r="C685" s="27"/>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row>
    <row r="686" spans="1:30" s="17" customFormat="1" ht="36" customHeight="1">
      <c r="A686" s="27"/>
      <c r="B686" s="20"/>
      <c r="C686" s="27"/>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row>
    <row r="687" spans="1:30" s="17" customFormat="1" ht="36" customHeight="1">
      <c r="A687" s="27"/>
      <c r="B687" s="20"/>
      <c r="C687" s="27"/>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row>
    <row r="688" spans="1:30" s="17" customFormat="1" ht="36" customHeight="1">
      <c r="A688" s="27"/>
      <c r="B688" s="20"/>
      <c r="C688" s="27"/>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row>
    <row r="689" spans="1:30" s="17" customFormat="1" ht="36" customHeight="1">
      <c r="A689" s="27"/>
      <c r="B689" s="20"/>
      <c r="C689" s="27"/>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row>
    <row r="690" spans="1:30" s="17" customFormat="1" ht="36" customHeight="1">
      <c r="A690" s="27"/>
      <c r="B690" s="20"/>
      <c r="C690" s="27"/>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row>
    <row r="691" spans="1:30" s="17" customFormat="1" ht="36" customHeight="1">
      <c r="A691" s="27"/>
      <c r="B691" s="20"/>
      <c r="C691" s="27"/>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row>
    <row r="692" spans="1:30" s="17" customFormat="1" ht="36" customHeight="1">
      <c r="A692" s="27"/>
      <c r="B692" s="20"/>
      <c r="C692" s="27"/>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row>
    <row r="693" spans="1:30" s="17" customFormat="1" ht="36" customHeight="1">
      <c r="A693" s="27"/>
      <c r="B693" s="20"/>
      <c r="C693" s="27"/>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row>
    <row r="694" spans="1:30" s="17" customFormat="1" ht="36" customHeight="1">
      <c r="A694" s="27"/>
      <c r="B694" s="20"/>
      <c r="C694" s="27"/>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row>
    <row r="695" spans="1:30" s="17" customFormat="1" ht="36" customHeight="1">
      <c r="A695" s="27"/>
      <c r="B695" s="20"/>
      <c r="C695" s="27"/>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row>
    <row r="696" spans="1:30" s="17" customFormat="1" ht="36" customHeight="1">
      <c r="A696" s="27"/>
      <c r="B696" s="20"/>
      <c r="C696" s="27"/>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row>
    <row r="697" spans="1:30" s="17" customFormat="1" ht="36" customHeight="1">
      <c r="A697" s="27"/>
      <c r="B697" s="20"/>
      <c r="C697" s="27"/>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row>
    <row r="698" spans="1:30" s="17" customFormat="1" ht="36" customHeight="1">
      <c r="A698" s="27"/>
      <c r="B698" s="20"/>
      <c r="C698" s="27"/>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row>
    <row r="699" spans="1:30" s="17" customFormat="1" ht="36" customHeight="1">
      <c r="A699" s="27"/>
      <c r="B699" s="20"/>
      <c r="C699" s="27"/>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row>
    <row r="700" spans="1:30" s="17" customFormat="1" ht="36" customHeight="1">
      <c r="A700" s="27"/>
      <c r="B700" s="20"/>
      <c r="C700" s="27"/>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row>
    <row r="701" spans="1:30" s="17" customFormat="1" ht="36" customHeight="1">
      <c r="A701" s="27"/>
      <c r="B701" s="20"/>
      <c r="C701" s="27"/>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row>
    <row r="702" spans="1:30" s="17" customFormat="1" ht="36" customHeight="1">
      <c r="A702" s="27"/>
      <c r="B702" s="20"/>
      <c r="C702" s="27"/>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row>
    <row r="703" spans="1:30" s="17" customFormat="1" ht="36" customHeight="1">
      <c r="A703" s="27"/>
      <c r="B703" s="20"/>
      <c r="C703" s="27"/>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row>
    <row r="704" spans="1:30" s="17" customFormat="1" ht="36" customHeight="1">
      <c r="A704" s="27"/>
      <c r="B704" s="20"/>
      <c r="C704" s="27"/>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row>
    <row r="705" spans="1:30" s="17" customFormat="1" ht="36" customHeight="1">
      <c r="A705" s="27"/>
      <c r="B705" s="20"/>
      <c r="C705" s="27"/>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row>
    <row r="706" spans="1:30" s="17" customFormat="1" ht="36" customHeight="1">
      <c r="A706" s="27"/>
      <c r="B706" s="20"/>
      <c r="C706" s="27"/>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row>
    <row r="707" spans="1:30" s="17" customFormat="1" ht="36" customHeight="1">
      <c r="A707" s="27"/>
      <c r="B707" s="20"/>
      <c r="C707" s="27"/>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row>
    <row r="708" spans="1:30" s="17" customFormat="1" ht="36" customHeight="1">
      <c r="A708" s="27"/>
      <c r="B708" s="20"/>
      <c r="C708" s="27"/>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row>
    <row r="709" spans="1:30" s="17" customFormat="1" ht="36" customHeight="1">
      <c r="A709" s="27"/>
      <c r="B709" s="20"/>
      <c r="C709" s="27"/>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row>
    <row r="710" spans="1:30" s="17" customFormat="1" ht="36" customHeight="1">
      <c r="A710" s="27"/>
      <c r="B710" s="20"/>
      <c r="C710" s="27"/>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row>
    <row r="711" spans="1:30" s="17" customFormat="1" ht="36" customHeight="1">
      <c r="A711" s="27"/>
      <c r="B711" s="20"/>
      <c r="C711" s="27"/>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row>
    <row r="712" spans="1:30" s="17" customFormat="1" ht="36" customHeight="1">
      <c r="A712" s="27"/>
      <c r="B712" s="20"/>
      <c r="C712" s="27"/>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row>
    <row r="713" spans="1:30" s="17" customFormat="1" ht="36" customHeight="1">
      <c r="A713" s="27"/>
      <c r="B713" s="20"/>
      <c r="C713" s="27"/>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row>
    <row r="714" spans="1:30" s="17" customFormat="1" ht="36" customHeight="1">
      <c r="A714" s="27"/>
      <c r="B714" s="20"/>
      <c r="C714" s="27"/>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row>
    <row r="715" spans="1:30" s="17" customFormat="1" ht="36" customHeight="1">
      <c r="A715" s="27"/>
      <c r="B715" s="20"/>
      <c r="C715" s="27"/>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row>
    <row r="716" spans="1:30" s="17" customFormat="1" ht="36" customHeight="1">
      <c r="A716" s="27"/>
      <c r="B716" s="20"/>
      <c r="C716" s="27"/>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row>
    <row r="717" spans="1:30" s="17" customFormat="1" ht="36" customHeight="1">
      <c r="A717" s="27"/>
      <c r="B717" s="20"/>
      <c r="C717" s="27"/>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row>
    <row r="718" spans="1:30" s="17" customFormat="1" ht="36" customHeight="1">
      <c r="A718" s="27"/>
      <c r="B718" s="20"/>
      <c r="C718" s="27"/>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row>
    <row r="719" spans="1:30" s="17" customFormat="1" ht="36" customHeight="1">
      <c r="A719" s="27"/>
      <c r="B719" s="20"/>
      <c r="C719" s="27"/>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row>
    <row r="720" spans="1:30" s="17" customFormat="1" ht="36" customHeight="1">
      <c r="A720" s="27"/>
      <c r="B720" s="20"/>
      <c r="C720" s="27"/>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row>
    <row r="721" spans="1:30" s="17" customFormat="1" ht="36" customHeight="1">
      <c r="A721" s="27"/>
      <c r="B721" s="20"/>
      <c r="C721" s="27"/>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row>
    <row r="722" spans="1:30" s="17" customFormat="1" ht="36" customHeight="1">
      <c r="A722" s="27"/>
      <c r="B722" s="20"/>
      <c r="C722" s="27"/>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row>
    <row r="723" spans="1:30" s="17" customFormat="1" ht="36" customHeight="1">
      <c r="A723" s="27"/>
      <c r="B723" s="20"/>
      <c r="C723" s="27"/>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row>
    <row r="724" spans="1:30" s="17" customFormat="1" ht="36" customHeight="1">
      <c r="A724" s="27"/>
      <c r="B724" s="20"/>
      <c r="C724" s="27"/>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row>
    <row r="725" spans="1:30" s="17" customFormat="1" ht="36" customHeight="1">
      <c r="A725" s="27"/>
      <c r="B725" s="20"/>
      <c r="C725" s="27"/>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row>
    <row r="726" spans="1:30" s="17" customFormat="1" ht="36" customHeight="1">
      <c r="A726" s="27"/>
      <c r="B726" s="20"/>
      <c r="C726" s="27"/>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row>
    <row r="727" spans="1:30" s="17" customFormat="1" ht="36" customHeight="1">
      <c r="A727" s="27"/>
      <c r="B727" s="20"/>
      <c r="C727" s="27"/>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row>
    <row r="728" spans="1:30" s="17" customFormat="1" ht="36" customHeight="1">
      <c r="A728" s="27"/>
      <c r="B728" s="20"/>
      <c r="C728" s="27"/>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row>
    <row r="729" spans="1:30" s="17" customFormat="1" ht="36" customHeight="1">
      <c r="A729" s="27"/>
      <c r="B729" s="20"/>
      <c r="C729" s="27"/>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row>
    <row r="730" spans="1:30" s="17" customFormat="1" ht="36" customHeight="1">
      <c r="A730" s="27"/>
      <c r="B730" s="20"/>
      <c r="C730" s="27"/>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row>
    <row r="731" spans="1:30" s="17" customFormat="1" ht="36" customHeight="1">
      <c r="A731" s="27"/>
      <c r="B731" s="20"/>
      <c r="C731" s="27"/>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row>
    <row r="732" spans="1:30" s="17" customFormat="1" ht="36" customHeight="1">
      <c r="A732" s="27"/>
      <c r="B732" s="20"/>
      <c r="C732" s="27"/>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row>
    <row r="733" spans="1:30" s="17" customFormat="1" ht="36" customHeight="1">
      <c r="A733" s="27"/>
      <c r="B733" s="20"/>
      <c r="C733" s="27"/>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row>
    <row r="734" spans="1:30" s="17" customFormat="1" ht="36" customHeight="1">
      <c r="A734" s="27"/>
      <c r="B734" s="20"/>
      <c r="C734" s="27"/>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row>
    <row r="735" spans="1:30" s="17" customFormat="1" ht="36" customHeight="1">
      <c r="A735" s="27"/>
      <c r="B735" s="20"/>
      <c r="C735" s="27"/>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row>
    <row r="736" spans="1:30" s="17" customFormat="1" ht="36" customHeight="1">
      <c r="A736" s="27"/>
      <c r="B736" s="20"/>
      <c r="C736" s="27"/>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row>
    <row r="737" spans="1:30" s="17" customFormat="1" ht="36" customHeight="1">
      <c r="A737" s="27"/>
      <c r="B737" s="20"/>
      <c r="C737" s="27"/>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row>
    <row r="738" spans="1:30" s="17" customFormat="1" ht="36" customHeight="1">
      <c r="A738" s="27"/>
      <c r="B738" s="20"/>
      <c r="C738" s="27"/>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row>
    <row r="739" spans="1:30" s="17" customFormat="1" ht="36" customHeight="1">
      <c r="A739" s="27"/>
      <c r="B739" s="20"/>
      <c r="C739" s="27"/>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row>
    <row r="740" spans="1:30" s="17" customFormat="1" ht="36" customHeight="1">
      <c r="A740" s="27"/>
      <c r="B740" s="20"/>
      <c r="C740" s="27"/>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row>
    <row r="741" spans="1:30" s="17" customFormat="1" ht="36" customHeight="1">
      <c r="A741" s="27"/>
      <c r="B741" s="20"/>
      <c r="C741" s="27"/>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row>
    <row r="742" spans="1:30" s="17" customFormat="1" ht="36" customHeight="1">
      <c r="A742" s="27"/>
      <c r="B742" s="20"/>
      <c r="C742" s="27"/>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row>
    <row r="743" spans="1:30" s="17" customFormat="1" ht="36" customHeight="1">
      <c r="A743" s="27"/>
      <c r="B743" s="20"/>
      <c r="C743" s="27"/>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row>
    <row r="744" spans="1:30" s="17" customFormat="1" ht="36" customHeight="1">
      <c r="A744" s="27"/>
      <c r="B744" s="20"/>
      <c r="C744" s="27"/>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row>
    <row r="745" spans="1:30" s="17" customFormat="1" ht="36" customHeight="1">
      <c r="A745" s="27"/>
      <c r="B745" s="20"/>
      <c r="C745" s="27"/>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row>
    <row r="746" spans="1:30" s="17" customFormat="1" ht="36" customHeight="1">
      <c r="A746" s="27"/>
      <c r="B746" s="20"/>
      <c r="C746" s="27"/>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row>
    <row r="747" spans="1:30" s="17" customFormat="1" ht="36" customHeight="1">
      <c r="A747" s="27"/>
      <c r="B747" s="20"/>
      <c r="C747" s="27"/>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row>
    <row r="748" spans="1:30" s="17" customFormat="1" ht="36" customHeight="1">
      <c r="A748" s="27"/>
      <c r="B748" s="20"/>
      <c r="C748" s="27"/>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row>
    <row r="749" spans="1:30" s="17" customFormat="1" ht="36" customHeight="1">
      <c r="A749" s="27"/>
      <c r="B749" s="20"/>
      <c r="C749" s="27"/>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row>
    <row r="750" spans="1:30" s="17" customFormat="1" ht="36" customHeight="1">
      <c r="A750" s="27"/>
      <c r="B750" s="20"/>
      <c r="C750" s="27"/>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row>
    <row r="751" spans="1:30" s="17" customFormat="1" ht="36" customHeight="1">
      <c r="A751" s="27"/>
      <c r="B751" s="20"/>
      <c r="C751" s="27"/>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row>
    <row r="752" spans="1:30" s="17" customFormat="1" ht="36" customHeight="1">
      <c r="A752" s="27"/>
      <c r="B752" s="20"/>
      <c r="C752" s="27"/>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row>
    <row r="753" spans="1:30" s="17" customFormat="1" ht="36" customHeight="1">
      <c r="A753" s="27"/>
      <c r="B753" s="20"/>
      <c r="C753" s="27"/>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row>
    <row r="754" spans="1:30" s="17" customFormat="1" ht="36" customHeight="1">
      <c r="A754" s="27"/>
      <c r="B754" s="20"/>
      <c r="C754" s="27"/>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row>
    <row r="755" spans="1:30" s="17" customFormat="1" ht="36" customHeight="1">
      <c r="A755" s="27"/>
      <c r="B755" s="20"/>
      <c r="C755" s="27"/>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row>
    <row r="756" spans="1:30" s="17" customFormat="1" ht="36" customHeight="1">
      <c r="A756" s="27"/>
      <c r="B756" s="20"/>
      <c r="C756" s="27"/>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row>
    <row r="757" spans="1:30" s="17" customFormat="1" ht="36" customHeight="1">
      <c r="A757" s="27"/>
      <c r="B757" s="20"/>
      <c r="C757" s="27"/>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row>
    <row r="758" spans="1:30" s="17" customFormat="1" ht="36" customHeight="1">
      <c r="A758" s="27"/>
      <c r="B758" s="20"/>
      <c r="C758" s="27"/>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row>
    <row r="759" spans="1:30" s="17" customFormat="1" ht="36" customHeight="1">
      <c r="A759" s="27"/>
      <c r="B759" s="20"/>
      <c r="C759" s="27"/>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row>
    <row r="760" spans="1:30" s="17" customFormat="1" ht="36" customHeight="1">
      <c r="A760" s="27"/>
      <c r="B760" s="20"/>
      <c r="C760" s="27"/>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row>
    <row r="761" spans="1:30" s="17" customFormat="1" ht="36" customHeight="1">
      <c r="A761" s="27"/>
      <c r="B761" s="20"/>
      <c r="C761" s="27"/>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row>
    <row r="762" spans="1:30" s="17" customFormat="1" ht="36" customHeight="1">
      <c r="A762" s="27"/>
      <c r="B762" s="20"/>
      <c r="C762" s="27"/>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row>
    <row r="763" spans="1:30" s="17" customFormat="1" ht="36" customHeight="1">
      <c r="A763" s="27"/>
      <c r="B763" s="20"/>
      <c r="C763" s="27"/>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row>
    <row r="764" spans="1:30" s="17" customFormat="1" ht="36" customHeight="1">
      <c r="A764" s="27"/>
      <c r="B764" s="20"/>
      <c r="C764" s="27"/>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row>
    <row r="765" spans="1:30" s="17" customFormat="1" ht="36" customHeight="1">
      <c r="A765" s="27"/>
      <c r="B765" s="20"/>
      <c r="C765" s="27"/>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row>
    <row r="766" spans="1:30" s="17" customFormat="1" ht="36" customHeight="1">
      <c r="A766" s="27"/>
      <c r="B766" s="20"/>
      <c r="C766" s="27"/>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row>
    <row r="767" spans="1:30" s="17" customFormat="1" ht="36" customHeight="1">
      <c r="A767" s="27"/>
      <c r="B767" s="20"/>
      <c r="C767" s="27"/>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row>
    <row r="768" spans="1:30" s="17" customFormat="1" ht="36" customHeight="1">
      <c r="A768" s="27"/>
      <c r="B768" s="20"/>
      <c r="C768" s="27"/>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row>
    <row r="769" spans="1:30" s="17" customFormat="1" ht="36" customHeight="1">
      <c r="A769" s="27"/>
      <c r="B769" s="20"/>
      <c r="C769" s="27"/>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row>
    <row r="770" spans="1:30" s="17" customFormat="1" ht="36" customHeight="1">
      <c r="A770" s="27"/>
      <c r="B770" s="20"/>
      <c r="C770" s="27"/>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row>
    <row r="771" spans="1:30" s="17" customFormat="1" ht="36" customHeight="1">
      <c r="A771" s="27"/>
      <c r="B771" s="20"/>
      <c r="C771" s="27"/>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row>
    <row r="772" spans="1:30" s="17" customFormat="1" ht="36" customHeight="1">
      <c r="A772" s="27"/>
      <c r="B772" s="20"/>
      <c r="C772" s="27"/>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row>
    <row r="773" spans="1:30" s="17" customFormat="1" ht="36" customHeight="1">
      <c r="A773" s="27"/>
      <c r="B773" s="20"/>
      <c r="C773" s="27"/>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row>
    <row r="774" spans="1:30" s="17" customFormat="1" ht="36" customHeight="1">
      <c r="A774" s="27"/>
      <c r="B774" s="20"/>
      <c r="C774" s="27"/>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row>
    <row r="775" spans="1:30" s="17" customFormat="1" ht="36" customHeight="1">
      <c r="A775" s="27"/>
      <c r="B775" s="20"/>
      <c r="C775" s="27"/>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row>
    <row r="776" spans="1:30" s="17" customFormat="1" ht="36" customHeight="1">
      <c r="A776" s="27"/>
      <c r="B776" s="20"/>
      <c r="C776" s="27"/>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row>
    <row r="777" spans="1:30" s="17" customFormat="1" ht="36" customHeight="1">
      <c r="A777" s="27"/>
      <c r="B777" s="20"/>
      <c r="C777" s="27"/>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row>
    <row r="778" spans="1:30" s="17" customFormat="1" ht="36" customHeight="1">
      <c r="A778" s="27"/>
      <c r="B778" s="20"/>
      <c r="C778" s="27"/>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row>
    <row r="779" spans="1:30" s="17" customFormat="1" ht="36" customHeight="1">
      <c r="A779" s="27"/>
      <c r="B779" s="20"/>
      <c r="C779" s="27"/>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row>
    <row r="780" spans="1:30" s="17" customFormat="1" ht="36" customHeight="1">
      <c r="A780" s="27"/>
      <c r="B780" s="20"/>
      <c r="C780" s="27"/>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row>
    <row r="781" spans="1:30" s="17" customFormat="1" ht="36" customHeight="1">
      <c r="A781" s="27"/>
      <c r="B781" s="20"/>
      <c r="C781" s="27"/>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row>
    <row r="782" spans="1:30" s="17" customFormat="1" ht="36" customHeight="1">
      <c r="A782" s="27"/>
      <c r="B782" s="20"/>
      <c r="C782" s="27"/>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row>
    <row r="783" spans="1:30" s="17" customFormat="1" ht="36" customHeight="1">
      <c r="A783" s="27"/>
      <c r="B783" s="20"/>
      <c r="C783" s="27"/>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row>
    <row r="784" spans="1:30" s="17" customFormat="1" ht="36" customHeight="1">
      <c r="A784" s="27"/>
      <c r="B784" s="20"/>
      <c r="C784" s="27"/>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row>
    <row r="785" spans="1:30" s="17" customFormat="1" ht="36" customHeight="1">
      <c r="A785" s="27"/>
      <c r="B785" s="20"/>
      <c r="C785" s="27"/>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row>
    <row r="786" spans="1:30" s="17" customFormat="1" ht="36" customHeight="1">
      <c r="A786" s="27"/>
      <c r="B786" s="20"/>
      <c r="C786" s="27"/>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row>
    <row r="787" spans="1:30" s="17" customFormat="1" ht="36" customHeight="1">
      <c r="A787" s="27"/>
      <c r="B787" s="20"/>
      <c r="C787" s="27"/>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row>
    <row r="788" spans="1:30" s="17" customFormat="1" ht="36" customHeight="1">
      <c r="A788" s="27"/>
      <c r="B788" s="20"/>
      <c r="C788" s="27"/>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row>
    <row r="789" spans="1:30" s="17" customFormat="1" ht="36" customHeight="1">
      <c r="A789" s="27"/>
      <c r="B789" s="20"/>
      <c r="C789" s="27"/>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row>
    <row r="790" spans="1:30" s="17" customFormat="1" ht="36" customHeight="1">
      <c r="A790" s="27"/>
      <c r="B790" s="20"/>
      <c r="C790" s="27"/>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row>
    <row r="791" spans="1:30" s="17" customFormat="1" ht="36" customHeight="1">
      <c r="A791" s="27"/>
      <c r="B791" s="20"/>
      <c r="C791" s="27"/>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row>
    <row r="792" spans="1:30" s="17" customFormat="1" ht="36" customHeight="1">
      <c r="A792" s="27"/>
      <c r="B792" s="20"/>
      <c r="C792" s="27"/>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row>
    <row r="793" spans="1:30" s="17" customFormat="1" ht="36" customHeight="1">
      <c r="A793" s="27"/>
      <c r="B793" s="20"/>
      <c r="C793" s="27"/>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row>
    <row r="794" spans="1:30" s="17" customFormat="1" ht="36" customHeight="1">
      <c r="A794" s="27"/>
      <c r="B794" s="20"/>
      <c r="C794" s="27"/>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row>
    <row r="795" spans="1:30" s="17" customFormat="1" ht="36" customHeight="1">
      <c r="A795" s="27"/>
      <c r="B795" s="20"/>
      <c r="C795" s="27"/>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row>
    <row r="796" spans="1:30" s="17" customFormat="1" ht="36" customHeight="1">
      <c r="A796" s="27"/>
      <c r="B796" s="20"/>
      <c r="C796" s="27"/>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row>
    <row r="797" spans="1:30" s="17" customFormat="1" ht="36" customHeight="1">
      <c r="A797" s="27"/>
      <c r="B797" s="20"/>
      <c r="C797" s="27"/>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row>
    <row r="798" spans="1:30" s="17" customFormat="1" ht="36" customHeight="1">
      <c r="A798" s="27"/>
      <c r="B798" s="20"/>
      <c r="C798" s="27"/>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row>
    <row r="799" spans="1:30" s="17" customFormat="1" ht="36" customHeight="1">
      <c r="A799" s="27"/>
      <c r="B799" s="20"/>
      <c r="C799" s="27"/>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row>
    <row r="800" spans="1:30" s="17" customFormat="1" ht="36" customHeight="1">
      <c r="A800" s="27"/>
      <c r="B800" s="20"/>
      <c r="C800" s="27"/>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row>
    <row r="801" spans="1:30" s="17" customFormat="1" ht="36" customHeight="1">
      <c r="A801" s="27"/>
      <c r="B801" s="20"/>
      <c r="C801" s="27"/>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row>
    <row r="802" spans="1:30" s="17" customFormat="1" ht="36" customHeight="1">
      <c r="A802" s="27"/>
      <c r="B802" s="20"/>
      <c r="C802" s="27"/>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row>
    <row r="803" spans="1:30" s="17" customFormat="1" ht="36" customHeight="1">
      <c r="A803" s="27"/>
      <c r="B803" s="20"/>
      <c r="C803" s="27"/>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row>
    <row r="804" spans="1:30" s="17" customFormat="1" ht="36" customHeight="1">
      <c r="A804" s="27"/>
      <c r="B804" s="20"/>
      <c r="C804" s="27"/>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row>
    <row r="805" spans="1:30" s="17" customFormat="1" ht="36" customHeight="1">
      <c r="A805" s="27"/>
      <c r="B805" s="20"/>
      <c r="C805" s="27"/>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row>
    <row r="806" spans="1:30" s="17" customFormat="1" ht="36" customHeight="1">
      <c r="A806" s="27"/>
      <c r="B806" s="20"/>
      <c r="C806" s="27"/>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row>
    <row r="807" spans="1:30" s="17" customFormat="1" ht="36" customHeight="1">
      <c r="A807" s="27"/>
      <c r="B807" s="20"/>
      <c r="C807" s="27"/>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row>
    <row r="808" spans="1:30" s="17" customFormat="1" ht="36" customHeight="1">
      <c r="A808" s="27"/>
      <c r="B808" s="20"/>
      <c r="C808" s="27"/>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row>
    <row r="809" spans="1:30" s="17" customFormat="1" ht="36" customHeight="1">
      <c r="A809" s="27"/>
      <c r="B809" s="20"/>
      <c r="C809" s="27"/>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row>
    <row r="810" spans="1:30" s="17" customFormat="1" ht="36" customHeight="1">
      <c r="A810" s="27"/>
      <c r="B810" s="20"/>
      <c r="C810" s="27"/>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row>
    <row r="811" spans="1:30" s="17" customFormat="1" ht="36" customHeight="1">
      <c r="A811" s="27"/>
      <c r="B811" s="20"/>
      <c r="C811" s="27"/>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row>
    <row r="812" spans="1:30" s="17" customFormat="1" ht="36" customHeight="1">
      <c r="A812" s="27"/>
      <c r="B812" s="20"/>
      <c r="C812" s="27"/>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row>
    <row r="813" spans="1:30" s="17" customFormat="1" ht="36" customHeight="1">
      <c r="A813" s="27"/>
      <c r="B813" s="20"/>
      <c r="C813" s="27"/>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row>
    <row r="814" spans="1:30" s="17" customFormat="1" ht="36" customHeight="1">
      <c r="A814" s="27"/>
      <c r="B814" s="20"/>
      <c r="C814" s="27"/>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row>
    <row r="815" spans="1:30" s="17" customFormat="1" ht="36" customHeight="1">
      <c r="A815" s="27"/>
      <c r="B815" s="20"/>
      <c r="C815" s="27"/>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row>
    <row r="816" spans="1:30" s="17" customFormat="1" ht="36" customHeight="1">
      <c r="A816" s="27"/>
      <c r="B816" s="20"/>
      <c r="C816" s="27"/>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row>
    <row r="817" spans="1:30" s="17" customFormat="1" ht="36" customHeight="1">
      <c r="A817" s="27"/>
      <c r="B817" s="20"/>
      <c r="C817" s="27"/>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row>
    <row r="818" spans="1:30" s="17" customFormat="1" ht="36" customHeight="1">
      <c r="A818" s="27"/>
      <c r="B818" s="20"/>
      <c r="C818" s="27"/>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row>
    <row r="819" spans="1:30" s="17" customFormat="1" ht="36" customHeight="1">
      <c r="A819" s="27"/>
      <c r="B819" s="20"/>
      <c r="C819" s="27"/>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row>
    <row r="820" spans="1:30" s="17" customFormat="1" ht="36" customHeight="1">
      <c r="A820" s="27"/>
      <c r="B820" s="20"/>
      <c r="C820" s="27"/>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row>
    <row r="821" spans="1:30" s="17" customFormat="1" ht="36" customHeight="1">
      <c r="A821" s="27"/>
      <c r="B821" s="20"/>
      <c r="C821" s="27"/>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row>
    <row r="822" spans="1:30" s="17" customFormat="1" ht="36" customHeight="1">
      <c r="A822" s="27"/>
      <c r="B822" s="20"/>
      <c r="C822" s="27"/>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row>
    <row r="823" spans="1:30" s="17" customFormat="1" ht="36" customHeight="1">
      <c r="A823" s="27"/>
      <c r="B823" s="20"/>
      <c r="C823" s="27"/>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row>
    <row r="824" spans="1:30" s="17" customFormat="1" ht="36" customHeight="1">
      <c r="A824" s="27"/>
      <c r="B824" s="20"/>
      <c r="C824" s="27"/>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row>
    <row r="825" spans="1:30" s="17" customFormat="1" ht="36" customHeight="1">
      <c r="A825" s="27"/>
      <c r="B825" s="20"/>
      <c r="C825" s="27"/>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row>
    <row r="826" spans="1:30" s="17" customFormat="1" ht="36" customHeight="1">
      <c r="A826" s="27"/>
      <c r="B826" s="20"/>
      <c r="C826" s="27"/>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row>
    <row r="827" spans="1:30" s="17" customFormat="1" ht="36" customHeight="1">
      <c r="A827" s="27"/>
      <c r="B827" s="20"/>
      <c r="C827" s="27"/>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row>
    <row r="828" spans="1:30" s="17" customFormat="1" ht="36" customHeight="1">
      <c r="A828" s="27"/>
      <c r="B828" s="20"/>
      <c r="C828" s="27"/>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row>
    <row r="829" spans="1:30" s="17" customFormat="1" ht="36" customHeight="1">
      <c r="A829" s="27"/>
      <c r="B829" s="20"/>
      <c r="C829" s="27"/>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row>
    <row r="830" spans="1:30" s="17" customFormat="1" ht="36" customHeight="1">
      <c r="A830" s="27"/>
      <c r="B830" s="20"/>
      <c r="C830" s="27"/>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row>
    <row r="831" spans="1:30" s="17" customFormat="1" ht="36" customHeight="1">
      <c r="A831" s="27"/>
      <c r="B831" s="20"/>
      <c r="C831" s="27"/>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row>
    <row r="832" spans="1:30" s="17" customFormat="1" ht="36" customHeight="1">
      <c r="A832" s="27"/>
      <c r="B832" s="20"/>
      <c r="C832" s="27"/>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row>
    <row r="833" spans="1:30" s="17" customFormat="1" ht="36" customHeight="1">
      <c r="A833" s="27"/>
      <c r="B833" s="20"/>
      <c r="C833" s="27"/>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row>
    <row r="834" spans="1:30" s="17" customFormat="1" ht="36" customHeight="1">
      <c r="A834" s="27"/>
      <c r="B834" s="20"/>
      <c r="C834" s="27"/>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row>
    <row r="835" spans="1:30" s="17" customFormat="1" ht="36" customHeight="1">
      <c r="A835" s="27"/>
      <c r="B835" s="20"/>
      <c r="C835" s="27"/>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row>
    <row r="836" spans="1:30" s="17" customFormat="1" ht="36" customHeight="1">
      <c r="A836" s="27"/>
      <c r="B836" s="20"/>
      <c r="C836" s="27"/>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row>
    <row r="837" spans="1:30" s="17" customFormat="1" ht="36" customHeight="1">
      <c r="A837" s="27"/>
      <c r="B837" s="20"/>
      <c r="C837" s="27"/>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row>
    <row r="838" spans="1:30" s="17" customFormat="1" ht="36" customHeight="1">
      <c r="A838" s="27"/>
      <c r="B838" s="20"/>
      <c r="C838" s="27"/>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row>
    <row r="839" spans="1:30" s="17" customFormat="1" ht="36" customHeight="1">
      <c r="A839" s="27"/>
      <c r="B839" s="20"/>
      <c r="C839" s="27"/>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row>
    <row r="840" spans="1:30" s="17" customFormat="1" ht="36" customHeight="1">
      <c r="A840" s="27"/>
      <c r="B840" s="20"/>
      <c r="C840" s="27"/>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row>
    <row r="841" spans="1:30" s="17" customFormat="1" ht="36" customHeight="1">
      <c r="A841" s="27"/>
      <c r="B841" s="20"/>
      <c r="C841" s="27"/>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row>
    <row r="842" spans="1:30" s="17" customFormat="1" ht="36" customHeight="1">
      <c r="A842" s="27"/>
      <c r="B842" s="20"/>
      <c r="C842" s="27"/>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row>
    <row r="843" spans="1:30" s="17" customFormat="1" ht="36" customHeight="1">
      <c r="A843" s="27"/>
      <c r="B843" s="20"/>
      <c r="C843" s="27"/>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row>
    <row r="844" spans="1:30" s="17" customFormat="1" ht="36" customHeight="1">
      <c r="A844" s="27"/>
      <c r="B844" s="20"/>
      <c r="C844" s="27"/>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row>
    <row r="845" spans="1:30" s="17" customFormat="1" ht="36" customHeight="1">
      <c r="A845" s="27"/>
      <c r="B845" s="20"/>
      <c r="C845" s="27"/>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row>
    <row r="846" spans="1:30" s="17" customFormat="1" ht="36" customHeight="1">
      <c r="A846" s="27"/>
      <c r="B846" s="20"/>
      <c r="C846" s="27"/>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row>
    <row r="847" spans="1:30" s="17" customFormat="1" ht="36" customHeight="1">
      <c r="A847" s="27"/>
      <c r="B847" s="20"/>
      <c r="C847" s="27"/>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row>
    <row r="848" spans="1:30" s="17" customFormat="1" ht="36" customHeight="1">
      <c r="A848" s="27"/>
      <c r="B848" s="20"/>
      <c r="C848" s="27"/>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row>
    <row r="849" spans="1:45" s="17" customFormat="1" ht="36" customHeight="1">
      <c r="A849" s="27"/>
      <c r="B849" s="20"/>
      <c r="C849" s="27"/>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row>
    <row r="850" spans="1:45" s="17" customFormat="1" ht="36" customHeight="1">
      <c r="A850" s="27"/>
      <c r="B850" s="20"/>
      <c r="C850" s="27"/>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row>
    <row r="851" spans="1:45" s="17" customFormat="1" ht="36" customHeight="1">
      <c r="A851" s="27"/>
      <c r="B851" s="20"/>
      <c r="C851" s="27"/>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row>
    <row r="852" spans="1:45" s="17" customFormat="1" ht="36" customHeight="1">
      <c r="A852" s="27"/>
      <c r="B852" s="20"/>
      <c r="C852" s="27"/>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row>
    <row r="853" spans="1:45" s="17" customFormat="1" ht="36" customHeight="1">
      <c r="A853" s="27"/>
      <c r="B853" s="20"/>
      <c r="C853" s="27"/>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row>
    <row r="854" spans="1:45" s="17" customFormat="1" ht="36" customHeight="1">
      <c r="A854" s="27"/>
      <c r="B854" s="20"/>
      <c r="C854" s="27"/>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row>
    <row r="855" spans="1:45" s="17" customFormat="1" ht="36" customHeight="1">
      <c r="A855" s="27"/>
      <c r="B855" s="20"/>
      <c r="C855" s="27"/>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row>
    <row r="856" spans="1:45" s="17" customFormat="1" ht="36" customHeight="1">
      <c r="A856" s="27"/>
      <c r="B856" s="20"/>
      <c r="C856" s="27"/>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row>
    <row r="857" spans="1:45" s="17" customFormat="1" ht="36" customHeight="1">
      <c r="A857" s="27"/>
      <c r="B857" s="29"/>
      <c r="C857" s="27"/>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row>
    <row r="858" spans="1:45">
      <c r="A858" s="30"/>
      <c r="B858" s="29"/>
      <c r="C858" s="31"/>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3"/>
      <c r="AF858" s="33"/>
      <c r="AG858" s="33"/>
      <c r="AH858" s="33"/>
      <c r="AI858" s="33"/>
      <c r="AJ858" s="33"/>
      <c r="AK858" s="33"/>
      <c r="AL858" s="33"/>
      <c r="AM858" s="33"/>
      <c r="AN858" s="33"/>
      <c r="AO858" s="33"/>
      <c r="AP858" s="33"/>
      <c r="AQ858" s="33"/>
      <c r="AR858" s="33"/>
      <c r="AS858" s="33"/>
    </row>
    <row r="859" spans="1:45">
      <c r="A859" s="30"/>
      <c r="B859" s="29"/>
      <c r="C859" s="31"/>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3"/>
      <c r="AF859" s="33"/>
      <c r="AG859" s="33"/>
      <c r="AH859" s="33"/>
      <c r="AI859" s="33"/>
      <c r="AJ859" s="33"/>
      <c r="AK859" s="33"/>
      <c r="AL859" s="33"/>
      <c r="AM859" s="33"/>
      <c r="AN859" s="33"/>
      <c r="AO859" s="33"/>
      <c r="AP859" s="33"/>
      <c r="AQ859" s="33"/>
      <c r="AR859" s="33"/>
      <c r="AS859" s="33"/>
    </row>
    <row r="860" spans="1:45">
      <c r="A860" s="30"/>
      <c r="B860" s="29"/>
      <c r="C860" s="31"/>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3"/>
      <c r="AF860" s="33"/>
      <c r="AG860" s="33"/>
      <c r="AH860" s="33"/>
      <c r="AI860" s="33"/>
      <c r="AJ860" s="33"/>
      <c r="AK860" s="33"/>
      <c r="AL860" s="33"/>
      <c r="AM860" s="33"/>
      <c r="AN860" s="33"/>
      <c r="AO860" s="33"/>
      <c r="AP860" s="33"/>
      <c r="AQ860" s="33"/>
      <c r="AR860" s="33"/>
      <c r="AS860" s="33"/>
    </row>
    <row r="861" spans="1:45">
      <c r="A861" s="30"/>
      <c r="B861" s="29"/>
      <c r="C861" s="31"/>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3"/>
      <c r="AF861" s="33"/>
      <c r="AG861" s="33"/>
      <c r="AH861" s="33"/>
      <c r="AI861" s="33"/>
      <c r="AJ861" s="33"/>
      <c r="AK861" s="33"/>
      <c r="AL861" s="33"/>
      <c r="AM861" s="33"/>
      <c r="AN861" s="33"/>
      <c r="AO861" s="33"/>
      <c r="AP861" s="33"/>
      <c r="AQ861" s="33"/>
      <c r="AR861" s="33"/>
      <c r="AS861" s="33"/>
    </row>
    <row r="862" spans="1:45">
      <c r="A862" s="30"/>
      <c r="B862" s="29"/>
      <c r="C862" s="31"/>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3"/>
      <c r="AF862" s="33"/>
      <c r="AG862" s="33"/>
      <c r="AH862" s="33"/>
      <c r="AI862" s="33"/>
      <c r="AJ862" s="33"/>
      <c r="AK862" s="33"/>
      <c r="AL862" s="33"/>
      <c r="AM862" s="33"/>
      <c r="AN862" s="33"/>
      <c r="AO862" s="33"/>
      <c r="AP862" s="33"/>
      <c r="AQ862" s="33"/>
      <c r="AR862" s="33"/>
      <c r="AS862" s="33"/>
    </row>
    <row r="863" spans="1:45">
      <c r="A863" s="30"/>
      <c r="B863" s="29"/>
      <c r="C863" s="31"/>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3"/>
      <c r="AF863" s="33"/>
      <c r="AG863" s="33"/>
      <c r="AH863" s="33"/>
      <c r="AI863" s="33"/>
      <c r="AJ863" s="33"/>
      <c r="AK863" s="33"/>
      <c r="AL863" s="33"/>
      <c r="AM863" s="33"/>
      <c r="AN863" s="33"/>
      <c r="AO863" s="33"/>
      <c r="AP863" s="33"/>
      <c r="AQ863" s="33"/>
      <c r="AR863" s="33"/>
      <c r="AS863" s="33"/>
    </row>
    <row r="864" spans="1:45">
      <c r="A864" s="30"/>
      <c r="B864" s="29"/>
      <c r="C864" s="31"/>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3"/>
      <c r="AF864" s="33"/>
      <c r="AG864" s="33"/>
      <c r="AH864" s="33"/>
      <c r="AI864" s="33"/>
      <c r="AJ864" s="33"/>
      <c r="AK864" s="33"/>
      <c r="AL864" s="33"/>
      <c r="AM864" s="33"/>
      <c r="AN864" s="33"/>
      <c r="AO864" s="33"/>
      <c r="AP864" s="33"/>
      <c r="AQ864" s="33"/>
      <c r="AR864" s="33"/>
      <c r="AS864" s="33"/>
    </row>
    <row r="865" spans="1:45">
      <c r="A865" s="30"/>
      <c r="B865" s="29"/>
      <c r="C865" s="31"/>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3"/>
      <c r="AF865" s="33"/>
      <c r="AG865" s="33"/>
      <c r="AH865" s="33"/>
      <c r="AI865" s="33"/>
      <c r="AJ865" s="33"/>
      <c r="AK865" s="33"/>
      <c r="AL865" s="33"/>
      <c r="AM865" s="33"/>
      <c r="AN865" s="33"/>
      <c r="AO865" s="33"/>
      <c r="AP865" s="33"/>
      <c r="AQ865" s="33"/>
      <c r="AR865" s="33"/>
      <c r="AS865" s="33"/>
    </row>
    <row r="866" spans="1:45">
      <c r="A866" s="30"/>
      <c r="B866" s="29"/>
      <c r="C866" s="31"/>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3"/>
      <c r="AF866" s="33"/>
      <c r="AG866" s="33"/>
      <c r="AH866" s="33"/>
      <c r="AI866" s="33"/>
      <c r="AJ866" s="33"/>
      <c r="AK866" s="33"/>
      <c r="AL866" s="33"/>
      <c r="AM866" s="33"/>
      <c r="AN866" s="33"/>
      <c r="AO866" s="33"/>
      <c r="AP866" s="33"/>
      <c r="AQ866" s="33"/>
      <c r="AR866" s="33"/>
      <c r="AS866" s="33"/>
    </row>
    <row r="867" spans="1:45">
      <c r="A867" s="30"/>
      <c r="B867" s="29"/>
      <c r="C867" s="31"/>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3"/>
      <c r="AF867" s="33"/>
      <c r="AG867" s="33"/>
      <c r="AH867" s="33"/>
      <c r="AI867" s="33"/>
      <c r="AJ867" s="33"/>
      <c r="AK867" s="33"/>
      <c r="AL867" s="33"/>
      <c r="AM867" s="33"/>
      <c r="AN867" s="33"/>
      <c r="AO867" s="33"/>
      <c r="AP867" s="33"/>
      <c r="AQ867" s="33"/>
      <c r="AR867" s="33"/>
      <c r="AS867" s="33"/>
    </row>
    <row r="868" spans="1:45">
      <c r="A868" s="30"/>
      <c r="B868" s="29"/>
      <c r="C868" s="31"/>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3"/>
      <c r="AF868" s="33"/>
      <c r="AG868" s="33"/>
      <c r="AH868" s="33"/>
      <c r="AI868" s="33"/>
      <c r="AJ868" s="33"/>
      <c r="AK868" s="33"/>
      <c r="AL868" s="33"/>
      <c r="AM868" s="33"/>
      <c r="AN868" s="33"/>
      <c r="AO868" s="33"/>
      <c r="AP868" s="33"/>
      <c r="AQ868" s="33"/>
      <c r="AR868" s="33"/>
      <c r="AS868" s="33"/>
    </row>
    <row r="869" spans="1:45">
      <c r="A869" s="30"/>
      <c r="B869" s="29"/>
      <c r="C869" s="31"/>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3"/>
      <c r="AF869" s="33"/>
      <c r="AG869" s="33"/>
      <c r="AH869" s="33"/>
      <c r="AI869" s="33"/>
      <c r="AJ869" s="33"/>
      <c r="AK869" s="33"/>
      <c r="AL869" s="33"/>
      <c r="AM869" s="33"/>
      <c r="AN869" s="33"/>
      <c r="AO869" s="33"/>
      <c r="AP869" s="33"/>
      <c r="AQ869" s="33"/>
      <c r="AR869" s="33"/>
      <c r="AS869" s="33"/>
    </row>
    <row r="870" spans="1:45">
      <c r="A870" s="30"/>
      <c r="B870" s="29"/>
      <c r="C870" s="31"/>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3"/>
      <c r="AF870" s="33"/>
      <c r="AG870" s="33"/>
      <c r="AH870" s="33"/>
      <c r="AI870" s="33"/>
      <c r="AJ870" s="33"/>
      <c r="AK870" s="33"/>
      <c r="AL870" s="33"/>
      <c r="AM870" s="33"/>
      <c r="AN870" s="33"/>
      <c r="AO870" s="33"/>
      <c r="AP870" s="33"/>
      <c r="AQ870" s="33"/>
      <c r="AR870" s="33"/>
      <c r="AS870" s="33"/>
    </row>
    <row r="871" spans="1:45">
      <c r="A871" s="30"/>
      <c r="B871" s="29"/>
      <c r="C871" s="31"/>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3"/>
      <c r="AF871" s="33"/>
      <c r="AG871" s="33"/>
      <c r="AH871" s="33"/>
      <c r="AI871" s="33"/>
      <c r="AJ871" s="33"/>
      <c r="AK871" s="33"/>
      <c r="AL871" s="33"/>
      <c r="AM871" s="33"/>
      <c r="AN871" s="33"/>
      <c r="AO871" s="33"/>
      <c r="AP871" s="33"/>
      <c r="AQ871" s="33"/>
      <c r="AR871" s="33"/>
      <c r="AS871" s="33"/>
    </row>
    <row r="872" spans="1:45">
      <c r="A872" s="30"/>
      <c r="B872" s="29"/>
      <c r="C872" s="31"/>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3"/>
      <c r="AF872" s="33"/>
      <c r="AG872" s="33"/>
      <c r="AH872" s="33"/>
      <c r="AI872" s="33"/>
      <c r="AJ872" s="33"/>
      <c r="AK872" s="33"/>
      <c r="AL872" s="33"/>
      <c r="AM872" s="33"/>
      <c r="AN872" s="33"/>
      <c r="AO872" s="33"/>
      <c r="AP872" s="33"/>
      <c r="AQ872" s="33"/>
      <c r="AR872" s="33"/>
      <c r="AS872" s="33"/>
    </row>
    <row r="873" spans="1:45">
      <c r="A873" s="30"/>
      <c r="B873" s="29"/>
      <c r="C873" s="31"/>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3"/>
      <c r="AF873" s="33"/>
      <c r="AG873" s="33"/>
      <c r="AH873" s="33"/>
      <c r="AI873" s="33"/>
      <c r="AJ873" s="33"/>
      <c r="AK873" s="33"/>
      <c r="AL873" s="33"/>
      <c r="AM873" s="33"/>
      <c r="AN873" s="33"/>
      <c r="AO873" s="33"/>
      <c r="AP873" s="33"/>
      <c r="AQ873" s="33"/>
      <c r="AR873" s="33"/>
      <c r="AS873" s="33"/>
    </row>
    <row r="874" spans="1:45">
      <c r="A874" s="30"/>
      <c r="B874" s="29"/>
      <c r="C874" s="31"/>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3"/>
      <c r="AF874" s="33"/>
      <c r="AG874" s="33"/>
      <c r="AH874" s="33"/>
      <c r="AI874" s="33"/>
      <c r="AJ874" s="33"/>
      <c r="AK874" s="33"/>
      <c r="AL874" s="33"/>
      <c r="AM874" s="33"/>
      <c r="AN874" s="33"/>
      <c r="AO874" s="33"/>
      <c r="AP874" s="33"/>
      <c r="AQ874" s="33"/>
      <c r="AR874" s="33"/>
      <c r="AS874" s="33"/>
    </row>
    <row r="875" spans="1:45">
      <c r="A875" s="30"/>
      <c r="B875" s="29"/>
      <c r="C875" s="31"/>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3"/>
      <c r="AF875" s="33"/>
      <c r="AG875" s="33"/>
      <c r="AH875" s="33"/>
      <c r="AI875" s="33"/>
      <c r="AJ875" s="33"/>
      <c r="AK875" s="33"/>
      <c r="AL875" s="33"/>
      <c r="AM875" s="33"/>
      <c r="AN875" s="33"/>
      <c r="AO875" s="33"/>
      <c r="AP875" s="33"/>
      <c r="AQ875" s="33"/>
      <c r="AR875" s="33"/>
      <c r="AS875" s="33"/>
    </row>
    <row r="876" spans="1:45">
      <c r="A876" s="30"/>
      <c r="B876" s="29"/>
      <c r="C876" s="31"/>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3"/>
      <c r="AF876" s="33"/>
      <c r="AG876" s="33"/>
      <c r="AH876" s="33"/>
      <c r="AI876" s="33"/>
      <c r="AJ876" s="33"/>
      <c r="AK876" s="33"/>
      <c r="AL876" s="33"/>
      <c r="AM876" s="33"/>
      <c r="AN876" s="33"/>
      <c r="AO876" s="33"/>
      <c r="AP876" s="33"/>
      <c r="AQ876" s="33"/>
      <c r="AR876" s="33"/>
      <c r="AS876" s="33"/>
    </row>
    <row r="877" spans="1:45">
      <c r="A877" s="30"/>
      <c r="B877" s="29"/>
      <c r="C877" s="31"/>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3"/>
      <c r="AF877" s="33"/>
      <c r="AG877" s="33"/>
      <c r="AH877" s="33"/>
      <c r="AI877" s="33"/>
      <c r="AJ877" s="33"/>
      <c r="AK877" s="33"/>
      <c r="AL877" s="33"/>
      <c r="AM877" s="33"/>
      <c r="AN877" s="33"/>
      <c r="AO877" s="33"/>
      <c r="AP877" s="33"/>
      <c r="AQ877" s="33"/>
      <c r="AR877" s="33"/>
      <c r="AS877" s="33"/>
    </row>
    <row r="878" spans="1:45">
      <c r="A878" s="30"/>
      <c r="B878" s="29"/>
      <c r="C878" s="31"/>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3"/>
      <c r="AF878" s="33"/>
      <c r="AG878" s="33"/>
      <c r="AH878" s="33"/>
      <c r="AI878" s="33"/>
      <c r="AJ878" s="33"/>
      <c r="AK878" s="33"/>
      <c r="AL878" s="33"/>
      <c r="AM878" s="33"/>
      <c r="AN878" s="33"/>
      <c r="AO878" s="33"/>
      <c r="AP878" s="33"/>
      <c r="AQ878" s="33"/>
      <c r="AR878" s="33"/>
      <c r="AS878" s="33"/>
    </row>
    <row r="879" spans="1:45">
      <c r="A879" s="30"/>
      <c r="B879" s="29"/>
      <c r="C879" s="31"/>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3"/>
      <c r="AF879" s="33"/>
      <c r="AG879" s="33"/>
      <c r="AH879" s="33"/>
      <c r="AI879" s="33"/>
      <c r="AJ879" s="33"/>
      <c r="AK879" s="33"/>
      <c r="AL879" s="33"/>
      <c r="AM879" s="33"/>
      <c r="AN879" s="33"/>
      <c r="AO879" s="33"/>
      <c r="AP879" s="33"/>
      <c r="AQ879" s="33"/>
      <c r="AR879" s="33"/>
      <c r="AS879" s="33"/>
    </row>
    <row r="880" spans="1:45">
      <c r="A880" s="30"/>
      <c r="B880" s="29"/>
      <c r="C880" s="31"/>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3"/>
      <c r="AF880" s="33"/>
      <c r="AG880" s="33"/>
      <c r="AH880" s="33"/>
      <c r="AI880" s="33"/>
      <c r="AJ880" s="33"/>
      <c r="AK880" s="33"/>
      <c r="AL880" s="33"/>
      <c r="AM880" s="33"/>
      <c r="AN880" s="33"/>
      <c r="AO880" s="33"/>
      <c r="AP880" s="33"/>
      <c r="AQ880" s="33"/>
      <c r="AR880" s="33"/>
      <c r="AS880" s="33"/>
    </row>
    <row r="881" spans="1:45">
      <c r="A881" s="30"/>
      <c r="B881" s="29"/>
      <c r="C881" s="31"/>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3"/>
      <c r="AF881" s="33"/>
      <c r="AG881" s="33"/>
      <c r="AH881" s="33"/>
      <c r="AI881" s="33"/>
      <c r="AJ881" s="33"/>
      <c r="AK881" s="33"/>
      <c r="AL881" s="33"/>
      <c r="AM881" s="33"/>
      <c r="AN881" s="33"/>
      <c r="AO881" s="33"/>
      <c r="AP881" s="33"/>
      <c r="AQ881" s="33"/>
      <c r="AR881" s="33"/>
      <c r="AS881" s="33"/>
    </row>
    <row r="882" spans="1:45">
      <c r="A882" s="30"/>
      <c r="B882" s="29"/>
      <c r="C882" s="31"/>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3"/>
      <c r="AF882" s="33"/>
      <c r="AG882" s="33"/>
      <c r="AH882" s="33"/>
      <c r="AI882" s="33"/>
      <c r="AJ882" s="33"/>
      <c r="AK882" s="33"/>
      <c r="AL882" s="33"/>
      <c r="AM882" s="33"/>
      <c r="AN882" s="33"/>
      <c r="AO882" s="33"/>
      <c r="AP882" s="33"/>
      <c r="AQ882" s="33"/>
      <c r="AR882" s="33"/>
      <c r="AS882" s="33"/>
    </row>
    <row r="883" spans="1:45">
      <c r="A883" s="30"/>
      <c r="B883" s="29"/>
      <c r="C883" s="31"/>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3"/>
      <c r="AF883" s="33"/>
      <c r="AG883" s="33"/>
      <c r="AH883" s="33"/>
      <c r="AI883" s="33"/>
      <c r="AJ883" s="33"/>
      <c r="AK883" s="33"/>
      <c r="AL883" s="33"/>
      <c r="AM883" s="33"/>
      <c r="AN883" s="33"/>
      <c r="AO883" s="33"/>
      <c r="AP883" s="33"/>
      <c r="AQ883" s="33"/>
      <c r="AR883" s="33"/>
      <c r="AS883" s="33"/>
    </row>
    <row r="884" spans="1:45">
      <c r="A884" s="30"/>
      <c r="B884" s="29"/>
      <c r="C884" s="31"/>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3"/>
      <c r="AF884" s="33"/>
      <c r="AG884" s="33"/>
      <c r="AH884" s="33"/>
      <c r="AI884" s="33"/>
      <c r="AJ884" s="33"/>
      <c r="AK884" s="33"/>
      <c r="AL884" s="33"/>
      <c r="AM884" s="33"/>
      <c r="AN884" s="33"/>
      <c r="AO884" s="33"/>
      <c r="AP884" s="33"/>
      <c r="AQ884" s="33"/>
      <c r="AR884" s="33"/>
      <c r="AS884" s="33"/>
    </row>
    <row r="885" spans="1:45">
      <c r="A885" s="30"/>
      <c r="B885" s="29"/>
      <c r="C885" s="31"/>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3"/>
      <c r="AF885" s="33"/>
      <c r="AG885" s="33"/>
      <c r="AH885" s="33"/>
      <c r="AI885" s="33"/>
      <c r="AJ885" s="33"/>
      <c r="AK885" s="33"/>
      <c r="AL885" s="33"/>
      <c r="AM885" s="33"/>
      <c r="AN885" s="33"/>
      <c r="AO885" s="33"/>
      <c r="AP885" s="33"/>
      <c r="AQ885" s="33"/>
      <c r="AR885" s="33"/>
      <c r="AS885" s="33"/>
    </row>
    <row r="886" spans="1:45">
      <c r="A886" s="30"/>
      <c r="B886" s="29"/>
      <c r="C886" s="31"/>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3"/>
      <c r="AF886" s="33"/>
      <c r="AG886" s="33"/>
      <c r="AH886" s="33"/>
      <c r="AI886" s="33"/>
      <c r="AJ886" s="33"/>
      <c r="AK886" s="33"/>
      <c r="AL886" s="33"/>
      <c r="AM886" s="33"/>
      <c r="AN886" s="33"/>
      <c r="AO886" s="33"/>
      <c r="AP886" s="33"/>
      <c r="AQ886" s="33"/>
      <c r="AR886" s="33"/>
      <c r="AS886" s="33"/>
    </row>
    <row r="887" spans="1:45">
      <c r="A887" s="30"/>
      <c r="B887" s="29"/>
      <c r="C887" s="31"/>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3"/>
      <c r="AF887" s="33"/>
      <c r="AG887" s="33"/>
      <c r="AH887" s="33"/>
      <c r="AI887" s="33"/>
      <c r="AJ887" s="33"/>
      <c r="AK887" s="33"/>
      <c r="AL887" s="33"/>
      <c r="AM887" s="33"/>
      <c r="AN887" s="33"/>
      <c r="AO887" s="33"/>
      <c r="AP887" s="33"/>
      <c r="AQ887" s="33"/>
      <c r="AR887" s="33"/>
      <c r="AS887" s="33"/>
    </row>
    <row r="888" spans="1:45">
      <c r="A888" s="30"/>
      <c r="B888" s="29"/>
      <c r="C888" s="31"/>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3"/>
      <c r="AF888" s="33"/>
      <c r="AG888" s="33"/>
      <c r="AH888" s="33"/>
      <c r="AI888" s="33"/>
      <c r="AJ888" s="33"/>
      <c r="AK888" s="33"/>
      <c r="AL888" s="33"/>
      <c r="AM888" s="33"/>
      <c r="AN888" s="33"/>
      <c r="AO888" s="33"/>
      <c r="AP888" s="33"/>
      <c r="AQ888" s="33"/>
      <c r="AR888" s="33"/>
      <c r="AS888" s="33"/>
    </row>
    <row r="889" spans="1:45">
      <c r="A889" s="30"/>
      <c r="B889" s="29"/>
      <c r="C889" s="31"/>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3"/>
      <c r="AF889" s="33"/>
      <c r="AG889" s="33"/>
      <c r="AH889" s="33"/>
      <c r="AI889" s="33"/>
      <c r="AJ889" s="33"/>
      <c r="AK889" s="33"/>
      <c r="AL889" s="33"/>
      <c r="AM889" s="33"/>
      <c r="AN889" s="33"/>
      <c r="AO889" s="33"/>
      <c r="AP889" s="33"/>
      <c r="AQ889" s="33"/>
      <c r="AR889" s="33"/>
      <c r="AS889" s="33"/>
    </row>
    <row r="890" spans="1:45">
      <c r="A890" s="30"/>
      <c r="B890" s="29"/>
      <c r="C890" s="31"/>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3"/>
      <c r="AF890" s="33"/>
      <c r="AG890" s="33"/>
      <c r="AH890" s="33"/>
      <c r="AI890" s="33"/>
      <c r="AJ890" s="33"/>
      <c r="AK890" s="33"/>
      <c r="AL890" s="33"/>
      <c r="AM890" s="33"/>
      <c r="AN890" s="33"/>
      <c r="AO890" s="33"/>
      <c r="AP890" s="33"/>
      <c r="AQ890" s="33"/>
      <c r="AR890" s="33"/>
      <c r="AS890" s="33"/>
    </row>
    <row r="891" spans="1:45">
      <c r="A891" s="30"/>
      <c r="B891" s="29"/>
      <c r="C891" s="31"/>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3"/>
      <c r="AF891" s="33"/>
      <c r="AG891" s="33"/>
      <c r="AH891" s="33"/>
      <c r="AI891" s="33"/>
      <c r="AJ891" s="33"/>
      <c r="AK891" s="33"/>
      <c r="AL891" s="33"/>
      <c r="AM891" s="33"/>
      <c r="AN891" s="33"/>
      <c r="AO891" s="33"/>
      <c r="AP891" s="33"/>
      <c r="AQ891" s="33"/>
      <c r="AR891" s="33"/>
      <c r="AS891" s="33"/>
    </row>
    <row r="892" spans="1:45">
      <c r="A892" s="30"/>
      <c r="B892" s="29"/>
      <c r="C892" s="31"/>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3"/>
      <c r="AF892" s="33"/>
      <c r="AG892" s="33"/>
      <c r="AH892" s="33"/>
      <c r="AI892" s="33"/>
      <c r="AJ892" s="33"/>
      <c r="AK892" s="33"/>
      <c r="AL892" s="33"/>
      <c r="AM892" s="33"/>
      <c r="AN892" s="33"/>
      <c r="AO892" s="33"/>
      <c r="AP892" s="33"/>
      <c r="AQ892" s="33"/>
      <c r="AR892" s="33"/>
      <c r="AS892" s="33"/>
    </row>
    <row r="893" spans="1:45">
      <c r="A893" s="30"/>
      <c r="B893" s="29"/>
      <c r="C893" s="31"/>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3"/>
      <c r="AF893" s="33"/>
      <c r="AG893" s="33"/>
      <c r="AH893" s="33"/>
      <c r="AI893" s="33"/>
      <c r="AJ893" s="33"/>
      <c r="AK893" s="33"/>
      <c r="AL893" s="33"/>
      <c r="AM893" s="33"/>
      <c r="AN893" s="33"/>
      <c r="AO893" s="33"/>
      <c r="AP893" s="33"/>
      <c r="AQ893" s="33"/>
      <c r="AR893" s="33"/>
      <c r="AS893" s="33"/>
    </row>
    <row r="894" spans="1:45">
      <c r="A894" s="30"/>
      <c r="B894" s="29"/>
      <c r="C894" s="31"/>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3"/>
      <c r="AF894" s="33"/>
      <c r="AG894" s="33"/>
      <c r="AH894" s="33"/>
      <c r="AI894" s="33"/>
      <c r="AJ894" s="33"/>
      <c r="AK894" s="33"/>
      <c r="AL894" s="33"/>
      <c r="AM894" s="33"/>
      <c r="AN894" s="33"/>
      <c r="AO894" s="33"/>
      <c r="AP894" s="33"/>
      <c r="AQ894" s="33"/>
      <c r="AR894" s="33"/>
      <c r="AS894" s="33"/>
    </row>
    <row r="895" spans="1:45">
      <c r="A895" s="30"/>
      <c r="B895" s="29"/>
      <c r="C895" s="31"/>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3"/>
      <c r="AF895" s="33"/>
      <c r="AG895" s="33"/>
      <c r="AH895" s="33"/>
      <c r="AI895" s="33"/>
      <c r="AJ895" s="33"/>
      <c r="AK895" s="33"/>
      <c r="AL895" s="33"/>
      <c r="AM895" s="33"/>
      <c r="AN895" s="33"/>
      <c r="AO895" s="33"/>
      <c r="AP895" s="33"/>
      <c r="AQ895" s="33"/>
      <c r="AR895" s="33"/>
      <c r="AS895" s="33"/>
    </row>
    <row r="896" spans="1:45">
      <c r="A896" s="30"/>
      <c r="B896" s="29"/>
      <c r="C896" s="31"/>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3"/>
      <c r="AF896" s="33"/>
      <c r="AG896" s="33"/>
      <c r="AH896" s="33"/>
      <c r="AI896" s="33"/>
      <c r="AJ896" s="33"/>
      <c r="AK896" s="33"/>
      <c r="AL896" s="33"/>
      <c r="AM896" s="33"/>
      <c r="AN896" s="33"/>
      <c r="AO896" s="33"/>
      <c r="AP896" s="33"/>
      <c r="AQ896" s="33"/>
      <c r="AR896" s="33"/>
      <c r="AS896" s="33"/>
    </row>
    <row r="897" spans="1:45">
      <c r="A897" s="30"/>
      <c r="B897" s="29"/>
      <c r="C897" s="31"/>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3"/>
      <c r="AF897" s="33"/>
      <c r="AG897" s="33"/>
      <c r="AH897" s="33"/>
      <c r="AI897" s="33"/>
      <c r="AJ897" s="33"/>
      <c r="AK897" s="33"/>
      <c r="AL897" s="33"/>
      <c r="AM897" s="33"/>
      <c r="AN897" s="33"/>
      <c r="AO897" s="33"/>
      <c r="AP897" s="33"/>
      <c r="AQ897" s="33"/>
      <c r="AR897" s="33"/>
      <c r="AS897" s="33"/>
    </row>
    <row r="898" spans="1:45">
      <c r="A898" s="30"/>
      <c r="B898" s="29"/>
      <c r="C898" s="31"/>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3"/>
      <c r="AF898" s="33"/>
      <c r="AG898" s="33"/>
      <c r="AH898" s="33"/>
      <c r="AI898" s="33"/>
      <c r="AJ898" s="33"/>
      <c r="AK898" s="33"/>
      <c r="AL898" s="33"/>
      <c r="AM898" s="33"/>
      <c r="AN898" s="33"/>
      <c r="AO898" s="33"/>
      <c r="AP898" s="33"/>
      <c r="AQ898" s="33"/>
      <c r="AR898" s="33"/>
      <c r="AS898" s="33"/>
    </row>
    <row r="899" spans="1:45">
      <c r="A899" s="30"/>
      <c r="B899" s="29"/>
      <c r="C899" s="31"/>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3"/>
      <c r="AF899" s="33"/>
      <c r="AG899" s="33"/>
      <c r="AH899" s="33"/>
      <c r="AI899" s="33"/>
      <c r="AJ899" s="33"/>
      <c r="AK899" s="33"/>
      <c r="AL899" s="33"/>
      <c r="AM899" s="33"/>
      <c r="AN899" s="33"/>
      <c r="AO899" s="33"/>
      <c r="AP899" s="33"/>
      <c r="AQ899" s="33"/>
      <c r="AR899" s="33"/>
      <c r="AS899" s="33"/>
    </row>
    <row r="900" spans="1:45">
      <c r="A900" s="30"/>
      <c r="B900" s="29"/>
      <c r="C900" s="31"/>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3"/>
      <c r="AF900" s="33"/>
      <c r="AG900" s="33"/>
      <c r="AH900" s="33"/>
      <c r="AI900" s="33"/>
      <c r="AJ900" s="33"/>
      <c r="AK900" s="33"/>
      <c r="AL900" s="33"/>
      <c r="AM900" s="33"/>
      <c r="AN900" s="33"/>
      <c r="AO900" s="33"/>
      <c r="AP900" s="33"/>
      <c r="AQ900" s="33"/>
      <c r="AR900" s="33"/>
      <c r="AS900" s="33"/>
    </row>
    <row r="901" spans="1:45">
      <c r="A901" s="30"/>
      <c r="B901" s="29"/>
      <c r="C901" s="31"/>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3"/>
      <c r="AF901" s="33"/>
      <c r="AG901" s="33"/>
      <c r="AH901" s="33"/>
      <c r="AI901" s="33"/>
      <c r="AJ901" s="33"/>
      <c r="AK901" s="33"/>
      <c r="AL901" s="33"/>
      <c r="AM901" s="33"/>
      <c r="AN901" s="33"/>
      <c r="AO901" s="33"/>
      <c r="AP901" s="33"/>
      <c r="AQ901" s="33"/>
      <c r="AR901" s="33"/>
      <c r="AS901" s="33"/>
    </row>
    <row r="902" spans="1:45">
      <c r="A902" s="30"/>
      <c r="B902" s="29"/>
      <c r="C902" s="31"/>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3"/>
      <c r="AF902" s="33"/>
      <c r="AG902" s="33"/>
      <c r="AH902" s="33"/>
      <c r="AI902" s="33"/>
      <c r="AJ902" s="33"/>
      <c r="AK902" s="33"/>
      <c r="AL902" s="33"/>
      <c r="AM902" s="33"/>
      <c r="AN902" s="33"/>
      <c r="AO902" s="33"/>
      <c r="AP902" s="33"/>
      <c r="AQ902" s="33"/>
      <c r="AR902" s="33"/>
      <c r="AS902" s="33"/>
    </row>
    <row r="903" spans="1:45">
      <c r="A903" s="30"/>
      <c r="B903" s="29"/>
      <c r="C903" s="31"/>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3"/>
      <c r="AF903" s="33"/>
      <c r="AG903" s="33"/>
      <c r="AH903" s="33"/>
      <c r="AI903" s="33"/>
      <c r="AJ903" s="33"/>
      <c r="AK903" s="33"/>
      <c r="AL903" s="33"/>
      <c r="AM903" s="33"/>
      <c r="AN903" s="33"/>
      <c r="AO903" s="33"/>
      <c r="AP903" s="33"/>
      <c r="AQ903" s="33"/>
      <c r="AR903" s="33"/>
      <c r="AS903" s="33"/>
    </row>
    <row r="904" spans="1:45">
      <c r="A904" s="30"/>
      <c r="B904" s="29"/>
      <c r="C904" s="31"/>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3"/>
      <c r="AF904" s="33"/>
      <c r="AG904" s="33"/>
      <c r="AH904" s="33"/>
      <c r="AI904" s="33"/>
      <c r="AJ904" s="33"/>
      <c r="AK904" s="33"/>
      <c r="AL904" s="33"/>
      <c r="AM904" s="33"/>
      <c r="AN904" s="33"/>
      <c r="AO904" s="33"/>
      <c r="AP904" s="33"/>
      <c r="AQ904" s="33"/>
      <c r="AR904" s="33"/>
      <c r="AS904" s="33"/>
    </row>
    <row r="905" spans="1:45">
      <c r="A905" s="30"/>
      <c r="B905" s="29"/>
      <c r="C905" s="31"/>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3"/>
      <c r="AF905" s="33"/>
      <c r="AG905" s="33"/>
      <c r="AH905" s="33"/>
      <c r="AI905" s="33"/>
      <c r="AJ905" s="33"/>
      <c r="AK905" s="33"/>
      <c r="AL905" s="33"/>
      <c r="AM905" s="33"/>
      <c r="AN905" s="33"/>
      <c r="AO905" s="33"/>
      <c r="AP905" s="33"/>
      <c r="AQ905" s="33"/>
      <c r="AR905" s="33"/>
      <c r="AS905" s="33"/>
    </row>
    <row r="906" spans="1:45">
      <c r="A906" s="30"/>
      <c r="B906" s="29"/>
      <c r="C906" s="31"/>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3"/>
      <c r="AF906" s="33"/>
      <c r="AG906" s="33"/>
      <c r="AH906" s="33"/>
      <c r="AI906" s="33"/>
      <c r="AJ906" s="33"/>
      <c r="AK906" s="33"/>
      <c r="AL906" s="33"/>
      <c r="AM906" s="33"/>
      <c r="AN906" s="33"/>
      <c r="AO906" s="33"/>
      <c r="AP906" s="33"/>
      <c r="AQ906" s="33"/>
      <c r="AR906" s="33"/>
      <c r="AS906" s="33"/>
    </row>
    <row r="907" spans="1:45">
      <c r="A907" s="30"/>
      <c r="B907" s="29"/>
      <c r="C907" s="31"/>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3"/>
      <c r="AF907" s="33"/>
      <c r="AG907" s="33"/>
      <c r="AH907" s="33"/>
      <c r="AI907" s="33"/>
      <c r="AJ907" s="33"/>
      <c r="AK907" s="33"/>
      <c r="AL907" s="33"/>
      <c r="AM907" s="33"/>
      <c r="AN907" s="33"/>
      <c r="AO907" s="33"/>
      <c r="AP907" s="33"/>
      <c r="AQ907" s="33"/>
      <c r="AR907" s="33"/>
      <c r="AS907" s="33"/>
    </row>
    <row r="908" spans="1:45">
      <c r="A908" s="30"/>
      <c r="B908" s="29"/>
      <c r="C908" s="31"/>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3"/>
      <c r="AF908" s="33"/>
      <c r="AG908" s="33"/>
      <c r="AH908" s="33"/>
      <c r="AI908" s="33"/>
      <c r="AJ908" s="33"/>
      <c r="AK908" s="33"/>
      <c r="AL908" s="33"/>
      <c r="AM908" s="33"/>
      <c r="AN908" s="33"/>
      <c r="AO908" s="33"/>
      <c r="AP908" s="33"/>
      <c r="AQ908" s="33"/>
      <c r="AR908" s="33"/>
      <c r="AS908" s="33"/>
    </row>
    <row r="909" spans="1:45">
      <c r="A909" s="30"/>
      <c r="B909" s="29"/>
      <c r="C909" s="31"/>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3"/>
      <c r="AF909" s="33"/>
      <c r="AG909" s="33"/>
      <c r="AH909" s="33"/>
      <c r="AI909" s="33"/>
      <c r="AJ909" s="33"/>
      <c r="AK909" s="33"/>
      <c r="AL909" s="33"/>
      <c r="AM909" s="33"/>
      <c r="AN909" s="33"/>
      <c r="AO909" s="33"/>
      <c r="AP909" s="33"/>
      <c r="AQ909" s="33"/>
      <c r="AR909" s="33"/>
      <c r="AS909" s="33"/>
    </row>
    <row r="910" spans="1:45">
      <c r="A910" s="30"/>
      <c r="B910" s="29"/>
      <c r="C910" s="31"/>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3"/>
      <c r="AF910" s="33"/>
      <c r="AG910" s="33"/>
      <c r="AH910" s="33"/>
      <c r="AI910" s="33"/>
      <c r="AJ910" s="33"/>
      <c r="AK910" s="33"/>
      <c r="AL910" s="33"/>
      <c r="AM910" s="33"/>
      <c r="AN910" s="33"/>
      <c r="AO910" s="33"/>
      <c r="AP910" s="33"/>
      <c r="AQ910" s="33"/>
      <c r="AR910" s="33"/>
      <c r="AS910" s="33"/>
    </row>
    <row r="911" spans="1:45">
      <c r="A911" s="30"/>
      <c r="B911" s="29"/>
      <c r="C911" s="31"/>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3"/>
      <c r="AF911" s="33"/>
      <c r="AG911" s="33"/>
      <c r="AH911" s="33"/>
      <c r="AI911" s="33"/>
      <c r="AJ911" s="33"/>
      <c r="AK911" s="33"/>
      <c r="AL911" s="33"/>
      <c r="AM911" s="33"/>
      <c r="AN911" s="33"/>
      <c r="AO911" s="33"/>
      <c r="AP911" s="33"/>
      <c r="AQ911" s="33"/>
      <c r="AR911" s="33"/>
      <c r="AS911" s="33"/>
    </row>
    <row r="912" spans="1:45">
      <c r="A912" s="30"/>
      <c r="B912" s="29"/>
      <c r="C912" s="31"/>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3"/>
      <c r="AF912" s="33"/>
      <c r="AG912" s="33"/>
      <c r="AH912" s="33"/>
      <c r="AI912" s="33"/>
      <c r="AJ912" s="33"/>
      <c r="AK912" s="33"/>
      <c r="AL912" s="33"/>
      <c r="AM912" s="33"/>
      <c r="AN912" s="33"/>
      <c r="AO912" s="33"/>
      <c r="AP912" s="33"/>
      <c r="AQ912" s="33"/>
      <c r="AR912" s="33"/>
      <c r="AS912" s="33"/>
    </row>
    <row r="913" spans="1:45">
      <c r="A913" s="30"/>
      <c r="B913" s="29"/>
      <c r="C913" s="31"/>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3"/>
      <c r="AF913" s="33"/>
      <c r="AG913" s="33"/>
      <c r="AH913" s="33"/>
      <c r="AI913" s="33"/>
      <c r="AJ913" s="33"/>
      <c r="AK913" s="33"/>
      <c r="AL913" s="33"/>
      <c r="AM913" s="33"/>
      <c r="AN913" s="33"/>
      <c r="AO913" s="33"/>
      <c r="AP913" s="33"/>
      <c r="AQ913" s="33"/>
      <c r="AR913" s="33"/>
      <c r="AS913" s="33"/>
    </row>
    <row r="914" spans="1:45">
      <c r="A914" s="30"/>
      <c r="B914" s="29"/>
      <c r="C914" s="31"/>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3"/>
      <c r="AF914" s="33"/>
      <c r="AG914" s="33"/>
      <c r="AH914" s="33"/>
      <c r="AI914" s="33"/>
      <c r="AJ914" s="33"/>
      <c r="AK914" s="33"/>
      <c r="AL914" s="33"/>
      <c r="AM914" s="33"/>
      <c r="AN914" s="33"/>
      <c r="AO914" s="33"/>
      <c r="AP914" s="33"/>
      <c r="AQ914" s="33"/>
      <c r="AR914" s="33"/>
      <c r="AS914" s="33"/>
    </row>
    <row r="915" spans="1:45">
      <c r="A915" s="30"/>
      <c r="B915" s="29"/>
      <c r="C915" s="31"/>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3"/>
      <c r="AF915" s="33"/>
      <c r="AG915" s="33"/>
      <c r="AH915" s="33"/>
      <c r="AI915" s="33"/>
      <c r="AJ915" s="33"/>
      <c r="AK915" s="33"/>
      <c r="AL915" s="33"/>
      <c r="AM915" s="33"/>
      <c r="AN915" s="33"/>
      <c r="AO915" s="33"/>
      <c r="AP915" s="33"/>
      <c r="AQ915" s="33"/>
      <c r="AR915" s="33"/>
      <c r="AS915" s="33"/>
    </row>
    <row r="916" spans="1:45">
      <c r="A916" s="30"/>
      <c r="B916" s="29"/>
      <c r="C916" s="31"/>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3"/>
      <c r="AF916" s="33"/>
      <c r="AG916" s="33"/>
      <c r="AH916" s="33"/>
      <c r="AI916" s="33"/>
      <c r="AJ916" s="33"/>
      <c r="AK916" s="33"/>
      <c r="AL916" s="33"/>
      <c r="AM916" s="33"/>
      <c r="AN916" s="33"/>
      <c r="AO916" s="33"/>
      <c r="AP916" s="33"/>
      <c r="AQ916" s="33"/>
      <c r="AR916" s="33"/>
      <c r="AS916" s="33"/>
    </row>
    <row r="917" spans="1:45">
      <c r="A917" s="30"/>
      <c r="B917" s="29"/>
      <c r="C917" s="31"/>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3"/>
      <c r="AF917" s="33"/>
      <c r="AG917" s="33"/>
      <c r="AH917" s="33"/>
      <c r="AI917" s="33"/>
      <c r="AJ917" s="33"/>
      <c r="AK917" s="33"/>
      <c r="AL917" s="33"/>
      <c r="AM917" s="33"/>
      <c r="AN917" s="33"/>
      <c r="AO917" s="33"/>
      <c r="AP917" s="33"/>
      <c r="AQ917" s="33"/>
      <c r="AR917" s="33"/>
      <c r="AS917" s="33"/>
    </row>
    <row r="918" spans="1:45">
      <c r="A918" s="30"/>
      <c r="B918" s="29"/>
      <c r="C918" s="31"/>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3"/>
      <c r="AF918" s="33"/>
      <c r="AG918" s="33"/>
      <c r="AH918" s="33"/>
      <c r="AI918" s="33"/>
      <c r="AJ918" s="33"/>
      <c r="AK918" s="33"/>
      <c r="AL918" s="33"/>
      <c r="AM918" s="33"/>
      <c r="AN918" s="33"/>
      <c r="AO918" s="33"/>
      <c r="AP918" s="33"/>
      <c r="AQ918" s="33"/>
      <c r="AR918" s="33"/>
      <c r="AS918" s="33"/>
    </row>
    <row r="919" spans="1:45">
      <c r="A919" s="30"/>
      <c r="B919" s="29"/>
      <c r="C919" s="31"/>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3"/>
      <c r="AF919" s="33"/>
      <c r="AG919" s="33"/>
      <c r="AH919" s="33"/>
      <c r="AI919" s="33"/>
      <c r="AJ919" s="33"/>
      <c r="AK919" s="33"/>
      <c r="AL919" s="33"/>
      <c r="AM919" s="33"/>
      <c r="AN919" s="33"/>
      <c r="AO919" s="33"/>
      <c r="AP919" s="33"/>
      <c r="AQ919" s="33"/>
      <c r="AR919" s="33"/>
      <c r="AS919" s="33"/>
    </row>
    <row r="920" spans="1:45">
      <c r="A920" s="30"/>
      <c r="B920" s="29"/>
      <c r="C920" s="31"/>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3"/>
      <c r="AF920" s="33"/>
      <c r="AG920" s="33"/>
      <c r="AH920" s="33"/>
      <c r="AI920" s="33"/>
      <c r="AJ920" s="33"/>
      <c r="AK920" s="33"/>
      <c r="AL920" s="33"/>
      <c r="AM920" s="33"/>
      <c r="AN920" s="33"/>
      <c r="AO920" s="33"/>
      <c r="AP920" s="33"/>
      <c r="AQ920" s="33"/>
      <c r="AR920" s="33"/>
      <c r="AS920" s="33"/>
    </row>
    <row r="921" spans="1:45">
      <c r="A921" s="30"/>
      <c r="B921" s="29"/>
      <c r="C921" s="31"/>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3"/>
      <c r="AF921" s="33"/>
      <c r="AG921" s="33"/>
      <c r="AH921" s="33"/>
      <c r="AI921" s="33"/>
      <c r="AJ921" s="33"/>
      <c r="AK921" s="33"/>
      <c r="AL921" s="33"/>
      <c r="AM921" s="33"/>
      <c r="AN921" s="33"/>
      <c r="AO921" s="33"/>
      <c r="AP921" s="33"/>
      <c r="AQ921" s="33"/>
      <c r="AR921" s="33"/>
      <c r="AS921" s="33"/>
    </row>
    <row r="922" spans="1:45">
      <c r="A922" s="30"/>
      <c r="B922" s="29"/>
      <c r="C922" s="31"/>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3"/>
      <c r="AF922" s="33"/>
      <c r="AG922" s="33"/>
      <c r="AH922" s="33"/>
      <c r="AI922" s="33"/>
      <c r="AJ922" s="33"/>
      <c r="AK922" s="33"/>
      <c r="AL922" s="33"/>
      <c r="AM922" s="33"/>
      <c r="AN922" s="33"/>
      <c r="AO922" s="33"/>
      <c r="AP922" s="33"/>
      <c r="AQ922" s="33"/>
      <c r="AR922" s="33"/>
      <c r="AS922" s="33"/>
    </row>
    <row r="923" spans="1:45">
      <c r="A923" s="30"/>
      <c r="B923" s="29"/>
      <c r="C923" s="31"/>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3"/>
      <c r="AF923" s="33"/>
      <c r="AG923" s="33"/>
      <c r="AH923" s="33"/>
      <c r="AI923" s="33"/>
      <c r="AJ923" s="33"/>
      <c r="AK923" s="33"/>
      <c r="AL923" s="33"/>
      <c r="AM923" s="33"/>
      <c r="AN923" s="33"/>
      <c r="AO923" s="33"/>
      <c r="AP923" s="33"/>
      <c r="AQ923" s="33"/>
      <c r="AR923" s="33"/>
      <c r="AS923" s="33"/>
    </row>
    <row r="924" spans="1:45">
      <c r="A924" s="30"/>
      <c r="B924" s="29"/>
      <c r="C924" s="31"/>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3"/>
      <c r="AF924" s="33"/>
      <c r="AG924" s="33"/>
      <c r="AH924" s="33"/>
      <c r="AI924" s="33"/>
      <c r="AJ924" s="33"/>
      <c r="AK924" s="33"/>
      <c r="AL924" s="33"/>
      <c r="AM924" s="33"/>
      <c r="AN924" s="33"/>
      <c r="AO924" s="33"/>
      <c r="AP924" s="33"/>
      <c r="AQ924" s="33"/>
      <c r="AR924" s="33"/>
      <c r="AS924" s="33"/>
    </row>
    <row r="925" spans="1:45">
      <c r="A925" s="30"/>
      <c r="B925" s="29"/>
      <c r="C925" s="31"/>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3"/>
      <c r="AF925" s="33"/>
      <c r="AG925" s="33"/>
      <c r="AH925" s="33"/>
      <c r="AI925" s="33"/>
      <c r="AJ925" s="33"/>
      <c r="AK925" s="33"/>
      <c r="AL925" s="33"/>
      <c r="AM925" s="33"/>
      <c r="AN925" s="33"/>
      <c r="AO925" s="33"/>
      <c r="AP925" s="33"/>
      <c r="AQ925" s="33"/>
      <c r="AR925" s="33"/>
      <c r="AS925" s="33"/>
    </row>
    <row r="926" spans="1:45">
      <c r="A926" s="30"/>
      <c r="B926" s="29"/>
      <c r="C926" s="31"/>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3"/>
      <c r="AF926" s="33"/>
      <c r="AG926" s="33"/>
      <c r="AH926" s="33"/>
      <c r="AI926" s="33"/>
      <c r="AJ926" s="33"/>
      <c r="AK926" s="33"/>
      <c r="AL926" s="33"/>
      <c r="AM926" s="33"/>
      <c r="AN926" s="33"/>
      <c r="AO926" s="33"/>
      <c r="AP926" s="33"/>
      <c r="AQ926" s="33"/>
      <c r="AR926" s="33"/>
      <c r="AS926" s="33"/>
    </row>
    <row r="927" spans="1:45">
      <c r="A927" s="30"/>
      <c r="B927" s="29"/>
      <c r="C927" s="31"/>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3"/>
      <c r="AF927" s="33"/>
      <c r="AG927" s="33"/>
      <c r="AH927" s="33"/>
      <c r="AI927" s="33"/>
      <c r="AJ927" s="33"/>
      <c r="AK927" s="33"/>
      <c r="AL927" s="33"/>
      <c r="AM927" s="33"/>
      <c r="AN927" s="33"/>
      <c r="AO927" s="33"/>
      <c r="AP927" s="33"/>
      <c r="AQ927" s="33"/>
      <c r="AR927" s="33"/>
      <c r="AS927" s="33"/>
    </row>
    <row r="928" spans="1:45">
      <c r="A928" s="30"/>
      <c r="B928" s="29"/>
      <c r="C928" s="31"/>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3"/>
      <c r="AF928" s="33"/>
      <c r="AG928" s="33"/>
      <c r="AH928" s="33"/>
      <c r="AI928" s="33"/>
      <c r="AJ928" s="33"/>
      <c r="AK928" s="33"/>
      <c r="AL928" s="33"/>
      <c r="AM928" s="33"/>
      <c r="AN928" s="33"/>
      <c r="AO928" s="33"/>
      <c r="AP928" s="33"/>
      <c r="AQ928" s="33"/>
      <c r="AR928" s="33"/>
      <c r="AS928" s="33"/>
    </row>
    <row r="929" spans="1:45">
      <c r="A929" s="30"/>
      <c r="B929" s="29"/>
      <c r="C929" s="31"/>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3"/>
      <c r="AF929" s="33"/>
      <c r="AG929" s="33"/>
      <c r="AH929" s="33"/>
      <c r="AI929" s="33"/>
      <c r="AJ929" s="33"/>
      <c r="AK929" s="33"/>
      <c r="AL929" s="33"/>
      <c r="AM929" s="33"/>
      <c r="AN929" s="33"/>
      <c r="AO929" s="33"/>
      <c r="AP929" s="33"/>
      <c r="AQ929" s="33"/>
      <c r="AR929" s="33"/>
      <c r="AS929" s="33"/>
    </row>
    <row r="930" spans="1:45">
      <c r="A930" s="30"/>
      <c r="B930" s="29"/>
      <c r="C930" s="31"/>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3"/>
      <c r="AF930" s="33"/>
      <c r="AG930" s="33"/>
      <c r="AH930" s="33"/>
      <c r="AI930" s="33"/>
      <c r="AJ930" s="33"/>
      <c r="AK930" s="33"/>
      <c r="AL930" s="33"/>
      <c r="AM930" s="33"/>
      <c r="AN930" s="33"/>
      <c r="AO930" s="33"/>
      <c r="AP930" s="33"/>
      <c r="AQ930" s="33"/>
      <c r="AR930" s="33"/>
      <c r="AS930" s="33"/>
    </row>
    <row r="931" spans="1:45">
      <c r="A931" s="30"/>
      <c r="B931" s="29"/>
      <c r="C931" s="31"/>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3"/>
      <c r="AF931" s="33"/>
      <c r="AG931" s="33"/>
      <c r="AH931" s="33"/>
      <c r="AI931" s="33"/>
      <c r="AJ931" s="33"/>
      <c r="AK931" s="33"/>
      <c r="AL931" s="33"/>
      <c r="AM931" s="33"/>
      <c r="AN931" s="33"/>
      <c r="AO931" s="33"/>
      <c r="AP931" s="33"/>
      <c r="AQ931" s="33"/>
      <c r="AR931" s="33"/>
      <c r="AS931" s="33"/>
    </row>
    <row r="932" spans="1:45">
      <c r="A932" s="30"/>
      <c r="B932" s="29"/>
      <c r="C932" s="31"/>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3"/>
      <c r="AF932" s="33"/>
      <c r="AG932" s="33"/>
      <c r="AH932" s="33"/>
      <c r="AI932" s="33"/>
      <c r="AJ932" s="33"/>
      <c r="AK932" s="33"/>
      <c r="AL932" s="33"/>
      <c r="AM932" s="33"/>
      <c r="AN932" s="33"/>
      <c r="AO932" s="33"/>
      <c r="AP932" s="33"/>
      <c r="AQ932" s="33"/>
      <c r="AR932" s="33"/>
      <c r="AS932" s="33"/>
    </row>
    <row r="933" spans="1:45">
      <c r="A933" s="30"/>
      <c r="B933" s="29"/>
      <c r="C933" s="31"/>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3"/>
      <c r="AF933" s="33"/>
      <c r="AG933" s="33"/>
      <c r="AH933" s="33"/>
      <c r="AI933" s="33"/>
      <c r="AJ933" s="33"/>
      <c r="AK933" s="33"/>
      <c r="AL933" s="33"/>
      <c r="AM933" s="33"/>
      <c r="AN933" s="33"/>
      <c r="AO933" s="33"/>
      <c r="AP933" s="33"/>
      <c r="AQ933" s="33"/>
      <c r="AR933" s="33"/>
      <c r="AS933" s="33"/>
    </row>
    <row r="934" spans="1:45">
      <c r="A934" s="30"/>
      <c r="B934" s="29"/>
      <c r="C934" s="31"/>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3"/>
      <c r="AF934" s="33"/>
      <c r="AG934" s="33"/>
      <c r="AH934" s="33"/>
      <c r="AI934" s="33"/>
      <c r="AJ934" s="33"/>
      <c r="AK934" s="33"/>
      <c r="AL934" s="33"/>
      <c r="AM934" s="33"/>
      <c r="AN934" s="33"/>
      <c r="AO934" s="33"/>
      <c r="AP934" s="33"/>
      <c r="AQ934" s="33"/>
      <c r="AR934" s="33"/>
      <c r="AS934" s="33"/>
    </row>
    <row r="935" spans="1:45">
      <c r="A935" s="30"/>
      <c r="B935" s="29"/>
      <c r="C935" s="31"/>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3"/>
      <c r="AF935" s="33"/>
      <c r="AG935" s="33"/>
      <c r="AH935" s="33"/>
      <c r="AI935" s="33"/>
      <c r="AJ935" s="33"/>
      <c r="AK935" s="33"/>
      <c r="AL935" s="33"/>
      <c r="AM935" s="33"/>
      <c r="AN935" s="33"/>
      <c r="AO935" s="33"/>
      <c r="AP935" s="33"/>
      <c r="AQ935" s="33"/>
      <c r="AR935" s="33"/>
      <c r="AS935" s="33"/>
    </row>
    <row r="936" spans="1:45">
      <c r="A936" s="30"/>
      <c r="B936" s="29"/>
      <c r="C936" s="31"/>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3"/>
      <c r="AF936" s="33"/>
      <c r="AG936" s="33"/>
      <c r="AH936" s="33"/>
      <c r="AI936" s="33"/>
      <c r="AJ936" s="33"/>
      <c r="AK936" s="33"/>
      <c r="AL936" s="33"/>
      <c r="AM936" s="33"/>
      <c r="AN936" s="33"/>
      <c r="AO936" s="33"/>
      <c r="AP936" s="33"/>
      <c r="AQ936" s="33"/>
      <c r="AR936" s="33"/>
      <c r="AS936" s="33"/>
    </row>
    <row r="937" spans="1:45">
      <c r="A937" s="30"/>
      <c r="B937" s="29"/>
      <c r="C937" s="31"/>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3"/>
      <c r="AF937" s="33"/>
      <c r="AG937" s="33"/>
      <c r="AH937" s="33"/>
      <c r="AI937" s="33"/>
      <c r="AJ937" s="33"/>
      <c r="AK937" s="33"/>
      <c r="AL937" s="33"/>
      <c r="AM937" s="33"/>
      <c r="AN937" s="33"/>
      <c r="AO937" s="33"/>
      <c r="AP937" s="33"/>
      <c r="AQ937" s="33"/>
      <c r="AR937" s="33"/>
      <c r="AS937" s="33"/>
    </row>
    <row r="938" spans="1:45">
      <c r="A938" s="30"/>
      <c r="B938" s="29"/>
      <c r="C938" s="31"/>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3"/>
      <c r="AF938" s="33"/>
      <c r="AG938" s="33"/>
      <c r="AH938" s="33"/>
      <c r="AI938" s="33"/>
      <c r="AJ938" s="33"/>
      <c r="AK938" s="33"/>
      <c r="AL938" s="33"/>
      <c r="AM938" s="33"/>
      <c r="AN938" s="33"/>
      <c r="AO938" s="33"/>
      <c r="AP938" s="33"/>
      <c r="AQ938" s="33"/>
      <c r="AR938" s="33"/>
      <c r="AS938" s="33"/>
    </row>
    <row r="939" spans="1:45">
      <c r="A939" s="30"/>
      <c r="B939" s="29"/>
      <c r="C939" s="31"/>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3"/>
      <c r="AF939" s="33"/>
      <c r="AG939" s="33"/>
      <c r="AH939" s="33"/>
      <c r="AI939" s="33"/>
      <c r="AJ939" s="33"/>
      <c r="AK939" s="33"/>
      <c r="AL939" s="33"/>
      <c r="AM939" s="33"/>
      <c r="AN939" s="33"/>
      <c r="AO939" s="33"/>
      <c r="AP939" s="33"/>
      <c r="AQ939" s="33"/>
      <c r="AR939" s="33"/>
      <c r="AS939" s="33"/>
    </row>
    <row r="940" spans="1:45">
      <c r="A940" s="30"/>
      <c r="B940" s="29"/>
      <c r="C940" s="31"/>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3"/>
      <c r="AF940" s="33"/>
      <c r="AG940" s="33"/>
      <c r="AH940" s="33"/>
      <c r="AI940" s="33"/>
      <c r="AJ940" s="33"/>
      <c r="AK940" s="33"/>
      <c r="AL940" s="33"/>
      <c r="AM940" s="33"/>
      <c r="AN940" s="33"/>
      <c r="AO940" s="33"/>
      <c r="AP940" s="33"/>
      <c r="AQ940" s="33"/>
      <c r="AR940" s="33"/>
      <c r="AS940" s="33"/>
    </row>
    <row r="941" spans="1:45">
      <c r="A941" s="30"/>
      <c r="B941" s="29"/>
      <c r="C941" s="31"/>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3"/>
      <c r="AF941" s="33"/>
      <c r="AG941" s="33"/>
      <c r="AH941" s="33"/>
      <c r="AI941" s="33"/>
      <c r="AJ941" s="33"/>
      <c r="AK941" s="33"/>
      <c r="AL941" s="33"/>
      <c r="AM941" s="33"/>
      <c r="AN941" s="33"/>
      <c r="AO941" s="33"/>
      <c r="AP941" s="33"/>
      <c r="AQ941" s="33"/>
      <c r="AR941" s="33"/>
      <c r="AS941" s="33"/>
    </row>
    <row r="942" spans="1:45">
      <c r="A942" s="30"/>
      <c r="B942" s="29"/>
      <c r="C942" s="31"/>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3"/>
      <c r="AF942" s="33"/>
      <c r="AG942" s="33"/>
      <c r="AH942" s="33"/>
      <c r="AI942" s="33"/>
      <c r="AJ942" s="33"/>
      <c r="AK942" s="33"/>
      <c r="AL942" s="33"/>
      <c r="AM942" s="33"/>
      <c r="AN942" s="33"/>
      <c r="AO942" s="33"/>
      <c r="AP942" s="33"/>
      <c r="AQ942" s="33"/>
      <c r="AR942" s="33"/>
      <c r="AS942" s="33"/>
    </row>
    <row r="943" spans="1:45">
      <c r="A943" s="30"/>
      <c r="B943" s="29"/>
      <c r="C943" s="31"/>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3"/>
      <c r="AF943" s="33"/>
      <c r="AG943" s="33"/>
      <c r="AH943" s="33"/>
      <c r="AI943" s="33"/>
      <c r="AJ943" s="33"/>
      <c r="AK943" s="33"/>
      <c r="AL943" s="33"/>
      <c r="AM943" s="33"/>
      <c r="AN943" s="33"/>
      <c r="AO943" s="33"/>
      <c r="AP943" s="33"/>
      <c r="AQ943" s="33"/>
      <c r="AR943" s="33"/>
      <c r="AS943" s="33"/>
    </row>
    <row r="944" spans="1:45">
      <c r="A944" s="30"/>
      <c r="B944" s="29"/>
      <c r="C944" s="31"/>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3"/>
      <c r="AF944" s="33"/>
      <c r="AG944" s="33"/>
      <c r="AH944" s="33"/>
      <c r="AI944" s="33"/>
      <c r="AJ944" s="33"/>
      <c r="AK944" s="33"/>
      <c r="AL944" s="33"/>
      <c r="AM944" s="33"/>
      <c r="AN944" s="33"/>
      <c r="AO944" s="33"/>
      <c r="AP944" s="33"/>
      <c r="AQ944" s="33"/>
      <c r="AR944" s="33"/>
      <c r="AS944" s="33"/>
    </row>
    <row r="945" spans="1:45">
      <c r="A945" s="30"/>
      <c r="B945" s="29"/>
      <c r="C945" s="31"/>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3"/>
      <c r="AF945" s="33"/>
      <c r="AG945" s="33"/>
      <c r="AH945" s="33"/>
      <c r="AI945" s="33"/>
      <c r="AJ945" s="33"/>
      <c r="AK945" s="33"/>
      <c r="AL945" s="33"/>
      <c r="AM945" s="33"/>
      <c r="AN945" s="33"/>
      <c r="AO945" s="33"/>
      <c r="AP945" s="33"/>
      <c r="AQ945" s="33"/>
      <c r="AR945" s="33"/>
      <c r="AS945" s="33"/>
    </row>
    <row r="946" spans="1:45">
      <c r="A946" s="30"/>
      <c r="B946" s="29"/>
      <c r="C946" s="31"/>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3"/>
      <c r="AF946" s="33"/>
      <c r="AG946" s="33"/>
      <c r="AH946" s="33"/>
      <c r="AI946" s="33"/>
      <c r="AJ946" s="33"/>
      <c r="AK946" s="33"/>
      <c r="AL946" s="33"/>
      <c r="AM946" s="33"/>
      <c r="AN946" s="33"/>
      <c r="AO946" s="33"/>
      <c r="AP946" s="33"/>
      <c r="AQ946" s="33"/>
      <c r="AR946" s="33"/>
      <c r="AS946" s="33"/>
    </row>
    <row r="947" spans="1:45">
      <c r="A947" s="30"/>
      <c r="B947" s="29"/>
      <c r="C947" s="31"/>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3"/>
      <c r="AF947" s="33"/>
      <c r="AG947" s="33"/>
      <c r="AH947" s="33"/>
      <c r="AI947" s="33"/>
      <c r="AJ947" s="33"/>
      <c r="AK947" s="33"/>
      <c r="AL947" s="33"/>
      <c r="AM947" s="33"/>
      <c r="AN947" s="33"/>
      <c r="AO947" s="33"/>
      <c r="AP947" s="33"/>
      <c r="AQ947" s="33"/>
      <c r="AR947" s="33"/>
      <c r="AS947" s="33"/>
    </row>
    <row r="948" spans="1:45">
      <c r="A948" s="30"/>
      <c r="B948" s="29"/>
      <c r="C948" s="31"/>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3"/>
      <c r="AF948" s="33"/>
      <c r="AG948" s="33"/>
      <c r="AH948" s="33"/>
      <c r="AI948" s="33"/>
      <c r="AJ948" s="33"/>
      <c r="AK948" s="33"/>
      <c r="AL948" s="33"/>
      <c r="AM948" s="33"/>
      <c r="AN948" s="33"/>
      <c r="AO948" s="33"/>
      <c r="AP948" s="33"/>
      <c r="AQ948" s="33"/>
      <c r="AR948" s="33"/>
      <c r="AS948" s="33"/>
    </row>
    <row r="949" spans="1:45">
      <c r="A949" s="30"/>
      <c r="B949" s="29"/>
      <c r="C949" s="31"/>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3"/>
      <c r="AF949" s="33"/>
      <c r="AG949" s="33"/>
      <c r="AH949" s="33"/>
      <c r="AI949" s="33"/>
      <c r="AJ949" s="33"/>
      <c r="AK949" s="33"/>
      <c r="AL949" s="33"/>
      <c r="AM949" s="33"/>
      <c r="AN949" s="33"/>
      <c r="AO949" s="33"/>
      <c r="AP949" s="33"/>
      <c r="AQ949" s="33"/>
      <c r="AR949" s="33"/>
      <c r="AS949" s="33"/>
    </row>
    <row r="950" spans="1:45">
      <c r="A950" s="30"/>
      <c r="B950" s="29"/>
      <c r="C950" s="31"/>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3"/>
      <c r="AF950" s="33"/>
      <c r="AG950" s="33"/>
      <c r="AH950" s="33"/>
      <c r="AI950" s="33"/>
      <c r="AJ950" s="33"/>
      <c r="AK950" s="33"/>
      <c r="AL950" s="33"/>
      <c r="AM950" s="33"/>
      <c r="AN950" s="33"/>
      <c r="AO950" s="33"/>
      <c r="AP950" s="33"/>
      <c r="AQ950" s="33"/>
      <c r="AR950" s="33"/>
      <c r="AS950" s="33"/>
    </row>
    <row r="951" spans="1:45">
      <c r="A951" s="30"/>
      <c r="B951" s="29"/>
      <c r="C951" s="31"/>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3"/>
      <c r="AF951" s="33"/>
      <c r="AG951" s="33"/>
      <c r="AH951" s="33"/>
      <c r="AI951" s="33"/>
      <c r="AJ951" s="33"/>
      <c r="AK951" s="33"/>
      <c r="AL951" s="33"/>
      <c r="AM951" s="33"/>
      <c r="AN951" s="33"/>
      <c r="AO951" s="33"/>
      <c r="AP951" s="33"/>
      <c r="AQ951" s="33"/>
      <c r="AR951" s="33"/>
      <c r="AS951" s="33"/>
    </row>
    <row r="952" spans="1:45">
      <c r="A952" s="30"/>
      <c r="B952" s="29"/>
      <c r="C952" s="31"/>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3"/>
      <c r="AF952" s="33"/>
      <c r="AG952" s="33"/>
      <c r="AH952" s="33"/>
      <c r="AI952" s="33"/>
      <c r="AJ952" s="33"/>
      <c r="AK952" s="33"/>
      <c r="AL952" s="33"/>
      <c r="AM952" s="33"/>
      <c r="AN952" s="33"/>
      <c r="AO952" s="33"/>
      <c r="AP952" s="33"/>
      <c r="AQ952" s="33"/>
      <c r="AR952" s="33"/>
      <c r="AS952" s="33"/>
    </row>
    <row r="953" spans="1:45">
      <c r="A953" s="30"/>
      <c r="B953" s="29"/>
      <c r="C953" s="31"/>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3"/>
      <c r="AF953" s="33"/>
      <c r="AG953" s="33"/>
      <c r="AH953" s="33"/>
      <c r="AI953" s="33"/>
      <c r="AJ953" s="33"/>
      <c r="AK953" s="33"/>
      <c r="AL953" s="33"/>
      <c r="AM953" s="33"/>
      <c r="AN953" s="33"/>
      <c r="AO953" s="33"/>
      <c r="AP953" s="33"/>
      <c r="AQ953" s="33"/>
      <c r="AR953" s="33"/>
      <c r="AS953" s="33"/>
    </row>
    <row r="954" spans="1:45">
      <c r="A954" s="30"/>
      <c r="B954" s="29"/>
      <c r="C954" s="31"/>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3"/>
      <c r="AF954" s="33"/>
      <c r="AG954" s="33"/>
      <c r="AH954" s="33"/>
      <c r="AI954" s="33"/>
      <c r="AJ954" s="33"/>
      <c r="AK954" s="33"/>
      <c r="AL954" s="33"/>
      <c r="AM954" s="33"/>
      <c r="AN954" s="33"/>
      <c r="AO954" s="33"/>
      <c r="AP954" s="33"/>
      <c r="AQ954" s="33"/>
      <c r="AR954" s="33"/>
      <c r="AS954" s="33"/>
    </row>
    <row r="955" spans="1:45">
      <c r="A955" s="30"/>
      <c r="B955" s="29"/>
      <c r="C955" s="31"/>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3"/>
      <c r="AF955" s="33"/>
      <c r="AG955" s="33"/>
      <c r="AH955" s="33"/>
      <c r="AI955" s="33"/>
      <c r="AJ955" s="33"/>
      <c r="AK955" s="33"/>
      <c r="AL955" s="33"/>
      <c r="AM955" s="33"/>
      <c r="AN955" s="33"/>
      <c r="AO955" s="33"/>
      <c r="AP955" s="33"/>
      <c r="AQ955" s="33"/>
      <c r="AR955" s="33"/>
      <c r="AS955" s="33"/>
    </row>
    <row r="956" spans="1:45">
      <c r="A956" s="30"/>
      <c r="B956" s="29"/>
      <c r="C956" s="31"/>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3"/>
      <c r="AF956" s="33"/>
      <c r="AG956" s="33"/>
      <c r="AH956" s="33"/>
      <c r="AI956" s="33"/>
      <c r="AJ956" s="33"/>
      <c r="AK956" s="33"/>
      <c r="AL956" s="33"/>
      <c r="AM956" s="33"/>
      <c r="AN956" s="33"/>
      <c r="AO956" s="33"/>
      <c r="AP956" s="33"/>
      <c r="AQ956" s="33"/>
      <c r="AR956" s="33"/>
      <c r="AS956" s="33"/>
    </row>
    <row r="957" spans="1:45">
      <c r="A957" s="30"/>
      <c r="B957" s="29"/>
      <c r="C957" s="31"/>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3"/>
      <c r="AF957" s="33"/>
      <c r="AG957" s="33"/>
      <c r="AH957" s="33"/>
      <c r="AI957" s="33"/>
      <c r="AJ957" s="33"/>
      <c r="AK957" s="33"/>
      <c r="AL957" s="33"/>
      <c r="AM957" s="33"/>
      <c r="AN957" s="33"/>
      <c r="AO957" s="33"/>
      <c r="AP957" s="33"/>
      <c r="AQ957" s="33"/>
      <c r="AR957" s="33"/>
      <c r="AS957" s="33"/>
    </row>
    <row r="958" spans="1:45">
      <c r="A958" s="30"/>
      <c r="B958" s="29"/>
      <c r="C958" s="31"/>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3"/>
      <c r="AF958" s="33"/>
      <c r="AG958" s="33"/>
      <c r="AH958" s="33"/>
      <c r="AI958" s="33"/>
      <c r="AJ958" s="33"/>
      <c r="AK958" s="33"/>
      <c r="AL958" s="33"/>
      <c r="AM958" s="33"/>
      <c r="AN958" s="33"/>
      <c r="AO958" s="33"/>
      <c r="AP958" s="33"/>
      <c r="AQ958" s="33"/>
      <c r="AR958" s="33"/>
      <c r="AS958" s="33"/>
    </row>
    <row r="959" spans="1:45">
      <c r="A959" s="30"/>
      <c r="B959" s="29"/>
      <c r="C959" s="31"/>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3"/>
      <c r="AF959" s="33"/>
      <c r="AG959" s="33"/>
      <c r="AH959" s="33"/>
      <c r="AI959" s="33"/>
      <c r="AJ959" s="33"/>
      <c r="AK959" s="33"/>
      <c r="AL959" s="33"/>
      <c r="AM959" s="33"/>
      <c r="AN959" s="33"/>
      <c r="AO959" s="33"/>
      <c r="AP959" s="33"/>
      <c r="AQ959" s="33"/>
      <c r="AR959" s="33"/>
      <c r="AS959" s="33"/>
    </row>
    <row r="960" spans="1:45">
      <c r="A960" s="30"/>
      <c r="B960" s="29"/>
      <c r="C960" s="31"/>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3"/>
      <c r="AF960" s="33"/>
      <c r="AG960" s="33"/>
      <c r="AH960" s="33"/>
      <c r="AI960" s="33"/>
      <c r="AJ960" s="33"/>
      <c r="AK960" s="33"/>
      <c r="AL960" s="33"/>
      <c r="AM960" s="33"/>
      <c r="AN960" s="33"/>
      <c r="AO960" s="33"/>
      <c r="AP960" s="33"/>
      <c r="AQ960" s="33"/>
      <c r="AR960" s="33"/>
      <c r="AS960" s="33"/>
    </row>
    <row r="961" spans="1:45">
      <c r="A961" s="30"/>
      <c r="B961" s="29"/>
      <c r="C961" s="31"/>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3"/>
      <c r="AF961" s="33"/>
      <c r="AG961" s="33"/>
      <c r="AH961" s="33"/>
      <c r="AI961" s="33"/>
      <c r="AJ961" s="33"/>
      <c r="AK961" s="33"/>
      <c r="AL961" s="33"/>
      <c r="AM961" s="33"/>
      <c r="AN961" s="33"/>
      <c r="AO961" s="33"/>
      <c r="AP961" s="33"/>
      <c r="AQ961" s="33"/>
      <c r="AR961" s="33"/>
      <c r="AS961" s="33"/>
    </row>
    <row r="962" spans="1:45">
      <c r="A962" s="30"/>
      <c r="B962" s="29"/>
      <c r="C962" s="31"/>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3"/>
      <c r="AF962" s="33"/>
      <c r="AG962" s="33"/>
      <c r="AH962" s="33"/>
      <c r="AI962" s="33"/>
      <c r="AJ962" s="33"/>
      <c r="AK962" s="33"/>
      <c r="AL962" s="33"/>
      <c r="AM962" s="33"/>
      <c r="AN962" s="33"/>
      <c r="AO962" s="33"/>
      <c r="AP962" s="33"/>
      <c r="AQ962" s="33"/>
      <c r="AR962" s="33"/>
      <c r="AS962" s="33"/>
    </row>
    <row r="963" spans="1:45">
      <c r="A963" s="30"/>
      <c r="B963" s="29"/>
      <c r="C963" s="31"/>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3"/>
      <c r="AF963" s="33"/>
      <c r="AG963" s="33"/>
      <c r="AH963" s="33"/>
      <c r="AI963" s="33"/>
      <c r="AJ963" s="33"/>
      <c r="AK963" s="33"/>
      <c r="AL963" s="33"/>
      <c r="AM963" s="33"/>
      <c r="AN963" s="33"/>
      <c r="AO963" s="33"/>
      <c r="AP963" s="33"/>
      <c r="AQ963" s="33"/>
      <c r="AR963" s="33"/>
      <c r="AS963" s="33"/>
    </row>
    <row r="964" spans="1:45">
      <c r="A964" s="30"/>
      <c r="B964" s="29"/>
      <c r="C964" s="31"/>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3"/>
      <c r="AF964" s="33"/>
      <c r="AG964" s="33"/>
      <c r="AH964" s="33"/>
      <c r="AI964" s="33"/>
      <c r="AJ964" s="33"/>
      <c r="AK964" s="33"/>
      <c r="AL964" s="33"/>
      <c r="AM964" s="33"/>
      <c r="AN964" s="33"/>
      <c r="AO964" s="33"/>
      <c r="AP964" s="33"/>
      <c r="AQ964" s="33"/>
      <c r="AR964" s="33"/>
      <c r="AS964" s="33"/>
    </row>
    <row r="965" spans="1:45">
      <c r="A965" s="30"/>
      <c r="B965" s="29"/>
      <c r="C965" s="31"/>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3"/>
      <c r="AF965" s="33"/>
      <c r="AG965" s="33"/>
      <c r="AH965" s="33"/>
      <c r="AI965" s="33"/>
      <c r="AJ965" s="33"/>
      <c r="AK965" s="33"/>
      <c r="AL965" s="33"/>
      <c r="AM965" s="33"/>
      <c r="AN965" s="33"/>
      <c r="AO965" s="33"/>
      <c r="AP965" s="33"/>
      <c r="AQ965" s="33"/>
      <c r="AR965" s="33"/>
      <c r="AS965" s="33"/>
    </row>
    <row r="966" spans="1:45">
      <c r="A966" s="30"/>
      <c r="B966" s="29"/>
      <c r="C966" s="31"/>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3"/>
      <c r="AF966" s="33"/>
      <c r="AG966" s="33"/>
      <c r="AH966" s="33"/>
      <c r="AI966" s="33"/>
      <c r="AJ966" s="33"/>
      <c r="AK966" s="33"/>
      <c r="AL966" s="33"/>
      <c r="AM966" s="33"/>
      <c r="AN966" s="33"/>
      <c r="AO966" s="33"/>
      <c r="AP966" s="33"/>
      <c r="AQ966" s="33"/>
      <c r="AR966" s="33"/>
      <c r="AS966" s="33"/>
    </row>
    <row r="967" spans="1:45">
      <c r="A967" s="30"/>
      <c r="B967" s="29"/>
      <c r="C967" s="31"/>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3"/>
      <c r="AF967" s="33"/>
      <c r="AG967" s="33"/>
      <c r="AH967" s="33"/>
      <c r="AI967" s="33"/>
      <c r="AJ967" s="33"/>
      <c r="AK967" s="33"/>
      <c r="AL967" s="33"/>
      <c r="AM967" s="33"/>
      <c r="AN967" s="33"/>
      <c r="AO967" s="33"/>
      <c r="AP967" s="33"/>
      <c r="AQ967" s="33"/>
      <c r="AR967" s="33"/>
      <c r="AS967" s="33"/>
    </row>
    <row r="968" spans="1:45">
      <c r="A968" s="30"/>
      <c r="B968" s="29"/>
      <c r="C968" s="31"/>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3"/>
      <c r="AF968" s="33"/>
      <c r="AG968" s="33"/>
      <c r="AH968" s="33"/>
      <c r="AI968" s="33"/>
      <c r="AJ968" s="33"/>
      <c r="AK968" s="33"/>
      <c r="AL968" s="33"/>
      <c r="AM968" s="33"/>
      <c r="AN968" s="33"/>
      <c r="AO968" s="33"/>
      <c r="AP968" s="33"/>
      <c r="AQ968" s="33"/>
      <c r="AR968" s="33"/>
      <c r="AS968" s="33"/>
    </row>
    <row r="969" spans="1:45">
      <c r="A969" s="30"/>
      <c r="B969" s="29"/>
      <c r="C969" s="31"/>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3"/>
      <c r="AF969" s="33"/>
      <c r="AG969" s="33"/>
      <c r="AH969" s="33"/>
      <c r="AI969" s="33"/>
      <c r="AJ969" s="33"/>
      <c r="AK969" s="33"/>
      <c r="AL969" s="33"/>
      <c r="AM969" s="33"/>
      <c r="AN969" s="33"/>
      <c r="AO969" s="33"/>
      <c r="AP969" s="33"/>
      <c r="AQ969" s="33"/>
      <c r="AR969" s="33"/>
      <c r="AS969" s="33"/>
    </row>
    <row r="970" spans="1:45">
      <c r="A970" s="30"/>
      <c r="B970" s="29"/>
      <c r="C970" s="31"/>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3"/>
      <c r="AF970" s="33"/>
      <c r="AG970" s="33"/>
      <c r="AH970" s="33"/>
      <c r="AI970" s="33"/>
      <c r="AJ970" s="33"/>
      <c r="AK970" s="33"/>
      <c r="AL970" s="33"/>
      <c r="AM970" s="33"/>
      <c r="AN970" s="33"/>
      <c r="AO970" s="33"/>
      <c r="AP970" s="33"/>
      <c r="AQ970" s="33"/>
      <c r="AR970" s="33"/>
      <c r="AS970" s="33"/>
    </row>
    <row r="971" spans="1:45">
      <c r="A971" s="30"/>
      <c r="B971" s="29"/>
      <c r="C971" s="31"/>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3"/>
      <c r="AF971" s="33"/>
      <c r="AG971" s="33"/>
      <c r="AH971" s="33"/>
      <c r="AI971" s="33"/>
      <c r="AJ971" s="33"/>
      <c r="AK971" s="33"/>
      <c r="AL971" s="33"/>
      <c r="AM971" s="33"/>
      <c r="AN971" s="33"/>
      <c r="AO971" s="33"/>
      <c r="AP971" s="33"/>
      <c r="AQ971" s="33"/>
      <c r="AR971" s="33"/>
      <c r="AS971" s="33"/>
    </row>
    <row r="972" spans="1:45">
      <c r="A972" s="30"/>
      <c r="B972" s="29"/>
      <c r="C972" s="31"/>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3"/>
      <c r="AF972" s="33"/>
      <c r="AG972" s="33"/>
      <c r="AH972" s="33"/>
      <c r="AI972" s="33"/>
      <c r="AJ972" s="33"/>
      <c r="AK972" s="33"/>
      <c r="AL972" s="33"/>
      <c r="AM972" s="33"/>
      <c r="AN972" s="33"/>
      <c r="AO972" s="33"/>
      <c r="AP972" s="33"/>
      <c r="AQ972" s="33"/>
      <c r="AR972" s="33"/>
      <c r="AS972" s="33"/>
    </row>
    <row r="973" spans="1:45">
      <c r="A973" s="30"/>
      <c r="B973" s="29"/>
      <c r="C973" s="31"/>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3"/>
      <c r="AF973" s="33"/>
      <c r="AG973" s="33"/>
      <c r="AH973" s="33"/>
      <c r="AI973" s="33"/>
      <c r="AJ973" s="33"/>
      <c r="AK973" s="33"/>
      <c r="AL973" s="33"/>
      <c r="AM973" s="33"/>
      <c r="AN973" s="33"/>
      <c r="AO973" s="33"/>
      <c r="AP973" s="33"/>
      <c r="AQ973" s="33"/>
      <c r="AR973" s="33"/>
      <c r="AS973" s="33"/>
    </row>
    <row r="974" spans="1:45">
      <c r="A974" s="30"/>
      <c r="B974" s="29"/>
      <c r="C974" s="31"/>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3"/>
      <c r="AF974" s="33"/>
      <c r="AG974" s="33"/>
      <c r="AH974" s="33"/>
      <c r="AI974" s="33"/>
      <c r="AJ974" s="33"/>
      <c r="AK974" s="33"/>
      <c r="AL974" s="33"/>
      <c r="AM974" s="33"/>
      <c r="AN974" s="33"/>
      <c r="AO974" s="33"/>
      <c r="AP974" s="33"/>
      <c r="AQ974" s="33"/>
      <c r="AR974" s="33"/>
      <c r="AS974" s="33"/>
    </row>
    <row r="975" spans="1:45">
      <c r="A975" s="30"/>
      <c r="B975" s="29"/>
      <c r="C975" s="31"/>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3"/>
      <c r="AF975" s="33"/>
      <c r="AG975" s="33"/>
      <c r="AH975" s="33"/>
      <c r="AI975" s="33"/>
      <c r="AJ975" s="33"/>
      <c r="AK975" s="33"/>
      <c r="AL975" s="33"/>
      <c r="AM975" s="33"/>
      <c r="AN975" s="33"/>
      <c r="AO975" s="33"/>
      <c r="AP975" s="33"/>
      <c r="AQ975" s="33"/>
      <c r="AR975" s="33"/>
      <c r="AS975" s="33"/>
    </row>
    <row r="976" spans="1:45">
      <c r="A976" s="30"/>
      <c r="B976" s="29"/>
      <c r="C976" s="31"/>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3"/>
      <c r="AF976" s="33"/>
      <c r="AG976" s="33"/>
      <c r="AH976" s="33"/>
      <c r="AI976" s="33"/>
      <c r="AJ976" s="33"/>
      <c r="AK976" s="33"/>
      <c r="AL976" s="33"/>
      <c r="AM976" s="33"/>
      <c r="AN976" s="33"/>
      <c r="AO976" s="33"/>
      <c r="AP976" s="33"/>
      <c r="AQ976" s="33"/>
      <c r="AR976" s="33"/>
      <c r="AS976" s="33"/>
    </row>
    <row r="977" spans="1:45">
      <c r="A977" s="30"/>
      <c r="B977" s="29"/>
      <c r="C977" s="31"/>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3"/>
      <c r="AF977" s="33"/>
      <c r="AG977" s="33"/>
      <c r="AH977" s="33"/>
      <c r="AI977" s="33"/>
      <c r="AJ977" s="33"/>
      <c r="AK977" s="33"/>
      <c r="AL977" s="33"/>
      <c r="AM977" s="33"/>
      <c r="AN977" s="33"/>
      <c r="AO977" s="33"/>
      <c r="AP977" s="33"/>
      <c r="AQ977" s="33"/>
      <c r="AR977" s="33"/>
      <c r="AS977" s="33"/>
    </row>
    <row r="978" spans="1:45">
      <c r="A978" s="30"/>
      <c r="B978" s="29"/>
      <c r="C978" s="31"/>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3"/>
      <c r="AF978" s="33"/>
      <c r="AG978" s="33"/>
      <c r="AH978" s="33"/>
      <c r="AI978" s="33"/>
      <c r="AJ978" s="33"/>
      <c r="AK978" s="33"/>
      <c r="AL978" s="33"/>
      <c r="AM978" s="33"/>
      <c r="AN978" s="33"/>
      <c r="AO978" s="33"/>
      <c r="AP978" s="33"/>
      <c r="AQ978" s="33"/>
      <c r="AR978" s="33"/>
      <c r="AS978" s="33"/>
    </row>
    <row r="979" spans="1:45">
      <c r="A979" s="30"/>
      <c r="B979" s="29"/>
      <c r="C979" s="31"/>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3"/>
      <c r="AF979" s="33"/>
      <c r="AG979" s="33"/>
      <c r="AH979" s="33"/>
      <c r="AI979" s="33"/>
      <c r="AJ979" s="33"/>
      <c r="AK979" s="33"/>
      <c r="AL979" s="33"/>
      <c r="AM979" s="33"/>
      <c r="AN979" s="33"/>
      <c r="AO979" s="33"/>
      <c r="AP979" s="33"/>
      <c r="AQ979" s="33"/>
      <c r="AR979" s="33"/>
      <c r="AS979" s="33"/>
    </row>
    <row r="980" spans="1:45">
      <c r="A980" s="30"/>
      <c r="B980" s="29"/>
      <c r="C980" s="31"/>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3"/>
      <c r="AF980" s="33"/>
      <c r="AG980" s="33"/>
      <c r="AH980" s="33"/>
      <c r="AI980" s="33"/>
      <c r="AJ980" s="33"/>
      <c r="AK980" s="33"/>
      <c r="AL980" s="33"/>
      <c r="AM980" s="33"/>
      <c r="AN980" s="33"/>
      <c r="AO980" s="33"/>
      <c r="AP980" s="33"/>
      <c r="AQ980" s="33"/>
      <c r="AR980" s="33"/>
      <c r="AS980" s="33"/>
    </row>
    <row r="981" spans="1:45">
      <c r="A981" s="30"/>
      <c r="B981" s="29"/>
      <c r="C981" s="31"/>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3"/>
      <c r="AF981" s="33"/>
      <c r="AG981" s="33"/>
      <c r="AH981" s="33"/>
      <c r="AI981" s="33"/>
      <c r="AJ981" s="33"/>
      <c r="AK981" s="33"/>
      <c r="AL981" s="33"/>
      <c r="AM981" s="33"/>
      <c r="AN981" s="33"/>
      <c r="AO981" s="33"/>
      <c r="AP981" s="33"/>
      <c r="AQ981" s="33"/>
      <c r="AR981" s="33"/>
      <c r="AS981" s="33"/>
    </row>
    <row r="982" spans="1:45">
      <c r="A982" s="30"/>
      <c r="B982" s="29"/>
      <c r="C982" s="31"/>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3"/>
      <c r="AF982" s="33"/>
      <c r="AG982" s="33"/>
      <c r="AH982" s="33"/>
      <c r="AI982" s="33"/>
      <c r="AJ982" s="33"/>
      <c r="AK982" s="33"/>
      <c r="AL982" s="33"/>
      <c r="AM982" s="33"/>
      <c r="AN982" s="33"/>
      <c r="AO982" s="33"/>
      <c r="AP982" s="33"/>
      <c r="AQ982" s="33"/>
      <c r="AR982" s="33"/>
      <c r="AS982" s="33"/>
    </row>
    <row r="983" spans="1:45">
      <c r="A983" s="30"/>
      <c r="B983" s="29"/>
      <c r="C983" s="31"/>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3"/>
      <c r="AF983" s="33"/>
      <c r="AG983" s="33"/>
      <c r="AH983" s="33"/>
      <c r="AI983" s="33"/>
      <c r="AJ983" s="33"/>
      <c r="AK983" s="33"/>
      <c r="AL983" s="33"/>
      <c r="AM983" s="33"/>
      <c r="AN983" s="33"/>
      <c r="AO983" s="33"/>
      <c r="AP983" s="33"/>
      <c r="AQ983" s="33"/>
      <c r="AR983" s="33"/>
      <c r="AS983" s="33"/>
    </row>
    <row r="984" spans="1:45">
      <c r="A984" s="30"/>
      <c r="B984" s="29"/>
      <c r="C984" s="31"/>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3"/>
      <c r="AF984" s="33"/>
      <c r="AG984" s="33"/>
      <c r="AH984" s="33"/>
      <c r="AI984" s="33"/>
      <c r="AJ984" s="33"/>
      <c r="AK984" s="33"/>
      <c r="AL984" s="33"/>
      <c r="AM984" s="33"/>
      <c r="AN984" s="33"/>
      <c r="AO984" s="33"/>
      <c r="AP984" s="33"/>
      <c r="AQ984" s="33"/>
      <c r="AR984" s="33"/>
      <c r="AS984" s="33"/>
    </row>
    <row r="985" spans="1:45">
      <c r="A985" s="30"/>
      <c r="B985" s="29"/>
      <c r="C985" s="31"/>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3"/>
      <c r="AF985" s="33"/>
      <c r="AG985" s="33"/>
      <c r="AH985" s="33"/>
      <c r="AI985" s="33"/>
      <c r="AJ985" s="33"/>
      <c r="AK985" s="33"/>
      <c r="AL985" s="33"/>
      <c r="AM985" s="33"/>
      <c r="AN985" s="33"/>
      <c r="AO985" s="33"/>
      <c r="AP985" s="33"/>
      <c r="AQ985" s="33"/>
      <c r="AR985" s="33"/>
      <c r="AS985" s="33"/>
    </row>
    <row r="986" spans="1:45">
      <c r="A986" s="30"/>
      <c r="B986" s="29"/>
      <c r="C986" s="31"/>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3"/>
      <c r="AF986" s="33"/>
      <c r="AG986" s="33"/>
      <c r="AH986" s="33"/>
      <c r="AI986" s="33"/>
      <c r="AJ986" s="33"/>
      <c r="AK986" s="33"/>
      <c r="AL986" s="33"/>
      <c r="AM986" s="33"/>
      <c r="AN986" s="33"/>
      <c r="AO986" s="33"/>
      <c r="AP986" s="33"/>
      <c r="AQ986" s="33"/>
      <c r="AR986" s="33"/>
      <c r="AS986" s="33"/>
    </row>
    <row r="987" spans="1:45">
      <c r="A987" s="30"/>
      <c r="B987" s="29"/>
      <c r="C987" s="31"/>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3"/>
      <c r="AF987" s="33"/>
      <c r="AG987" s="33"/>
      <c r="AH987" s="33"/>
      <c r="AI987" s="33"/>
      <c r="AJ987" s="33"/>
      <c r="AK987" s="33"/>
      <c r="AL987" s="33"/>
      <c r="AM987" s="33"/>
      <c r="AN987" s="33"/>
      <c r="AO987" s="33"/>
      <c r="AP987" s="33"/>
      <c r="AQ987" s="33"/>
      <c r="AR987" s="33"/>
      <c r="AS987" s="33"/>
    </row>
    <row r="988" spans="1:45">
      <c r="A988" s="30"/>
      <c r="B988" s="29"/>
      <c r="C988" s="31"/>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3"/>
      <c r="AF988" s="33"/>
      <c r="AG988" s="33"/>
      <c r="AH988" s="33"/>
      <c r="AI988" s="33"/>
      <c r="AJ988" s="33"/>
      <c r="AK988" s="33"/>
      <c r="AL988" s="33"/>
      <c r="AM988" s="33"/>
      <c r="AN988" s="33"/>
      <c r="AO988" s="33"/>
      <c r="AP988" s="33"/>
      <c r="AQ988" s="33"/>
      <c r="AR988" s="33"/>
      <c r="AS988" s="33"/>
    </row>
    <row r="989" spans="1:45">
      <c r="A989" s="30"/>
      <c r="B989" s="29"/>
      <c r="C989" s="31"/>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3"/>
      <c r="AF989" s="33"/>
      <c r="AG989" s="33"/>
      <c r="AH989" s="33"/>
      <c r="AI989" s="33"/>
      <c r="AJ989" s="33"/>
      <c r="AK989" s="33"/>
      <c r="AL989" s="33"/>
      <c r="AM989" s="33"/>
      <c r="AN989" s="33"/>
      <c r="AO989" s="33"/>
      <c r="AP989" s="33"/>
      <c r="AQ989" s="33"/>
      <c r="AR989" s="33"/>
      <c r="AS989" s="33"/>
    </row>
    <row r="990" spans="1:45">
      <c r="A990" s="30"/>
      <c r="B990" s="29"/>
      <c r="C990" s="31"/>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3"/>
      <c r="AF990" s="33"/>
      <c r="AG990" s="33"/>
      <c r="AH990" s="33"/>
      <c r="AI990" s="33"/>
      <c r="AJ990" s="33"/>
      <c r="AK990" s="33"/>
      <c r="AL990" s="33"/>
      <c r="AM990" s="33"/>
      <c r="AN990" s="33"/>
      <c r="AO990" s="33"/>
      <c r="AP990" s="33"/>
      <c r="AQ990" s="33"/>
      <c r="AR990" s="33"/>
      <c r="AS990" s="33"/>
    </row>
    <row r="991" spans="1:45">
      <c r="A991" s="30"/>
      <c r="B991" s="29"/>
      <c r="C991" s="31"/>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3"/>
      <c r="AF991" s="33"/>
      <c r="AG991" s="33"/>
      <c r="AH991" s="33"/>
      <c r="AI991" s="33"/>
      <c r="AJ991" s="33"/>
      <c r="AK991" s="33"/>
      <c r="AL991" s="33"/>
      <c r="AM991" s="33"/>
      <c r="AN991" s="33"/>
      <c r="AO991" s="33"/>
      <c r="AP991" s="33"/>
      <c r="AQ991" s="33"/>
      <c r="AR991" s="33"/>
      <c r="AS991" s="33"/>
    </row>
    <row r="992" spans="1:45">
      <c r="A992" s="30"/>
      <c r="B992" s="29"/>
      <c r="C992" s="31"/>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3"/>
      <c r="AF992" s="33"/>
      <c r="AG992" s="33"/>
      <c r="AH992" s="33"/>
      <c r="AI992" s="33"/>
      <c r="AJ992" s="33"/>
      <c r="AK992" s="33"/>
      <c r="AL992" s="33"/>
      <c r="AM992" s="33"/>
      <c r="AN992" s="33"/>
      <c r="AO992" s="33"/>
      <c r="AP992" s="33"/>
      <c r="AQ992" s="33"/>
      <c r="AR992" s="33"/>
      <c r="AS992" s="33"/>
    </row>
    <row r="993" spans="1:45">
      <c r="A993" s="30"/>
      <c r="B993" s="29"/>
      <c r="C993" s="31"/>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3"/>
      <c r="AF993" s="33"/>
      <c r="AG993" s="33"/>
      <c r="AH993" s="33"/>
      <c r="AI993" s="33"/>
      <c r="AJ993" s="33"/>
      <c r="AK993" s="33"/>
      <c r="AL993" s="33"/>
      <c r="AM993" s="33"/>
      <c r="AN993" s="33"/>
      <c r="AO993" s="33"/>
      <c r="AP993" s="33"/>
      <c r="AQ993" s="33"/>
      <c r="AR993" s="33"/>
      <c r="AS993" s="33"/>
    </row>
    <row r="994" spans="1:45">
      <c r="A994" s="30"/>
      <c r="B994" s="29"/>
      <c r="C994" s="31"/>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3"/>
      <c r="AF994" s="33"/>
      <c r="AG994" s="33"/>
      <c r="AH994" s="33"/>
      <c r="AI994" s="33"/>
      <c r="AJ994" s="33"/>
      <c r="AK994" s="33"/>
      <c r="AL994" s="33"/>
      <c r="AM994" s="33"/>
      <c r="AN994" s="33"/>
      <c r="AO994" s="33"/>
      <c r="AP994" s="33"/>
      <c r="AQ994" s="33"/>
      <c r="AR994" s="33"/>
      <c r="AS994" s="33"/>
    </row>
    <row r="995" spans="1:45">
      <c r="A995" s="30"/>
      <c r="B995" s="29"/>
      <c r="C995" s="31"/>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3"/>
      <c r="AF995" s="33"/>
      <c r="AG995" s="33"/>
      <c r="AH995" s="33"/>
      <c r="AI995" s="33"/>
      <c r="AJ995" s="33"/>
      <c r="AK995" s="33"/>
      <c r="AL995" s="33"/>
      <c r="AM995" s="33"/>
      <c r="AN995" s="33"/>
      <c r="AO995" s="33"/>
      <c r="AP995" s="33"/>
      <c r="AQ995" s="33"/>
      <c r="AR995" s="33"/>
      <c r="AS995" s="33"/>
    </row>
    <row r="996" spans="1:45">
      <c r="A996" s="30"/>
      <c r="B996" s="29"/>
      <c r="C996" s="31"/>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3"/>
      <c r="AF996" s="33"/>
      <c r="AG996" s="33"/>
      <c r="AH996" s="33"/>
      <c r="AI996" s="33"/>
      <c r="AJ996" s="33"/>
      <c r="AK996" s="33"/>
      <c r="AL996" s="33"/>
      <c r="AM996" s="33"/>
      <c r="AN996" s="33"/>
      <c r="AO996" s="33"/>
      <c r="AP996" s="33"/>
      <c r="AQ996" s="33"/>
      <c r="AR996" s="33"/>
      <c r="AS996" s="33"/>
    </row>
    <row r="997" spans="1:45">
      <c r="A997" s="30"/>
      <c r="B997" s="29"/>
      <c r="C997" s="31"/>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3"/>
      <c r="AF997" s="33"/>
      <c r="AG997" s="33"/>
      <c r="AH997" s="33"/>
      <c r="AI997" s="33"/>
      <c r="AJ997" s="33"/>
      <c r="AK997" s="33"/>
      <c r="AL997" s="33"/>
      <c r="AM997" s="33"/>
      <c r="AN997" s="33"/>
      <c r="AO997" s="33"/>
      <c r="AP997" s="33"/>
      <c r="AQ997" s="33"/>
      <c r="AR997" s="33"/>
      <c r="AS997" s="33"/>
    </row>
    <row r="998" spans="1:45">
      <c r="A998" s="30"/>
      <c r="B998" s="29"/>
      <c r="C998" s="31"/>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3"/>
      <c r="AF998" s="33"/>
      <c r="AG998" s="33"/>
      <c r="AH998" s="33"/>
      <c r="AI998" s="33"/>
      <c r="AJ998" s="33"/>
      <c r="AK998" s="33"/>
      <c r="AL998" s="33"/>
      <c r="AM998" s="33"/>
      <c r="AN998" s="33"/>
      <c r="AO998" s="33"/>
      <c r="AP998" s="33"/>
      <c r="AQ998" s="33"/>
      <c r="AR998" s="33"/>
      <c r="AS998" s="33"/>
    </row>
    <row r="999" spans="1:45">
      <c r="A999" s="30"/>
      <c r="B999" s="29"/>
      <c r="C999" s="31"/>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3"/>
      <c r="AF999" s="33"/>
      <c r="AG999" s="33"/>
      <c r="AH999" s="33"/>
      <c r="AI999" s="33"/>
      <c r="AJ999" s="33"/>
      <c r="AK999" s="33"/>
      <c r="AL999" s="33"/>
      <c r="AM999" s="33"/>
      <c r="AN999" s="33"/>
      <c r="AO999" s="33"/>
      <c r="AP999" s="33"/>
      <c r="AQ999" s="33"/>
      <c r="AR999" s="33"/>
      <c r="AS999" s="33"/>
    </row>
    <row r="1000" spans="1:45">
      <c r="A1000" s="30"/>
      <c r="B1000" s="29"/>
      <c r="C1000" s="31"/>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3"/>
      <c r="AF1000" s="33"/>
      <c r="AG1000" s="33"/>
      <c r="AH1000" s="33"/>
      <c r="AI1000" s="33"/>
      <c r="AJ1000" s="33"/>
      <c r="AK1000" s="33"/>
      <c r="AL1000" s="33"/>
      <c r="AM1000" s="33"/>
      <c r="AN1000" s="33"/>
      <c r="AO1000" s="33"/>
      <c r="AP1000" s="33"/>
      <c r="AQ1000" s="33"/>
      <c r="AR1000" s="33"/>
      <c r="AS1000" s="33"/>
    </row>
    <row r="1001" spans="1:45">
      <c r="A1001" s="30"/>
      <c r="B1001" s="29"/>
      <c r="C1001" s="31"/>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3"/>
      <c r="AF1001" s="33"/>
      <c r="AG1001" s="33"/>
      <c r="AH1001" s="33"/>
      <c r="AI1001" s="33"/>
      <c r="AJ1001" s="33"/>
      <c r="AK1001" s="33"/>
      <c r="AL1001" s="33"/>
      <c r="AM1001" s="33"/>
      <c r="AN1001" s="33"/>
      <c r="AO1001" s="33"/>
      <c r="AP1001" s="33"/>
      <c r="AQ1001" s="33"/>
      <c r="AR1001" s="33"/>
      <c r="AS1001" s="33"/>
    </row>
    <row r="1002" spans="1:45">
      <c r="A1002" s="30"/>
      <c r="B1002" s="29"/>
      <c r="C1002" s="31"/>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3"/>
      <c r="AF1002" s="33"/>
      <c r="AG1002" s="33"/>
      <c r="AH1002" s="33"/>
      <c r="AI1002" s="33"/>
      <c r="AJ1002" s="33"/>
      <c r="AK1002" s="33"/>
      <c r="AL1002" s="33"/>
      <c r="AM1002" s="33"/>
      <c r="AN1002" s="33"/>
      <c r="AO1002" s="33"/>
      <c r="AP1002" s="33"/>
      <c r="AQ1002" s="33"/>
      <c r="AR1002" s="33"/>
      <c r="AS1002" s="33"/>
    </row>
    <row r="1003" spans="1:45">
      <c r="A1003" s="30"/>
      <c r="B1003" s="29"/>
      <c r="C1003" s="31"/>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3"/>
      <c r="AF1003" s="33"/>
      <c r="AG1003" s="33"/>
      <c r="AH1003" s="33"/>
      <c r="AI1003" s="33"/>
      <c r="AJ1003" s="33"/>
      <c r="AK1003" s="33"/>
      <c r="AL1003" s="33"/>
      <c r="AM1003" s="33"/>
      <c r="AN1003" s="33"/>
      <c r="AO1003" s="33"/>
      <c r="AP1003" s="33"/>
      <c r="AQ1003" s="33"/>
      <c r="AR1003" s="33"/>
      <c r="AS1003" s="33"/>
    </row>
    <row r="1004" spans="1:45">
      <c r="A1004" s="30"/>
      <c r="B1004" s="29"/>
      <c r="C1004" s="31"/>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3"/>
      <c r="AF1004" s="33"/>
      <c r="AG1004" s="33"/>
      <c r="AH1004" s="33"/>
      <c r="AI1004" s="33"/>
      <c r="AJ1004" s="33"/>
      <c r="AK1004" s="33"/>
      <c r="AL1004" s="33"/>
      <c r="AM1004" s="33"/>
      <c r="AN1004" s="33"/>
      <c r="AO1004" s="33"/>
      <c r="AP1004" s="33"/>
      <c r="AQ1004" s="33"/>
      <c r="AR1004" s="33"/>
      <c r="AS1004" s="33"/>
    </row>
    <row r="1005" spans="1:45">
      <c r="A1005" s="30"/>
      <c r="B1005" s="29"/>
      <c r="C1005" s="31"/>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3"/>
      <c r="AF1005" s="33"/>
      <c r="AG1005" s="33"/>
      <c r="AH1005" s="33"/>
      <c r="AI1005" s="33"/>
      <c r="AJ1005" s="33"/>
      <c r="AK1005" s="33"/>
      <c r="AL1005" s="33"/>
      <c r="AM1005" s="33"/>
      <c r="AN1005" s="33"/>
      <c r="AO1005" s="33"/>
      <c r="AP1005" s="33"/>
      <c r="AQ1005" s="33"/>
      <c r="AR1005" s="33"/>
      <c r="AS1005" s="33"/>
    </row>
    <row r="1006" spans="1:45">
      <c r="A1006" s="30"/>
      <c r="B1006" s="29"/>
      <c r="C1006" s="31"/>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3"/>
      <c r="AF1006" s="33"/>
      <c r="AG1006" s="33"/>
      <c r="AH1006" s="33"/>
      <c r="AI1006" s="33"/>
      <c r="AJ1006" s="33"/>
      <c r="AK1006" s="33"/>
      <c r="AL1006" s="33"/>
      <c r="AM1006" s="33"/>
      <c r="AN1006" s="33"/>
      <c r="AO1006" s="33"/>
      <c r="AP1006" s="33"/>
      <c r="AQ1006" s="33"/>
      <c r="AR1006" s="33"/>
      <c r="AS1006" s="33"/>
    </row>
    <row r="1007" spans="1:45">
      <c r="A1007" s="30"/>
      <c r="B1007" s="29"/>
      <c r="C1007" s="31"/>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3"/>
      <c r="AF1007" s="33"/>
      <c r="AG1007" s="33"/>
      <c r="AH1007" s="33"/>
      <c r="AI1007" s="33"/>
      <c r="AJ1007" s="33"/>
      <c r="AK1007" s="33"/>
      <c r="AL1007" s="33"/>
      <c r="AM1007" s="33"/>
      <c r="AN1007" s="33"/>
      <c r="AO1007" s="33"/>
      <c r="AP1007" s="33"/>
      <c r="AQ1007" s="33"/>
      <c r="AR1007" s="33"/>
      <c r="AS1007" s="33"/>
    </row>
    <row r="1008" spans="1:45">
      <c r="A1008" s="30"/>
      <c r="B1008" s="29"/>
      <c r="C1008" s="31"/>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3"/>
      <c r="AF1008" s="33"/>
      <c r="AG1008" s="33"/>
      <c r="AH1008" s="33"/>
      <c r="AI1008" s="33"/>
      <c r="AJ1008" s="33"/>
      <c r="AK1008" s="33"/>
      <c r="AL1008" s="33"/>
      <c r="AM1008" s="33"/>
      <c r="AN1008" s="33"/>
      <c r="AO1008" s="33"/>
      <c r="AP1008" s="33"/>
      <c r="AQ1008" s="33"/>
      <c r="AR1008" s="33"/>
      <c r="AS1008" s="33"/>
    </row>
    <row r="1009" spans="1:45">
      <c r="A1009" s="30"/>
      <c r="B1009" s="29"/>
      <c r="C1009" s="31"/>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3"/>
      <c r="AF1009" s="33"/>
      <c r="AG1009" s="33"/>
      <c r="AH1009" s="33"/>
      <c r="AI1009" s="33"/>
      <c r="AJ1009" s="33"/>
      <c r="AK1009" s="33"/>
      <c r="AL1009" s="33"/>
      <c r="AM1009" s="33"/>
      <c r="AN1009" s="33"/>
      <c r="AO1009" s="33"/>
      <c r="AP1009" s="33"/>
      <c r="AQ1009" s="33"/>
      <c r="AR1009" s="33"/>
      <c r="AS1009" s="33"/>
    </row>
    <row r="1010" spans="1:45">
      <c r="A1010" s="30"/>
      <c r="B1010" s="29"/>
      <c r="C1010" s="31"/>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3"/>
      <c r="AF1010" s="33"/>
      <c r="AG1010" s="33"/>
      <c r="AH1010" s="33"/>
      <c r="AI1010" s="33"/>
      <c r="AJ1010" s="33"/>
      <c r="AK1010" s="33"/>
      <c r="AL1010" s="33"/>
      <c r="AM1010" s="33"/>
      <c r="AN1010" s="33"/>
      <c r="AO1010" s="33"/>
      <c r="AP1010" s="33"/>
      <c r="AQ1010" s="33"/>
      <c r="AR1010" s="33"/>
      <c r="AS1010" s="33"/>
    </row>
    <row r="1011" spans="1:45">
      <c r="A1011" s="30"/>
      <c r="B1011" s="29"/>
      <c r="C1011" s="31"/>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3"/>
      <c r="AF1011" s="33"/>
      <c r="AG1011" s="33"/>
      <c r="AH1011" s="33"/>
      <c r="AI1011" s="33"/>
      <c r="AJ1011" s="33"/>
      <c r="AK1011" s="33"/>
      <c r="AL1011" s="33"/>
      <c r="AM1011" s="33"/>
      <c r="AN1011" s="33"/>
      <c r="AO1011" s="33"/>
      <c r="AP1011" s="33"/>
      <c r="AQ1011" s="33"/>
      <c r="AR1011" s="33"/>
      <c r="AS1011" s="33"/>
    </row>
    <row r="1012" spans="1:45">
      <c r="A1012" s="30"/>
      <c r="B1012" s="29"/>
      <c r="C1012" s="31"/>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3"/>
      <c r="AF1012" s="33"/>
      <c r="AG1012" s="33"/>
      <c r="AH1012" s="33"/>
      <c r="AI1012" s="33"/>
      <c r="AJ1012" s="33"/>
      <c r="AK1012" s="33"/>
      <c r="AL1012" s="33"/>
      <c r="AM1012" s="33"/>
      <c r="AN1012" s="33"/>
      <c r="AO1012" s="33"/>
      <c r="AP1012" s="33"/>
      <c r="AQ1012" s="33"/>
      <c r="AR1012" s="33"/>
      <c r="AS1012" s="33"/>
    </row>
    <row r="1013" spans="1:45">
      <c r="A1013" s="30"/>
      <c r="B1013" s="29"/>
      <c r="C1013" s="31"/>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c r="AA1013" s="32"/>
      <c r="AB1013" s="32"/>
      <c r="AC1013" s="32"/>
      <c r="AD1013" s="32"/>
      <c r="AE1013" s="33"/>
      <c r="AF1013" s="33"/>
      <c r="AG1013" s="33"/>
      <c r="AH1013" s="33"/>
      <c r="AI1013" s="33"/>
      <c r="AJ1013" s="33"/>
      <c r="AK1013" s="33"/>
      <c r="AL1013" s="33"/>
      <c r="AM1013" s="33"/>
      <c r="AN1013" s="33"/>
      <c r="AO1013" s="33"/>
      <c r="AP1013" s="33"/>
      <c r="AQ1013" s="33"/>
      <c r="AR1013" s="33"/>
      <c r="AS1013" s="33"/>
    </row>
    <row r="1014" spans="1:45">
      <c r="A1014" s="30"/>
      <c r="B1014" s="29"/>
      <c r="C1014" s="31"/>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3"/>
      <c r="AF1014" s="33"/>
      <c r="AG1014" s="33"/>
      <c r="AH1014" s="33"/>
      <c r="AI1014" s="33"/>
      <c r="AJ1014" s="33"/>
      <c r="AK1014" s="33"/>
      <c r="AL1014" s="33"/>
      <c r="AM1014" s="33"/>
      <c r="AN1014" s="33"/>
      <c r="AO1014" s="33"/>
      <c r="AP1014" s="33"/>
      <c r="AQ1014" s="33"/>
      <c r="AR1014" s="33"/>
      <c r="AS1014" s="33"/>
    </row>
    <row r="1015" spans="1:45">
      <c r="A1015" s="30"/>
      <c r="B1015" s="29"/>
      <c r="C1015" s="31"/>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3"/>
      <c r="AF1015" s="33"/>
      <c r="AG1015" s="33"/>
      <c r="AH1015" s="33"/>
      <c r="AI1015" s="33"/>
      <c r="AJ1015" s="33"/>
      <c r="AK1015" s="33"/>
      <c r="AL1015" s="33"/>
      <c r="AM1015" s="33"/>
      <c r="AN1015" s="33"/>
      <c r="AO1015" s="33"/>
      <c r="AP1015" s="33"/>
      <c r="AQ1015" s="33"/>
      <c r="AR1015" s="33"/>
      <c r="AS1015" s="33"/>
    </row>
    <row r="1016" spans="1:45">
      <c r="A1016" s="30"/>
      <c r="B1016" s="29"/>
      <c r="C1016" s="31"/>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c r="AA1016" s="32"/>
      <c r="AB1016" s="32"/>
      <c r="AC1016" s="32"/>
      <c r="AD1016" s="32"/>
      <c r="AE1016" s="33"/>
      <c r="AF1016" s="33"/>
      <c r="AG1016" s="33"/>
      <c r="AH1016" s="33"/>
      <c r="AI1016" s="33"/>
      <c r="AJ1016" s="33"/>
      <c r="AK1016" s="33"/>
      <c r="AL1016" s="33"/>
      <c r="AM1016" s="33"/>
      <c r="AN1016" s="33"/>
      <c r="AO1016" s="33"/>
      <c r="AP1016" s="33"/>
      <c r="AQ1016" s="33"/>
      <c r="AR1016" s="33"/>
      <c r="AS1016" s="33"/>
    </row>
    <row r="1017" spans="1:45">
      <c r="A1017" s="30"/>
      <c r="B1017" s="29"/>
      <c r="C1017" s="31"/>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2"/>
      <c r="AD1017" s="32"/>
      <c r="AE1017" s="33"/>
      <c r="AF1017" s="33"/>
      <c r="AG1017" s="33"/>
      <c r="AH1017" s="33"/>
      <c r="AI1017" s="33"/>
      <c r="AJ1017" s="33"/>
      <c r="AK1017" s="33"/>
      <c r="AL1017" s="33"/>
      <c r="AM1017" s="33"/>
      <c r="AN1017" s="33"/>
      <c r="AO1017" s="33"/>
      <c r="AP1017" s="33"/>
      <c r="AQ1017" s="33"/>
      <c r="AR1017" s="33"/>
      <c r="AS1017" s="33"/>
    </row>
    <row r="1018" spans="1:45">
      <c r="A1018" s="30"/>
      <c r="B1018" s="29"/>
      <c r="C1018" s="31"/>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2"/>
      <c r="AD1018" s="32"/>
      <c r="AE1018" s="33"/>
      <c r="AF1018" s="33"/>
      <c r="AG1018" s="33"/>
      <c r="AH1018" s="33"/>
      <c r="AI1018" s="33"/>
      <c r="AJ1018" s="33"/>
      <c r="AK1018" s="33"/>
      <c r="AL1018" s="33"/>
      <c r="AM1018" s="33"/>
      <c r="AN1018" s="33"/>
      <c r="AO1018" s="33"/>
      <c r="AP1018" s="33"/>
      <c r="AQ1018" s="33"/>
      <c r="AR1018" s="33"/>
      <c r="AS1018" s="33"/>
    </row>
    <row r="1019" spans="1:45">
      <c r="A1019" s="30"/>
      <c r="B1019" s="29"/>
      <c r="C1019" s="31"/>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2"/>
      <c r="AD1019" s="32"/>
      <c r="AE1019" s="33"/>
      <c r="AF1019" s="33"/>
      <c r="AG1019" s="33"/>
      <c r="AH1019" s="33"/>
      <c r="AI1019" s="33"/>
      <c r="AJ1019" s="33"/>
      <c r="AK1019" s="33"/>
      <c r="AL1019" s="33"/>
      <c r="AM1019" s="33"/>
      <c r="AN1019" s="33"/>
      <c r="AO1019" s="33"/>
      <c r="AP1019" s="33"/>
      <c r="AQ1019" s="33"/>
      <c r="AR1019" s="33"/>
      <c r="AS1019" s="33"/>
    </row>
    <row r="1020" spans="1:45">
      <c r="A1020" s="30"/>
      <c r="B1020" s="29"/>
      <c r="C1020" s="31"/>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3"/>
      <c r="AF1020" s="33"/>
      <c r="AG1020" s="33"/>
      <c r="AH1020" s="33"/>
      <c r="AI1020" s="33"/>
      <c r="AJ1020" s="33"/>
      <c r="AK1020" s="33"/>
      <c r="AL1020" s="33"/>
      <c r="AM1020" s="33"/>
      <c r="AN1020" s="33"/>
      <c r="AO1020" s="33"/>
      <c r="AP1020" s="33"/>
      <c r="AQ1020" s="33"/>
      <c r="AR1020" s="33"/>
      <c r="AS1020" s="33"/>
    </row>
    <row r="1021" spans="1:45">
      <c r="A1021" s="30"/>
      <c r="B1021" s="29"/>
      <c r="C1021" s="31"/>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c r="AA1021" s="32"/>
      <c r="AB1021" s="32"/>
      <c r="AC1021" s="32"/>
      <c r="AD1021" s="32"/>
      <c r="AE1021" s="33"/>
      <c r="AF1021" s="33"/>
      <c r="AG1021" s="33"/>
      <c r="AH1021" s="33"/>
      <c r="AI1021" s="33"/>
      <c r="AJ1021" s="33"/>
      <c r="AK1021" s="33"/>
      <c r="AL1021" s="33"/>
      <c r="AM1021" s="33"/>
      <c r="AN1021" s="33"/>
      <c r="AO1021" s="33"/>
      <c r="AP1021" s="33"/>
      <c r="AQ1021" s="33"/>
      <c r="AR1021" s="33"/>
      <c r="AS1021" s="33"/>
    </row>
    <row r="1022" spans="1:45">
      <c r="A1022" s="30"/>
      <c r="B1022" s="29"/>
      <c r="C1022" s="31"/>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3"/>
      <c r="AF1022" s="33"/>
      <c r="AG1022" s="33"/>
      <c r="AH1022" s="33"/>
      <c r="AI1022" s="33"/>
      <c r="AJ1022" s="33"/>
      <c r="AK1022" s="33"/>
      <c r="AL1022" s="33"/>
      <c r="AM1022" s="33"/>
      <c r="AN1022" s="33"/>
      <c r="AO1022" s="33"/>
      <c r="AP1022" s="33"/>
      <c r="AQ1022" s="33"/>
      <c r="AR1022" s="33"/>
      <c r="AS1022" s="33"/>
    </row>
    <row r="1023" spans="1:45">
      <c r="A1023" s="30"/>
      <c r="B1023" s="29"/>
      <c r="C1023" s="31"/>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3"/>
      <c r="AF1023" s="33"/>
      <c r="AG1023" s="33"/>
      <c r="AH1023" s="33"/>
      <c r="AI1023" s="33"/>
      <c r="AJ1023" s="33"/>
      <c r="AK1023" s="33"/>
      <c r="AL1023" s="33"/>
      <c r="AM1023" s="33"/>
      <c r="AN1023" s="33"/>
      <c r="AO1023" s="33"/>
      <c r="AP1023" s="33"/>
      <c r="AQ1023" s="33"/>
      <c r="AR1023" s="33"/>
      <c r="AS1023" s="33"/>
    </row>
    <row r="1024" spans="1:45">
      <c r="A1024" s="30"/>
      <c r="B1024" s="29"/>
      <c r="C1024" s="31"/>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3"/>
      <c r="AF1024" s="33"/>
      <c r="AG1024" s="33"/>
      <c r="AH1024" s="33"/>
      <c r="AI1024" s="33"/>
      <c r="AJ1024" s="33"/>
      <c r="AK1024" s="33"/>
      <c r="AL1024" s="33"/>
      <c r="AM1024" s="33"/>
      <c r="AN1024" s="33"/>
      <c r="AO1024" s="33"/>
      <c r="AP1024" s="33"/>
      <c r="AQ1024" s="33"/>
      <c r="AR1024" s="33"/>
      <c r="AS1024" s="33"/>
    </row>
    <row r="1025" spans="1:45">
      <c r="A1025" s="30"/>
      <c r="B1025" s="29"/>
      <c r="C1025" s="31"/>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3"/>
      <c r="AF1025" s="33"/>
      <c r="AG1025" s="33"/>
      <c r="AH1025" s="33"/>
      <c r="AI1025" s="33"/>
      <c r="AJ1025" s="33"/>
      <c r="AK1025" s="33"/>
      <c r="AL1025" s="33"/>
      <c r="AM1025" s="33"/>
      <c r="AN1025" s="33"/>
      <c r="AO1025" s="33"/>
      <c r="AP1025" s="33"/>
      <c r="AQ1025" s="33"/>
      <c r="AR1025" s="33"/>
      <c r="AS1025" s="33"/>
    </row>
    <row r="1026" spans="1:45">
      <c r="A1026" s="30"/>
      <c r="B1026" s="29"/>
      <c r="C1026" s="31"/>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3"/>
      <c r="AF1026" s="33"/>
      <c r="AG1026" s="33"/>
      <c r="AH1026" s="33"/>
      <c r="AI1026" s="33"/>
      <c r="AJ1026" s="33"/>
      <c r="AK1026" s="33"/>
      <c r="AL1026" s="33"/>
      <c r="AM1026" s="33"/>
      <c r="AN1026" s="33"/>
      <c r="AO1026" s="33"/>
      <c r="AP1026" s="33"/>
      <c r="AQ1026" s="33"/>
      <c r="AR1026" s="33"/>
      <c r="AS1026" s="33"/>
    </row>
    <row r="1027" spans="1:45">
      <c r="A1027" s="30"/>
      <c r="B1027" s="29"/>
      <c r="C1027" s="31"/>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3"/>
      <c r="AF1027" s="33"/>
      <c r="AG1027" s="33"/>
      <c r="AH1027" s="33"/>
      <c r="AI1027" s="33"/>
      <c r="AJ1027" s="33"/>
      <c r="AK1027" s="33"/>
      <c r="AL1027" s="33"/>
      <c r="AM1027" s="33"/>
      <c r="AN1027" s="33"/>
      <c r="AO1027" s="33"/>
      <c r="AP1027" s="33"/>
      <c r="AQ1027" s="33"/>
      <c r="AR1027" s="33"/>
      <c r="AS1027" s="33"/>
    </row>
    <row r="1028" spans="1:45">
      <c r="A1028" s="30"/>
      <c r="B1028" s="29"/>
      <c r="C1028" s="31"/>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3"/>
      <c r="AF1028" s="33"/>
      <c r="AG1028" s="33"/>
      <c r="AH1028" s="33"/>
      <c r="AI1028" s="33"/>
      <c r="AJ1028" s="33"/>
      <c r="AK1028" s="33"/>
      <c r="AL1028" s="33"/>
      <c r="AM1028" s="33"/>
      <c r="AN1028" s="33"/>
      <c r="AO1028" s="33"/>
      <c r="AP1028" s="33"/>
      <c r="AQ1028" s="33"/>
      <c r="AR1028" s="33"/>
      <c r="AS1028" s="33"/>
    </row>
    <row r="1029" spans="1:45">
      <c r="A1029" s="30"/>
      <c r="B1029" s="29"/>
      <c r="C1029" s="31"/>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3"/>
      <c r="AF1029" s="33"/>
      <c r="AG1029" s="33"/>
      <c r="AH1029" s="33"/>
      <c r="AI1029" s="33"/>
      <c r="AJ1029" s="33"/>
      <c r="AK1029" s="33"/>
      <c r="AL1029" s="33"/>
      <c r="AM1029" s="33"/>
      <c r="AN1029" s="33"/>
      <c r="AO1029" s="33"/>
      <c r="AP1029" s="33"/>
      <c r="AQ1029" s="33"/>
      <c r="AR1029" s="33"/>
      <c r="AS1029" s="33"/>
    </row>
    <row r="1030" spans="1:45">
      <c r="A1030" s="30"/>
      <c r="B1030" s="29"/>
      <c r="C1030" s="31"/>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3"/>
      <c r="AF1030" s="33"/>
      <c r="AG1030" s="33"/>
      <c r="AH1030" s="33"/>
      <c r="AI1030" s="33"/>
      <c r="AJ1030" s="33"/>
      <c r="AK1030" s="33"/>
      <c r="AL1030" s="33"/>
      <c r="AM1030" s="33"/>
      <c r="AN1030" s="33"/>
      <c r="AO1030" s="33"/>
      <c r="AP1030" s="33"/>
      <c r="AQ1030" s="33"/>
      <c r="AR1030" s="33"/>
      <c r="AS1030" s="33"/>
    </row>
    <row r="1031" spans="1:45">
      <c r="A1031" s="30"/>
      <c r="B1031" s="29"/>
      <c r="C1031" s="31"/>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3"/>
      <c r="AF1031" s="33"/>
      <c r="AG1031" s="33"/>
      <c r="AH1031" s="33"/>
      <c r="AI1031" s="33"/>
      <c r="AJ1031" s="33"/>
      <c r="AK1031" s="33"/>
      <c r="AL1031" s="33"/>
      <c r="AM1031" s="33"/>
      <c r="AN1031" s="33"/>
      <c r="AO1031" s="33"/>
      <c r="AP1031" s="33"/>
      <c r="AQ1031" s="33"/>
      <c r="AR1031" s="33"/>
      <c r="AS1031" s="33"/>
    </row>
    <row r="1032" spans="1:45">
      <c r="A1032" s="30"/>
      <c r="B1032" s="29"/>
      <c r="C1032" s="31"/>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3"/>
      <c r="AF1032" s="33"/>
      <c r="AG1032" s="33"/>
      <c r="AH1032" s="33"/>
      <c r="AI1032" s="33"/>
      <c r="AJ1032" s="33"/>
      <c r="AK1032" s="33"/>
      <c r="AL1032" s="33"/>
      <c r="AM1032" s="33"/>
      <c r="AN1032" s="33"/>
      <c r="AO1032" s="33"/>
      <c r="AP1032" s="33"/>
      <c r="AQ1032" s="33"/>
      <c r="AR1032" s="33"/>
      <c r="AS1032" s="33"/>
    </row>
    <row r="1033" spans="1:45">
      <c r="A1033" s="30"/>
      <c r="B1033" s="29"/>
      <c r="C1033" s="31"/>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3"/>
      <c r="AF1033" s="33"/>
      <c r="AG1033" s="33"/>
      <c r="AH1033" s="33"/>
      <c r="AI1033" s="33"/>
      <c r="AJ1033" s="33"/>
      <c r="AK1033" s="33"/>
      <c r="AL1033" s="33"/>
      <c r="AM1033" s="33"/>
      <c r="AN1033" s="33"/>
      <c r="AO1033" s="33"/>
      <c r="AP1033" s="33"/>
      <c r="AQ1033" s="33"/>
      <c r="AR1033" s="33"/>
      <c r="AS1033" s="33"/>
    </row>
    <row r="1034" spans="1:45">
      <c r="A1034" s="30"/>
      <c r="B1034" s="29"/>
      <c r="C1034" s="31"/>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3"/>
      <c r="AF1034" s="33"/>
      <c r="AG1034" s="33"/>
      <c r="AH1034" s="33"/>
      <c r="AI1034" s="33"/>
      <c r="AJ1034" s="33"/>
      <c r="AK1034" s="33"/>
      <c r="AL1034" s="33"/>
      <c r="AM1034" s="33"/>
      <c r="AN1034" s="33"/>
      <c r="AO1034" s="33"/>
      <c r="AP1034" s="33"/>
      <c r="AQ1034" s="33"/>
      <c r="AR1034" s="33"/>
      <c r="AS1034" s="33"/>
    </row>
    <row r="1035" spans="1:45">
      <c r="A1035" s="30"/>
      <c r="B1035" s="29"/>
      <c r="C1035" s="31"/>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3"/>
      <c r="AF1035" s="33"/>
      <c r="AG1035" s="33"/>
      <c r="AH1035" s="33"/>
      <c r="AI1035" s="33"/>
      <c r="AJ1035" s="33"/>
      <c r="AK1035" s="33"/>
      <c r="AL1035" s="33"/>
      <c r="AM1035" s="33"/>
      <c r="AN1035" s="33"/>
      <c r="AO1035" s="33"/>
      <c r="AP1035" s="33"/>
      <c r="AQ1035" s="33"/>
      <c r="AR1035" s="33"/>
      <c r="AS1035" s="33"/>
    </row>
    <row r="1036" spans="1:45">
      <c r="A1036" s="30"/>
      <c r="B1036" s="29"/>
      <c r="C1036" s="31"/>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3"/>
      <c r="AF1036" s="33"/>
      <c r="AG1036" s="33"/>
      <c r="AH1036" s="33"/>
      <c r="AI1036" s="33"/>
      <c r="AJ1036" s="33"/>
      <c r="AK1036" s="33"/>
      <c r="AL1036" s="33"/>
      <c r="AM1036" s="33"/>
      <c r="AN1036" s="33"/>
      <c r="AO1036" s="33"/>
      <c r="AP1036" s="33"/>
      <c r="AQ1036" s="33"/>
      <c r="AR1036" s="33"/>
      <c r="AS1036" s="33"/>
    </row>
    <row r="1037" spans="1:45">
      <c r="A1037" s="30"/>
      <c r="B1037" s="29"/>
      <c r="C1037" s="31"/>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3"/>
      <c r="AF1037" s="33"/>
      <c r="AG1037" s="33"/>
      <c r="AH1037" s="33"/>
      <c r="AI1037" s="33"/>
      <c r="AJ1037" s="33"/>
      <c r="AK1037" s="33"/>
      <c r="AL1037" s="33"/>
      <c r="AM1037" s="33"/>
      <c r="AN1037" s="33"/>
      <c r="AO1037" s="33"/>
      <c r="AP1037" s="33"/>
      <c r="AQ1037" s="33"/>
      <c r="AR1037" s="33"/>
      <c r="AS1037" s="33"/>
    </row>
    <row r="1038" spans="1:45">
      <c r="A1038" s="30"/>
      <c r="B1038" s="29"/>
      <c r="C1038" s="31"/>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3"/>
      <c r="AF1038" s="33"/>
      <c r="AG1038" s="33"/>
      <c r="AH1038" s="33"/>
      <c r="AI1038" s="33"/>
      <c r="AJ1038" s="33"/>
      <c r="AK1038" s="33"/>
      <c r="AL1038" s="33"/>
      <c r="AM1038" s="33"/>
      <c r="AN1038" s="33"/>
      <c r="AO1038" s="33"/>
      <c r="AP1038" s="33"/>
      <c r="AQ1038" s="33"/>
      <c r="AR1038" s="33"/>
      <c r="AS1038" s="33"/>
    </row>
    <row r="1039" spans="1:45">
      <c r="A1039" s="30"/>
      <c r="B1039" s="29"/>
      <c r="C1039" s="31"/>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3"/>
      <c r="AF1039" s="33"/>
      <c r="AG1039" s="33"/>
      <c r="AH1039" s="33"/>
      <c r="AI1039" s="33"/>
      <c r="AJ1039" s="33"/>
      <c r="AK1039" s="33"/>
      <c r="AL1039" s="33"/>
      <c r="AM1039" s="33"/>
      <c r="AN1039" s="33"/>
      <c r="AO1039" s="33"/>
      <c r="AP1039" s="33"/>
      <c r="AQ1039" s="33"/>
      <c r="AR1039" s="33"/>
      <c r="AS1039" s="33"/>
    </row>
    <row r="1040" spans="1:45">
      <c r="A1040" s="30"/>
      <c r="B1040" s="29"/>
      <c r="C1040" s="31"/>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3"/>
      <c r="AF1040" s="33"/>
      <c r="AG1040" s="33"/>
      <c r="AH1040" s="33"/>
      <c r="AI1040" s="33"/>
      <c r="AJ1040" s="33"/>
      <c r="AK1040" s="33"/>
      <c r="AL1040" s="33"/>
      <c r="AM1040" s="33"/>
      <c r="AN1040" s="33"/>
      <c r="AO1040" s="33"/>
      <c r="AP1040" s="33"/>
      <c r="AQ1040" s="33"/>
      <c r="AR1040" s="33"/>
      <c r="AS1040" s="33"/>
    </row>
    <row r="1041" spans="1:45">
      <c r="A1041" s="30"/>
      <c r="B1041" s="29"/>
      <c r="C1041" s="31"/>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3"/>
      <c r="AF1041" s="33"/>
      <c r="AG1041" s="33"/>
      <c r="AH1041" s="33"/>
      <c r="AI1041" s="33"/>
      <c r="AJ1041" s="33"/>
      <c r="AK1041" s="33"/>
      <c r="AL1041" s="33"/>
      <c r="AM1041" s="33"/>
      <c r="AN1041" s="33"/>
      <c r="AO1041" s="33"/>
      <c r="AP1041" s="33"/>
      <c r="AQ1041" s="33"/>
      <c r="AR1041" s="33"/>
      <c r="AS1041" s="33"/>
    </row>
    <row r="1042" spans="1:45">
      <c r="A1042" s="30"/>
      <c r="B1042" s="29"/>
      <c r="C1042" s="31"/>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3"/>
      <c r="AF1042" s="33"/>
      <c r="AG1042" s="33"/>
      <c r="AH1042" s="33"/>
      <c r="AI1042" s="33"/>
      <c r="AJ1042" s="33"/>
      <c r="AK1042" s="33"/>
      <c r="AL1042" s="33"/>
      <c r="AM1042" s="33"/>
      <c r="AN1042" s="33"/>
      <c r="AO1042" s="33"/>
      <c r="AP1042" s="33"/>
      <c r="AQ1042" s="33"/>
      <c r="AR1042" s="33"/>
      <c r="AS1042" s="33"/>
    </row>
    <row r="1043" spans="1:45">
      <c r="A1043" s="30"/>
      <c r="B1043" s="29"/>
      <c r="C1043" s="31"/>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3"/>
      <c r="AF1043" s="33"/>
      <c r="AG1043" s="33"/>
      <c r="AH1043" s="33"/>
      <c r="AI1043" s="33"/>
      <c r="AJ1043" s="33"/>
      <c r="AK1043" s="33"/>
      <c r="AL1043" s="33"/>
      <c r="AM1043" s="33"/>
      <c r="AN1043" s="33"/>
      <c r="AO1043" s="33"/>
      <c r="AP1043" s="33"/>
      <c r="AQ1043" s="33"/>
      <c r="AR1043" s="33"/>
      <c r="AS1043" s="33"/>
    </row>
    <row r="1044" spans="1:45">
      <c r="A1044" s="30"/>
      <c r="B1044" s="29"/>
      <c r="C1044" s="31"/>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3"/>
      <c r="AF1044" s="33"/>
      <c r="AG1044" s="33"/>
      <c r="AH1044" s="33"/>
      <c r="AI1044" s="33"/>
      <c r="AJ1044" s="33"/>
      <c r="AK1044" s="33"/>
      <c r="AL1044" s="33"/>
      <c r="AM1044" s="33"/>
      <c r="AN1044" s="33"/>
      <c r="AO1044" s="33"/>
      <c r="AP1044" s="33"/>
      <c r="AQ1044" s="33"/>
      <c r="AR1044" s="33"/>
      <c r="AS1044" s="33"/>
    </row>
    <row r="1045" spans="1:45">
      <c r="A1045" s="30"/>
      <c r="B1045" s="29"/>
      <c r="C1045" s="31"/>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3"/>
      <c r="AF1045" s="33"/>
      <c r="AG1045" s="33"/>
      <c r="AH1045" s="33"/>
      <c r="AI1045" s="33"/>
      <c r="AJ1045" s="33"/>
      <c r="AK1045" s="33"/>
      <c r="AL1045" s="33"/>
      <c r="AM1045" s="33"/>
      <c r="AN1045" s="33"/>
      <c r="AO1045" s="33"/>
      <c r="AP1045" s="33"/>
      <c r="AQ1045" s="33"/>
      <c r="AR1045" s="33"/>
      <c r="AS1045" s="33"/>
    </row>
    <row r="1046" spans="1:45">
      <c r="A1046" s="30"/>
      <c r="B1046" s="29"/>
      <c r="C1046" s="31"/>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3"/>
      <c r="AF1046" s="33"/>
      <c r="AG1046" s="33"/>
      <c r="AH1046" s="33"/>
      <c r="AI1046" s="33"/>
      <c r="AJ1046" s="33"/>
      <c r="AK1046" s="33"/>
      <c r="AL1046" s="33"/>
      <c r="AM1046" s="33"/>
      <c r="AN1046" s="33"/>
      <c r="AO1046" s="33"/>
      <c r="AP1046" s="33"/>
      <c r="AQ1046" s="33"/>
      <c r="AR1046" s="33"/>
      <c r="AS1046" s="33"/>
    </row>
    <row r="1047" spans="1:45">
      <c r="A1047" s="30"/>
      <c r="B1047" s="29"/>
      <c r="C1047" s="31"/>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3"/>
      <c r="AF1047" s="33"/>
      <c r="AG1047" s="33"/>
      <c r="AH1047" s="33"/>
      <c r="AI1047" s="33"/>
      <c r="AJ1047" s="33"/>
      <c r="AK1047" s="33"/>
      <c r="AL1047" s="33"/>
      <c r="AM1047" s="33"/>
      <c r="AN1047" s="33"/>
      <c r="AO1047" s="33"/>
      <c r="AP1047" s="33"/>
      <c r="AQ1047" s="33"/>
      <c r="AR1047" s="33"/>
      <c r="AS1047" s="33"/>
    </row>
    <row r="1048" spans="1:45">
      <c r="A1048" s="30"/>
      <c r="B1048" s="29"/>
      <c r="C1048" s="31"/>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3"/>
      <c r="AF1048" s="33"/>
      <c r="AG1048" s="33"/>
      <c r="AH1048" s="33"/>
      <c r="AI1048" s="33"/>
      <c r="AJ1048" s="33"/>
      <c r="AK1048" s="33"/>
      <c r="AL1048" s="33"/>
      <c r="AM1048" s="33"/>
      <c r="AN1048" s="33"/>
      <c r="AO1048" s="33"/>
      <c r="AP1048" s="33"/>
      <c r="AQ1048" s="33"/>
      <c r="AR1048" s="33"/>
      <c r="AS1048" s="33"/>
    </row>
    <row r="1049" spans="1:45">
      <c r="A1049" s="30"/>
      <c r="B1049" s="29"/>
      <c r="C1049" s="31"/>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3"/>
      <c r="AF1049" s="33"/>
      <c r="AG1049" s="33"/>
      <c r="AH1049" s="33"/>
      <c r="AI1049" s="33"/>
      <c r="AJ1049" s="33"/>
      <c r="AK1049" s="33"/>
      <c r="AL1049" s="33"/>
      <c r="AM1049" s="33"/>
      <c r="AN1049" s="33"/>
      <c r="AO1049" s="33"/>
      <c r="AP1049" s="33"/>
      <c r="AQ1049" s="33"/>
      <c r="AR1049" s="33"/>
      <c r="AS1049" s="33"/>
    </row>
    <row r="1050" spans="1:45">
      <c r="A1050" s="30"/>
      <c r="B1050" s="29"/>
      <c r="C1050" s="31"/>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3"/>
      <c r="AF1050" s="33"/>
      <c r="AG1050" s="33"/>
      <c r="AH1050" s="33"/>
      <c r="AI1050" s="33"/>
      <c r="AJ1050" s="33"/>
      <c r="AK1050" s="33"/>
      <c r="AL1050" s="33"/>
      <c r="AM1050" s="33"/>
      <c r="AN1050" s="33"/>
      <c r="AO1050" s="33"/>
      <c r="AP1050" s="33"/>
      <c r="AQ1050" s="33"/>
      <c r="AR1050" s="33"/>
      <c r="AS1050" s="33"/>
    </row>
    <row r="1051" spans="1:45">
      <c r="A1051" s="30"/>
      <c r="B1051" s="29"/>
      <c r="C1051" s="31"/>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3"/>
      <c r="AF1051" s="33"/>
      <c r="AG1051" s="33"/>
      <c r="AH1051" s="33"/>
      <c r="AI1051" s="33"/>
      <c r="AJ1051" s="33"/>
      <c r="AK1051" s="33"/>
      <c r="AL1051" s="33"/>
      <c r="AM1051" s="33"/>
      <c r="AN1051" s="33"/>
      <c r="AO1051" s="33"/>
      <c r="AP1051" s="33"/>
      <c r="AQ1051" s="33"/>
      <c r="AR1051" s="33"/>
      <c r="AS1051" s="33"/>
    </row>
    <row r="1052" spans="1:45">
      <c r="A1052" s="30"/>
      <c r="B1052" s="29"/>
      <c r="C1052" s="31"/>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3"/>
      <c r="AF1052" s="33"/>
      <c r="AG1052" s="33"/>
      <c r="AH1052" s="33"/>
      <c r="AI1052" s="33"/>
      <c r="AJ1052" s="33"/>
      <c r="AK1052" s="33"/>
      <c r="AL1052" s="33"/>
      <c r="AM1052" s="33"/>
      <c r="AN1052" s="33"/>
      <c r="AO1052" s="33"/>
      <c r="AP1052" s="33"/>
      <c r="AQ1052" s="33"/>
      <c r="AR1052" s="33"/>
      <c r="AS1052" s="33"/>
    </row>
    <row r="1053" spans="1:45">
      <c r="A1053" s="30"/>
      <c r="B1053" s="29"/>
      <c r="C1053" s="31"/>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3"/>
      <c r="AF1053" s="33"/>
      <c r="AG1053" s="33"/>
      <c r="AH1053" s="33"/>
      <c r="AI1053" s="33"/>
      <c r="AJ1053" s="33"/>
      <c r="AK1053" s="33"/>
      <c r="AL1053" s="33"/>
      <c r="AM1053" s="33"/>
      <c r="AN1053" s="33"/>
      <c r="AO1053" s="33"/>
      <c r="AP1053" s="33"/>
      <c r="AQ1053" s="33"/>
      <c r="AR1053" s="33"/>
      <c r="AS1053" s="33"/>
    </row>
    <row r="1054" spans="1:45">
      <c r="A1054" s="30"/>
      <c r="B1054" s="29"/>
      <c r="C1054" s="31"/>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3"/>
      <c r="AF1054" s="33"/>
      <c r="AG1054" s="33"/>
      <c r="AH1054" s="33"/>
      <c r="AI1054" s="33"/>
      <c r="AJ1054" s="33"/>
      <c r="AK1054" s="33"/>
      <c r="AL1054" s="33"/>
      <c r="AM1054" s="33"/>
      <c r="AN1054" s="33"/>
      <c r="AO1054" s="33"/>
      <c r="AP1054" s="33"/>
      <c r="AQ1054" s="33"/>
      <c r="AR1054" s="33"/>
      <c r="AS1054" s="33"/>
    </row>
    <row r="1055" spans="1:45">
      <c r="A1055" s="30"/>
      <c r="B1055" s="29"/>
      <c r="C1055" s="31"/>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3"/>
      <c r="AF1055" s="33"/>
      <c r="AG1055" s="33"/>
      <c r="AH1055" s="33"/>
      <c r="AI1055" s="33"/>
      <c r="AJ1055" s="33"/>
      <c r="AK1055" s="33"/>
      <c r="AL1055" s="33"/>
      <c r="AM1055" s="33"/>
      <c r="AN1055" s="33"/>
      <c r="AO1055" s="33"/>
      <c r="AP1055" s="33"/>
      <c r="AQ1055" s="33"/>
      <c r="AR1055" s="33"/>
      <c r="AS1055" s="33"/>
    </row>
    <row r="1056" spans="1:45">
      <c r="A1056" s="30"/>
      <c r="B1056" s="29"/>
      <c r="C1056" s="31"/>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3"/>
      <c r="AF1056" s="33"/>
      <c r="AG1056" s="33"/>
      <c r="AH1056" s="33"/>
      <c r="AI1056" s="33"/>
      <c r="AJ1056" s="33"/>
      <c r="AK1056" s="33"/>
      <c r="AL1056" s="33"/>
      <c r="AM1056" s="33"/>
      <c r="AN1056" s="33"/>
      <c r="AO1056" s="33"/>
      <c r="AP1056" s="33"/>
      <c r="AQ1056" s="33"/>
      <c r="AR1056" s="33"/>
      <c r="AS1056" s="33"/>
    </row>
    <row r="1057" spans="1:45">
      <c r="A1057" s="30"/>
      <c r="B1057" s="29"/>
      <c r="C1057" s="31"/>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3"/>
      <c r="AF1057" s="33"/>
      <c r="AG1057" s="33"/>
      <c r="AH1057" s="33"/>
      <c r="AI1057" s="33"/>
      <c r="AJ1057" s="33"/>
      <c r="AK1057" s="33"/>
      <c r="AL1057" s="33"/>
      <c r="AM1057" s="33"/>
      <c r="AN1057" s="33"/>
      <c r="AO1057" s="33"/>
      <c r="AP1057" s="33"/>
      <c r="AQ1057" s="33"/>
      <c r="AR1057" s="33"/>
      <c r="AS1057" s="33"/>
    </row>
    <row r="1058" spans="1:45">
      <c r="A1058" s="30"/>
      <c r="B1058" s="29"/>
      <c r="C1058" s="31"/>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3"/>
      <c r="AF1058" s="33"/>
      <c r="AG1058" s="33"/>
      <c r="AH1058" s="33"/>
      <c r="AI1058" s="33"/>
      <c r="AJ1058" s="33"/>
      <c r="AK1058" s="33"/>
      <c r="AL1058" s="33"/>
      <c r="AM1058" s="33"/>
      <c r="AN1058" s="33"/>
      <c r="AO1058" s="33"/>
      <c r="AP1058" s="33"/>
      <c r="AQ1058" s="33"/>
      <c r="AR1058" s="33"/>
      <c r="AS1058" s="33"/>
    </row>
    <row r="1059" spans="1:45">
      <c r="A1059" s="30"/>
      <c r="B1059" s="29"/>
      <c r="C1059" s="31"/>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3"/>
      <c r="AF1059" s="33"/>
      <c r="AG1059" s="33"/>
      <c r="AH1059" s="33"/>
      <c r="AI1059" s="33"/>
      <c r="AJ1059" s="33"/>
      <c r="AK1059" s="33"/>
      <c r="AL1059" s="33"/>
      <c r="AM1059" s="33"/>
      <c r="AN1059" s="33"/>
      <c r="AO1059" s="33"/>
      <c r="AP1059" s="33"/>
      <c r="AQ1059" s="33"/>
      <c r="AR1059" s="33"/>
      <c r="AS1059" s="33"/>
    </row>
    <row r="1060" spans="1:45">
      <c r="A1060" s="30"/>
      <c r="B1060" s="29"/>
      <c r="C1060" s="31"/>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3"/>
      <c r="AF1060" s="33"/>
      <c r="AG1060" s="33"/>
      <c r="AH1060" s="33"/>
      <c r="AI1060" s="33"/>
      <c r="AJ1060" s="33"/>
      <c r="AK1060" s="33"/>
      <c r="AL1060" s="33"/>
      <c r="AM1060" s="33"/>
      <c r="AN1060" s="33"/>
      <c r="AO1060" s="33"/>
      <c r="AP1060" s="33"/>
      <c r="AQ1060" s="33"/>
      <c r="AR1060" s="33"/>
      <c r="AS1060" s="33"/>
    </row>
    <row r="1061" spans="1:45">
      <c r="A1061" s="30"/>
      <c r="B1061" s="29"/>
      <c r="C1061" s="31"/>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3"/>
      <c r="AF1061" s="33"/>
      <c r="AG1061" s="33"/>
      <c r="AH1061" s="33"/>
      <c r="AI1061" s="33"/>
      <c r="AJ1061" s="33"/>
      <c r="AK1061" s="33"/>
      <c r="AL1061" s="33"/>
      <c r="AM1061" s="33"/>
      <c r="AN1061" s="33"/>
      <c r="AO1061" s="33"/>
      <c r="AP1061" s="33"/>
      <c r="AQ1061" s="33"/>
      <c r="AR1061" s="33"/>
      <c r="AS1061" s="33"/>
    </row>
    <row r="1062" spans="1:45">
      <c r="A1062" s="30"/>
      <c r="B1062" s="29"/>
      <c r="C1062" s="31"/>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3"/>
      <c r="AF1062" s="33"/>
      <c r="AG1062" s="33"/>
      <c r="AH1062" s="33"/>
      <c r="AI1062" s="33"/>
      <c r="AJ1062" s="33"/>
      <c r="AK1062" s="33"/>
      <c r="AL1062" s="33"/>
      <c r="AM1062" s="33"/>
      <c r="AN1062" s="33"/>
      <c r="AO1062" s="33"/>
      <c r="AP1062" s="33"/>
      <c r="AQ1062" s="33"/>
      <c r="AR1062" s="33"/>
      <c r="AS1062" s="33"/>
    </row>
    <row r="1063" spans="1:45">
      <c r="A1063" s="30"/>
      <c r="B1063" s="29"/>
      <c r="C1063" s="31"/>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3"/>
      <c r="AF1063" s="33"/>
      <c r="AG1063" s="33"/>
      <c r="AH1063" s="33"/>
      <c r="AI1063" s="33"/>
      <c r="AJ1063" s="33"/>
      <c r="AK1063" s="33"/>
      <c r="AL1063" s="33"/>
      <c r="AM1063" s="33"/>
      <c r="AN1063" s="33"/>
      <c r="AO1063" s="33"/>
      <c r="AP1063" s="33"/>
      <c r="AQ1063" s="33"/>
      <c r="AR1063" s="33"/>
      <c r="AS1063" s="33"/>
    </row>
    <row r="1064" spans="1:45">
      <c r="A1064" s="30"/>
      <c r="B1064" s="29"/>
      <c r="C1064" s="31"/>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3"/>
      <c r="AF1064" s="33"/>
      <c r="AG1064" s="33"/>
      <c r="AH1064" s="33"/>
      <c r="AI1064" s="33"/>
      <c r="AJ1064" s="33"/>
      <c r="AK1064" s="33"/>
      <c r="AL1064" s="33"/>
      <c r="AM1064" s="33"/>
      <c r="AN1064" s="33"/>
      <c r="AO1064" s="33"/>
      <c r="AP1064" s="33"/>
      <c r="AQ1064" s="33"/>
      <c r="AR1064" s="33"/>
      <c r="AS1064" s="33"/>
    </row>
    <row r="1065" spans="1:45">
      <c r="A1065" s="30"/>
      <c r="B1065" s="29"/>
      <c r="C1065" s="31"/>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3"/>
      <c r="AF1065" s="33"/>
      <c r="AG1065" s="33"/>
      <c r="AH1065" s="33"/>
      <c r="AI1065" s="33"/>
      <c r="AJ1065" s="33"/>
      <c r="AK1065" s="33"/>
      <c r="AL1065" s="33"/>
      <c r="AM1065" s="33"/>
      <c r="AN1065" s="33"/>
      <c r="AO1065" s="33"/>
      <c r="AP1065" s="33"/>
      <c r="AQ1065" s="33"/>
      <c r="AR1065" s="33"/>
      <c r="AS1065" s="33"/>
    </row>
    <row r="1066" spans="1:45">
      <c r="A1066" s="30"/>
      <c r="B1066" s="29"/>
      <c r="C1066" s="31"/>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3"/>
      <c r="AF1066" s="33"/>
      <c r="AG1066" s="33"/>
      <c r="AH1066" s="33"/>
      <c r="AI1066" s="33"/>
      <c r="AJ1066" s="33"/>
      <c r="AK1066" s="33"/>
      <c r="AL1066" s="33"/>
      <c r="AM1066" s="33"/>
      <c r="AN1066" s="33"/>
      <c r="AO1066" s="33"/>
      <c r="AP1066" s="33"/>
      <c r="AQ1066" s="33"/>
      <c r="AR1066" s="33"/>
      <c r="AS1066" s="33"/>
    </row>
    <row r="1067" spans="1:45">
      <c r="A1067" s="30"/>
      <c r="B1067" s="29"/>
      <c r="C1067" s="31"/>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3"/>
      <c r="AF1067" s="33"/>
      <c r="AG1067" s="33"/>
      <c r="AH1067" s="33"/>
      <c r="AI1067" s="33"/>
      <c r="AJ1067" s="33"/>
      <c r="AK1067" s="33"/>
      <c r="AL1067" s="33"/>
      <c r="AM1067" s="33"/>
      <c r="AN1067" s="33"/>
      <c r="AO1067" s="33"/>
      <c r="AP1067" s="33"/>
      <c r="AQ1067" s="33"/>
      <c r="AR1067" s="33"/>
      <c r="AS1067" s="33"/>
    </row>
    <row r="1068" spans="1:45">
      <c r="A1068" s="30"/>
      <c r="B1068" s="29"/>
      <c r="C1068" s="31"/>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3"/>
      <c r="AF1068" s="33"/>
      <c r="AG1068" s="33"/>
      <c r="AH1068" s="33"/>
      <c r="AI1068" s="33"/>
      <c r="AJ1068" s="33"/>
      <c r="AK1068" s="33"/>
      <c r="AL1068" s="33"/>
      <c r="AM1068" s="33"/>
      <c r="AN1068" s="33"/>
      <c r="AO1068" s="33"/>
      <c r="AP1068" s="33"/>
      <c r="AQ1068" s="33"/>
      <c r="AR1068" s="33"/>
      <c r="AS1068" s="33"/>
    </row>
    <row r="1069" spans="1:45">
      <c r="A1069" s="30"/>
      <c r="B1069" s="29"/>
      <c r="C1069" s="31"/>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3"/>
      <c r="AF1069" s="33"/>
      <c r="AG1069" s="33"/>
      <c r="AH1069" s="33"/>
      <c r="AI1069" s="33"/>
      <c r="AJ1069" s="33"/>
      <c r="AK1069" s="33"/>
      <c r="AL1069" s="33"/>
      <c r="AM1069" s="33"/>
      <c r="AN1069" s="33"/>
      <c r="AO1069" s="33"/>
      <c r="AP1069" s="33"/>
      <c r="AQ1069" s="33"/>
      <c r="AR1069" s="33"/>
      <c r="AS1069" s="33"/>
    </row>
    <row r="1070" spans="1:45">
      <c r="A1070" s="30"/>
      <c r="B1070" s="29"/>
      <c r="C1070" s="31"/>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3"/>
      <c r="AF1070" s="33"/>
      <c r="AG1070" s="33"/>
      <c r="AH1070" s="33"/>
      <c r="AI1070" s="33"/>
      <c r="AJ1070" s="33"/>
      <c r="AK1070" s="33"/>
      <c r="AL1070" s="33"/>
      <c r="AM1070" s="33"/>
      <c r="AN1070" s="33"/>
      <c r="AO1070" s="33"/>
      <c r="AP1070" s="33"/>
      <c r="AQ1070" s="33"/>
      <c r="AR1070" s="33"/>
      <c r="AS1070" s="33"/>
    </row>
    <row r="1071" spans="1:45">
      <c r="A1071" s="30"/>
      <c r="B1071" s="29"/>
      <c r="C1071" s="31"/>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3"/>
      <c r="AF1071" s="33"/>
      <c r="AG1071" s="33"/>
      <c r="AH1071" s="33"/>
      <c r="AI1071" s="33"/>
      <c r="AJ1071" s="33"/>
      <c r="AK1071" s="33"/>
      <c r="AL1071" s="33"/>
      <c r="AM1071" s="33"/>
      <c r="AN1071" s="33"/>
      <c r="AO1071" s="33"/>
      <c r="AP1071" s="33"/>
      <c r="AQ1071" s="33"/>
      <c r="AR1071" s="33"/>
      <c r="AS1071" s="33"/>
    </row>
    <row r="1072" spans="1:45">
      <c r="A1072" s="30"/>
      <c r="B1072" s="29"/>
      <c r="C1072" s="31"/>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3"/>
      <c r="AF1072" s="33"/>
      <c r="AG1072" s="33"/>
      <c r="AH1072" s="33"/>
      <c r="AI1072" s="33"/>
      <c r="AJ1072" s="33"/>
      <c r="AK1072" s="33"/>
      <c r="AL1072" s="33"/>
      <c r="AM1072" s="33"/>
      <c r="AN1072" s="33"/>
      <c r="AO1072" s="33"/>
      <c r="AP1072" s="33"/>
      <c r="AQ1072" s="33"/>
      <c r="AR1072" s="33"/>
      <c r="AS1072" s="33"/>
    </row>
    <row r="1073" spans="1:45">
      <c r="A1073" s="30"/>
      <c r="B1073" s="29"/>
      <c r="C1073" s="31"/>
      <c r="D1073" s="32"/>
      <c r="E1073" s="32"/>
      <c r="F1073" s="32"/>
      <c r="G1073" s="32"/>
      <c r="H1073" s="32"/>
      <c r="I1073" s="32"/>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3"/>
      <c r="AF1073" s="33"/>
      <c r="AG1073" s="33"/>
      <c r="AH1073" s="33"/>
      <c r="AI1073" s="33"/>
      <c r="AJ1073" s="33"/>
      <c r="AK1073" s="33"/>
      <c r="AL1073" s="33"/>
      <c r="AM1073" s="33"/>
      <c r="AN1073" s="33"/>
      <c r="AO1073" s="33"/>
      <c r="AP1073" s="33"/>
      <c r="AQ1073" s="33"/>
      <c r="AR1073" s="33"/>
      <c r="AS1073" s="33"/>
    </row>
    <row r="1074" spans="1:45">
      <c r="A1074" s="30"/>
      <c r="B1074" s="29"/>
      <c r="C1074" s="31"/>
      <c r="D1074" s="32"/>
      <c r="E1074" s="32"/>
      <c r="F1074" s="32"/>
      <c r="G1074" s="32"/>
      <c r="H1074" s="32"/>
      <c r="I1074" s="32"/>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3"/>
      <c r="AF1074" s="33"/>
      <c r="AG1074" s="33"/>
      <c r="AH1074" s="33"/>
      <c r="AI1074" s="33"/>
      <c r="AJ1074" s="33"/>
      <c r="AK1074" s="33"/>
      <c r="AL1074" s="33"/>
      <c r="AM1074" s="33"/>
      <c r="AN1074" s="33"/>
      <c r="AO1074" s="33"/>
      <c r="AP1074" s="33"/>
      <c r="AQ1074" s="33"/>
      <c r="AR1074" s="33"/>
      <c r="AS1074" s="33"/>
    </row>
    <row r="1075" spans="1:45">
      <c r="A1075" s="30"/>
      <c r="B1075" s="29"/>
      <c r="C1075" s="31"/>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3"/>
      <c r="AF1075" s="33"/>
      <c r="AG1075" s="33"/>
      <c r="AH1075" s="33"/>
      <c r="AI1075" s="33"/>
      <c r="AJ1075" s="33"/>
      <c r="AK1075" s="33"/>
      <c r="AL1075" s="33"/>
      <c r="AM1075" s="33"/>
      <c r="AN1075" s="33"/>
      <c r="AO1075" s="33"/>
      <c r="AP1075" s="33"/>
      <c r="AQ1075" s="33"/>
      <c r="AR1075" s="33"/>
      <c r="AS1075" s="33"/>
    </row>
    <row r="1076" spans="1:45">
      <c r="A1076" s="30"/>
      <c r="B1076" s="29"/>
      <c r="C1076" s="31"/>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3"/>
      <c r="AF1076" s="33"/>
      <c r="AG1076" s="33"/>
      <c r="AH1076" s="33"/>
      <c r="AI1076" s="33"/>
      <c r="AJ1076" s="33"/>
      <c r="AK1076" s="33"/>
      <c r="AL1076" s="33"/>
      <c r="AM1076" s="33"/>
      <c r="AN1076" s="33"/>
      <c r="AO1076" s="33"/>
      <c r="AP1076" s="33"/>
      <c r="AQ1076" s="33"/>
      <c r="AR1076" s="33"/>
      <c r="AS1076" s="33"/>
    </row>
    <row r="1077" spans="1:45">
      <c r="A1077" s="30"/>
      <c r="B1077" s="29"/>
      <c r="C1077" s="31"/>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3"/>
      <c r="AF1077" s="33"/>
      <c r="AG1077" s="33"/>
      <c r="AH1077" s="33"/>
      <c r="AI1077" s="33"/>
      <c r="AJ1077" s="33"/>
      <c r="AK1077" s="33"/>
      <c r="AL1077" s="33"/>
      <c r="AM1077" s="33"/>
      <c r="AN1077" s="33"/>
      <c r="AO1077" s="33"/>
      <c r="AP1077" s="33"/>
      <c r="AQ1077" s="33"/>
      <c r="AR1077" s="33"/>
      <c r="AS1077" s="33"/>
    </row>
    <row r="1078" spans="1:45">
      <c r="A1078" s="30"/>
      <c r="B1078" s="29"/>
      <c r="C1078" s="31"/>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3"/>
      <c r="AF1078" s="33"/>
      <c r="AG1078" s="33"/>
      <c r="AH1078" s="33"/>
      <c r="AI1078" s="33"/>
      <c r="AJ1078" s="33"/>
      <c r="AK1078" s="33"/>
      <c r="AL1078" s="33"/>
      <c r="AM1078" s="33"/>
      <c r="AN1078" s="33"/>
      <c r="AO1078" s="33"/>
      <c r="AP1078" s="33"/>
      <c r="AQ1078" s="33"/>
      <c r="AR1078" s="33"/>
      <c r="AS1078" s="33"/>
    </row>
    <row r="1079" spans="1:45">
      <c r="A1079" s="30"/>
      <c r="B1079" s="29"/>
      <c r="C1079" s="31"/>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3"/>
      <c r="AF1079" s="33"/>
      <c r="AG1079" s="33"/>
      <c r="AH1079" s="33"/>
      <c r="AI1079" s="33"/>
      <c r="AJ1079" s="33"/>
      <c r="AK1079" s="33"/>
      <c r="AL1079" s="33"/>
      <c r="AM1079" s="33"/>
      <c r="AN1079" s="33"/>
      <c r="AO1079" s="33"/>
      <c r="AP1079" s="33"/>
      <c r="AQ1079" s="33"/>
      <c r="AR1079" s="33"/>
      <c r="AS1079" s="33"/>
    </row>
    <row r="1080" spans="1:45">
      <c r="A1080" s="30"/>
      <c r="B1080" s="29"/>
      <c r="C1080" s="31"/>
      <c r="D1080" s="32"/>
      <c r="E1080" s="32"/>
      <c r="F1080" s="32"/>
      <c r="G1080" s="32"/>
      <c r="H1080" s="32"/>
      <c r="I1080" s="32"/>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3"/>
      <c r="AF1080" s="33"/>
      <c r="AG1080" s="33"/>
      <c r="AH1080" s="33"/>
      <c r="AI1080" s="33"/>
      <c r="AJ1080" s="33"/>
      <c r="AK1080" s="33"/>
      <c r="AL1080" s="33"/>
      <c r="AM1080" s="33"/>
      <c r="AN1080" s="33"/>
      <c r="AO1080" s="33"/>
      <c r="AP1080" s="33"/>
      <c r="AQ1080" s="33"/>
      <c r="AR1080" s="33"/>
      <c r="AS1080" s="33"/>
    </row>
    <row r="1081" spans="1:45">
      <c r="A1081" s="30"/>
      <c r="B1081" s="29"/>
      <c r="C1081" s="31"/>
      <c r="D1081" s="32"/>
      <c r="E1081" s="32"/>
      <c r="F1081" s="32"/>
      <c r="G1081" s="32"/>
      <c r="H1081" s="32"/>
      <c r="I1081" s="32"/>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3"/>
      <c r="AF1081" s="33"/>
      <c r="AG1081" s="33"/>
      <c r="AH1081" s="33"/>
      <c r="AI1081" s="33"/>
      <c r="AJ1081" s="33"/>
      <c r="AK1081" s="33"/>
      <c r="AL1081" s="33"/>
      <c r="AM1081" s="33"/>
      <c r="AN1081" s="33"/>
      <c r="AO1081" s="33"/>
      <c r="AP1081" s="33"/>
      <c r="AQ1081" s="33"/>
      <c r="AR1081" s="33"/>
      <c r="AS1081" s="33"/>
    </row>
    <row r="1082" spans="1:45">
      <c r="A1082" s="30"/>
      <c r="B1082" s="29"/>
      <c r="C1082" s="31"/>
      <c r="D1082" s="32"/>
      <c r="E1082" s="32"/>
      <c r="F1082" s="32"/>
      <c r="G1082" s="32"/>
      <c r="H1082" s="32"/>
      <c r="I1082" s="32"/>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3"/>
      <c r="AF1082" s="33"/>
      <c r="AG1082" s="33"/>
      <c r="AH1082" s="33"/>
      <c r="AI1082" s="33"/>
      <c r="AJ1082" s="33"/>
      <c r="AK1082" s="33"/>
      <c r="AL1082" s="33"/>
      <c r="AM1082" s="33"/>
      <c r="AN1082" s="33"/>
      <c r="AO1082" s="33"/>
      <c r="AP1082" s="33"/>
      <c r="AQ1082" s="33"/>
      <c r="AR1082" s="33"/>
      <c r="AS1082" s="33"/>
    </row>
    <row r="1083" spans="1:45">
      <c r="A1083" s="30"/>
      <c r="B1083" s="29"/>
      <c r="C1083" s="31"/>
      <c r="D1083" s="32"/>
      <c r="E1083" s="32"/>
      <c r="F1083" s="32"/>
      <c r="G1083" s="32"/>
      <c r="H1083" s="32"/>
      <c r="I1083" s="32"/>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3"/>
      <c r="AF1083" s="33"/>
      <c r="AG1083" s="33"/>
      <c r="AH1083" s="33"/>
      <c r="AI1083" s="33"/>
      <c r="AJ1083" s="33"/>
      <c r="AK1083" s="33"/>
      <c r="AL1083" s="33"/>
      <c r="AM1083" s="33"/>
      <c r="AN1083" s="33"/>
      <c r="AO1083" s="33"/>
      <c r="AP1083" s="33"/>
      <c r="AQ1083" s="33"/>
      <c r="AR1083" s="33"/>
      <c r="AS1083" s="33"/>
    </row>
    <row r="1084" spans="1:45">
      <c r="A1084" s="30"/>
      <c r="B1084" s="29"/>
      <c r="C1084" s="31"/>
      <c r="D1084" s="32"/>
      <c r="E1084" s="32"/>
      <c r="F1084" s="32"/>
      <c r="G1084" s="32"/>
      <c r="H1084" s="32"/>
      <c r="I1084" s="32"/>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3"/>
      <c r="AF1084" s="33"/>
      <c r="AG1084" s="33"/>
      <c r="AH1084" s="33"/>
      <c r="AI1084" s="33"/>
      <c r="AJ1084" s="33"/>
      <c r="AK1084" s="33"/>
      <c r="AL1084" s="33"/>
      <c r="AM1084" s="33"/>
      <c r="AN1084" s="33"/>
      <c r="AO1084" s="33"/>
      <c r="AP1084" s="33"/>
      <c r="AQ1084" s="33"/>
      <c r="AR1084" s="33"/>
      <c r="AS1084" s="33"/>
    </row>
    <row r="1085" spans="1:45">
      <c r="A1085" s="30"/>
      <c r="B1085" s="29"/>
      <c r="C1085" s="31"/>
      <c r="D1085" s="32"/>
      <c r="E1085" s="32"/>
      <c r="F1085" s="32"/>
      <c r="G1085" s="32"/>
      <c r="H1085" s="32"/>
      <c r="I1085" s="32"/>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3"/>
      <c r="AF1085" s="33"/>
      <c r="AG1085" s="33"/>
      <c r="AH1085" s="33"/>
      <c r="AI1085" s="33"/>
      <c r="AJ1085" s="33"/>
      <c r="AK1085" s="33"/>
      <c r="AL1085" s="33"/>
      <c r="AM1085" s="33"/>
      <c r="AN1085" s="33"/>
      <c r="AO1085" s="33"/>
      <c r="AP1085" s="33"/>
      <c r="AQ1085" s="33"/>
      <c r="AR1085" s="33"/>
      <c r="AS1085" s="33"/>
    </row>
    <row r="1086" spans="1:45">
      <c r="A1086" s="30"/>
      <c r="B1086" s="29"/>
      <c r="C1086" s="31"/>
      <c r="D1086" s="32"/>
      <c r="E1086" s="32"/>
      <c r="F1086" s="32"/>
      <c r="G1086" s="32"/>
      <c r="H1086" s="32"/>
      <c r="I1086" s="32"/>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3"/>
      <c r="AF1086" s="33"/>
      <c r="AG1086" s="33"/>
      <c r="AH1086" s="33"/>
      <c r="AI1086" s="33"/>
      <c r="AJ1086" s="33"/>
      <c r="AK1086" s="33"/>
      <c r="AL1086" s="33"/>
      <c r="AM1086" s="33"/>
      <c r="AN1086" s="33"/>
      <c r="AO1086" s="33"/>
      <c r="AP1086" s="33"/>
      <c r="AQ1086" s="33"/>
      <c r="AR1086" s="33"/>
      <c r="AS1086" s="33"/>
    </row>
    <row r="1087" spans="1:45">
      <c r="A1087" s="30"/>
      <c r="B1087" s="29"/>
      <c r="C1087" s="31"/>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3"/>
      <c r="AF1087" s="33"/>
      <c r="AG1087" s="33"/>
      <c r="AH1087" s="33"/>
      <c r="AI1087" s="33"/>
      <c r="AJ1087" s="33"/>
      <c r="AK1087" s="33"/>
      <c r="AL1087" s="33"/>
      <c r="AM1087" s="33"/>
      <c r="AN1087" s="33"/>
      <c r="AO1087" s="33"/>
      <c r="AP1087" s="33"/>
      <c r="AQ1087" s="33"/>
      <c r="AR1087" s="33"/>
      <c r="AS1087" s="33"/>
    </row>
    <row r="1088" spans="1:45">
      <c r="A1088" s="30"/>
      <c r="B1088" s="29"/>
      <c r="C1088" s="31"/>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3"/>
      <c r="AF1088" s="33"/>
      <c r="AG1088" s="33"/>
      <c r="AH1088" s="33"/>
      <c r="AI1088" s="33"/>
      <c r="AJ1088" s="33"/>
      <c r="AK1088" s="33"/>
      <c r="AL1088" s="33"/>
      <c r="AM1088" s="33"/>
      <c r="AN1088" s="33"/>
      <c r="AO1088" s="33"/>
      <c r="AP1088" s="33"/>
      <c r="AQ1088" s="33"/>
      <c r="AR1088" s="33"/>
      <c r="AS1088" s="33"/>
    </row>
    <row r="1089" spans="1:45">
      <c r="A1089" s="30"/>
      <c r="B1089" s="29"/>
      <c r="C1089" s="31"/>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3"/>
      <c r="AF1089" s="33"/>
      <c r="AG1089" s="33"/>
      <c r="AH1089" s="33"/>
      <c r="AI1089" s="33"/>
      <c r="AJ1089" s="33"/>
      <c r="AK1089" s="33"/>
      <c r="AL1089" s="33"/>
      <c r="AM1089" s="33"/>
      <c r="AN1089" s="33"/>
      <c r="AO1089" s="33"/>
      <c r="AP1089" s="33"/>
      <c r="AQ1089" s="33"/>
      <c r="AR1089" s="33"/>
      <c r="AS1089" s="33"/>
    </row>
    <row r="1090" spans="1:45">
      <c r="A1090" s="30"/>
      <c r="B1090" s="29"/>
      <c r="C1090" s="31"/>
      <c r="D1090" s="32"/>
      <c r="E1090" s="32"/>
      <c r="F1090" s="32"/>
      <c r="G1090" s="32"/>
      <c r="H1090" s="32"/>
      <c r="I1090" s="32"/>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3"/>
      <c r="AF1090" s="33"/>
      <c r="AG1090" s="33"/>
      <c r="AH1090" s="33"/>
      <c r="AI1090" s="33"/>
      <c r="AJ1090" s="33"/>
      <c r="AK1090" s="33"/>
      <c r="AL1090" s="33"/>
      <c r="AM1090" s="33"/>
      <c r="AN1090" s="33"/>
      <c r="AO1090" s="33"/>
      <c r="AP1090" s="33"/>
      <c r="AQ1090" s="33"/>
      <c r="AR1090" s="33"/>
      <c r="AS1090" s="33"/>
    </row>
    <row r="1091" spans="1:45">
      <c r="A1091" s="30"/>
      <c r="B1091" s="29"/>
      <c r="C1091" s="31"/>
      <c r="D1091" s="32"/>
      <c r="E1091" s="32"/>
      <c r="F1091" s="32"/>
      <c r="G1091" s="32"/>
      <c r="H1091" s="32"/>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3"/>
      <c r="AF1091" s="33"/>
      <c r="AG1091" s="33"/>
      <c r="AH1091" s="33"/>
      <c r="AI1091" s="33"/>
      <c r="AJ1091" s="33"/>
      <c r="AK1091" s="33"/>
      <c r="AL1091" s="33"/>
      <c r="AM1091" s="33"/>
      <c r="AN1091" s="33"/>
      <c r="AO1091" s="33"/>
      <c r="AP1091" s="33"/>
      <c r="AQ1091" s="33"/>
      <c r="AR1091" s="33"/>
      <c r="AS1091" s="33"/>
    </row>
    <row r="1092" spans="1:45">
      <c r="A1092" s="30"/>
      <c r="B1092" s="29"/>
      <c r="C1092" s="31"/>
      <c r="D1092" s="32"/>
      <c r="E1092" s="32"/>
      <c r="F1092" s="32"/>
      <c r="G1092" s="32"/>
      <c r="H1092" s="32"/>
      <c r="I1092" s="32"/>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3"/>
      <c r="AF1092" s="33"/>
      <c r="AG1092" s="33"/>
      <c r="AH1092" s="33"/>
      <c r="AI1092" s="33"/>
      <c r="AJ1092" s="33"/>
      <c r="AK1092" s="33"/>
      <c r="AL1092" s="33"/>
      <c r="AM1092" s="33"/>
      <c r="AN1092" s="33"/>
      <c r="AO1092" s="33"/>
      <c r="AP1092" s="33"/>
      <c r="AQ1092" s="33"/>
      <c r="AR1092" s="33"/>
      <c r="AS1092" s="33"/>
    </row>
    <row r="1093" spans="1:45">
      <c r="A1093" s="30"/>
      <c r="B1093" s="29"/>
      <c r="C1093" s="31"/>
      <c r="D1093" s="32"/>
      <c r="E1093" s="32"/>
      <c r="F1093" s="32"/>
      <c r="G1093" s="32"/>
      <c r="H1093" s="32"/>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3"/>
      <c r="AF1093" s="33"/>
      <c r="AG1093" s="33"/>
      <c r="AH1093" s="33"/>
      <c r="AI1093" s="33"/>
      <c r="AJ1093" s="33"/>
      <c r="AK1093" s="33"/>
      <c r="AL1093" s="33"/>
      <c r="AM1093" s="33"/>
      <c r="AN1093" s="33"/>
      <c r="AO1093" s="33"/>
      <c r="AP1093" s="33"/>
      <c r="AQ1093" s="33"/>
      <c r="AR1093" s="33"/>
      <c r="AS1093" s="33"/>
    </row>
    <row r="1094" spans="1:45">
      <c r="A1094" s="30"/>
      <c r="B1094" s="29"/>
      <c r="C1094" s="31"/>
      <c r="D1094" s="32"/>
      <c r="E1094" s="32"/>
      <c r="F1094" s="32"/>
      <c r="G1094" s="32"/>
      <c r="H1094" s="32"/>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3"/>
      <c r="AF1094" s="33"/>
      <c r="AG1094" s="33"/>
      <c r="AH1094" s="33"/>
      <c r="AI1094" s="33"/>
      <c r="AJ1094" s="33"/>
      <c r="AK1094" s="33"/>
      <c r="AL1094" s="33"/>
      <c r="AM1094" s="33"/>
      <c r="AN1094" s="33"/>
      <c r="AO1094" s="33"/>
      <c r="AP1094" s="33"/>
      <c r="AQ1094" s="33"/>
      <c r="AR1094" s="33"/>
      <c r="AS1094" s="33"/>
    </row>
    <row r="1095" spans="1:45">
      <c r="A1095" s="30"/>
      <c r="B1095" s="29"/>
      <c r="C1095" s="31"/>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3"/>
      <c r="AF1095" s="33"/>
      <c r="AG1095" s="33"/>
      <c r="AH1095" s="33"/>
      <c r="AI1095" s="33"/>
      <c r="AJ1095" s="33"/>
      <c r="AK1095" s="33"/>
      <c r="AL1095" s="33"/>
      <c r="AM1095" s="33"/>
      <c r="AN1095" s="33"/>
      <c r="AO1095" s="33"/>
      <c r="AP1095" s="33"/>
      <c r="AQ1095" s="33"/>
      <c r="AR1095" s="33"/>
      <c r="AS1095" s="33"/>
    </row>
    <row r="1096" spans="1:45">
      <c r="A1096" s="30"/>
      <c r="B1096" s="29"/>
      <c r="C1096" s="31"/>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3"/>
      <c r="AF1096" s="33"/>
      <c r="AG1096" s="33"/>
      <c r="AH1096" s="33"/>
      <c r="AI1096" s="33"/>
      <c r="AJ1096" s="33"/>
      <c r="AK1096" s="33"/>
      <c r="AL1096" s="33"/>
      <c r="AM1096" s="33"/>
      <c r="AN1096" s="33"/>
      <c r="AO1096" s="33"/>
      <c r="AP1096" s="33"/>
      <c r="AQ1096" s="33"/>
      <c r="AR1096" s="33"/>
      <c r="AS1096" s="33"/>
    </row>
    <row r="1097" spans="1:45">
      <c r="A1097" s="30"/>
      <c r="B1097" s="29"/>
      <c r="C1097" s="31"/>
      <c r="D1097" s="32"/>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3"/>
      <c r="AF1097" s="33"/>
      <c r="AG1097" s="33"/>
      <c r="AH1097" s="33"/>
      <c r="AI1097" s="33"/>
      <c r="AJ1097" s="33"/>
      <c r="AK1097" s="33"/>
      <c r="AL1097" s="33"/>
      <c r="AM1097" s="33"/>
      <c r="AN1097" s="33"/>
      <c r="AO1097" s="33"/>
      <c r="AP1097" s="33"/>
      <c r="AQ1097" s="33"/>
      <c r="AR1097" s="33"/>
      <c r="AS1097" s="33"/>
    </row>
    <row r="1098" spans="1:45">
      <c r="A1098" s="30"/>
      <c r="B1098" s="29"/>
      <c r="C1098" s="31"/>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3"/>
      <c r="AF1098" s="33"/>
      <c r="AG1098" s="33"/>
      <c r="AH1098" s="33"/>
      <c r="AI1098" s="33"/>
      <c r="AJ1098" s="33"/>
      <c r="AK1098" s="33"/>
      <c r="AL1098" s="33"/>
      <c r="AM1098" s="33"/>
      <c r="AN1098" s="33"/>
      <c r="AO1098" s="33"/>
      <c r="AP1098" s="33"/>
      <c r="AQ1098" s="33"/>
      <c r="AR1098" s="33"/>
      <c r="AS1098" s="33"/>
    </row>
    <row r="1099" spans="1:45">
      <c r="A1099" s="30"/>
      <c r="B1099" s="29"/>
      <c r="C1099" s="31"/>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3"/>
      <c r="AF1099" s="33"/>
      <c r="AG1099" s="33"/>
      <c r="AH1099" s="33"/>
      <c r="AI1099" s="33"/>
      <c r="AJ1099" s="33"/>
      <c r="AK1099" s="33"/>
      <c r="AL1099" s="33"/>
      <c r="AM1099" s="33"/>
      <c r="AN1099" s="33"/>
      <c r="AO1099" s="33"/>
      <c r="AP1099" s="33"/>
      <c r="AQ1099" s="33"/>
      <c r="AR1099" s="33"/>
      <c r="AS1099" s="33"/>
    </row>
    <row r="1100" spans="1:45">
      <c r="A1100" s="30"/>
      <c r="B1100" s="29"/>
      <c r="C1100" s="31"/>
      <c r="D1100" s="32"/>
      <c r="E1100" s="32"/>
      <c r="F1100" s="32"/>
      <c r="G1100" s="32"/>
      <c r="H1100" s="32"/>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3"/>
      <c r="AF1100" s="33"/>
      <c r="AG1100" s="33"/>
      <c r="AH1100" s="33"/>
      <c r="AI1100" s="33"/>
      <c r="AJ1100" s="33"/>
      <c r="AK1100" s="33"/>
      <c r="AL1100" s="33"/>
      <c r="AM1100" s="33"/>
      <c r="AN1100" s="33"/>
      <c r="AO1100" s="33"/>
      <c r="AP1100" s="33"/>
      <c r="AQ1100" s="33"/>
      <c r="AR1100" s="33"/>
      <c r="AS1100" s="33"/>
    </row>
    <row r="1101" spans="1:45">
      <c r="A1101" s="30"/>
      <c r="B1101" s="29"/>
      <c r="C1101" s="31"/>
      <c r="D1101" s="32"/>
      <c r="E1101" s="32"/>
      <c r="F1101" s="32"/>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3"/>
      <c r="AF1101" s="33"/>
      <c r="AG1101" s="33"/>
      <c r="AH1101" s="33"/>
      <c r="AI1101" s="33"/>
      <c r="AJ1101" s="33"/>
      <c r="AK1101" s="33"/>
      <c r="AL1101" s="33"/>
      <c r="AM1101" s="33"/>
      <c r="AN1101" s="33"/>
      <c r="AO1101" s="33"/>
      <c r="AP1101" s="33"/>
      <c r="AQ1101" s="33"/>
      <c r="AR1101" s="33"/>
      <c r="AS1101" s="33"/>
    </row>
    <row r="1102" spans="1:45">
      <c r="A1102" s="30"/>
      <c r="B1102" s="29"/>
      <c r="C1102" s="31"/>
      <c r="D1102" s="32"/>
      <c r="E1102" s="32"/>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3"/>
      <c r="AF1102" s="33"/>
      <c r="AG1102" s="33"/>
      <c r="AH1102" s="33"/>
      <c r="AI1102" s="33"/>
      <c r="AJ1102" s="33"/>
      <c r="AK1102" s="33"/>
      <c r="AL1102" s="33"/>
      <c r="AM1102" s="33"/>
      <c r="AN1102" s="33"/>
      <c r="AO1102" s="33"/>
      <c r="AP1102" s="33"/>
      <c r="AQ1102" s="33"/>
      <c r="AR1102" s="33"/>
      <c r="AS1102" s="33"/>
    </row>
    <row r="1103" spans="1:45">
      <c r="A1103" s="30"/>
      <c r="B1103" s="29"/>
      <c r="C1103" s="31"/>
      <c r="D1103" s="32"/>
      <c r="E1103" s="32"/>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3"/>
      <c r="AF1103" s="33"/>
      <c r="AG1103" s="33"/>
      <c r="AH1103" s="33"/>
      <c r="AI1103" s="33"/>
      <c r="AJ1103" s="33"/>
      <c r="AK1103" s="33"/>
      <c r="AL1103" s="33"/>
      <c r="AM1103" s="33"/>
      <c r="AN1103" s="33"/>
      <c r="AO1103" s="33"/>
      <c r="AP1103" s="33"/>
      <c r="AQ1103" s="33"/>
      <c r="AR1103" s="33"/>
      <c r="AS1103" s="33"/>
    </row>
    <row r="1104" spans="1:45">
      <c r="A1104" s="30"/>
      <c r="B1104" s="29"/>
      <c r="C1104" s="31"/>
      <c r="D1104" s="32"/>
      <c r="E1104" s="32"/>
      <c r="F1104" s="32"/>
      <c r="G1104" s="32"/>
      <c r="H1104" s="32"/>
      <c r="I1104" s="32"/>
      <c r="J1104" s="32"/>
      <c r="K1104" s="32"/>
      <c r="L1104" s="32"/>
      <c r="M1104" s="32"/>
      <c r="N1104" s="32"/>
      <c r="O1104" s="32"/>
      <c r="P1104" s="32"/>
      <c r="Q1104" s="32"/>
      <c r="R1104" s="32"/>
      <c r="S1104" s="32"/>
      <c r="T1104" s="32"/>
      <c r="U1104" s="32"/>
      <c r="V1104" s="32"/>
      <c r="W1104" s="32"/>
      <c r="X1104" s="32"/>
      <c r="Y1104" s="32"/>
      <c r="Z1104" s="32"/>
      <c r="AA1104" s="32"/>
      <c r="AB1104" s="32"/>
      <c r="AC1104" s="32"/>
      <c r="AD1104" s="32"/>
      <c r="AE1104" s="33"/>
      <c r="AF1104" s="33"/>
      <c r="AG1104" s="33"/>
      <c r="AH1104" s="33"/>
      <c r="AI1104" s="33"/>
      <c r="AJ1104" s="33"/>
      <c r="AK1104" s="33"/>
      <c r="AL1104" s="33"/>
      <c r="AM1104" s="33"/>
      <c r="AN1104" s="33"/>
      <c r="AO1104" s="33"/>
      <c r="AP1104" s="33"/>
      <c r="AQ1104" s="33"/>
      <c r="AR1104" s="33"/>
      <c r="AS1104" s="33"/>
    </row>
    <row r="1105" spans="1:45">
      <c r="A1105" s="30"/>
      <c r="B1105" s="29"/>
      <c r="C1105" s="31"/>
      <c r="D1105" s="32"/>
      <c r="E1105" s="32"/>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3"/>
      <c r="AF1105" s="33"/>
      <c r="AG1105" s="33"/>
      <c r="AH1105" s="33"/>
      <c r="AI1105" s="33"/>
      <c r="AJ1105" s="33"/>
      <c r="AK1105" s="33"/>
      <c r="AL1105" s="33"/>
      <c r="AM1105" s="33"/>
      <c r="AN1105" s="33"/>
      <c r="AO1105" s="33"/>
      <c r="AP1105" s="33"/>
      <c r="AQ1105" s="33"/>
      <c r="AR1105" s="33"/>
      <c r="AS1105" s="33"/>
    </row>
    <row r="1106" spans="1:45">
      <c r="A1106" s="30"/>
      <c r="B1106" s="29"/>
      <c r="C1106" s="31"/>
      <c r="D1106" s="32"/>
      <c r="E1106" s="32"/>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3"/>
      <c r="AF1106" s="33"/>
      <c r="AG1106" s="33"/>
      <c r="AH1106" s="33"/>
      <c r="AI1106" s="33"/>
      <c r="AJ1106" s="33"/>
      <c r="AK1106" s="33"/>
      <c r="AL1106" s="33"/>
      <c r="AM1106" s="33"/>
      <c r="AN1106" s="33"/>
      <c r="AO1106" s="33"/>
      <c r="AP1106" s="33"/>
      <c r="AQ1106" s="33"/>
      <c r="AR1106" s="33"/>
      <c r="AS1106" s="33"/>
    </row>
    <row r="1107" spans="1:45">
      <c r="A1107" s="30"/>
      <c r="B1107" s="29"/>
      <c r="C1107" s="31"/>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2"/>
      <c r="AD1107" s="32"/>
      <c r="AE1107" s="33"/>
      <c r="AF1107" s="33"/>
      <c r="AG1107" s="33"/>
      <c r="AH1107" s="33"/>
      <c r="AI1107" s="33"/>
      <c r="AJ1107" s="33"/>
      <c r="AK1107" s="33"/>
      <c r="AL1107" s="33"/>
      <c r="AM1107" s="33"/>
      <c r="AN1107" s="33"/>
      <c r="AO1107" s="33"/>
      <c r="AP1107" s="33"/>
      <c r="AQ1107" s="33"/>
      <c r="AR1107" s="33"/>
      <c r="AS1107" s="33"/>
    </row>
    <row r="1108" spans="1:45">
      <c r="A1108" s="30"/>
      <c r="B1108" s="29"/>
      <c r="C1108" s="31"/>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2"/>
      <c r="AD1108" s="32"/>
      <c r="AE1108" s="33"/>
      <c r="AF1108" s="33"/>
      <c r="AG1108" s="33"/>
      <c r="AH1108" s="33"/>
      <c r="AI1108" s="33"/>
      <c r="AJ1108" s="33"/>
      <c r="AK1108" s="33"/>
      <c r="AL1108" s="33"/>
      <c r="AM1108" s="33"/>
      <c r="AN1108" s="33"/>
      <c r="AO1108" s="33"/>
      <c r="AP1108" s="33"/>
      <c r="AQ1108" s="33"/>
      <c r="AR1108" s="33"/>
      <c r="AS1108" s="33"/>
    </row>
    <row r="1109" spans="1:45">
      <c r="A1109" s="30"/>
      <c r="B1109" s="29"/>
      <c r="C1109" s="31"/>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3"/>
      <c r="AF1109" s="33"/>
      <c r="AG1109" s="33"/>
      <c r="AH1109" s="33"/>
      <c r="AI1109" s="33"/>
      <c r="AJ1109" s="33"/>
      <c r="AK1109" s="33"/>
      <c r="AL1109" s="33"/>
      <c r="AM1109" s="33"/>
      <c r="AN1109" s="33"/>
      <c r="AO1109" s="33"/>
      <c r="AP1109" s="33"/>
      <c r="AQ1109" s="33"/>
      <c r="AR1109" s="33"/>
      <c r="AS1109" s="33"/>
    </row>
    <row r="1110" spans="1:45">
      <c r="A1110" s="30"/>
      <c r="B1110" s="29"/>
      <c r="C1110" s="31"/>
      <c r="D1110" s="32"/>
      <c r="E1110" s="32"/>
      <c r="F1110" s="32"/>
      <c r="G1110" s="32"/>
      <c r="H1110" s="32"/>
      <c r="I1110" s="32"/>
      <c r="J1110" s="32"/>
      <c r="K1110" s="32"/>
      <c r="L1110" s="32"/>
      <c r="M1110" s="32"/>
      <c r="N1110" s="32"/>
      <c r="O1110" s="32"/>
      <c r="P1110" s="32"/>
      <c r="Q1110" s="32"/>
      <c r="R1110" s="32"/>
      <c r="S1110" s="32"/>
      <c r="T1110" s="32"/>
      <c r="U1110" s="32"/>
      <c r="V1110" s="32"/>
      <c r="W1110" s="32"/>
      <c r="X1110" s="32"/>
      <c r="Y1110" s="32"/>
      <c r="Z1110" s="32"/>
      <c r="AA1110" s="32"/>
      <c r="AB1110" s="32"/>
      <c r="AC1110" s="32"/>
      <c r="AD1110" s="32"/>
      <c r="AE1110" s="33"/>
      <c r="AF1110" s="33"/>
      <c r="AG1110" s="33"/>
      <c r="AH1110" s="33"/>
      <c r="AI1110" s="33"/>
      <c r="AJ1110" s="33"/>
      <c r="AK1110" s="33"/>
      <c r="AL1110" s="33"/>
      <c r="AM1110" s="33"/>
      <c r="AN1110" s="33"/>
      <c r="AO1110" s="33"/>
      <c r="AP1110" s="33"/>
      <c r="AQ1110" s="33"/>
      <c r="AR1110" s="33"/>
      <c r="AS1110" s="33"/>
    </row>
    <row r="1111" spans="1:45">
      <c r="A1111" s="30"/>
      <c r="B1111" s="29"/>
      <c r="C1111" s="31"/>
      <c r="D1111" s="32"/>
      <c r="E1111" s="32"/>
      <c r="F1111" s="32"/>
      <c r="G1111" s="32"/>
      <c r="H1111" s="32"/>
      <c r="I1111" s="32"/>
      <c r="J1111" s="32"/>
      <c r="K1111" s="32"/>
      <c r="L1111" s="32"/>
      <c r="M1111" s="32"/>
      <c r="N1111" s="32"/>
      <c r="O1111" s="32"/>
      <c r="P1111" s="32"/>
      <c r="Q1111" s="32"/>
      <c r="R1111" s="32"/>
      <c r="S1111" s="32"/>
      <c r="T1111" s="32"/>
      <c r="U1111" s="32"/>
      <c r="V1111" s="32"/>
      <c r="W1111" s="32"/>
      <c r="X1111" s="32"/>
      <c r="Y1111" s="32"/>
      <c r="Z1111" s="32"/>
      <c r="AA1111" s="32"/>
      <c r="AB1111" s="32"/>
      <c r="AC1111" s="32"/>
      <c r="AD1111" s="32"/>
      <c r="AE1111" s="33"/>
      <c r="AF1111" s="33"/>
      <c r="AG1111" s="33"/>
      <c r="AH1111" s="33"/>
      <c r="AI1111" s="33"/>
      <c r="AJ1111" s="33"/>
      <c r="AK1111" s="33"/>
      <c r="AL1111" s="33"/>
      <c r="AM1111" s="33"/>
      <c r="AN1111" s="33"/>
      <c r="AO1111" s="33"/>
      <c r="AP1111" s="33"/>
      <c r="AQ1111" s="33"/>
      <c r="AR1111" s="33"/>
      <c r="AS1111" s="33"/>
    </row>
    <row r="1112" spans="1:45">
      <c r="A1112" s="30"/>
      <c r="B1112" s="29"/>
      <c r="C1112" s="31"/>
      <c r="D1112" s="32"/>
      <c r="E1112" s="32"/>
      <c r="F1112" s="32"/>
      <c r="G1112" s="32"/>
      <c r="H1112" s="32"/>
      <c r="I1112" s="32"/>
      <c r="J1112" s="32"/>
      <c r="K1112" s="32"/>
      <c r="L1112" s="32"/>
      <c r="M1112" s="32"/>
      <c r="N1112" s="32"/>
      <c r="O1112" s="32"/>
      <c r="P1112" s="32"/>
      <c r="Q1112" s="32"/>
      <c r="R1112" s="32"/>
      <c r="S1112" s="32"/>
      <c r="T1112" s="32"/>
      <c r="U1112" s="32"/>
      <c r="V1112" s="32"/>
      <c r="W1112" s="32"/>
      <c r="X1112" s="32"/>
      <c r="Y1112" s="32"/>
      <c r="Z1112" s="32"/>
      <c r="AA1112" s="32"/>
      <c r="AB1112" s="32"/>
      <c r="AC1112" s="32"/>
      <c r="AD1112" s="32"/>
      <c r="AE1112" s="33"/>
      <c r="AF1112" s="33"/>
      <c r="AG1112" s="33"/>
      <c r="AH1112" s="33"/>
      <c r="AI1112" s="33"/>
      <c r="AJ1112" s="33"/>
      <c r="AK1112" s="33"/>
      <c r="AL1112" s="33"/>
      <c r="AM1112" s="33"/>
      <c r="AN1112" s="33"/>
      <c r="AO1112" s="33"/>
      <c r="AP1112" s="33"/>
      <c r="AQ1112" s="33"/>
      <c r="AR1112" s="33"/>
      <c r="AS1112" s="33"/>
    </row>
    <row r="1113" spans="1:45">
      <c r="A1113" s="30"/>
      <c r="B1113" s="29"/>
      <c r="C1113" s="31"/>
      <c r="D1113" s="32"/>
      <c r="E1113" s="32"/>
      <c r="F1113" s="32"/>
      <c r="G1113" s="32"/>
      <c r="H1113" s="32"/>
      <c r="I1113" s="32"/>
      <c r="J1113" s="32"/>
      <c r="K1113" s="32"/>
      <c r="L1113" s="32"/>
      <c r="M1113" s="32"/>
      <c r="N1113" s="32"/>
      <c r="O1113" s="32"/>
      <c r="P1113" s="32"/>
      <c r="Q1113" s="32"/>
      <c r="R1113" s="32"/>
      <c r="S1113" s="32"/>
      <c r="T1113" s="32"/>
      <c r="U1113" s="32"/>
      <c r="V1113" s="32"/>
      <c r="W1113" s="32"/>
      <c r="X1113" s="32"/>
      <c r="Y1113" s="32"/>
      <c r="Z1113" s="32"/>
      <c r="AA1113" s="32"/>
      <c r="AB1113" s="32"/>
      <c r="AC1113" s="32"/>
      <c r="AD1113" s="32"/>
      <c r="AE1113" s="33"/>
      <c r="AF1113" s="33"/>
      <c r="AG1113" s="33"/>
      <c r="AH1113" s="33"/>
      <c r="AI1113" s="33"/>
      <c r="AJ1113" s="33"/>
      <c r="AK1113" s="33"/>
      <c r="AL1113" s="33"/>
      <c r="AM1113" s="33"/>
      <c r="AN1113" s="33"/>
      <c r="AO1113" s="33"/>
      <c r="AP1113" s="33"/>
      <c r="AQ1113" s="33"/>
      <c r="AR1113" s="33"/>
      <c r="AS1113" s="33"/>
    </row>
    <row r="1114" spans="1:45">
      <c r="A1114" s="30"/>
      <c r="B1114" s="29"/>
      <c r="C1114" s="31"/>
      <c r="D1114" s="32"/>
      <c r="E1114" s="32"/>
      <c r="F1114" s="32"/>
      <c r="G1114" s="32"/>
      <c r="H1114" s="32"/>
      <c r="I1114" s="32"/>
      <c r="J1114" s="32"/>
      <c r="K1114" s="32"/>
      <c r="L1114" s="32"/>
      <c r="M1114" s="32"/>
      <c r="N1114" s="32"/>
      <c r="O1114" s="32"/>
      <c r="P1114" s="32"/>
      <c r="Q1114" s="32"/>
      <c r="R1114" s="32"/>
      <c r="S1114" s="32"/>
      <c r="T1114" s="32"/>
      <c r="U1114" s="32"/>
      <c r="V1114" s="32"/>
      <c r="W1114" s="32"/>
      <c r="X1114" s="32"/>
      <c r="Y1114" s="32"/>
      <c r="Z1114" s="32"/>
      <c r="AA1114" s="32"/>
      <c r="AB1114" s="32"/>
      <c r="AC1114" s="32"/>
      <c r="AD1114" s="32"/>
      <c r="AE1114" s="33"/>
      <c r="AF1114" s="33"/>
      <c r="AG1114" s="33"/>
      <c r="AH1114" s="33"/>
      <c r="AI1114" s="33"/>
      <c r="AJ1114" s="33"/>
      <c r="AK1114" s="33"/>
      <c r="AL1114" s="33"/>
      <c r="AM1114" s="33"/>
      <c r="AN1114" s="33"/>
      <c r="AO1114" s="33"/>
      <c r="AP1114" s="33"/>
      <c r="AQ1114" s="33"/>
      <c r="AR1114" s="33"/>
      <c r="AS1114" s="33"/>
    </row>
    <row r="1115" spans="1:45">
      <c r="A1115" s="30"/>
      <c r="B1115" s="29"/>
      <c r="C1115" s="31"/>
      <c r="D1115" s="32"/>
      <c r="E1115" s="32"/>
      <c r="F1115" s="32"/>
      <c r="G1115" s="32"/>
      <c r="H1115" s="32"/>
      <c r="I1115" s="32"/>
      <c r="J1115" s="32"/>
      <c r="K1115" s="32"/>
      <c r="L1115" s="32"/>
      <c r="M1115" s="32"/>
      <c r="N1115" s="32"/>
      <c r="O1115" s="32"/>
      <c r="P1115" s="32"/>
      <c r="Q1115" s="32"/>
      <c r="R1115" s="32"/>
      <c r="S1115" s="32"/>
      <c r="T1115" s="32"/>
      <c r="U1115" s="32"/>
      <c r="V1115" s="32"/>
      <c r="W1115" s="32"/>
      <c r="X1115" s="32"/>
      <c r="Y1115" s="32"/>
      <c r="Z1115" s="32"/>
      <c r="AA1115" s="32"/>
      <c r="AB1115" s="32"/>
      <c r="AC1115" s="32"/>
      <c r="AD1115" s="32"/>
      <c r="AE1115" s="33"/>
      <c r="AF1115" s="33"/>
      <c r="AG1115" s="33"/>
      <c r="AH1115" s="33"/>
      <c r="AI1115" s="33"/>
      <c r="AJ1115" s="33"/>
      <c r="AK1115" s="33"/>
      <c r="AL1115" s="33"/>
      <c r="AM1115" s="33"/>
      <c r="AN1115" s="33"/>
      <c r="AO1115" s="33"/>
      <c r="AP1115" s="33"/>
      <c r="AQ1115" s="33"/>
      <c r="AR1115" s="33"/>
      <c r="AS1115" s="33"/>
    </row>
    <row r="1116" spans="1:45">
      <c r="A1116" s="30"/>
      <c r="B1116" s="29"/>
      <c r="C1116" s="31"/>
      <c r="D1116" s="32"/>
      <c r="E1116" s="32"/>
      <c r="F1116" s="32"/>
      <c r="G1116" s="32"/>
      <c r="H1116" s="32"/>
      <c r="I1116" s="32"/>
      <c r="J1116" s="32"/>
      <c r="K1116" s="32"/>
      <c r="L1116" s="32"/>
      <c r="M1116" s="32"/>
      <c r="N1116" s="32"/>
      <c r="O1116" s="32"/>
      <c r="P1116" s="32"/>
      <c r="Q1116" s="32"/>
      <c r="R1116" s="32"/>
      <c r="S1116" s="32"/>
      <c r="T1116" s="32"/>
      <c r="U1116" s="32"/>
      <c r="V1116" s="32"/>
      <c r="W1116" s="32"/>
      <c r="X1116" s="32"/>
      <c r="Y1116" s="32"/>
      <c r="Z1116" s="32"/>
      <c r="AA1116" s="32"/>
      <c r="AB1116" s="32"/>
      <c r="AC1116" s="32"/>
      <c r="AD1116" s="32"/>
      <c r="AE1116" s="33"/>
      <c r="AF1116" s="33"/>
      <c r="AG1116" s="33"/>
      <c r="AH1116" s="33"/>
      <c r="AI1116" s="33"/>
      <c r="AJ1116" s="33"/>
      <c r="AK1116" s="33"/>
      <c r="AL1116" s="33"/>
      <c r="AM1116" s="33"/>
      <c r="AN1116" s="33"/>
      <c r="AO1116" s="33"/>
      <c r="AP1116" s="33"/>
      <c r="AQ1116" s="33"/>
      <c r="AR1116" s="33"/>
      <c r="AS1116" s="33"/>
    </row>
    <row r="1117" spans="1:45">
      <c r="A1117" s="30"/>
      <c r="B1117" s="29"/>
      <c r="C1117" s="31"/>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2"/>
      <c r="AD1117" s="32"/>
      <c r="AE1117" s="33"/>
      <c r="AF1117" s="33"/>
      <c r="AG1117" s="33"/>
      <c r="AH1117" s="33"/>
      <c r="AI1117" s="33"/>
      <c r="AJ1117" s="33"/>
      <c r="AK1117" s="33"/>
      <c r="AL1117" s="33"/>
      <c r="AM1117" s="33"/>
      <c r="AN1117" s="33"/>
      <c r="AO1117" s="33"/>
      <c r="AP1117" s="33"/>
      <c r="AQ1117" s="33"/>
      <c r="AR1117" s="33"/>
      <c r="AS1117" s="33"/>
    </row>
    <row r="1118" spans="1:45">
      <c r="A1118" s="30"/>
      <c r="B1118" s="29"/>
      <c r="C1118" s="31"/>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2"/>
      <c r="AD1118" s="32"/>
      <c r="AE1118" s="33"/>
      <c r="AF1118" s="33"/>
      <c r="AG1118" s="33"/>
      <c r="AH1118" s="33"/>
      <c r="AI1118" s="33"/>
      <c r="AJ1118" s="33"/>
      <c r="AK1118" s="33"/>
      <c r="AL1118" s="33"/>
      <c r="AM1118" s="33"/>
      <c r="AN1118" s="33"/>
      <c r="AO1118" s="33"/>
      <c r="AP1118" s="33"/>
      <c r="AQ1118" s="33"/>
      <c r="AR1118" s="33"/>
      <c r="AS1118" s="33"/>
    </row>
    <row r="1119" spans="1:45">
      <c r="A1119" s="30"/>
      <c r="B1119" s="29"/>
      <c r="C1119" s="31"/>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3"/>
      <c r="AF1119" s="33"/>
      <c r="AG1119" s="33"/>
      <c r="AH1119" s="33"/>
      <c r="AI1119" s="33"/>
      <c r="AJ1119" s="33"/>
      <c r="AK1119" s="33"/>
      <c r="AL1119" s="33"/>
      <c r="AM1119" s="33"/>
      <c r="AN1119" s="33"/>
      <c r="AO1119" s="33"/>
      <c r="AP1119" s="33"/>
      <c r="AQ1119" s="33"/>
      <c r="AR1119" s="33"/>
      <c r="AS1119" s="33"/>
    </row>
    <row r="1120" spans="1:45">
      <c r="A1120" s="30"/>
      <c r="B1120" s="29"/>
      <c r="C1120" s="31"/>
      <c r="D1120" s="32"/>
      <c r="E1120" s="32"/>
      <c r="F1120" s="32"/>
      <c r="G1120" s="32"/>
      <c r="H1120" s="32"/>
      <c r="I1120" s="32"/>
      <c r="J1120" s="32"/>
      <c r="K1120" s="32"/>
      <c r="L1120" s="32"/>
      <c r="M1120" s="32"/>
      <c r="N1120" s="32"/>
      <c r="O1120" s="32"/>
      <c r="P1120" s="32"/>
      <c r="Q1120" s="32"/>
      <c r="R1120" s="32"/>
      <c r="S1120" s="32"/>
      <c r="T1120" s="32"/>
      <c r="U1120" s="32"/>
      <c r="V1120" s="32"/>
      <c r="W1120" s="32"/>
      <c r="X1120" s="32"/>
      <c r="Y1120" s="32"/>
      <c r="Z1120" s="32"/>
      <c r="AA1120" s="32"/>
      <c r="AB1120" s="32"/>
      <c r="AC1120" s="32"/>
      <c r="AD1120" s="32"/>
      <c r="AE1120" s="33"/>
      <c r="AF1120" s="33"/>
      <c r="AG1120" s="33"/>
      <c r="AH1120" s="33"/>
      <c r="AI1120" s="33"/>
      <c r="AJ1120" s="33"/>
      <c r="AK1120" s="33"/>
      <c r="AL1120" s="33"/>
      <c r="AM1120" s="33"/>
      <c r="AN1120" s="33"/>
      <c r="AO1120" s="33"/>
      <c r="AP1120" s="33"/>
      <c r="AQ1120" s="33"/>
      <c r="AR1120" s="33"/>
      <c r="AS1120" s="33"/>
    </row>
    <row r="1121" spans="1:45">
      <c r="A1121" s="30"/>
      <c r="B1121" s="29"/>
      <c r="C1121" s="31"/>
      <c r="D1121" s="32"/>
      <c r="E1121" s="32"/>
      <c r="F1121" s="32"/>
      <c r="G1121" s="32"/>
      <c r="H1121" s="32"/>
      <c r="I1121" s="32"/>
      <c r="J1121" s="32"/>
      <c r="K1121" s="32"/>
      <c r="L1121" s="32"/>
      <c r="M1121" s="32"/>
      <c r="N1121" s="32"/>
      <c r="O1121" s="32"/>
      <c r="P1121" s="32"/>
      <c r="Q1121" s="32"/>
      <c r="R1121" s="32"/>
      <c r="S1121" s="32"/>
      <c r="T1121" s="32"/>
      <c r="U1121" s="32"/>
      <c r="V1121" s="32"/>
      <c r="W1121" s="32"/>
      <c r="X1121" s="32"/>
      <c r="Y1121" s="32"/>
      <c r="Z1121" s="32"/>
      <c r="AA1121" s="32"/>
      <c r="AB1121" s="32"/>
      <c r="AC1121" s="32"/>
      <c r="AD1121" s="32"/>
      <c r="AE1121" s="33"/>
      <c r="AF1121" s="33"/>
      <c r="AG1121" s="33"/>
      <c r="AH1121" s="33"/>
      <c r="AI1121" s="33"/>
      <c r="AJ1121" s="33"/>
      <c r="AK1121" s="33"/>
      <c r="AL1121" s="33"/>
      <c r="AM1121" s="33"/>
      <c r="AN1121" s="33"/>
      <c r="AO1121" s="33"/>
      <c r="AP1121" s="33"/>
      <c r="AQ1121" s="33"/>
      <c r="AR1121" s="33"/>
      <c r="AS1121" s="33"/>
    </row>
    <row r="1122" spans="1:45">
      <c r="A1122" s="30"/>
      <c r="B1122" s="29"/>
      <c r="C1122" s="31"/>
      <c r="D1122" s="32"/>
      <c r="E1122" s="32"/>
      <c r="F1122" s="32"/>
      <c r="G1122" s="32"/>
      <c r="H1122" s="32"/>
      <c r="I1122" s="32"/>
      <c r="J1122" s="32"/>
      <c r="K1122" s="32"/>
      <c r="L1122" s="32"/>
      <c r="M1122" s="32"/>
      <c r="N1122" s="32"/>
      <c r="O1122" s="32"/>
      <c r="P1122" s="32"/>
      <c r="Q1122" s="32"/>
      <c r="R1122" s="32"/>
      <c r="S1122" s="32"/>
      <c r="T1122" s="32"/>
      <c r="U1122" s="32"/>
      <c r="V1122" s="32"/>
      <c r="W1122" s="32"/>
      <c r="X1122" s="32"/>
      <c r="Y1122" s="32"/>
      <c r="Z1122" s="32"/>
      <c r="AA1122" s="32"/>
      <c r="AB1122" s="32"/>
      <c r="AC1122" s="32"/>
      <c r="AD1122" s="32"/>
      <c r="AE1122" s="33"/>
      <c r="AF1122" s="33"/>
      <c r="AG1122" s="33"/>
      <c r="AH1122" s="33"/>
      <c r="AI1122" s="33"/>
      <c r="AJ1122" s="33"/>
      <c r="AK1122" s="33"/>
      <c r="AL1122" s="33"/>
      <c r="AM1122" s="33"/>
      <c r="AN1122" s="33"/>
      <c r="AO1122" s="33"/>
      <c r="AP1122" s="33"/>
      <c r="AQ1122" s="33"/>
      <c r="AR1122" s="33"/>
      <c r="AS1122" s="33"/>
    </row>
    <row r="1123" spans="1:45">
      <c r="A1123" s="30"/>
      <c r="B1123" s="29"/>
      <c r="C1123" s="31"/>
      <c r="D1123" s="32"/>
      <c r="E1123" s="32"/>
      <c r="F1123" s="32"/>
      <c r="G1123" s="32"/>
      <c r="H1123" s="32"/>
      <c r="I1123" s="32"/>
      <c r="J1123" s="32"/>
      <c r="K1123" s="32"/>
      <c r="L1123" s="32"/>
      <c r="M1123" s="32"/>
      <c r="N1123" s="32"/>
      <c r="O1123" s="32"/>
      <c r="P1123" s="32"/>
      <c r="Q1123" s="32"/>
      <c r="R1123" s="32"/>
      <c r="S1123" s="32"/>
      <c r="T1123" s="32"/>
      <c r="U1123" s="32"/>
      <c r="V1123" s="32"/>
      <c r="W1123" s="32"/>
      <c r="X1123" s="32"/>
      <c r="Y1123" s="32"/>
      <c r="Z1123" s="32"/>
      <c r="AA1123" s="32"/>
      <c r="AB1123" s="32"/>
      <c r="AC1123" s="32"/>
      <c r="AD1123" s="32"/>
      <c r="AE1123" s="33"/>
      <c r="AF1123" s="33"/>
      <c r="AG1123" s="33"/>
      <c r="AH1123" s="33"/>
      <c r="AI1123" s="33"/>
      <c r="AJ1123" s="33"/>
      <c r="AK1123" s="33"/>
      <c r="AL1123" s="33"/>
      <c r="AM1123" s="33"/>
      <c r="AN1123" s="33"/>
      <c r="AO1123" s="33"/>
      <c r="AP1123" s="33"/>
      <c r="AQ1123" s="33"/>
      <c r="AR1123" s="33"/>
      <c r="AS1123" s="33"/>
    </row>
    <row r="1124" spans="1:45">
      <c r="A1124" s="30"/>
      <c r="B1124" s="29"/>
      <c r="C1124" s="31"/>
      <c r="D1124" s="32"/>
      <c r="E1124" s="32"/>
      <c r="F1124" s="32"/>
      <c r="G1124" s="32"/>
      <c r="H1124" s="32"/>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3"/>
      <c r="AF1124" s="33"/>
      <c r="AG1124" s="33"/>
      <c r="AH1124" s="33"/>
      <c r="AI1124" s="33"/>
      <c r="AJ1124" s="33"/>
      <c r="AK1124" s="33"/>
      <c r="AL1124" s="33"/>
      <c r="AM1124" s="33"/>
      <c r="AN1124" s="33"/>
      <c r="AO1124" s="33"/>
      <c r="AP1124" s="33"/>
      <c r="AQ1124" s="33"/>
      <c r="AR1124" s="33"/>
      <c r="AS1124" s="33"/>
    </row>
    <row r="1125" spans="1:45">
      <c r="A1125" s="30"/>
      <c r="B1125" s="29"/>
      <c r="C1125" s="31"/>
      <c r="D1125" s="32"/>
      <c r="E1125" s="32"/>
      <c r="F1125" s="32"/>
      <c r="G1125" s="32"/>
      <c r="H1125" s="32"/>
      <c r="I1125" s="32"/>
      <c r="J1125" s="32"/>
      <c r="K1125" s="32"/>
      <c r="L1125" s="32"/>
      <c r="M1125" s="32"/>
      <c r="N1125" s="32"/>
      <c r="O1125" s="32"/>
      <c r="P1125" s="32"/>
      <c r="Q1125" s="32"/>
      <c r="R1125" s="32"/>
      <c r="S1125" s="32"/>
      <c r="T1125" s="32"/>
      <c r="U1125" s="32"/>
      <c r="V1125" s="32"/>
      <c r="W1125" s="32"/>
      <c r="X1125" s="32"/>
      <c r="Y1125" s="32"/>
      <c r="Z1125" s="32"/>
      <c r="AA1125" s="32"/>
      <c r="AB1125" s="32"/>
      <c r="AC1125" s="32"/>
      <c r="AD1125" s="32"/>
      <c r="AE1125" s="33"/>
      <c r="AF1125" s="33"/>
      <c r="AG1125" s="33"/>
      <c r="AH1125" s="33"/>
      <c r="AI1125" s="33"/>
      <c r="AJ1125" s="33"/>
      <c r="AK1125" s="33"/>
      <c r="AL1125" s="33"/>
      <c r="AM1125" s="33"/>
      <c r="AN1125" s="33"/>
      <c r="AO1125" s="33"/>
      <c r="AP1125" s="33"/>
      <c r="AQ1125" s="33"/>
      <c r="AR1125" s="33"/>
      <c r="AS1125" s="33"/>
    </row>
    <row r="1126" spans="1:45">
      <c r="A1126" s="30"/>
      <c r="B1126" s="29"/>
      <c r="C1126" s="31"/>
      <c r="D1126" s="32"/>
      <c r="E1126" s="32"/>
      <c r="F1126" s="32"/>
      <c r="G1126" s="32"/>
      <c r="H1126" s="32"/>
      <c r="I1126" s="32"/>
      <c r="J1126" s="32"/>
      <c r="K1126" s="32"/>
      <c r="L1126" s="32"/>
      <c r="M1126" s="32"/>
      <c r="N1126" s="32"/>
      <c r="O1126" s="32"/>
      <c r="P1126" s="32"/>
      <c r="Q1126" s="32"/>
      <c r="R1126" s="32"/>
      <c r="S1126" s="32"/>
      <c r="T1126" s="32"/>
      <c r="U1126" s="32"/>
      <c r="V1126" s="32"/>
      <c r="W1126" s="32"/>
      <c r="X1126" s="32"/>
      <c r="Y1126" s="32"/>
      <c r="Z1126" s="32"/>
      <c r="AA1126" s="32"/>
      <c r="AB1126" s="32"/>
      <c r="AC1126" s="32"/>
      <c r="AD1126" s="32"/>
      <c r="AE1126" s="33"/>
      <c r="AF1126" s="33"/>
      <c r="AG1126" s="33"/>
      <c r="AH1126" s="33"/>
      <c r="AI1126" s="33"/>
      <c r="AJ1126" s="33"/>
      <c r="AK1126" s="33"/>
      <c r="AL1126" s="33"/>
      <c r="AM1126" s="33"/>
      <c r="AN1126" s="33"/>
      <c r="AO1126" s="33"/>
      <c r="AP1126" s="33"/>
      <c r="AQ1126" s="33"/>
      <c r="AR1126" s="33"/>
      <c r="AS1126" s="33"/>
    </row>
    <row r="1127" spans="1:45">
      <c r="A1127" s="30"/>
      <c r="B1127" s="29"/>
      <c r="C1127" s="31"/>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2"/>
      <c r="AD1127" s="32"/>
      <c r="AE1127" s="33"/>
      <c r="AF1127" s="33"/>
      <c r="AG1127" s="33"/>
      <c r="AH1127" s="33"/>
      <c r="AI1127" s="33"/>
      <c r="AJ1127" s="33"/>
      <c r="AK1127" s="33"/>
      <c r="AL1127" s="33"/>
      <c r="AM1127" s="33"/>
      <c r="AN1127" s="33"/>
      <c r="AO1127" s="33"/>
      <c r="AP1127" s="33"/>
      <c r="AQ1127" s="33"/>
      <c r="AR1127" s="33"/>
      <c r="AS1127" s="33"/>
    </row>
    <row r="1128" spans="1:45">
      <c r="A1128" s="30"/>
      <c r="B1128" s="29"/>
      <c r="C1128" s="31"/>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2"/>
      <c r="AD1128" s="32"/>
      <c r="AE1128" s="33"/>
      <c r="AF1128" s="33"/>
      <c r="AG1128" s="33"/>
      <c r="AH1128" s="33"/>
      <c r="AI1128" s="33"/>
      <c r="AJ1128" s="33"/>
      <c r="AK1128" s="33"/>
      <c r="AL1128" s="33"/>
      <c r="AM1128" s="33"/>
      <c r="AN1128" s="33"/>
      <c r="AO1128" s="33"/>
      <c r="AP1128" s="33"/>
      <c r="AQ1128" s="33"/>
      <c r="AR1128" s="33"/>
      <c r="AS1128" s="33"/>
    </row>
    <row r="1129" spans="1:45">
      <c r="A1129" s="30"/>
      <c r="B1129" s="29"/>
      <c r="C1129" s="31"/>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2"/>
      <c r="AD1129" s="32"/>
      <c r="AE1129" s="33"/>
      <c r="AF1129" s="33"/>
      <c r="AG1129" s="33"/>
      <c r="AH1129" s="33"/>
      <c r="AI1129" s="33"/>
      <c r="AJ1129" s="33"/>
      <c r="AK1129" s="33"/>
      <c r="AL1129" s="33"/>
      <c r="AM1129" s="33"/>
      <c r="AN1129" s="33"/>
      <c r="AO1129" s="33"/>
      <c r="AP1129" s="33"/>
      <c r="AQ1129" s="33"/>
      <c r="AR1129" s="33"/>
      <c r="AS1129" s="33"/>
    </row>
    <row r="1130" spans="1:45">
      <c r="A1130" s="30"/>
      <c r="B1130" s="29"/>
      <c r="C1130" s="31"/>
      <c r="D1130" s="32"/>
      <c r="E1130" s="32"/>
      <c r="F1130" s="32"/>
      <c r="G1130" s="32"/>
      <c r="H1130" s="32"/>
      <c r="I1130" s="32"/>
      <c r="J1130" s="32"/>
      <c r="K1130" s="32"/>
      <c r="L1130" s="32"/>
      <c r="M1130" s="32"/>
      <c r="N1130" s="32"/>
      <c r="O1130" s="32"/>
      <c r="P1130" s="32"/>
      <c r="Q1130" s="32"/>
      <c r="R1130" s="32"/>
      <c r="S1130" s="32"/>
      <c r="T1130" s="32"/>
      <c r="U1130" s="32"/>
      <c r="V1130" s="32"/>
      <c r="W1130" s="32"/>
      <c r="X1130" s="32"/>
      <c r="Y1130" s="32"/>
      <c r="Z1130" s="32"/>
      <c r="AA1130" s="32"/>
      <c r="AB1130" s="32"/>
      <c r="AC1130" s="32"/>
      <c r="AD1130" s="32"/>
      <c r="AE1130" s="33"/>
      <c r="AF1130" s="33"/>
      <c r="AG1130" s="33"/>
      <c r="AH1130" s="33"/>
      <c r="AI1130" s="33"/>
      <c r="AJ1130" s="33"/>
      <c r="AK1130" s="33"/>
      <c r="AL1130" s="33"/>
      <c r="AM1130" s="33"/>
      <c r="AN1130" s="33"/>
      <c r="AO1130" s="33"/>
      <c r="AP1130" s="33"/>
      <c r="AQ1130" s="33"/>
      <c r="AR1130" s="33"/>
      <c r="AS1130" s="33"/>
    </row>
    <row r="1131" spans="1:45">
      <c r="A1131" s="30"/>
      <c r="B1131" s="29"/>
      <c r="C1131" s="31"/>
      <c r="D1131" s="32"/>
      <c r="E1131" s="32"/>
      <c r="F1131" s="32"/>
      <c r="G1131" s="32"/>
      <c r="H1131" s="32"/>
      <c r="I1131" s="32"/>
      <c r="J1131" s="32"/>
      <c r="K1131" s="32"/>
      <c r="L1131" s="32"/>
      <c r="M1131" s="32"/>
      <c r="N1131" s="32"/>
      <c r="O1131" s="32"/>
      <c r="P1131" s="32"/>
      <c r="Q1131" s="32"/>
      <c r="R1131" s="32"/>
      <c r="S1131" s="32"/>
      <c r="T1131" s="32"/>
      <c r="U1131" s="32"/>
      <c r="V1131" s="32"/>
      <c r="W1131" s="32"/>
      <c r="X1131" s="32"/>
      <c r="Y1131" s="32"/>
      <c r="Z1131" s="32"/>
      <c r="AA1131" s="32"/>
      <c r="AB1131" s="32"/>
      <c r="AC1131" s="32"/>
      <c r="AD1131" s="32"/>
      <c r="AE1131" s="33"/>
      <c r="AF1131" s="33"/>
      <c r="AG1131" s="33"/>
      <c r="AH1131" s="33"/>
      <c r="AI1131" s="33"/>
      <c r="AJ1131" s="33"/>
      <c r="AK1131" s="33"/>
      <c r="AL1131" s="33"/>
      <c r="AM1131" s="33"/>
      <c r="AN1131" s="33"/>
      <c r="AO1131" s="33"/>
      <c r="AP1131" s="33"/>
      <c r="AQ1131" s="33"/>
      <c r="AR1131" s="33"/>
      <c r="AS1131" s="33"/>
    </row>
    <row r="1132" spans="1:45">
      <c r="A1132" s="30"/>
      <c r="B1132" s="29"/>
      <c r="C1132" s="31"/>
      <c r="D1132" s="32"/>
      <c r="E1132" s="32"/>
      <c r="F1132" s="32"/>
      <c r="G1132" s="32"/>
      <c r="H1132" s="32"/>
      <c r="I1132" s="32"/>
      <c r="J1132" s="32"/>
      <c r="K1132" s="32"/>
      <c r="L1132" s="32"/>
      <c r="M1132" s="32"/>
      <c r="N1132" s="32"/>
      <c r="O1132" s="32"/>
      <c r="P1132" s="32"/>
      <c r="Q1132" s="32"/>
      <c r="R1132" s="32"/>
      <c r="S1132" s="32"/>
      <c r="T1132" s="32"/>
      <c r="U1132" s="32"/>
      <c r="V1132" s="32"/>
      <c r="W1132" s="32"/>
      <c r="X1132" s="32"/>
      <c r="Y1132" s="32"/>
      <c r="Z1132" s="32"/>
      <c r="AA1132" s="32"/>
      <c r="AB1132" s="32"/>
      <c r="AC1132" s="32"/>
      <c r="AD1132" s="32"/>
      <c r="AE1132" s="33"/>
      <c r="AF1132" s="33"/>
      <c r="AG1132" s="33"/>
      <c r="AH1132" s="33"/>
      <c r="AI1132" s="33"/>
      <c r="AJ1132" s="33"/>
      <c r="AK1132" s="33"/>
      <c r="AL1132" s="33"/>
      <c r="AM1132" s="33"/>
      <c r="AN1132" s="33"/>
      <c r="AO1132" s="33"/>
      <c r="AP1132" s="33"/>
      <c r="AQ1132" s="33"/>
      <c r="AR1132" s="33"/>
      <c r="AS1132" s="33"/>
    </row>
    <row r="1133" spans="1:45">
      <c r="A1133" s="30"/>
      <c r="B1133" s="29"/>
      <c r="C1133" s="31"/>
      <c r="D1133" s="32"/>
      <c r="E1133" s="32"/>
      <c r="F1133" s="32"/>
      <c r="G1133" s="32"/>
      <c r="H1133" s="32"/>
      <c r="I1133" s="32"/>
      <c r="J1133" s="32"/>
      <c r="K1133" s="32"/>
      <c r="L1133" s="32"/>
      <c r="M1133" s="32"/>
      <c r="N1133" s="32"/>
      <c r="O1133" s="32"/>
      <c r="P1133" s="32"/>
      <c r="Q1133" s="32"/>
      <c r="R1133" s="32"/>
      <c r="S1133" s="32"/>
      <c r="T1133" s="32"/>
      <c r="U1133" s="32"/>
      <c r="V1133" s="32"/>
      <c r="W1133" s="32"/>
      <c r="X1133" s="32"/>
      <c r="Y1133" s="32"/>
      <c r="Z1133" s="32"/>
      <c r="AA1133" s="32"/>
      <c r="AB1133" s="32"/>
      <c r="AC1133" s="32"/>
      <c r="AD1133" s="32"/>
      <c r="AE1133" s="33"/>
      <c r="AF1133" s="33"/>
      <c r="AG1133" s="33"/>
      <c r="AH1133" s="33"/>
      <c r="AI1133" s="33"/>
      <c r="AJ1133" s="33"/>
      <c r="AK1133" s="33"/>
      <c r="AL1133" s="33"/>
      <c r="AM1133" s="33"/>
      <c r="AN1133" s="33"/>
      <c r="AO1133" s="33"/>
      <c r="AP1133" s="33"/>
      <c r="AQ1133" s="33"/>
      <c r="AR1133" s="33"/>
      <c r="AS1133" s="33"/>
    </row>
    <row r="1134" spans="1:45">
      <c r="A1134" s="30"/>
      <c r="B1134" s="29"/>
      <c r="C1134" s="31"/>
      <c r="D1134" s="32"/>
      <c r="E1134" s="32"/>
      <c r="F1134" s="32"/>
      <c r="G1134" s="32"/>
      <c r="H1134" s="32"/>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3"/>
      <c r="AF1134" s="33"/>
      <c r="AG1134" s="33"/>
      <c r="AH1134" s="33"/>
      <c r="AI1134" s="33"/>
      <c r="AJ1134" s="33"/>
      <c r="AK1134" s="33"/>
      <c r="AL1134" s="33"/>
      <c r="AM1134" s="33"/>
      <c r="AN1134" s="33"/>
      <c r="AO1134" s="33"/>
      <c r="AP1134" s="33"/>
      <c r="AQ1134" s="33"/>
      <c r="AR1134" s="33"/>
      <c r="AS1134" s="33"/>
    </row>
    <row r="1135" spans="1:45">
      <c r="A1135" s="30"/>
      <c r="B1135" s="29"/>
      <c r="C1135" s="31"/>
      <c r="D1135" s="32"/>
      <c r="E1135" s="32"/>
      <c r="F1135" s="32"/>
      <c r="G1135" s="32"/>
      <c r="H1135" s="32"/>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3"/>
      <c r="AF1135" s="33"/>
      <c r="AG1135" s="33"/>
      <c r="AH1135" s="33"/>
      <c r="AI1135" s="33"/>
      <c r="AJ1135" s="33"/>
      <c r="AK1135" s="33"/>
      <c r="AL1135" s="33"/>
      <c r="AM1135" s="33"/>
      <c r="AN1135" s="33"/>
      <c r="AO1135" s="33"/>
      <c r="AP1135" s="33"/>
      <c r="AQ1135" s="33"/>
      <c r="AR1135" s="33"/>
      <c r="AS1135" s="33"/>
    </row>
    <row r="1136" spans="1:45">
      <c r="A1136" s="30"/>
      <c r="B1136" s="29"/>
      <c r="C1136" s="31"/>
      <c r="D1136" s="32"/>
      <c r="E1136" s="32"/>
      <c r="F1136" s="32"/>
      <c r="G1136" s="32"/>
      <c r="H1136" s="32"/>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3"/>
      <c r="AF1136" s="33"/>
      <c r="AG1136" s="33"/>
      <c r="AH1136" s="33"/>
      <c r="AI1136" s="33"/>
      <c r="AJ1136" s="33"/>
      <c r="AK1136" s="33"/>
      <c r="AL1136" s="33"/>
      <c r="AM1136" s="33"/>
      <c r="AN1136" s="33"/>
      <c r="AO1136" s="33"/>
      <c r="AP1136" s="33"/>
      <c r="AQ1136" s="33"/>
      <c r="AR1136" s="33"/>
      <c r="AS1136" s="33"/>
    </row>
    <row r="1137" spans="1:45">
      <c r="A1137" s="30"/>
      <c r="B1137" s="29"/>
      <c r="C1137" s="31"/>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3"/>
      <c r="AF1137" s="33"/>
      <c r="AG1137" s="33"/>
      <c r="AH1137" s="33"/>
      <c r="AI1137" s="33"/>
      <c r="AJ1137" s="33"/>
      <c r="AK1137" s="33"/>
      <c r="AL1137" s="33"/>
      <c r="AM1137" s="33"/>
      <c r="AN1137" s="33"/>
      <c r="AO1137" s="33"/>
      <c r="AP1137" s="33"/>
      <c r="AQ1137" s="33"/>
      <c r="AR1137" s="33"/>
      <c r="AS1137" s="33"/>
    </row>
    <row r="1138" spans="1:45">
      <c r="A1138" s="30"/>
      <c r="B1138" s="29"/>
      <c r="C1138" s="31"/>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3"/>
      <c r="AF1138" s="33"/>
      <c r="AG1138" s="33"/>
      <c r="AH1138" s="33"/>
      <c r="AI1138" s="33"/>
      <c r="AJ1138" s="33"/>
      <c r="AK1138" s="33"/>
      <c r="AL1138" s="33"/>
      <c r="AM1138" s="33"/>
      <c r="AN1138" s="33"/>
      <c r="AO1138" s="33"/>
      <c r="AP1138" s="33"/>
      <c r="AQ1138" s="33"/>
      <c r="AR1138" s="33"/>
      <c r="AS1138" s="33"/>
    </row>
    <row r="1139" spans="1:45">
      <c r="A1139" s="30"/>
      <c r="B1139" s="29"/>
      <c r="C1139" s="31"/>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3"/>
      <c r="AF1139" s="33"/>
      <c r="AG1139" s="33"/>
      <c r="AH1139" s="33"/>
      <c r="AI1139" s="33"/>
      <c r="AJ1139" s="33"/>
      <c r="AK1139" s="33"/>
      <c r="AL1139" s="33"/>
      <c r="AM1139" s="33"/>
      <c r="AN1139" s="33"/>
      <c r="AO1139" s="33"/>
      <c r="AP1139" s="33"/>
      <c r="AQ1139" s="33"/>
      <c r="AR1139" s="33"/>
      <c r="AS1139" s="33"/>
    </row>
    <row r="1140" spans="1:45">
      <c r="A1140" s="30"/>
      <c r="B1140" s="29"/>
      <c r="C1140" s="31"/>
      <c r="D1140" s="32"/>
      <c r="E1140" s="32"/>
      <c r="F1140" s="32"/>
      <c r="G1140" s="32"/>
      <c r="H1140" s="32"/>
      <c r="I1140" s="32"/>
      <c r="J1140" s="32"/>
      <c r="K1140" s="32"/>
      <c r="L1140" s="32"/>
      <c r="M1140" s="32"/>
      <c r="N1140" s="32"/>
      <c r="O1140" s="32"/>
      <c r="P1140" s="32"/>
      <c r="Q1140" s="32"/>
      <c r="R1140" s="32"/>
      <c r="S1140" s="32"/>
      <c r="T1140" s="32"/>
      <c r="U1140" s="32"/>
      <c r="V1140" s="32"/>
      <c r="W1140" s="32"/>
      <c r="X1140" s="32"/>
      <c r="Y1140" s="32"/>
      <c r="Z1140" s="32"/>
      <c r="AA1140" s="32"/>
      <c r="AB1140" s="32"/>
      <c r="AC1140" s="32"/>
      <c r="AD1140" s="32"/>
      <c r="AE1140" s="33"/>
      <c r="AF1140" s="33"/>
      <c r="AG1140" s="33"/>
      <c r="AH1140" s="33"/>
      <c r="AI1140" s="33"/>
      <c r="AJ1140" s="33"/>
      <c r="AK1140" s="33"/>
      <c r="AL1140" s="33"/>
      <c r="AM1140" s="33"/>
      <c r="AN1140" s="33"/>
      <c r="AO1140" s="33"/>
      <c r="AP1140" s="33"/>
      <c r="AQ1140" s="33"/>
      <c r="AR1140" s="33"/>
      <c r="AS1140" s="33"/>
    </row>
    <row r="1141" spans="1:45">
      <c r="A1141" s="30"/>
      <c r="B1141" s="29"/>
      <c r="C1141" s="31"/>
      <c r="D1141" s="32"/>
      <c r="E1141" s="32"/>
      <c r="F1141" s="32"/>
      <c r="G1141" s="32"/>
      <c r="H1141" s="32"/>
      <c r="I1141" s="32"/>
      <c r="J1141" s="32"/>
      <c r="K1141" s="32"/>
      <c r="L1141" s="32"/>
      <c r="M1141" s="32"/>
      <c r="N1141" s="32"/>
      <c r="O1141" s="32"/>
      <c r="P1141" s="32"/>
      <c r="Q1141" s="32"/>
      <c r="R1141" s="32"/>
      <c r="S1141" s="32"/>
      <c r="T1141" s="32"/>
      <c r="U1141" s="32"/>
      <c r="V1141" s="32"/>
      <c r="W1141" s="32"/>
      <c r="X1141" s="32"/>
      <c r="Y1141" s="32"/>
      <c r="Z1141" s="32"/>
      <c r="AA1141" s="32"/>
      <c r="AB1141" s="32"/>
      <c r="AC1141" s="32"/>
      <c r="AD1141" s="32"/>
      <c r="AE1141" s="33"/>
      <c r="AF1141" s="33"/>
      <c r="AG1141" s="33"/>
      <c r="AH1141" s="33"/>
      <c r="AI1141" s="33"/>
      <c r="AJ1141" s="33"/>
      <c r="AK1141" s="33"/>
      <c r="AL1141" s="33"/>
      <c r="AM1141" s="33"/>
      <c r="AN1141" s="33"/>
      <c r="AO1141" s="33"/>
      <c r="AP1141" s="33"/>
      <c r="AQ1141" s="33"/>
      <c r="AR1141" s="33"/>
      <c r="AS1141" s="33"/>
    </row>
    <row r="1142" spans="1:45">
      <c r="A1142" s="30"/>
      <c r="B1142" s="29"/>
      <c r="C1142" s="31"/>
      <c r="D1142" s="32"/>
      <c r="E1142" s="32"/>
      <c r="F1142" s="32"/>
      <c r="G1142" s="32"/>
      <c r="H1142" s="32"/>
      <c r="I1142" s="32"/>
      <c r="J1142" s="32"/>
      <c r="K1142" s="32"/>
      <c r="L1142" s="32"/>
      <c r="M1142" s="32"/>
      <c r="N1142" s="32"/>
      <c r="O1142" s="32"/>
      <c r="P1142" s="32"/>
      <c r="Q1142" s="32"/>
      <c r="R1142" s="32"/>
      <c r="S1142" s="32"/>
      <c r="T1142" s="32"/>
      <c r="U1142" s="32"/>
      <c r="V1142" s="32"/>
      <c r="W1142" s="32"/>
      <c r="X1142" s="32"/>
      <c r="Y1142" s="32"/>
      <c r="Z1142" s="32"/>
      <c r="AA1142" s="32"/>
      <c r="AB1142" s="32"/>
      <c r="AC1142" s="32"/>
      <c r="AD1142" s="32"/>
      <c r="AE1142" s="33"/>
      <c r="AF1142" s="33"/>
      <c r="AG1142" s="33"/>
      <c r="AH1142" s="33"/>
      <c r="AI1142" s="33"/>
      <c r="AJ1142" s="33"/>
      <c r="AK1142" s="33"/>
      <c r="AL1142" s="33"/>
      <c r="AM1142" s="33"/>
      <c r="AN1142" s="33"/>
      <c r="AO1142" s="33"/>
      <c r="AP1142" s="33"/>
      <c r="AQ1142" s="33"/>
      <c r="AR1142" s="33"/>
      <c r="AS1142" s="33"/>
    </row>
    <row r="1143" spans="1:45">
      <c r="A1143" s="30"/>
      <c r="B1143" s="29"/>
      <c r="C1143" s="31"/>
      <c r="D1143" s="32"/>
      <c r="E1143" s="32"/>
      <c r="F1143" s="32"/>
      <c r="G1143" s="32"/>
      <c r="H1143" s="32"/>
      <c r="I1143" s="32"/>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3"/>
      <c r="AF1143" s="33"/>
      <c r="AG1143" s="33"/>
      <c r="AH1143" s="33"/>
      <c r="AI1143" s="33"/>
      <c r="AJ1143" s="33"/>
      <c r="AK1143" s="33"/>
      <c r="AL1143" s="33"/>
      <c r="AM1143" s="33"/>
      <c r="AN1143" s="33"/>
      <c r="AO1143" s="33"/>
      <c r="AP1143" s="33"/>
      <c r="AQ1143" s="33"/>
      <c r="AR1143" s="33"/>
      <c r="AS1143" s="33"/>
    </row>
    <row r="1144" spans="1:45">
      <c r="A1144" s="30"/>
      <c r="B1144" s="29"/>
      <c r="C1144" s="31"/>
      <c r="D1144" s="32"/>
      <c r="E1144" s="32"/>
      <c r="F1144" s="32"/>
      <c r="G1144" s="32"/>
      <c r="H1144" s="32"/>
      <c r="I1144" s="32"/>
      <c r="J1144" s="32"/>
      <c r="K1144" s="32"/>
      <c r="L1144" s="32"/>
      <c r="M1144" s="32"/>
      <c r="N1144" s="32"/>
      <c r="O1144" s="32"/>
      <c r="P1144" s="32"/>
      <c r="Q1144" s="32"/>
      <c r="R1144" s="32"/>
      <c r="S1144" s="32"/>
      <c r="T1144" s="32"/>
      <c r="U1144" s="32"/>
      <c r="V1144" s="32"/>
      <c r="W1144" s="32"/>
      <c r="X1144" s="32"/>
      <c r="Y1144" s="32"/>
      <c r="Z1144" s="32"/>
      <c r="AA1144" s="32"/>
      <c r="AB1144" s="32"/>
      <c r="AC1144" s="32"/>
      <c r="AD1144" s="32"/>
      <c r="AE1144" s="33"/>
      <c r="AF1144" s="33"/>
      <c r="AG1144" s="33"/>
      <c r="AH1144" s="33"/>
      <c r="AI1144" s="33"/>
      <c r="AJ1144" s="33"/>
      <c r="AK1144" s="33"/>
      <c r="AL1144" s="33"/>
      <c r="AM1144" s="33"/>
      <c r="AN1144" s="33"/>
      <c r="AO1144" s="33"/>
      <c r="AP1144" s="33"/>
      <c r="AQ1144" s="33"/>
      <c r="AR1144" s="33"/>
      <c r="AS1144" s="33"/>
    </row>
    <row r="1145" spans="1:45">
      <c r="A1145" s="30"/>
      <c r="B1145" s="29"/>
      <c r="C1145" s="31"/>
      <c r="D1145" s="32"/>
      <c r="E1145" s="32"/>
      <c r="F1145" s="32"/>
      <c r="G1145" s="32"/>
      <c r="H1145" s="32"/>
      <c r="I1145" s="32"/>
      <c r="J1145" s="32"/>
      <c r="K1145" s="32"/>
      <c r="L1145" s="32"/>
      <c r="M1145" s="32"/>
      <c r="N1145" s="32"/>
      <c r="O1145" s="32"/>
      <c r="P1145" s="32"/>
      <c r="Q1145" s="32"/>
      <c r="R1145" s="32"/>
      <c r="S1145" s="32"/>
      <c r="T1145" s="32"/>
      <c r="U1145" s="32"/>
      <c r="V1145" s="32"/>
      <c r="W1145" s="32"/>
      <c r="X1145" s="32"/>
      <c r="Y1145" s="32"/>
      <c r="Z1145" s="32"/>
      <c r="AA1145" s="32"/>
      <c r="AB1145" s="32"/>
      <c r="AC1145" s="32"/>
      <c r="AD1145" s="32"/>
      <c r="AE1145" s="33"/>
      <c r="AF1145" s="33"/>
      <c r="AG1145" s="33"/>
      <c r="AH1145" s="33"/>
      <c r="AI1145" s="33"/>
      <c r="AJ1145" s="33"/>
      <c r="AK1145" s="33"/>
      <c r="AL1145" s="33"/>
      <c r="AM1145" s="33"/>
      <c r="AN1145" s="33"/>
      <c r="AO1145" s="33"/>
      <c r="AP1145" s="33"/>
      <c r="AQ1145" s="33"/>
      <c r="AR1145" s="33"/>
      <c r="AS1145" s="33"/>
    </row>
    <row r="1146" spans="1:45">
      <c r="A1146" s="30"/>
      <c r="B1146" s="29"/>
      <c r="C1146" s="31"/>
      <c r="D1146" s="32"/>
      <c r="E1146" s="32"/>
      <c r="F1146" s="32"/>
      <c r="G1146" s="32"/>
      <c r="H1146" s="32"/>
      <c r="I1146" s="32"/>
      <c r="J1146" s="32"/>
      <c r="K1146" s="32"/>
      <c r="L1146" s="32"/>
      <c r="M1146" s="32"/>
      <c r="N1146" s="32"/>
      <c r="O1146" s="32"/>
      <c r="P1146" s="32"/>
      <c r="Q1146" s="32"/>
      <c r="R1146" s="32"/>
      <c r="S1146" s="32"/>
      <c r="T1146" s="32"/>
      <c r="U1146" s="32"/>
      <c r="V1146" s="32"/>
      <c r="W1146" s="32"/>
      <c r="X1146" s="32"/>
      <c r="Y1146" s="32"/>
      <c r="Z1146" s="32"/>
      <c r="AA1146" s="32"/>
      <c r="AB1146" s="32"/>
      <c r="AC1146" s="32"/>
      <c r="AD1146" s="32"/>
      <c r="AE1146" s="33"/>
      <c r="AF1146" s="33"/>
      <c r="AG1146" s="33"/>
      <c r="AH1146" s="33"/>
      <c r="AI1146" s="33"/>
      <c r="AJ1146" s="33"/>
      <c r="AK1146" s="33"/>
      <c r="AL1146" s="33"/>
      <c r="AM1146" s="33"/>
      <c r="AN1146" s="33"/>
      <c r="AO1146" s="33"/>
      <c r="AP1146" s="33"/>
      <c r="AQ1146" s="33"/>
      <c r="AR1146" s="33"/>
      <c r="AS1146" s="33"/>
    </row>
    <row r="1147" spans="1:45">
      <c r="A1147" s="30"/>
      <c r="B1147" s="29"/>
      <c r="C1147" s="31"/>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3"/>
      <c r="AF1147" s="33"/>
      <c r="AG1147" s="33"/>
      <c r="AH1147" s="33"/>
      <c r="AI1147" s="33"/>
      <c r="AJ1147" s="33"/>
      <c r="AK1147" s="33"/>
      <c r="AL1147" s="33"/>
      <c r="AM1147" s="33"/>
      <c r="AN1147" s="33"/>
      <c r="AO1147" s="33"/>
      <c r="AP1147" s="33"/>
      <c r="AQ1147" s="33"/>
      <c r="AR1147" s="33"/>
      <c r="AS1147" s="33"/>
    </row>
    <row r="1148" spans="1:45">
      <c r="A1148" s="30"/>
      <c r="B1148" s="29"/>
      <c r="C1148" s="31"/>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3"/>
      <c r="AF1148" s="33"/>
      <c r="AG1148" s="33"/>
      <c r="AH1148" s="33"/>
      <c r="AI1148" s="33"/>
      <c r="AJ1148" s="33"/>
      <c r="AK1148" s="33"/>
      <c r="AL1148" s="33"/>
      <c r="AM1148" s="33"/>
      <c r="AN1148" s="33"/>
      <c r="AO1148" s="33"/>
      <c r="AP1148" s="33"/>
      <c r="AQ1148" s="33"/>
      <c r="AR1148" s="33"/>
      <c r="AS1148" s="33"/>
    </row>
    <row r="1149" spans="1:45">
      <c r="A1149" s="30"/>
      <c r="B1149" s="29"/>
      <c r="C1149" s="31"/>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2"/>
      <c r="AD1149" s="32"/>
      <c r="AE1149" s="33"/>
      <c r="AF1149" s="33"/>
      <c r="AG1149" s="33"/>
      <c r="AH1149" s="33"/>
      <c r="AI1149" s="33"/>
      <c r="AJ1149" s="33"/>
      <c r="AK1149" s="33"/>
      <c r="AL1149" s="33"/>
      <c r="AM1149" s="33"/>
      <c r="AN1149" s="33"/>
      <c r="AO1149" s="33"/>
      <c r="AP1149" s="33"/>
      <c r="AQ1149" s="33"/>
      <c r="AR1149" s="33"/>
      <c r="AS1149" s="33"/>
    </row>
    <row r="1150" spans="1:45">
      <c r="A1150" s="30"/>
      <c r="B1150" s="29"/>
      <c r="C1150" s="31"/>
      <c r="D1150" s="32"/>
      <c r="E1150" s="32"/>
      <c r="F1150" s="32"/>
      <c r="G1150" s="32"/>
      <c r="H1150" s="32"/>
      <c r="I1150" s="32"/>
      <c r="J1150" s="32"/>
      <c r="K1150" s="32"/>
      <c r="L1150" s="32"/>
      <c r="M1150" s="32"/>
      <c r="N1150" s="32"/>
      <c r="O1150" s="32"/>
      <c r="P1150" s="32"/>
      <c r="Q1150" s="32"/>
      <c r="R1150" s="32"/>
      <c r="S1150" s="32"/>
      <c r="T1150" s="32"/>
      <c r="U1150" s="32"/>
      <c r="V1150" s="32"/>
      <c r="W1150" s="32"/>
      <c r="X1150" s="32"/>
      <c r="Y1150" s="32"/>
      <c r="Z1150" s="32"/>
      <c r="AA1150" s="32"/>
      <c r="AB1150" s="32"/>
      <c r="AC1150" s="32"/>
      <c r="AD1150" s="32"/>
      <c r="AE1150" s="33"/>
      <c r="AF1150" s="33"/>
      <c r="AG1150" s="33"/>
      <c r="AH1150" s="33"/>
      <c r="AI1150" s="33"/>
      <c r="AJ1150" s="33"/>
      <c r="AK1150" s="33"/>
      <c r="AL1150" s="33"/>
      <c r="AM1150" s="33"/>
      <c r="AN1150" s="33"/>
      <c r="AO1150" s="33"/>
      <c r="AP1150" s="33"/>
      <c r="AQ1150" s="33"/>
      <c r="AR1150" s="33"/>
      <c r="AS1150" s="33"/>
    </row>
    <row r="1151" spans="1:45">
      <c r="A1151" s="30"/>
      <c r="B1151" s="29"/>
      <c r="C1151" s="31"/>
      <c r="D1151" s="32"/>
      <c r="E1151" s="32"/>
      <c r="F1151" s="32"/>
      <c r="G1151" s="32"/>
      <c r="H1151" s="32"/>
      <c r="I1151" s="32"/>
      <c r="J1151" s="32"/>
      <c r="K1151" s="32"/>
      <c r="L1151" s="32"/>
      <c r="M1151" s="32"/>
      <c r="N1151" s="32"/>
      <c r="O1151" s="32"/>
      <c r="P1151" s="32"/>
      <c r="Q1151" s="32"/>
      <c r="R1151" s="32"/>
      <c r="S1151" s="32"/>
      <c r="T1151" s="32"/>
      <c r="U1151" s="32"/>
      <c r="V1151" s="32"/>
      <c r="W1151" s="32"/>
      <c r="X1151" s="32"/>
      <c r="Y1151" s="32"/>
      <c r="Z1151" s="32"/>
      <c r="AA1151" s="32"/>
      <c r="AB1151" s="32"/>
      <c r="AC1151" s="32"/>
      <c r="AD1151" s="32"/>
      <c r="AE1151" s="33"/>
      <c r="AF1151" s="33"/>
      <c r="AG1151" s="33"/>
      <c r="AH1151" s="33"/>
      <c r="AI1151" s="33"/>
      <c r="AJ1151" s="33"/>
      <c r="AK1151" s="33"/>
      <c r="AL1151" s="33"/>
      <c r="AM1151" s="33"/>
      <c r="AN1151" s="33"/>
      <c r="AO1151" s="33"/>
      <c r="AP1151" s="33"/>
      <c r="AQ1151" s="33"/>
      <c r="AR1151" s="33"/>
      <c r="AS1151" s="33"/>
    </row>
    <row r="1152" spans="1:45">
      <c r="A1152" s="30"/>
      <c r="B1152" s="29"/>
      <c r="C1152" s="31"/>
      <c r="D1152" s="32"/>
      <c r="E1152" s="32"/>
      <c r="F1152" s="32"/>
      <c r="G1152" s="32"/>
      <c r="H1152" s="32"/>
      <c r="I1152" s="32"/>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3"/>
      <c r="AF1152" s="33"/>
      <c r="AG1152" s="33"/>
      <c r="AH1152" s="33"/>
      <c r="AI1152" s="33"/>
      <c r="AJ1152" s="33"/>
      <c r="AK1152" s="33"/>
      <c r="AL1152" s="33"/>
      <c r="AM1152" s="33"/>
      <c r="AN1152" s="33"/>
      <c r="AO1152" s="33"/>
      <c r="AP1152" s="33"/>
      <c r="AQ1152" s="33"/>
      <c r="AR1152" s="33"/>
      <c r="AS1152" s="33"/>
    </row>
    <row r="1153" spans="1:45">
      <c r="A1153" s="30"/>
      <c r="B1153" s="29"/>
      <c r="C1153" s="31"/>
      <c r="D1153" s="32"/>
      <c r="E1153" s="32"/>
      <c r="F1153" s="32"/>
      <c r="G1153" s="32"/>
      <c r="H1153" s="32"/>
      <c r="I1153" s="32"/>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3"/>
      <c r="AF1153" s="33"/>
      <c r="AG1153" s="33"/>
      <c r="AH1153" s="33"/>
      <c r="AI1153" s="33"/>
      <c r="AJ1153" s="33"/>
      <c r="AK1153" s="33"/>
      <c r="AL1153" s="33"/>
      <c r="AM1153" s="33"/>
      <c r="AN1153" s="33"/>
      <c r="AO1153" s="33"/>
      <c r="AP1153" s="33"/>
      <c r="AQ1153" s="33"/>
      <c r="AR1153" s="33"/>
      <c r="AS1153" s="33"/>
    </row>
    <row r="1154" spans="1:45">
      <c r="A1154" s="30"/>
      <c r="B1154" s="29"/>
      <c r="C1154" s="31"/>
      <c r="D1154" s="32"/>
      <c r="E1154" s="32"/>
      <c r="F1154" s="32"/>
      <c r="G1154" s="32"/>
      <c r="H1154" s="32"/>
      <c r="I1154" s="32"/>
      <c r="J1154" s="32"/>
      <c r="K1154" s="32"/>
      <c r="L1154" s="32"/>
      <c r="M1154" s="32"/>
      <c r="N1154" s="32"/>
      <c r="O1154" s="32"/>
      <c r="P1154" s="32"/>
      <c r="Q1154" s="32"/>
      <c r="R1154" s="32"/>
      <c r="S1154" s="32"/>
      <c r="T1154" s="32"/>
      <c r="U1154" s="32"/>
      <c r="V1154" s="32"/>
      <c r="W1154" s="32"/>
      <c r="X1154" s="32"/>
      <c r="Y1154" s="32"/>
      <c r="Z1154" s="32"/>
      <c r="AA1154" s="32"/>
      <c r="AB1154" s="32"/>
      <c r="AC1154" s="32"/>
      <c r="AD1154" s="32"/>
      <c r="AE1154" s="33"/>
      <c r="AF1154" s="33"/>
      <c r="AG1154" s="33"/>
      <c r="AH1154" s="33"/>
      <c r="AI1154" s="33"/>
      <c r="AJ1154" s="33"/>
      <c r="AK1154" s="33"/>
      <c r="AL1154" s="33"/>
      <c r="AM1154" s="33"/>
      <c r="AN1154" s="33"/>
      <c r="AO1154" s="33"/>
      <c r="AP1154" s="33"/>
      <c r="AQ1154" s="33"/>
      <c r="AR1154" s="33"/>
      <c r="AS1154" s="33"/>
    </row>
    <row r="1155" spans="1:45">
      <c r="A1155" s="30"/>
      <c r="B1155" s="29"/>
      <c r="C1155" s="31"/>
      <c r="D1155" s="32"/>
      <c r="E1155" s="32"/>
      <c r="F1155" s="32"/>
      <c r="G1155" s="32"/>
      <c r="H1155" s="32"/>
      <c r="I1155" s="32"/>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3"/>
      <c r="AF1155" s="33"/>
      <c r="AG1155" s="33"/>
      <c r="AH1155" s="33"/>
      <c r="AI1155" s="33"/>
      <c r="AJ1155" s="33"/>
      <c r="AK1155" s="33"/>
      <c r="AL1155" s="33"/>
      <c r="AM1155" s="33"/>
      <c r="AN1155" s="33"/>
      <c r="AO1155" s="33"/>
      <c r="AP1155" s="33"/>
      <c r="AQ1155" s="33"/>
      <c r="AR1155" s="33"/>
      <c r="AS1155" s="33"/>
    </row>
    <row r="1156" spans="1:45">
      <c r="A1156" s="30"/>
      <c r="B1156" s="29"/>
      <c r="C1156" s="31"/>
      <c r="D1156" s="32"/>
      <c r="E1156" s="32"/>
      <c r="F1156" s="32"/>
      <c r="G1156" s="32"/>
      <c r="H1156" s="32"/>
      <c r="I1156" s="32"/>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3"/>
      <c r="AF1156" s="33"/>
      <c r="AG1156" s="33"/>
      <c r="AH1156" s="33"/>
      <c r="AI1156" s="33"/>
      <c r="AJ1156" s="33"/>
      <c r="AK1156" s="33"/>
      <c r="AL1156" s="33"/>
      <c r="AM1156" s="33"/>
      <c r="AN1156" s="33"/>
      <c r="AO1156" s="33"/>
      <c r="AP1156" s="33"/>
      <c r="AQ1156" s="33"/>
      <c r="AR1156" s="33"/>
      <c r="AS1156" s="33"/>
    </row>
    <row r="1157" spans="1:45">
      <c r="A1157" s="30"/>
      <c r="B1157" s="29"/>
      <c r="C1157" s="31"/>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2"/>
      <c r="AD1157" s="32"/>
      <c r="AE1157" s="33"/>
      <c r="AF1157" s="33"/>
      <c r="AG1157" s="33"/>
      <c r="AH1157" s="33"/>
      <c r="AI1157" s="33"/>
      <c r="AJ1157" s="33"/>
      <c r="AK1157" s="33"/>
      <c r="AL1157" s="33"/>
      <c r="AM1157" s="33"/>
      <c r="AN1157" s="33"/>
      <c r="AO1157" s="33"/>
      <c r="AP1157" s="33"/>
      <c r="AQ1157" s="33"/>
      <c r="AR1157" s="33"/>
      <c r="AS1157" s="33"/>
    </row>
    <row r="1158" spans="1:45">
      <c r="A1158" s="30"/>
      <c r="B1158" s="29"/>
      <c r="C1158" s="31"/>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2"/>
      <c r="AD1158" s="32"/>
      <c r="AE1158" s="33"/>
      <c r="AF1158" s="33"/>
      <c r="AG1158" s="33"/>
      <c r="AH1158" s="33"/>
      <c r="AI1158" s="33"/>
      <c r="AJ1158" s="33"/>
      <c r="AK1158" s="33"/>
      <c r="AL1158" s="33"/>
      <c r="AM1158" s="33"/>
      <c r="AN1158" s="33"/>
      <c r="AO1158" s="33"/>
      <c r="AP1158" s="33"/>
      <c r="AQ1158" s="33"/>
      <c r="AR1158" s="33"/>
      <c r="AS1158" s="33"/>
    </row>
    <row r="1159" spans="1:45">
      <c r="A1159" s="30"/>
      <c r="B1159" s="29"/>
      <c r="C1159" s="31"/>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2"/>
      <c r="AD1159" s="32"/>
      <c r="AE1159" s="33"/>
      <c r="AF1159" s="33"/>
      <c r="AG1159" s="33"/>
      <c r="AH1159" s="33"/>
      <c r="AI1159" s="33"/>
      <c r="AJ1159" s="33"/>
      <c r="AK1159" s="33"/>
      <c r="AL1159" s="33"/>
      <c r="AM1159" s="33"/>
      <c r="AN1159" s="33"/>
      <c r="AO1159" s="33"/>
      <c r="AP1159" s="33"/>
      <c r="AQ1159" s="33"/>
      <c r="AR1159" s="33"/>
      <c r="AS1159" s="33"/>
    </row>
    <row r="1160" spans="1:45">
      <c r="A1160" s="30"/>
      <c r="B1160" s="29"/>
      <c r="C1160" s="31"/>
      <c r="D1160" s="32"/>
      <c r="E1160" s="32"/>
      <c r="F1160" s="32"/>
      <c r="G1160" s="32"/>
      <c r="H1160" s="32"/>
      <c r="I1160" s="32"/>
      <c r="J1160" s="32"/>
      <c r="K1160" s="32"/>
      <c r="L1160" s="32"/>
      <c r="M1160" s="32"/>
      <c r="N1160" s="32"/>
      <c r="O1160" s="32"/>
      <c r="P1160" s="32"/>
      <c r="Q1160" s="32"/>
      <c r="R1160" s="32"/>
      <c r="S1160" s="32"/>
      <c r="T1160" s="32"/>
      <c r="U1160" s="32"/>
      <c r="V1160" s="32"/>
      <c r="W1160" s="32"/>
      <c r="X1160" s="32"/>
      <c r="Y1160" s="32"/>
      <c r="Z1160" s="32"/>
      <c r="AA1160" s="32"/>
      <c r="AB1160" s="32"/>
      <c r="AC1160" s="32"/>
      <c r="AD1160" s="32"/>
      <c r="AE1160" s="33"/>
      <c r="AF1160" s="33"/>
      <c r="AG1160" s="33"/>
      <c r="AH1160" s="33"/>
      <c r="AI1160" s="33"/>
      <c r="AJ1160" s="33"/>
      <c r="AK1160" s="33"/>
      <c r="AL1160" s="33"/>
      <c r="AM1160" s="33"/>
      <c r="AN1160" s="33"/>
      <c r="AO1160" s="33"/>
      <c r="AP1160" s="33"/>
      <c r="AQ1160" s="33"/>
      <c r="AR1160" s="33"/>
      <c r="AS1160" s="33"/>
    </row>
    <row r="1161" spans="1:45">
      <c r="A1161" s="30"/>
      <c r="B1161" s="29"/>
      <c r="C1161" s="31"/>
      <c r="D1161" s="32"/>
      <c r="E1161" s="32"/>
      <c r="F1161" s="32"/>
      <c r="G1161" s="32"/>
      <c r="H1161" s="32"/>
      <c r="I1161" s="32"/>
      <c r="J1161" s="32"/>
      <c r="K1161" s="32"/>
      <c r="L1161" s="32"/>
      <c r="M1161" s="32"/>
      <c r="N1161" s="32"/>
      <c r="O1161" s="32"/>
      <c r="P1161" s="32"/>
      <c r="Q1161" s="32"/>
      <c r="R1161" s="32"/>
      <c r="S1161" s="32"/>
      <c r="T1161" s="32"/>
      <c r="U1161" s="32"/>
      <c r="V1161" s="32"/>
      <c r="W1161" s="32"/>
      <c r="X1161" s="32"/>
      <c r="Y1161" s="32"/>
      <c r="Z1161" s="32"/>
      <c r="AA1161" s="32"/>
      <c r="AB1161" s="32"/>
      <c r="AC1161" s="32"/>
      <c r="AD1161" s="32"/>
      <c r="AE1161" s="33"/>
      <c r="AF1161" s="33"/>
      <c r="AG1161" s="33"/>
      <c r="AH1161" s="33"/>
      <c r="AI1161" s="33"/>
      <c r="AJ1161" s="33"/>
      <c r="AK1161" s="33"/>
      <c r="AL1161" s="33"/>
      <c r="AM1161" s="33"/>
      <c r="AN1161" s="33"/>
      <c r="AO1161" s="33"/>
      <c r="AP1161" s="33"/>
      <c r="AQ1161" s="33"/>
      <c r="AR1161" s="33"/>
      <c r="AS1161" s="33"/>
    </row>
    <row r="1162" spans="1:45">
      <c r="A1162" s="30"/>
      <c r="B1162" s="29"/>
      <c r="C1162" s="31"/>
      <c r="D1162" s="32"/>
      <c r="E1162" s="32"/>
      <c r="F1162" s="32"/>
      <c r="G1162" s="32"/>
      <c r="H1162" s="32"/>
      <c r="I1162" s="32"/>
      <c r="J1162" s="32"/>
      <c r="K1162" s="32"/>
      <c r="L1162" s="32"/>
      <c r="M1162" s="32"/>
      <c r="N1162" s="32"/>
      <c r="O1162" s="32"/>
      <c r="P1162" s="32"/>
      <c r="Q1162" s="32"/>
      <c r="R1162" s="32"/>
      <c r="S1162" s="32"/>
      <c r="T1162" s="32"/>
      <c r="U1162" s="32"/>
      <c r="V1162" s="32"/>
      <c r="W1162" s="32"/>
      <c r="X1162" s="32"/>
      <c r="Y1162" s="32"/>
      <c r="Z1162" s="32"/>
      <c r="AA1162" s="32"/>
      <c r="AB1162" s="32"/>
      <c r="AC1162" s="32"/>
      <c r="AD1162" s="32"/>
      <c r="AE1162" s="33"/>
      <c r="AF1162" s="33"/>
      <c r="AG1162" s="33"/>
      <c r="AH1162" s="33"/>
      <c r="AI1162" s="33"/>
      <c r="AJ1162" s="33"/>
      <c r="AK1162" s="33"/>
      <c r="AL1162" s="33"/>
      <c r="AM1162" s="33"/>
      <c r="AN1162" s="33"/>
      <c r="AO1162" s="33"/>
      <c r="AP1162" s="33"/>
      <c r="AQ1162" s="33"/>
      <c r="AR1162" s="33"/>
      <c r="AS1162" s="33"/>
    </row>
    <row r="1163" spans="1:45">
      <c r="A1163" s="30"/>
      <c r="B1163" s="29"/>
      <c r="C1163" s="31"/>
      <c r="D1163" s="32"/>
      <c r="E1163" s="32"/>
      <c r="F1163" s="32"/>
      <c r="G1163" s="32"/>
      <c r="H1163" s="32"/>
      <c r="I1163" s="32"/>
      <c r="J1163" s="32"/>
      <c r="K1163" s="32"/>
      <c r="L1163" s="32"/>
      <c r="M1163" s="32"/>
      <c r="N1163" s="32"/>
      <c r="O1163" s="32"/>
      <c r="P1163" s="32"/>
      <c r="Q1163" s="32"/>
      <c r="R1163" s="32"/>
      <c r="S1163" s="32"/>
      <c r="T1163" s="32"/>
      <c r="U1163" s="32"/>
      <c r="V1163" s="32"/>
      <c r="W1163" s="32"/>
      <c r="X1163" s="32"/>
      <c r="Y1163" s="32"/>
      <c r="Z1163" s="32"/>
      <c r="AA1163" s="32"/>
      <c r="AB1163" s="32"/>
      <c r="AC1163" s="32"/>
      <c r="AD1163" s="32"/>
      <c r="AE1163" s="33"/>
      <c r="AF1163" s="33"/>
      <c r="AG1163" s="33"/>
      <c r="AH1163" s="33"/>
      <c r="AI1163" s="33"/>
      <c r="AJ1163" s="33"/>
      <c r="AK1163" s="33"/>
      <c r="AL1163" s="33"/>
      <c r="AM1163" s="33"/>
      <c r="AN1163" s="33"/>
      <c r="AO1163" s="33"/>
      <c r="AP1163" s="33"/>
      <c r="AQ1163" s="33"/>
      <c r="AR1163" s="33"/>
      <c r="AS1163" s="33"/>
    </row>
    <row r="1164" spans="1:45">
      <c r="A1164" s="30"/>
      <c r="B1164" s="29"/>
      <c r="C1164" s="31"/>
      <c r="D1164" s="32"/>
      <c r="E1164" s="32"/>
      <c r="F1164" s="32"/>
      <c r="G1164" s="32"/>
      <c r="H1164" s="32"/>
      <c r="I1164" s="32"/>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3"/>
      <c r="AF1164" s="33"/>
      <c r="AG1164" s="33"/>
      <c r="AH1164" s="33"/>
      <c r="AI1164" s="33"/>
      <c r="AJ1164" s="33"/>
      <c r="AK1164" s="33"/>
      <c r="AL1164" s="33"/>
      <c r="AM1164" s="33"/>
      <c r="AN1164" s="33"/>
      <c r="AO1164" s="33"/>
      <c r="AP1164" s="33"/>
      <c r="AQ1164" s="33"/>
      <c r="AR1164" s="33"/>
      <c r="AS1164" s="33"/>
    </row>
    <row r="1165" spans="1:45">
      <c r="A1165" s="30"/>
      <c r="B1165" s="29"/>
      <c r="C1165" s="31"/>
      <c r="D1165" s="32"/>
      <c r="E1165" s="32"/>
      <c r="F1165" s="32"/>
      <c r="G1165" s="32"/>
      <c r="H1165" s="32"/>
      <c r="I1165" s="32"/>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3"/>
      <c r="AF1165" s="33"/>
      <c r="AG1165" s="33"/>
      <c r="AH1165" s="33"/>
      <c r="AI1165" s="33"/>
      <c r="AJ1165" s="33"/>
      <c r="AK1165" s="33"/>
      <c r="AL1165" s="33"/>
      <c r="AM1165" s="33"/>
      <c r="AN1165" s="33"/>
      <c r="AO1165" s="33"/>
      <c r="AP1165" s="33"/>
      <c r="AQ1165" s="33"/>
      <c r="AR1165" s="33"/>
      <c r="AS1165" s="33"/>
    </row>
    <row r="1166" spans="1:45">
      <c r="A1166" s="30"/>
      <c r="B1166" s="29"/>
      <c r="C1166" s="31"/>
      <c r="D1166" s="32"/>
      <c r="E1166" s="32"/>
      <c r="F1166" s="32"/>
      <c r="G1166" s="32"/>
      <c r="H1166" s="32"/>
      <c r="I1166" s="32"/>
      <c r="J1166" s="32"/>
      <c r="K1166" s="32"/>
      <c r="L1166" s="32"/>
      <c r="M1166" s="32"/>
      <c r="N1166" s="32"/>
      <c r="O1166" s="32"/>
      <c r="P1166" s="32"/>
      <c r="Q1166" s="32"/>
      <c r="R1166" s="32"/>
      <c r="S1166" s="32"/>
      <c r="T1166" s="32"/>
      <c r="U1166" s="32"/>
      <c r="V1166" s="32"/>
      <c r="W1166" s="32"/>
      <c r="X1166" s="32"/>
      <c r="Y1166" s="32"/>
      <c r="Z1166" s="32"/>
      <c r="AA1166" s="32"/>
      <c r="AB1166" s="32"/>
      <c r="AC1166" s="32"/>
      <c r="AD1166" s="32"/>
      <c r="AE1166" s="33"/>
      <c r="AF1166" s="33"/>
      <c r="AG1166" s="33"/>
      <c r="AH1166" s="33"/>
      <c r="AI1166" s="33"/>
      <c r="AJ1166" s="33"/>
      <c r="AK1166" s="33"/>
      <c r="AL1166" s="33"/>
      <c r="AM1166" s="33"/>
      <c r="AN1166" s="33"/>
      <c r="AO1166" s="33"/>
      <c r="AP1166" s="33"/>
      <c r="AQ1166" s="33"/>
      <c r="AR1166" s="33"/>
      <c r="AS1166" s="33"/>
    </row>
    <row r="1167" spans="1:45">
      <c r="A1167" s="30"/>
      <c r="B1167" s="29"/>
      <c r="C1167" s="31"/>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2"/>
      <c r="AD1167" s="32"/>
      <c r="AE1167" s="33"/>
      <c r="AF1167" s="33"/>
      <c r="AG1167" s="33"/>
      <c r="AH1167" s="33"/>
      <c r="AI1167" s="33"/>
      <c r="AJ1167" s="33"/>
      <c r="AK1167" s="33"/>
      <c r="AL1167" s="33"/>
      <c r="AM1167" s="33"/>
      <c r="AN1167" s="33"/>
      <c r="AO1167" s="33"/>
      <c r="AP1167" s="33"/>
      <c r="AQ1167" s="33"/>
      <c r="AR1167" s="33"/>
      <c r="AS1167" s="33"/>
    </row>
    <row r="1168" spans="1:45">
      <c r="A1168" s="30"/>
      <c r="B1168" s="29"/>
      <c r="C1168" s="31"/>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3"/>
      <c r="AF1168" s="33"/>
      <c r="AG1168" s="33"/>
      <c r="AH1168" s="33"/>
      <c r="AI1168" s="33"/>
      <c r="AJ1168" s="33"/>
      <c r="AK1168" s="33"/>
      <c r="AL1168" s="33"/>
      <c r="AM1168" s="33"/>
      <c r="AN1168" s="33"/>
      <c r="AO1168" s="33"/>
      <c r="AP1168" s="33"/>
      <c r="AQ1168" s="33"/>
      <c r="AR1168" s="33"/>
      <c r="AS1168" s="33"/>
    </row>
    <row r="1169" spans="1:45">
      <c r="A1169" s="30"/>
      <c r="B1169" s="29"/>
      <c r="C1169" s="31"/>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2"/>
      <c r="AD1169" s="32"/>
      <c r="AE1169" s="33"/>
      <c r="AF1169" s="33"/>
      <c r="AG1169" s="33"/>
      <c r="AH1169" s="33"/>
      <c r="AI1169" s="33"/>
      <c r="AJ1169" s="33"/>
      <c r="AK1169" s="33"/>
      <c r="AL1169" s="33"/>
      <c r="AM1169" s="33"/>
      <c r="AN1169" s="33"/>
      <c r="AO1169" s="33"/>
      <c r="AP1169" s="33"/>
      <c r="AQ1169" s="33"/>
      <c r="AR1169" s="33"/>
      <c r="AS1169" s="33"/>
    </row>
    <row r="1170" spans="1:45">
      <c r="A1170" s="30"/>
      <c r="B1170" s="29"/>
      <c r="C1170" s="31"/>
      <c r="D1170" s="32"/>
      <c r="E1170" s="32"/>
      <c r="F1170" s="32"/>
      <c r="G1170" s="32"/>
      <c r="H1170" s="32"/>
      <c r="I1170" s="32"/>
      <c r="J1170" s="32"/>
      <c r="K1170" s="32"/>
      <c r="L1170" s="32"/>
      <c r="M1170" s="32"/>
      <c r="N1170" s="32"/>
      <c r="O1170" s="32"/>
      <c r="P1170" s="32"/>
      <c r="Q1170" s="32"/>
      <c r="R1170" s="32"/>
      <c r="S1170" s="32"/>
      <c r="T1170" s="32"/>
      <c r="U1170" s="32"/>
      <c r="V1170" s="32"/>
      <c r="W1170" s="32"/>
      <c r="X1170" s="32"/>
      <c r="Y1170" s="32"/>
      <c r="Z1170" s="32"/>
      <c r="AA1170" s="32"/>
      <c r="AB1170" s="32"/>
      <c r="AC1170" s="32"/>
      <c r="AD1170" s="32"/>
      <c r="AE1170" s="33"/>
      <c r="AF1170" s="33"/>
      <c r="AG1170" s="33"/>
      <c r="AH1170" s="33"/>
      <c r="AI1170" s="33"/>
      <c r="AJ1170" s="33"/>
      <c r="AK1170" s="33"/>
      <c r="AL1170" s="33"/>
      <c r="AM1170" s="33"/>
      <c r="AN1170" s="33"/>
      <c r="AO1170" s="33"/>
      <c r="AP1170" s="33"/>
      <c r="AQ1170" s="33"/>
      <c r="AR1170" s="33"/>
      <c r="AS1170" s="33"/>
    </row>
    <row r="1171" spans="1:45">
      <c r="A1171" s="30"/>
      <c r="B1171" s="29"/>
      <c r="C1171" s="31"/>
      <c r="D1171" s="32"/>
      <c r="E1171" s="32"/>
      <c r="F1171" s="32"/>
      <c r="G1171" s="32"/>
      <c r="H1171" s="32"/>
      <c r="I1171" s="32"/>
      <c r="J1171" s="32"/>
      <c r="K1171" s="32"/>
      <c r="L1171" s="32"/>
      <c r="M1171" s="32"/>
      <c r="N1171" s="32"/>
      <c r="O1171" s="32"/>
      <c r="P1171" s="32"/>
      <c r="Q1171" s="32"/>
      <c r="R1171" s="32"/>
      <c r="S1171" s="32"/>
      <c r="T1171" s="32"/>
      <c r="U1171" s="32"/>
      <c r="V1171" s="32"/>
      <c r="W1171" s="32"/>
      <c r="X1171" s="32"/>
      <c r="Y1171" s="32"/>
      <c r="Z1171" s="32"/>
      <c r="AA1171" s="32"/>
      <c r="AB1171" s="32"/>
      <c r="AC1171" s="32"/>
      <c r="AD1171" s="32"/>
      <c r="AE1171" s="33"/>
      <c r="AF1171" s="33"/>
      <c r="AG1171" s="33"/>
      <c r="AH1171" s="33"/>
      <c r="AI1171" s="33"/>
      <c r="AJ1171" s="33"/>
      <c r="AK1171" s="33"/>
      <c r="AL1171" s="33"/>
      <c r="AM1171" s="33"/>
      <c r="AN1171" s="33"/>
      <c r="AO1171" s="33"/>
      <c r="AP1171" s="33"/>
      <c r="AQ1171" s="33"/>
      <c r="AR1171" s="33"/>
      <c r="AS1171" s="33"/>
    </row>
    <row r="1172" spans="1:45">
      <c r="A1172" s="30"/>
      <c r="B1172" s="29"/>
      <c r="C1172" s="31"/>
      <c r="D1172" s="32"/>
      <c r="E1172" s="32"/>
      <c r="F1172" s="32"/>
      <c r="G1172" s="32"/>
      <c r="H1172" s="32"/>
      <c r="I1172" s="32"/>
      <c r="J1172" s="32"/>
      <c r="K1172" s="32"/>
      <c r="L1172" s="32"/>
      <c r="M1172" s="32"/>
      <c r="N1172" s="32"/>
      <c r="O1172" s="32"/>
      <c r="P1172" s="32"/>
      <c r="Q1172" s="32"/>
      <c r="R1172" s="32"/>
      <c r="S1172" s="32"/>
      <c r="T1172" s="32"/>
      <c r="U1172" s="32"/>
      <c r="V1172" s="32"/>
      <c r="W1172" s="32"/>
      <c r="X1172" s="32"/>
      <c r="Y1172" s="32"/>
      <c r="Z1172" s="32"/>
      <c r="AA1172" s="32"/>
      <c r="AB1172" s="32"/>
      <c r="AC1172" s="32"/>
      <c r="AD1172" s="32"/>
      <c r="AE1172" s="33"/>
      <c r="AF1172" s="33"/>
      <c r="AG1172" s="33"/>
      <c r="AH1172" s="33"/>
      <c r="AI1172" s="33"/>
      <c r="AJ1172" s="33"/>
      <c r="AK1172" s="33"/>
      <c r="AL1172" s="33"/>
      <c r="AM1172" s="33"/>
      <c r="AN1172" s="33"/>
      <c r="AO1172" s="33"/>
      <c r="AP1172" s="33"/>
      <c r="AQ1172" s="33"/>
      <c r="AR1172" s="33"/>
      <c r="AS1172" s="33"/>
    </row>
    <row r="1173" spans="1:45">
      <c r="A1173" s="30"/>
      <c r="B1173" s="29"/>
      <c r="C1173" s="31"/>
      <c r="D1173" s="32"/>
      <c r="E1173" s="32"/>
      <c r="F1173" s="32"/>
      <c r="G1173" s="32"/>
      <c r="H1173" s="32"/>
      <c r="I1173" s="32"/>
      <c r="J1173" s="32"/>
      <c r="K1173" s="32"/>
      <c r="L1173" s="32"/>
      <c r="M1173" s="32"/>
      <c r="N1173" s="32"/>
      <c r="O1173" s="32"/>
      <c r="P1173" s="32"/>
      <c r="Q1173" s="32"/>
      <c r="R1173" s="32"/>
      <c r="S1173" s="32"/>
      <c r="T1173" s="32"/>
      <c r="U1173" s="32"/>
      <c r="V1173" s="32"/>
      <c r="W1173" s="32"/>
      <c r="X1173" s="32"/>
      <c r="Y1173" s="32"/>
      <c r="Z1173" s="32"/>
      <c r="AA1173" s="32"/>
      <c r="AB1173" s="32"/>
      <c r="AC1173" s="32"/>
      <c r="AD1173" s="32"/>
      <c r="AE1173" s="33"/>
      <c r="AF1173" s="33"/>
      <c r="AG1173" s="33"/>
      <c r="AH1173" s="33"/>
      <c r="AI1173" s="33"/>
      <c r="AJ1173" s="33"/>
      <c r="AK1173" s="33"/>
      <c r="AL1173" s="33"/>
      <c r="AM1173" s="33"/>
      <c r="AN1173" s="33"/>
      <c r="AO1173" s="33"/>
      <c r="AP1173" s="33"/>
      <c r="AQ1173" s="33"/>
      <c r="AR1173" s="33"/>
      <c r="AS1173" s="33"/>
    </row>
    <row r="1174" spans="1:45">
      <c r="A1174" s="30"/>
      <c r="B1174" s="29"/>
      <c r="C1174" s="31"/>
      <c r="D1174" s="32"/>
      <c r="E1174" s="32"/>
      <c r="F1174" s="32"/>
      <c r="G1174" s="32"/>
      <c r="H1174" s="32"/>
      <c r="I1174" s="32"/>
      <c r="J1174" s="32"/>
      <c r="K1174" s="32"/>
      <c r="L1174" s="32"/>
      <c r="M1174" s="32"/>
      <c r="N1174" s="32"/>
      <c r="O1174" s="32"/>
      <c r="P1174" s="32"/>
      <c r="Q1174" s="32"/>
      <c r="R1174" s="32"/>
      <c r="S1174" s="32"/>
      <c r="T1174" s="32"/>
      <c r="U1174" s="32"/>
      <c r="V1174" s="32"/>
      <c r="W1174" s="32"/>
      <c r="X1174" s="32"/>
      <c r="Y1174" s="32"/>
      <c r="Z1174" s="32"/>
      <c r="AA1174" s="32"/>
      <c r="AB1174" s="32"/>
      <c r="AC1174" s="32"/>
      <c r="AD1174" s="32"/>
      <c r="AE1174" s="33"/>
      <c r="AF1174" s="33"/>
      <c r="AG1174" s="33"/>
      <c r="AH1174" s="33"/>
      <c r="AI1174" s="33"/>
      <c r="AJ1174" s="33"/>
      <c r="AK1174" s="33"/>
      <c r="AL1174" s="33"/>
      <c r="AM1174" s="33"/>
      <c r="AN1174" s="33"/>
      <c r="AO1174" s="33"/>
      <c r="AP1174" s="33"/>
      <c r="AQ1174" s="33"/>
      <c r="AR1174" s="33"/>
      <c r="AS1174" s="33"/>
    </row>
    <row r="1175" spans="1:45">
      <c r="A1175" s="30"/>
      <c r="B1175" s="29"/>
      <c r="C1175" s="31"/>
      <c r="D1175" s="32"/>
      <c r="E1175" s="32"/>
      <c r="F1175" s="32"/>
      <c r="G1175" s="32"/>
      <c r="H1175" s="32"/>
      <c r="I1175" s="32"/>
      <c r="J1175" s="32"/>
      <c r="K1175" s="32"/>
      <c r="L1175" s="32"/>
      <c r="M1175" s="32"/>
      <c r="N1175" s="32"/>
      <c r="O1175" s="32"/>
      <c r="P1175" s="32"/>
      <c r="Q1175" s="32"/>
      <c r="R1175" s="32"/>
      <c r="S1175" s="32"/>
      <c r="T1175" s="32"/>
      <c r="U1175" s="32"/>
      <c r="V1175" s="32"/>
      <c r="W1175" s="32"/>
      <c r="X1175" s="32"/>
      <c r="Y1175" s="32"/>
      <c r="Z1175" s="32"/>
      <c r="AA1175" s="32"/>
      <c r="AB1175" s="32"/>
      <c r="AC1175" s="32"/>
      <c r="AD1175" s="32"/>
      <c r="AE1175" s="33"/>
      <c r="AF1175" s="33"/>
      <c r="AG1175" s="33"/>
      <c r="AH1175" s="33"/>
      <c r="AI1175" s="33"/>
      <c r="AJ1175" s="33"/>
      <c r="AK1175" s="33"/>
      <c r="AL1175" s="33"/>
      <c r="AM1175" s="33"/>
      <c r="AN1175" s="33"/>
      <c r="AO1175" s="33"/>
      <c r="AP1175" s="33"/>
      <c r="AQ1175" s="33"/>
      <c r="AR1175" s="33"/>
      <c r="AS1175" s="33"/>
    </row>
    <row r="1176" spans="1:45">
      <c r="A1176" s="30"/>
      <c r="B1176" s="29"/>
      <c r="C1176" s="31"/>
      <c r="D1176" s="32"/>
      <c r="E1176" s="32"/>
      <c r="F1176" s="32"/>
      <c r="G1176" s="32"/>
      <c r="H1176" s="32"/>
      <c r="I1176" s="32"/>
      <c r="J1176" s="32"/>
      <c r="K1176" s="32"/>
      <c r="L1176" s="32"/>
      <c r="M1176" s="32"/>
      <c r="N1176" s="32"/>
      <c r="O1176" s="32"/>
      <c r="P1176" s="32"/>
      <c r="Q1176" s="32"/>
      <c r="R1176" s="32"/>
      <c r="S1176" s="32"/>
      <c r="T1176" s="32"/>
      <c r="U1176" s="32"/>
      <c r="V1176" s="32"/>
      <c r="W1176" s="32"/>
      <c r="X1176" s="32"/>
      <c r="Y1176" s="32"/>
      <c r="Z1176" s="32"/>
      <c r="AA1176" s="32"/>
      <c r="AB1176" s="32"/>
      <c r="AC1176" s="32"/>
      <c r="AD1176" s="32"/>
      <c r="AE1176" s="33"/>
      <c r="AF1176" s="33"/>
      <c r="AG1176" s="33"/>
      <c r="AH1176" s="33"/>
      <c r="AI1176" s="33"/>
      <c r="AJ1176" s="33"/>
      <c r="AK1176" s="33"/>
      <c r="AL1176" s="33"/>
      <c r="AM1176" s="33"/>
      <c r="AN1176" s="33"/>
      <c r="AO1176" s="33"/>
      <c r="AP1176" s="33"/>
      <c r="AQ1176" s="33"/>
      <c r="AR1176" s="33"/>
      <c r="AS1176" s="33"/>
    </row>
    <row r="1177" spans="1:45">
      <c r="A1177" s="30"/>
      <c r="B1177" s="29"/>
      <c r="C1177" s="31"/>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2"/>
      <c r="AD1177" s="32"/>
      <c r="AE1177" s="33"/>
      <c r="AF1177" s="33"/>
      <c r="AG1177" s="33"/>
      <c r="AH1177" s="33"/>
      <c r="AI1177" s="33"/>
      <c r="AJ1177" s="33"/>
      <c r="AK1177" s="33"/>
      <c r="AL1177" s="33"/>
      <c r="AM1177" s="33"/>
      <c r="AN1177" s="33"/>
      <c r="AO1177" s="33"/>
      <c r="AP1177" s="33"/>
      <c r="AQ1177" s="33"/>
      <c r="AR1177" s="33"/>
      <c r="AS1177" s="33"/>
    </row>
    <row r="1178" spans="1:45">
      <c r="A1178" s="30"/>
      <c r="B1178" s="29"/>
      <c r="C1178" s="31"/>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2"/>
      <c r="AD1178" s="32"/>
      <c r="AE1178" s="33"/>
      <c r="AF1178" s="33"/>
      <c r="AG1178" s="33"/>
      <c r="AH1178" s="33"/>
      <c r="AI1178" s="33"/>
      <c r="AJ1178" s="33"/>
      <c r="AK1178" s="33"/>
      <c r="AL1178" s="33"/>
      <c r="AM1178" s="33"/>
      <c r="AN1178" s="33"/>
      <c r="AO1178" s="33"/>
      <c r="AP1178" s="33"/>
      <c r="AQ1178" s="33"/>
      <c r="AR1178" s="33"/>
      <c r="AS1178" s="33"/>
    </row>
    <row r="1179" spans="1:45">
      <c r="A1179" s="30"/>
      <c r="B1179" s="29"/>
      <c r="C1179" s="31"/>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2"/>
      <c r="AD1179" s="32"/>
      <c r="AE1179" s="33"/>
      <c r="AF1179" s="33"/>
      <c r="AG1179" s="33"/>
      <c r="AH1179" s="33"/>
      <c r="AI1179" s="33"/>
      <c r="AJ1179" s="33"/>
      <c r="AK1179" s="33"/>
      <c r="AL1179" s="33"/>
      <c r="AM1179" s="33"/>
      <c r="AN1179" s="33"/>
      <c r="AO1179" s="33"/>
      <c r="AP1179" s="33"/>
      <c r="AQ1179" s="33"/>
      <c r="AR1179" s="33"/>
      <c r="AS1179" s="33"/>
    </row>
    <row r="1180" spans="1:45">
      <c r="A1180" s="30"/>
      <c r="B1180" s="29"/>
      <c r="C1180" s="31"/>
      <c r="D1180" s="32"/>
      <c r="E1180" s="32"/>
      <c r="F1180" s="32"/>
      <c r="G1180" s="32"/>
      <c r="H1180" s="32"/>
      <c r="I1180" s="32"/>
      <c r="J1180" s="32"/>
      <c r="K1180" s="32"/>
      <c r="L1180" s="32"/>
      <c r="M1180" s="32"/>
      <c r="N1180" s="32"/>
      <c r="O1180" s="32"/>
      <c r="P1180" s="32"/>
      <c r="Q1180" s="32"/>
      <c r="R1180" s="32"/>
      <c r="S1180" s="32"/>
      <c r="T1180" s="32"/>
      <c r="U1180" s="32"/>
      <c r="V1180" s="32"/>
      <c r="W1180" s="32"/>
      <c r="X1180" s="32"/>
      <c r="Y1180" s="32"/>
      <c r="Z1180" s="32"/>
      <c r="AA1180" s="32"/>
      <c r="AB1180" s="32"/>
      <c r="AC1180" s="32"/>
      <c r="AD1180" s="32"/>
      <c r="AE1180" s="33"/>
      <c r="AF1180" s="33"/>
      <c r="AG1180" s="33"/>
      <c r="AH1180" s="33"/>
      <c r="AI1180" s="33"/>
      <c r="AJ1180" s="33"/>
      <c r="AK1180" s="33"/>
      <c r="AL1180" s="33"/>
      <c r="AM1180" s="33"/>
      <c r="AN1180" s="33"/>
      <c r="AO1180" s="33"/>
      <c r="AP1180" s="33"/>
      <c r="AQ1180" s="33"/>
      <c r="AR1180" s="33"/>
      <c r="AS1180" s="33"/>
    </row>
    <row r="1181" spans="1:45">
      <c r="A1181" s="30"/>
      <c r="B1181" s="29"/>
      <c r="C1181" s="31"/>
      <c r="D1181" s="32"/>
      <c r="E1181" s="32"/>
      <c r="F1181" s="32"/>
      <c r="G1181" s="32"/>
      <c r="H1181" s="32"/>
      <c r="I1181" s="32"/>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3"/>
      <c r="AF1181" s="33"/>
      <c r="AG1181" s="33"/>
      <c r="AH1181" s="33"/>
      <c r="AI1181" s="33"/>
      <c r="AJ1181" s="33"/>
      <c r="AK1181" s="33"/>
      <c r="AL1181" s="33"/>
      <c r="AM1181" s="33"/>
      <c r="AN1181" s="33"/>
      <c r="AO1181" s="33"/>
      <c r="AP1181" s="33"/>
      <c r="AQ1181" s="33"/>
      <c r="AR1181" s="33"/>
      <c r="AS1181" s="33"/>
    </row>
    <row r="1182" spans="1:45">
      <c r="A1182" s="30"/>
      <c r="B1182" s="29"/>
      <c r="C1182" s="31"/>
      <c r="D1182" s="32"/>
      <c r="E1182" s="32"/>
      <c r="F1182" s="32"/>
      <c r="G1182" s="32"/>
      <c r="H1182" s="32"/>
      <c r="I1182" s="32"/>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3"/>
      <c r="AF1182" s="33"/>
      <c r="AG1182" s="33"/>
      <c r="AH1182" s="33"/>
      <c r="AI1182" s="33"/>
      <c r="AJ1182" s="33"/>
      <c r="AK1182" s="33"/>
      <c r="AL1182" s="33"/>
      <c r="AM1182" s="33"/>
      <c r="AN1182" s="33"/>
      <c r="AO1182" s="33"/>
      <c r="AP1182" s="33"/>
      <c r="AQ1182" s="33"/>
      <c r="AR1182" s="33"/>
      <c r="AS1182" s="33"/>
    </row>
    <row r="1183" spans="1:45">
      <c r="A1183" s="30"/>
      <c r="B1183" s="29"/>
      <c r="C1183" s="31"/>
      <c r="D1183" s="32"/>
      <c r="E1183" s="32"/>
      <c r="F1183" s="32"/>
      <c r="G1183" s="32"/>
      <c r="H1183" s="32"/>
      <c r="I1183" s="32"/>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3"/>
      <c r="AF1183" s="33"/>
      <c r="AG1183" s="33"/>
      <c r="AH1183" s="33"/>
      <c r="AI1183" s="33"/>
      <c r="AJ1183" s="33"/>
      <c r="AK1183" s="33"/>
      <c r="AL1183" s="33"/>
      <c r="AM1183" s="33"/>
      <c r="AN1183" s="33"/>
      <c r="AO1183" s="33"/>
      <c r="AP1183" s="33"/>
      <c r="AQ1183" s="33"/>
      <c r="AR1183" s="33"/>
      <c r="AS1183" s="33"/>
    </row>
    <row r="1184" spans="1:45">
      <c r="A1184" s="30"/>
      <c r="B1184" s="29"/>
      <c r="C1184" s="31"/>
      <c r="D1184" s="32"/>
      <c r="E1184" s="32"/>
      <c r="F1184" s="32"/>
      <c r="G1184" s="32"/>
      <c r="H1184" s="32"/>
      <c r="I1184" s="32"/>
      <c r="J1184" s="32"/>
      <c r="K1184" s="32"/>
      <c r="L1184" s="32"/>
      <c r="M1184" s="32"/>
      <c r="N1184" s="32"/>
      <c r="O1184" s="32"/>
      <c r="P1184" s="32"/>
      <c r="Q1184" s="32"/>
      <c r="R1184" s="32"/>
      <c r="S1184" s="32"/>
      <c r="T1184" s="32"/>
      <c r="U1184" s="32"/>
      <c r="V1184" s="32"/>
      <c r="W1184" s="32"/>
      <c r="X1184" s="32"/>
      <c r="Y1184" s="32"/>
      <c r="Z1184" s="32"/>
      <c r="AA1184" s="32"/>
      <c r="AB1184" s="32"/>
      <c r="AC1184" s="32"/>
      <c r="AD1184" s="32"/>
      <c r="AE1184" s="33"/>
      <c r="AF1184" s="33"/>
      <c r="AG1184" s="33"/>
      <c r="AH1184" s="33"/>
      <c r="AI1184" s="33"/>
      <c r="AJ1184" s="33"/>
      <c r="AK1184" s="33"/>
      <c r="AL1184" s="33"/>
      <c r="AM1184" s="33"/>
      <c r="AN1184" s="33"/>
      <c r="AO1184" s="33"/>
      <c r="AP1184" s="33"/>
      <c r="AQ1184" s="33"/>
      <c r="AR1184" s="33"/>
      <c r="AS1184" s="33"/>
    </row>
    <row r="1185" spans="1:45">
      <c r="A1185" s="30"/>
      <c r="B1185" s="29"/>
      <c r="C1185" s="31"/>
      <c r="D1185" s="32"/>
      <c r="E1185" s="32"/>
      <c r="F1185" s="32"/>
      <c r="G1185" s="32"/>
      <c r="H1185" s="32"/>
      <c r="I1185" s="32"/>
      <c r="J1185" s="32"/>
      <c r="K1185" s="32"/>
      <c r="L1185" s="32"/>
      <c r="M1185" s="32"/>
      <c r="N1185" s="32"/>
      <c r="O1185" s="32"/>
      <c r="P1185" s="32"/>
      <c r="Q1185" s="32"/>
      <c r="R1185" s="32"/>
      <c r="S1185" s="32"/>
      <c r="T1185" s="32"/>
      <c r="U1185" s="32"/>
      <c r="V1185" s="32"/>
      <c r="W1185" s="32"/>
      <c r="X1185" s="32"/>
      <c r="Y1185" s="32"/>
      <c r="Z1185" s="32"/>
      <c r="AA1185" s="32"/>
      <c r="AB1185" s="32"/>
      <c r="AC1185" s="32"/>
      <c r="AD1185" s="32"/>
      <c r="AE1185" s="33"/>
      <c r="AF1185" s="33"/>
      <c r="AG1185" s="33"/>
      <c r="AH1185" s="33"/>
      <c r="AI1185" s="33"/>
      <c r="AJ1185" s="33"/>
      <c r="AK1185" s="33"/>
      <c r="AL1185" s="33"/>
      <c r="AM1185" s="33"/>
      <c r="AN1185" s="33"/>
      <c r="AO1185" s="33"/>
      <c r="AP1185" s="33"/>
      <c r="AQ1185" s="33"/>
      <c r="AR1185" s="33"/>
      <c r="AS1185" s="33"/>
    </row>
    <row r="1186" spans="1:45">
      <c r="A1186" s="30"/>
      <c r="B1186" s="29"/>
      <c r="C1186" s="31"/>
      <c r="D1186" s="32"/>
      <c r="E1186" s="32"/>
      <c r="F1186" s="32"/>
      <c r="G1186" s="32"/>
      <c r="H1186" s="32"/>
      <c r="I1186" s="32"/>
      <c r="J1186" s="32"/>
      <c r="K1186" s="32"/>
      <c r="L1186" s="32"/>
      <c r="M1186" s="32"/>
      <c r="N1186" s="32"/>
      <c r="O1186" s="32"/>
      <c r="P1186" s="32"/>
      <c r="Q1186" s="32"/>
      <c r="R1186" s="32"/>
      <c r="S1186" s="32"/>
      <c r="T1186" s="32"/>
      <c r="U1186" s="32"/>
      <c r="V1186" s="32"/>
      <c r="W1186" s="32"/>
      <c r="X1186" s="32"/>
      <c r="Y1186" s="32"/>
      <c r="Z1186" s="32"/>
      <c r="AA1186" s="32"/>
      <c r="AB1186" s="32"/>
      <c r="AC1186" s="32"/>
      <c r="AD1186" s="32"/>
      <c r="AE1186" s="33"/>
      <c r="AF1186" s="33"/>
      <c r="AG1186" s="33"/>
      <c r="AH1186" s="33"/>
      <c r="AI1186" s="33"/>
      <c r="AJ1186" s="33"/>
      <c r="AK1186" s="33"/>
      <c r="AL1186" s="33"/>
      <c r="AM1186" s="33"/>
      <c r="AN1186" s="33"/>
      <c r="AO1186" s="33"/>
      <c r="AP1186" s="33"/>
      <c r="AQ1186" s="33"/>
      <c r="AR1186" s="33"/>
      <c r="AS1186" s="33"/>
    </row>
    <row r="1187" spans="1:45">
      <c r="A1187" s="30"/>
      <c r="B1187" s="29"/>
      <c r="C1187" s="31"/>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2"/>
      <c r="AD1187" s="32"/>
      <c r="AE1187" s="33"/>
      <c r="AF1187" s="33"/>
      <c r="AG1187" s="33"/>
      <c r="AH1187" s="33"/>
      <c r="AI1187" s="33"/>
      <c r="AJ1187" s="33"/>
      <c r="AK1187" s="33"/>
      <c r="AL1187" s="33"/>
      <c r="AM1187" s="33"/>
      <c r="AN1187" s="33"/>
      <c r="AO1187" s="33"/>
      <c r="AP1187" s="33"/>
      <c r="AQ1187" s="33"/>
      <c r="AR1187" s="33"/>
      <c r="AS1187" s="33"/>
    </row>
    <row r="1188" spans="1:45">
      <c r="A1188" s="30"/>
      <c r="B1188" s="29"/>
      <c r="C1188" s="31"/>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3"/>
      <c r="AF1188" s="33"/>
      <c r="AG1188" s="33"/>
      <c r="AH1188" s="33"/>
      <c r="AI1188" s="33"/>
      <c r="AJ1188" s="33"/>
      <c r="AK1188" s="33"/>
      <c r="AL1188" s="33"/>
      <c r="AM1188" s="33"/>
      <c r="AN1188" s="33"/>
      <c r="AO1188" s="33"/>
      <c r="AP1188" s="33"/>
      <c r="AQ1188" s="33"/>
      <c r="AR1188" s="33"/>
      <c r="AS1188" s="33"/>
    </row>
    <row r="1189" spans="1:45">
      <c r="A1189" s="30"/>
      <c r="B1189" s="29"/>
      <c r="C1189" s="31"/>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2"/>
      <c r="AD1189" s="32"/>
      <c r="AE1189" s="33"/>
      <c r="AF1189" s="33"/>
      <c r="AG1189" s="33"/>
      <c r="AH1189" s="33"/>
      <c r="AI1189" s="33"/>
      <c r="AJ1189" s="33"/>
      <c r="AK1189" s="33"/>
      <c r="AL1189" s="33"/>
      <c r="AM1189" s="33"/>
      <c r="AN1189" s="33"/>
      <c r="AO1189" s="33"/>
      <c r="AP1189" s="33"/>
      <c r="AQ1189" s="33"/>
      <c r="AR1189" s="33"/>
      <c r="AS1189" s="33"/>
    </row>
    <row r="1190" spans="1:45">
      <c r="A1190" s="30"/>
      <c r="B1190" s="29"/>
      <c r="C1190" s="31"/>
      <c r="D1190" s="32"/>
      <c r="E1190" s="32"/>
      <c r="F1190" s="32"/>
      <c r="G1190" s="32"/>
      <c r="H1190" s="32"/>
      <c r="I1190" s="32"/>
      <c r="J1190" s="32"/>
      <c r="K1190" s="32"/>
      <c r="L1190" s="32"/>
      <c r="M1190" s="32"/>
      <c r="N1190" s="32"/>
      <c r="O1190" s="32"/>
      <c r="P1190" s="32"/>
      <c r="Q1190" s="32"/>
      <c r="R1190" s="32"/>
      <c r="S1190" s="32"/>
      <c r="T1190" s="32"/>
      <c r="U1190" s="32"/>
      <c r="V1190" s="32"/>
      <c r="W1190" s="32"/>
      <c r="X1190" s="32"/>
      <c r="Y1190" s="32"/>
      <c r="Z1190" s="32"/>
      <c r="AA1190" s="32"/>
      <c r="AB1190" s="32"/>
      <c r="AC1190" s="32"/>
      <c r="AD1190" s="32"/>
      <c r="AE1190" s="33"/>
      <c r="AF1190" s="33"/>
      <c r="AG1190" s="33"/>
      <c r="AH1190" s="33"/>
      <c r="AI1190" s="33"/>
      <c r="AJ1190" s="33"/>
      <c r="AK1190" s="33"/>
      <c r="AL1190" s="33"/>
      <c r="AM1190" s="33"/>
      <c r="AN1190" s="33"/>
      <c r="AO1190" s="33"/>
      <c r="AP1190" s="33"/>
      <c r="AQ1190" s="33"/>
      <c r="AR1190" s="33"/>
      <c r="AS1190" s="33"/>
    </row>
    <row r="1191" spans="1:45">
      <c r="A1191" s="30"/>
      <c r="B1191" s="29"/>
      <c r="C1191" s="31"/>
      <c r="D1191" s="32"/>
      <c r="E1191" s="32"/>
      <c r="F1191" s="32"/>
      <c r="G1191" s="32"/>
      <c r="H1191" s="32"/>
      <c r="I1191" s="32"/>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3"/>
      <c r="AF1191" s="33"/>
      <c r="AG1191" s="33"/>
      <c r="AH1191" s="33"/>
      <c r="AI1191" s="33"/>
      <c r="AJ1191" s="33"/>
      <c r="AK1191" s="33"/>
      <c r="AL1191" s="33"/>
      <c r="AM1191" s="33"/>
      <c r="AN1191" s="33"/>
      <c r="AO1191" s="33"/>
      <c r="AP1191" s="33"/>
      <c r="AQ1191" s="33"/>
      <c r="AR1191" s="33"/>
      <c r="AS1191" s="33"/>
    </row>
    <row r="1192" spans="1:45">
      <c r="A1192" s="30"/>
      <c r="B1192" s="29"/>
      <c r="C1192" s="31"/>
      <c r="D1192" s="32"/>
      <c r="E1192" s="32"/>
      <c r="F1192" s="32"/>
      <c r="G1192" s="32"/>
      <c r="H1192" s="32"/>
      <c r="I1192" s="32"/>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3"/>
      <c r="AF1192" s="33"/>
      <c r="AG1192" s="33"/>
      <c r="AH1192" s="33"/>
      <c r="AI1192" s="33"/>
      <c r="AJ1192" s="33"/>
      <c r="AK1192" s="33"/>
      <c r="AL1192" s="33"/>
      <c r="AM1192" s="33"/>
      <c r="AN1192" s="33"/>
      <c r="AO1192" s="33"/>
      <c r="AP1192" s="33"/>
      <c r="AQ1192" s="33"/>
      <c r="AR1192" s="33"/>
      <c r="AS1192" s="33"/>
    </row>
    <row r="1193" spans="1:45">
      <c r="A1193" s="30"/>
      <c r="B1193" s="29"/>
      <c r="C1193" s="31"/>
      <c r="D1193" s="32"/>
      <c r="E1193" s="32"/>
      <c r="F1193" s="32"/>
      <c r="G1193" s="32"/>
      <c r="H1193" s="32"/>
      <c r="I1193" s="32"/>
      <c r="J1193" s="32"/>
      <c r="K1193" s="32"/>
      <c r="L1193" s="32"/>
      <c r="M1193" s="32"/>
      <c r="N1193" s="32"/>
      <c r="O1193" s="32"/>
      <c r="P1193" s="32"/>
      <c r="Q1193" s="32"/>
      <c r="R1193" s="32"/>
      <c r="S1193" s="32"/>
      <c r="T1193" s="32"/>
      <c r="U1193" s="32"/>
      <c r="V1193" s="32"/>
      <c r="W1193" s="32"/>
      <c r="X1193" s="32"/>
      <c r="Y1193" s="32"/>
      <c r="Z1193" s="32"/>
      <c r="AA1193" s="32"/>
      <c r="AB1193" s="32"/>
      <c r="AC1193" s="32"/>
      <c r="AD1193" s="32"/>
      <c r="AE1193" s="33"/>
      <c r="AF1193" s="33"/>
      <c r="AG1193" s="33"/>
      <c r="AH1193" s="33"/>
      <c r="AI1193" s="33"/>
      <c r="AJ1193" s="33"/>
      <c r="AK1193" s="33"/>
      <c r="AL1193" s="33"/>
      <c r="AM1193" s="33"/>
      <c r="AN1193" s="33"/>
      <c r="AO1193" s="33"/>
      <c r="AP1193" s="33"/>
      <c r="AQ1193" s="33"/>
      <c r="AR1193" s="33"/>
      <c r="AS1193" s="33"/>
    </row>
    <row r="1194" spans="1:45">
      <c r="A1194" s="30"/>
      <c r="B1194" s="29"/>
      <c r="C1194" s="31"/>
      <c r="D1194" s="32"/>
      <c r="E1194" s="32"/>
      <c r="F1194" s="32"/>
      <c r="G1194" s="32"/>
      <c r="H1194" s="32"/>
      <c r="I1194" s="32"/>
      <c r="J1194" s="32"/>
      <c r="K1194" s="32"/>
      <c r="L1194" s="32"/>
      <c r="M1194" s="32"/>
      <c r="N1194" s="32"/>
      <c r="O1194" s="32"/>
      <c r="P1194" s="32"/>
      <c r="Q1194" s="32"/>
      <c r="R1194" s="32"/>
      <c r="S1194" s="32"/>
      <c r="T1194" s="32"/>
      <c r="U1194" s="32"/>
      <c r="V1194" s="32"/>
      <c r="W1194" s="32"/>
      <c r="X1194" s="32"/>
      <c r="Y1194" s="32"/>
      <c r="Z1194" s="32"/>
      <c r="AA1194" s="32"/>
      <c r="AB1194" s="32"/>
      <c r="AC1194" s="32"/>
      <c r="AD1194" s="32"/>
      <c r="AE1194" s="33"/>
      <c r="AF1194" s="33"/>
      <c r="AG1194" s="33"/>
      <c r="AH1194" s="33"/>
      <c r="AI1194" s="33"/>
      <c r="AJ1194" s="33"/>
      <c r="AK1194" s="33"/>
      <c r="AL1194" s="33"/>
      <c r="AM1194" s="33"/>
      <c r="AN1194" s="33"/>
      <c r="AO1194" s="33"/>
      <c r="AP1194" s="33"/>
      <c r="AQ1194" s="33"/>
      <c r="AR1194" s="33"/>
      <c r="AS1194" s="33"/>
    </row>
    <row r="1195" spans="1:45">
      <c r="A1195" s="30"/>
      <c r="B1195" s="29"/>
      <c r="C1195" s="31"/>
      <c r="D1195" s="32"/>
      <c r="E1195" s="32"/>
      <c r="F1195" s="32"/>
      <c r="G1195" s="32"/>
      <c r="H1195" s="32"/>
      <c r="I1195" s="32"/>
      <c r="J1195" s="32"/>
      <c r="K1195" s="32"/>
      <c r="L1195" s="32"/>
      <c r="M1195" s="32"/>
      <c r="N1195" s="32"/>
      <c r="O1195" s="32"/>
      <c r="P1195" s="32"/>
      <c r="Q1195" s="32"/>
      <c r="R1195" s="32"/>
      <c r="S1195" s="32"/>
      <c r="T1195" s="32"/>
      <c r="U1195" s="32"/>
      <c r="V1195" s="32"/>
      <c r="W1195" s="32"/>
      <c r="X1195" s="32"/>
      <c r="Y1195" s="32"/>
      <c r="Z1195" s="32"/>
      <c r="AA1195" s="32"/>
      <c r="AB1195" s="32"/>
      <c r="AC1195" s="32"/>
      <c r="AD1195" s="32"/>
      <c r="AE1195" s="33"/>
      <c r="AF1195" s="33"/>
      <c r="AG1195" s="33"/>
      <c r="AH1195" s="33"/>
      <c r="AI1195" s="33"/>
      <c r="AJ1195" s="33"/>
      <c r="AK1195" s="33"/>
      <c r="AL1195" s="33"/>
      <c r="AM1195" s="33"/>
      <c r="AN1195" s="33"/>
      <c r="AO1195" s="33"/>
      <c r="AP1195" s="33"/>
      <c r="AQ1195" s="33"/>
      <c r="AR1195" s="33"/>
      <c r="AS1195" s="33"/>
    </row>
    <row r="1196" spans="1:45">
      <c r="A1196" s="30"/>
      <c r="B1196" s="29"/>
      <c r="C1196" s="31"/>
      <c r="D1196" s="32"/>
      <c r="E1196" s="32"/>
      <c r="F1196" s="32"/>
      <c r="G1196" s="32"/>
      <c r="H1196" s="32"/>
      <c r="I1196" s="32"/>
      <c r="J1196" s="32"/>
      <c r="K1196" s="32"/>
      <c r="L1196" s="32"/>
      <c r="M1196" s="32"/>
      <c r="N1196" s="32"/>
      <c r="O1196" s="32"/>
      <c r="P1196" s="32"/>
      <c r="Q1196" s="32"/>
      <c r="R1196" s="32"/>
      <c r="S1196" s="32"/>
      <c r="T1196" s="32"/>
      <c r="U1196" s="32"/>
      <c r="V1196" s="32"/>
      <c r="W1196" s="32"/>
      <c r="X1196" s="32"/>
      <c r="Y1196" s="32"/>
      <c r="Z1196" s="32"/>
      <c r="AA1196" s="32"/>
      <c r="AB1196" s="32"/>
      <c r="AC1196" s="32"/>
      <c r="AD1196" s="32"/>
      <c r="AE1196" s="33"/>
      <c r="AF1196" s="33"/>
      <c r="AG1196" s="33"/>
      <c r="AH1196" s="33"/>
      <c r="AI1196" s="33"/>
      <c r="AJ1196" s="33"/>
      <c r="AK1196" s="33"/>
      <c r="AL1196" s="33"/>
      <c r="AM1196" s="33"/>
      <c r="AN1196" s="33"/>
      <c r="AO1196" s="33"/>
      <c r="AP1196" s="33"/>
      <c r="AQ1196" s="33"/>
      <c r="AR1196" s="33"/>
      <c r="AS1196" s="33"/>
    </row>
    <row r="1197" spans="1:45">
      <c r="A1197" s="30"/>
      <c r="B1197" s="29"/>
      <c r="C1197" s="31"/>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2"/>
      <c r="AD1197" s="32"/>
      <c r="AE1197" s="33"/>
      <c r="AF1197" s="33"/>
      <c r="AG1197" s="33"/>
      <c r="AH1197" s="33"/>
      <c r="AI1197" s="33"/>
      <c r="AJ1197" s="33"/>
      <c r="AK1197" s="33"/>
      <c r="AL1197" s="33"/>
      <c r="AM1197" s="33"/>
      <c r="AN1197" s="33"/>
      <c r="AO1197" s="33"/>
      <c r="AP1197" s="33"/>
      <c r="AQ1197" s="33"/>
      <c r="AR1197" s="33"/>
      <c r="AS1197" s="33"/>
    </row>
    <row r="1198" spans="1:45">
      <c r="A1198" s="30"/>
      <c r="B1198" s="29"/>
      <c r="C1198" s="31"/>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3"/>
      <c r="AF1198" s="33"/>
      <c r="AG1198" s="33"/>
      <c r="AH1198" s="33"/>
      <c r="AI1198" s="33"/>
      <c r="AJ1198" s="33"/>
      <c r="AK1198" s="33"/>
      <c r="AL1198" s="33"/>
      <c r="AM1198" s="33"/>
      <c r="AN1198" s="33"/>
      <c r="AO1198" s="33"/>
      <c r="AP1198" s="33"/>
      <c r="AQ1198" s="33"/>
      <c r="AR1198" s="33"/>
      <c r="AS1198" s="33"/>
    </row>
    <row r="1199" spans="1:45">
      <c r="A1199" s="30"/>
      <c r="B1199" s="29"/>
      <c r="C1199" s="31"/>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2"/>
      <c r="AD1199" s="32"/>
      <c r="AE1199" s="33"/>
      <c r="AF1199" s="33"/>
      <c r="AG1199" s="33"/>
      <c r="AH1199" s="33"/>
      <c r="AI1199" s="33"/>
      <c r="AJ1199" s="33"/>
      <c r="AK1199" s="33"/>
      <c r="AL1199" s="33"/>
      <c r="AM1199" s="33"/>
      <c r="AN1199" s="33"/>
      <c r="AO1199" s="33"/>
      <c r="AP1199" s="33"/>
      <c r="AQ1199" s="33"/>
      <c r="AR1199" s="33"/>
      <c r="AS1199" s="33"/>
    </row>
    <row r="1200" spans="1:45">
      <c r="A1200" s="30"/>
      <c r="B1200" s="29"/>
      <c r="C1200" s="31"/>
      <c r="D1200" s="32"/>
      <c r="E1200" s="32"/>
      <c r="F1200" s="32"/>
      <c r="G1200" s="32"/>
      <c r="H1200" s="32"/>
      <c r="I1200" s="32"/>
      <c r="J1200" s="32"/>
      <c r="K1200" s="32"/>
      <c r="L1200" s="32"/>
      <c r="M1200" s="32"/>
      <c r="N1200" s="32"/>
      <c r="O1200" s="32"/>
      <c r="P1200" s="32"/>
      <c r="Q1200" s="32"/>
      <c r="R1200" s="32"/>
      <c r="S1200" s="32"/>
      <c r="T1200" s="32"/>
      <c r="U1200" s="32"/>
      <c r="V1200" s="32"/>
      <c r="W1200" s="32"/>
      <c r="X1200" s="32"/>
      <c r="Y1200" s="32"/>
      <c r="Z1200" s="32"/>
      <c r="AA1200" s="32"/>
      <c r="AB1200" s="32"/>
      <c r="AC1200" s="32"/>
      <c r="AD1200" s="32"/>
      <c r="AE1200" s="33"/>
      <c r="AF1200" s="33"/>
      <c r="AG1200" s="33"/>
      <c r="AH1200" s="33"/>
      <c r="AI1200" s="33"/>
      <c r="AJ1200" s="33"/>
      <c r="AK1200" s="33"/>
      <c r="AL1200" s="33"/>
      <c r="AM1200" s="33"/>
      <c r="AN1200" s="33"/>
      <c r="AO1200" s="33"/>
      <c r="AP1200" s="33"/>
      <c r="AQ1200" s="33"/>
      <c r="AR1200" s="33"/>
      <c r="AS1200" s="33"/>
    </row>
    <row r="1201" spans="1:45">
      <c r="A1201" s="30"/>
      <c r="B1201" s="29"/>
      <c r="C1201" s="31"/>
      <c r="D1201" s="32"/>
      <c r="E1201" s="32"/>
      <c r="F1201" s="32"/>
      <c r="G1201" s="32"/>
      <c r="H1201" s="32"/>
      <c r="I1201" s="32"/>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3"/>
      <c r="AF1201" s="33"/>
      <c r="AG1201" s="33"/>
      <c r="AH1201" s="33"/>
      <c r="AI1201" s="33"/>
      <c r="AJ1201" s="33"/>
      <c r="AK1201" s="33"/>
      <c r="AL1201" s="33"/>
      <c r="AM1201" s="33"/>
      <c r="AN1201" s="33"/>
      <c r="AO1201" s="33"/>
      <c r="AP1201" s="33"/>
      <c r="AQ1201" s="33"/>
      <c r="AR1201" s="33"/>
      <c r="AS1201" s="33"/>
    </row>
    <row r="1202" spans="1:45">
      <c r="A1202" s="30"/>
      <c r="B1202" s="29"/>
      <c r="C1202" s="31"/>
      <c r="D1202" s="32"/>
      <c r="E1202" s="32"/>
      <c r="F1202" s="32"/>
      <c r="G1202" s="32"/>
      <c r="H1202" s="32"/>
      <c r="I1202" s="32"/>
      <c r="J1202" s="32"/>
      <c r="K1202" s="32"/>
      <c r="L1202" s="32"/>
      <c r="M1202" s="32"/>
      <c r="N1202" s="32"/>
      <c r="O1202" s="32"/>
      <c r="P1202" s="32"/>
      <c r="Q1202" s="32"/>
      <c r="R1202" s="32"/>
      <c r="S1202" s="32"/>
      <c r="T1202" s="32"/>
      <c r="U1202" s="32"/>
      <c r="V1202" s="32"/>
      <c r="W1202" s="32"/>
      <c r="X1202" s="32"/>
      <c r="Y1202" s="32"/>
      <c r="Z1202" s="32"/>
      <c r="AA1202" s="32"/>
      <c r="AB1202" s="32"/>
      <c r="AC1202" s="32"/>
      <c r="AD1202" s="32"/>
      <c r="AE1202" s="33"/>
      <c r="AF1202" s="33"/>
      <c r="AG1202" s="33"/>
      <c r="AH1202" s="33"/>
      <c r="AI1202" s="33"/>
      <c r="AJ1202" s="33"/>
      <c r="AK1202" s="33"/>
      <c r="AL1202" s="33"/>
      <c r="AM1202" s="33"/>
      <c r="AN1202" s="33"/>
      <c r="AO1202" s="33"/>
      <c r="AP1202" s="33"/>
      <c r="AQ1202" s="33"/>
      <c r="AR1202" s="33"/>
      <c r="AS1202" s="33"/>
    </row>
    <row r="1203" spans="1:45">
      <c r="A1203" s="30"/>
      <c r="B1203" s="29"/>
      <c r="C1203" s="31"/>
      <c r="D1203" s="32"/>
      <c r="E1203" s="32"/>
      <c r="F1203" s="32"/>
      <c r="G1203" s="32"/>
      <c r="H1203" s="32"/>
      <c r="I1203" s="32"/>
      <c r="J1203" s="32"/>
      <c r="K1203" s="32"/>
      <c r="L1203" s="32"/>
      <c r="M1203" s="32"/>
      <c r="N1203" s="32"/>
      <c r="O1203" s="32"/>
      <c r="P1203" s="32"/>
      <c r="Q1203" s="32"/>
      <c r="R1203" s="32"/>
      <c r="S1203" s="32"/>
      <c r="T1203" s="32"/>
      <c r="U1203" s="32"/>
      <c r="V1203" s="32"/>
      <c r="W1203" s="32"/>
      <c r="X1203" s="32"/>
      <c r="Y1203" s="32"/>
      <c r="Z1203" s="32"/>
      <c r="AA1203" s="32"/>
      <c r="AB1203" s="32"/>
      <c r="AC1203" s="32"/>
      <c r="AD1203" s="32"/>
      <c r="AE1203" s="33"/>
      <c r="AF1203" s="33"/>
      <c r="AG1203" s="33"/>
      <c r="AH1203" s="33"/>
      <c r="AI1203" s="33"/>
      <c r="AJ1203" s="33"/>
      <c r="AK1203" s="33"/>
      <c r="AL1203" s="33"/>
      <c r="AM1203" s="33"/>
      <c r="AN1203" s="33"/>
      <c r="AO1203" s="33"/>
      <c r="AP1203" s="33"/>
      <c r="AQ1203" s="33"/>
      <c r="AR1203" s="33"/>
      <c r="AS1203" s="33"/>
    </row>
    <row r="1204" spans="1:45">
      <c r="A1204" s="30"/>
      <c r="B1204" s="29"/>
      <c r="C1204" s="31"/>
      <c r="D1204" s="32"/>
      <c r="E1204" s="32"/>
      <c r="F1204" s="32"/>
      <c r="G1204" s="32"/>
      <c r="H1204" s="32"/>
      <c r="I1204" s="32"/>
      <c r="J1204" s="32"/>
      <c r="K1204" s="32"/>
      <c r="L1204" s="32"/>
      <c r="M1204" s="32"/>
      <c r="N1204" s="32"/>
      <c r="O1204" s="32"/>
      <c r="P1204" s="32"/>
      <c r="Q1204" s="32"/>
      <c r="R1204" s="32"/>
      <c r="S1204" s="32"/>
      <c r="T1204" s="32"/>
      <c r="U1204" s="32"/>
      <c r="V1204" s="32"/>
      <c r="W1204" s="32"/>
      <c r="X1204" s="32"/>
      <c r="Y1204" s="32"/>
      <c r="Z1204" s="32"/>
      <c r="AA1204" s="32"/>
      <c r="AB1204" s="32"/>
      <c r="AC1204" s="32"/>
      <c r="AD1204" s="32"/>
      <c r="AE1204" s="33"/>
      <c r="AF1204" s="33"/>
      <c r="AG1204" s="33"/>
      <c r="AH1204" s="33"/>
      <c r="AI1204" s="33"/>
      <c r="AJ1204" s="33"/>
      <c r="AK1204" s="33"/>
      <c r="AL1204" s="33"/>
      <c r="AM1204" s="33"/>
      <c r="AN1204" s="33"/>
      <c r="AO1204" s="33"/>
      <c r="AP1204" s="33"/>
      <c r="AQ1204" s="33"/>
      <c r="AR1204" s="33"/>
      <c r="AS1204" s="33"/>
    </row>
    <row r="1205" spans="1:45">
      <c r="A1205" s="30"/>
      <c r="B1205" s="29"/>
      <c r="C1205" s="31"/>
      <c r="D1205" s="32"/>
      <c r="E1205" s="32"/>
      <c r="F1205" s="32"/>
      <c r="G1205" s="32"/>
      <c r="H1205" s="32"/>
      <c r="I1205" s="32"/>
      <c r="J1205" s="32"/>
      <c r="K1205" s="32"/>
      <c r="L1205" s="32"/>
      <c r="M1205" s="32"/>
      <c r="N1205" s="32"/>
      <c r="O1205" s="32"/>
      <c r="P1205" s="32"/>
      <c r="Q1205" s="32"/>
      <c r="R1205" s="32"/>
      <c r="S1205" s="32"/>
      <c r="T1205" s="32"/>
      <c r="U1205" s="32"/>
      <c r="V1205" s="32"/>
      <c r="W1205" s="32"/>
      <c r="X1205" s="32"/>
      <c r="Y1205" s="32"/>
      <c r="Z1205" s="32"/>
      <c r="AA1205" s="32"/>
      <c r="AB1205" s="32"/>
      <c r="AC1205" s="32"/>
      <c r="AD1205" s="32"/>
      <c r="AE1205" s="33"/>
      <c r="AF1205" s="33"/>
      <c r="AG1205" s="33"/>
      <c r="AH1205" s="33"/>
      <c r="AI1205" s="33"/>
      <c r="AJ1205" s="33"/>
      <c r="AK1205" s="33"/>
      <c r="AL1205" s="33"/>
      <c r="AM1205" s="33"/>
      <c r="AN1205" s="33"/>
      <c r="AO1205" s="33"/>
      <c r="AP1205" s="33"/>
      <c r="AQ1205" s="33"/>
      <c r="AR1205" s="33"/>
      <c r="AS1205" s="33"/>
    </row>
    <row r="1206" spans="1:45">
      <c r="A1206" s="30"/>
      <c r="B1206" s="29"/>
      <c r="C1206" s="31"/>
      <c r="D1206" s="32"/>
      <c r="E1206" s="32"/>
      <c r="F1206" s="32"/>
      <c r="G1206" s="32"/>
      <c r="H1206" s="32"/>
      <c r="I1206" s="32"/>
      <c r="J1206" s="32"/>
      <c r="K1206" s="32"/>
      <c r="L1206" s="32"/>
      <c r="M1206" s="32"/>
      <c r="N1206" s="32"/>
      <c r="O1206" s="32"/>
      <c r="P1206" s="32"/>
      <c r="Q1206" s="32"/>
      <c r="R1206" s="32"/>
      <c r="S1206" s="32"/>
      <c r="T1206" s="32"/>
      <c r="U1206" s="32"/>
      <c r="V1206" s="32"/>
      <c r="W1206" s="32"/>
      <c r="X1206" s="32"/>
      <c r="Y1206" s="32"/>
      <c r="Z1206" s="32"/>
      <c r="AA1206" s="32"/>
      <c r="AB1206" s="32"/>
      <c r="AC1206" s="32"/>
      <c r="AD1206" s="32"/>
      <c r="AE1206" s="33"/>
      <c r="AF1206" s="33"/>
      <c r="AG1206" s="33"/>
      <c r="AH1206" s="33"/>
      <c r="AI1206" s="33"/>
      <c r="AJ1206" s="33"/>
      <c r="AK1206" s="33"/>
      <c r="AL1206" s="33"/>
      <c r="AM1206" s="33"/>
      <c r="AN1206" s="33"/>
      <c r="AO1206" s="33"/>
      <c r="AP1206" s="33"/>
      <c r="AQ1206" s="33"/>
      <c r="AR1206" s="33"/>
      <c r="AS1206" s="33"/>
    </row>
    <row r="1207" spans="1:45">
      <c r="A1207" s="30"/>
      <c r="B1207" s="29"/>
      <c r="C1207" s="31"/>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2"/>
      <c r="AD1207" s="32"/>
      <c r="AE1207" s="33"/>
      <c r="AF1207" s="33"/>
      <c r="AG1207" s="33"/>
      <c r="AH1207" s="33"/>
      <c r="AI1207" s="33"/>
      <c r="AJ1207" s="33"/>
      <c r="AK1207" s="33"/>
      <c r="AL1207" s="33"/>
      <c r="AM1207" s="33"/>
      <c r="AN1207" s="33"/>
      <c r="AO1207" s="33"/>
      <c r="AP1207" s="33"/>
      <c r="AQ1207" s="33"/>
      <c r="AR1207" s="33"/>
      <c r="AS1207" s="33"/>
    </row>
    <row r="1208" spans="1:45">
      <c r="A1208" s="30"/>
      <c r="B1208" s="29"/>
      <c r="C1208" s="31"/>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2"/>
      <c r="AD1208" s="32"/>
      <c r="AE1208" s="33"/>
      <c r="AF1208" s="33"/>
      <c r="AG1208" s="33"/>
      <c r="AH1208" s="33"/>
      <c r="AI1208" s="33"/>
      <c r="AJ1208" s="33"/>
      <c r="AK1208" s="33"/>
      <c r="AL1208" s="33"/>
      <c r="AM1208" s="33"/>
      <c r="AN1208" s="33"/>
      <c r="AO1208" s="33"/>
      <c r="AP1208" s="33"/>
      <c r="AQ1208" s="33"/>
      <c r="AR1208" s="33"/>
      <c r="AS1208" s="33"/>
    </row>
    <row r="1209" spans="1:45">
      <c r="A1209" s="30"/>
      <c r="B1209" s="29"/>
      <c r="C1209" s="31"/>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2"/>
      <c r="AD1209" s="32"/>
      <c r="AE1209" s="33"/>
      <c r="AF1209" s="33"/>
      <c r="AG1209" s="33"/>
      <c r="AH1209" s="33"/>
      <c r="AI1209" s="33"/>
      <c r="AJ1209" s="33"/>
      <c r="AK1209" s="33"/>
      <c r="AL1209" s="33"/>
      <c r="AM1209" s="33"/>
      <c r="AN1209" s="33"/>
      <c r="AO1209" s="33"/>
      <c r="AP1209" s="33"/>
      <c r="AQ1209" s="33"/>
      <c r="AR1209" s="33"/>
      <c r="AS1209" s="33"/>
    </row>
    <row r="1210" spans="1:45">
      <c r="A1210" s="30"/>
      <c r="B1210" s="29"/>
      <c r="C1210" s="31"/>
      <c r="D1210" s="32"/>
      <c r="E1210" s="32"/>
      <c r="F1210" s="32"/>
      <c r="G1210" s="32"/>
      <c r="H1210" s="32"/>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3"/>
      <c r="AF1210" s="33"/>
      <c r="AG1210" s="33"/>
      <c r="AH1210" s="33"/>
      <c r="AI1210" s="33"/>
      <c r="AJ1210" s="33"/>
      <c r="AK1210" s="33"/>
      <c r="AL1210" s="33"/>
      <c r="AM1210" s="33"/>
      <c r="AN1210" s="33"/>
      <c r="AO1210" s="33"/>
      <c r="AP1210" s="33"/>
      <c r="AQ1210" s="33"/>
      <c r="AR1210" s="33"/>
      <c r="AS1210" s="33"/>
    </row>
    <row r="1211" spans="1:45">
      <c r="A1211" s="30"/>
      <c r="B1211" s="29"/>
      <c r="C1211" s="31"/>
      <c r="D1211" s="32"/>
      <c r="E1211" s="32"/>
      <c r="F1211" s="32"/>
      <c r="G1211" s="32"/>
      <c r="H1211" s="32"/>
      <c r="I1211" s="32"/>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3"/>
      <c r="AF1211" s="33"/>
      <c r="AG1211" s="33"/>
      <c r="AH1211" s="33"/>
      <c r="AI1211" s="33"/>
      <c r="AJ1211" s="33"/>
      <c r="AK1211" s="33"/>
      <c r="AL1211" s="33"/>
      <c r="AM1211" s="33"/>
      <c r="AN1211" s="33"/>
      <c r="AO1211" s="33"/>
      <c r="AP1211" s="33"/>
      <c r="AQ1211" s="33"/>
      <c r="AR1211" s="33"/>
      <c r="AS1211" s="33"/>
    </row>
    <row r="1212" spans="1:45">
      <c r="A1212" s="30"/>
      <c r="B1212" s="29"/>
      <c r="C1212" s="31"/>
      <c r="D1212" s="32"/>
      <c r="E1212" s="32"/>
      <c r="F1212" s="32"/>
      <c r="G1212" s="32"/>
      <c r="H1212" s="32"/>
      <c r="I1212" s="32"/>
      <c r="J1212" s="32"/>
      <c r="K1212" s="32"/>
      <c r="L1212" s="32"/>
      <c r="M1212" s="32"/>
      <c r="N1212" s="32"/>
      <c r="O1212" s="32"/>
      <c r="P1212" s="32"/>
      <c r="Q1212" s="32"/>
      <c r="R1212" s="32"/>
      <c r="S1212" s="32"/>
      <c r="T1212" s="32"/>
      <c r="U1212" s="32"/>
      <c r="V1212" s="32"/>
      <c r="W1212" s="32"/>
      <c r="X1212" s="32"/>
      <c r="Y1212" s="32"/>
      <c r="Z1212" s="32"/>
      <c r="AA1212" s="32"/>
      <c r="AB1212" s="32"/>
      <c r="AC1212" s="32"/>
      <c r="AD1212" s="32"/>
      <c r="AE1212" s="33"/>
      <c r="AF1212" s="33"/>
      <c r="AG1212" s="33"/>
      <c r="AH1212" s="33"/>
      <c r="AI1212" s="33"/>
      <c r="AJ1212" s="33"/>
      <c r="AK1212" s="33"/>
      <c r="AL1212" s="33"/>
      <c r="AM1212" s="33"/>
      <c r="AN1212" s="33"/>
      <c r="AO1212" s="33"/>
      <c r="AP1212" s="33"/>
      <c r="AQ1212" s="33"/>
      <c r="AR1212" s="33"/>
      <c r="AS1212" s="33"/>
    </row>
    <row r="1213" spans="1:45">
      <c r="A1213" s="30"/>
      <c r="B1213" s="29"/>
      <c r="C1213" s="31"/>
      <c r="D1213" s="32"/>
      <c r="E1213" s="32"/>
      <c r="F1213" s="32"/>
      <c r="G1213" s="32"/>
      <c r="H1213" s="32"/>
      <c r="I1213" s="32"/>
      <c r="J1213" s="32"/>
      <c r="K1213" s="32"/>
      <c r="L1213" s="32"/>
      <c r="M1213" s="32"/>
      <c r="N1213" s="32"/>
      <c r="O1213" s="32"/>
      <c r="P1213" s="32"/>
      <c r="Q1213" s="32"/>
      <c r="R1213" s="32"/>
      <c r="S1213" s="32"/>
      <c r="T1213" s="32"/>
      <c r="U1213" s="32"/>
      <c r="V1213" s="32"/>
      <c r="W1213" s="32"/>
      <c r="X1213" s="32"/>
      <c r="Y1213" s="32"/>
      <c r="Z1213" s="32"/>
      <c r="AA1213" s="32"/>
      <c r="AB1213" s="32"/>
      <c r="AC1213" s="32"/>
      <c r="AD1213" s="32"/>
      <c r="AE1213" s="33"/>
      <c r="AF1213" s="33"/>
      <c r="AG1213" s="33"/>
      <c r="AH1213" s="33"/>
      <c r="AI1213" s="33"/>
      <c r="AJ1213" s="33"/>
      <c r="AK1213" s="33"/>
      <c r="AL1213" s="33"/>
      <c r="AM1213" s="33"/>
      <c r="AN1213" s="33"/>
      <c r="AO1213" s="33"/>
      <c r="AP1213" s="33"/>
      <c r="AQ1213" s="33"/>
      <c r="AR1213" s="33"/>
      <c r="AS1213" s="33"/>
    </row>
    <row r="1214" spans="1:45">
      <c r="A1214" s="30"/>
      <c r="B1214" s="29"/>
      <c r="C1214" s="31"/>
      <c r="D1214" s="32"/>
      <c r="E1214" s="32"/>
      <c r="F1214" s="32"/>
      <c r="G1214" s="32"/>
      <c r="H1214" s="32"/>
      <c r="I1214" s="32"/>
      <c r="J1214" s="32"/>
      <c r="K1214" s="32"/>
      <c r="L1214" s="32"/>
      <c r="M1214" s="32"/>
      <c r="N1214" s="32"/>
      <c r="O1214" s="32"/>
      <c r="P1214" s="32"/>
      <c r="Q1214" s="32"/>
      <c r="R1214" s="32"/>
      <c r="S1214" s="32"/>
      <c r="T1214" s="32"/>
      <c r="U1214" s="32"/>
      <c r="V1214" s="32"/>
      <c r="W1214" s="32"/>
      <c r="X1214" s="32"/>
      <c r="Y1214" s="32"/>
      <c r="Z1214" s="32"/>
      <c r="AA1214" s="32"/>
      <c r="AB1214" s="32"/>
      <c r="AC1214" s="32"/>
      <c r="AD1214" s="32"/>
      <c r="AE1214" s="33"/>
      <c r="AF1214" s="33"/>
      <c r="AG1214" s="33"/>
      <c r="AH1214" s="33"/>
      <c r="AI1214" s="33"/>
      <c r="AJ1214" s="33"/>
      <c r="AK1214" s="33"/>
      <c r="AL1214" s="33"/>
      <c r="AM1214" s="33"/>
      <c r="AN1214" s="33"/>
      <c r="AO1214" s="33"/>
      <c r="AP1214" s="33"/>
      <c r="AQ1214" s="33"/>
      <c r="AR1214" s="33"/>
      <c r="AS1214" s="33"/>
    </row>
    <row r="1215" spans="1:45">
      <c r="A1215" s="30"/>
      <c r="B1215" s="29"/>
      <c r="C1215" s="31"/>
      <c r="D1215" s="32"/>
      <c r="E1215" s="32"/>
      <c r="F1215" s="32"/>
      <c r="G1215" s="32"/>
      <c r="H1215" s="32"/>
      <c r="I1215" s="32"/>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3"/>
      <c r="AF1215" s="33"/>
      <c r="AG1215" s="33"/>
      <c r="AH1215" s="33"/>
      <c r="AI1215" s="33"/>
      <c r="AJ1215" s="33"/>
      <c r="AK1215" s="33"/>
      <c r="AL1215" s="33"/>
      <c r="AM1215" s="33"/>
      <c r="AN1215" s="33"/>
      <c r="AO1215" s="33"/>
      <c r="AP1215" s="33"/>
      <c r="AQ1215" s="33"/>
      <c r="AR1215" s="33"/>
      <c r="AS1215" s="33"/>
    </row>
    <row r="1216" spans="1:45">
      <c r="A1216" s="30"/>
      <c r="B1216" s="29"/>
      <c r="C1216" s="31"/>
      <c r="D1216" s="32"/>
      <c r="E1216" s="32"/>
      <c r="F1216" s="32"/>
      <c r="G1216" s="32"/>
      <c r="H1216" s="32"/>
      <c r="I1216" s="32"/>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3"/>
      <c r="AF1216" s="33"/>
      <c r="AG1216" s="33"/>
      <c r="AH1216" s="33"/>
      <c r="AI1216" s="33"/>
      <c r="AJ1216" s="33"/>
      <c r="AK1216" s="33"/>
      <c r="AL1216" s="33"/>
      <c r="AM1216" s="33"/>
      <c r="AN1216" s="33"/>
      <c r="AO1216" s="33"/>
      <c r="AP1216" s="33"/>
      <c r="AQ1216" s="33"/>
      <c r="AR1216" s="33"/>
      <c r="AS1216" s="33"/>
    </row>
    <row r="1217" spans="1:45">
      <c r="A1217" s="30"/>
      <c r="B1217" s="29"/>
      <c r="C1217" s="31"/>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3"/>
      <c r="AF1217" s="33"/>
      <c r="AG1217" s="33"/>
      <c r="AH1217" s="33"/>
      <c r="AI1217" s="33"/>
      <c r="AJ1217" s="33"/>
      <c r="AK1217" s="33"/>
      <c r="AL1217" s="33"/>
      <c r="AM1217" s="33"/>
      <c r="AN1217" s="33"/>
      <c r="AO1217" s="33"/>
      <c r="AP1217" s="33"/>
      <c r="AQ1217" s="33"/>
      <c r="AR1217" s="33"/>
      <c r="AS1217" s="33"/>
    </row>
    <row r="1218" spans="1:45">
      <c r="A1218" s="30"/>
      <c r="B1218" s="29"/>
      <c r="C1218" s="31"/>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2"/>
      <c r="AD1218" s="32"/>
      <c r="AE1218" s="33"/>
      <c r="AF1218" s="33"/>
      <c r="AG1218" s="33"/>
      <c r="AH1218" s="33"/>
      <c r="AI1218" s="33"/>
      <c r="AJ1218" s="33"/>
      <c r="AK1218" s="33"/>
      <c r="AL1218" s="33"/>
      <c r="AM1218" s="33"/>
      <c r="AN1218" s="33"/>
      <c r="AO1218" s="33"/>
      <c r="AP1218" s="33"/>
      <c r="AQ1218" s="33"/>
      <c r="AR1218" s="33"/>
      <c r="AS1218" s="33"/>
    </row>
    <row r="1219" spans="1:45">
      <c r="A1219" s="30"/>
      <c r="B1219" s="29"/>
      <c r="C1219" s="31"/>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3"/>
      <c r="AF1219" s="33"/>
      <c r="AG1219" s="33"/>
      <c r="AH1219" s="33"/>
      <c r="AI1219" s="33"/>
      <c r="AJ1219" s="33"/>
      <c r="AK1219" s="33"/>
      <c r="AL1219" s="33"/>
      <c r="AM1219" s="33"/>
      <c r="AN1219" s="33"/>
      <c r="AO1219" s="33"/>
      <c r="AP1219" s="33"/>
      <c r="AQ1219" s="33"/>
      <c r="AR1219" s="33"/>
      <c r="AS1219" s="33"/>
    </row>
    <row r="1220" spans="1:45">
      <c r="A1220" s="30"/>
      <c r="B1220" s="29"/>
      <c r="C1220" s="31"/>
      <c r="D1220" s="32"/>
      <c r="E1220" s="32"/>
      <c r="F1220" s="32"/>
      <c r="G1220" s="32"/>
      <c r="H1220" s="32"/>
      <c r="I1220" s="32"/>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3"/>
      <c r="AF1220" s="33"/>
      <c r="AG1220" s="33"/>
      <c r="AH1220" s="33"/>
      <c r="AI1220" s="33"/>
      <c r="AJ1220" s="33"/>
      <c r="AK1220" s="33"/>
      <c r="AL1220" s="33"/>
      <c r="AM1220" s="33"/>
      <c r="AN1220" s="33"/>
      <c r="AO1220" s="33"/>
      <c r="AP1220" s="33"/>
      <c r="AQ1220" s="33"/>
      <c r="AR1220" s="33"/>
      <c r="AS1220" s="33"/>
    </row>
    <row r="1221" spans="1:45">
      <c r="A1221" s="30"/>
      <c r="B1221" s="29"/>
      <c r="C1221" s="31"/>
      <c r="D1221" s="32"/>
      <c r="E1221" s="32"/>
      <c r="F1221" s="32"/>
      <c r="G1221" s="32"/>
      <c r="H1221" s="32"/>
      <c r="I1221" s="32"/>
      <c r="J1221" s="32"/>
      <c r="K1221" s="32"/>
      <c r="L1221" s="32"/>
      <c r="M1221" s="32"/>
      <c r="N1221" s="32"/>
      <c r="O1221" s="32"/>
      <c r="P1221" s="32"/>
      <c r="Q1221" s="32"/>
      <c r="R1221" s="32"/>
      <c r="S1221" s="32"/>
      <c r="T1221" s="32"/>
      <c r="U1221" s="32"/>
      <c r="V1221" s="32"/>
      <c r="W1221" s="32"/>
      <c r="X1221" s="32"/>
      <c r="Y1221" s="32"/>
      <c r="Z1221" s="32"/>
      <c r="AA1221" s="32"/>
      <c r="AB1221" s="32"/>
      <c r="AC1221" s="32"/>
      <c r="AD1221" s="32"/>
      <c r="AE1221" s="33"/>
      <c r="AF1221" s="33"/>
      <c r="AG1221" s="33"/>
      <c r="AH1221" s="33"/>
      <c r="AI1221" s="33"/>
      <c r="AJ1221" s="33"/>
      <c r="AK1221" s="33"/>
      <c r="AL1221" s="33"/>
      <c r="AM1221" s="33"/>
      <c r="AN1221" s="33"/>
      <c r="AO1221" s="33"/>
      <c r="AP1221" s="33"/>
      <c r="AQ1221" s="33"/>
      <c r="AR1221" s="33"/>
      <c r="AS1221" s="33"/>
    </row>
    <row r="1222" spans="1:45">
      <c r="A1222" s="30"/>
      <c r="B1222" s="29"/>
      <c r="C1222" s="31"/>
      <c r="D1222" s="32"/>
      <c r="E1222" s="32"/>
      <c r="F1222" s="32"/>
      <c r="G1222" s="32"/>
      <c r="H1222" s="32"/>
      <c r="I1222" s="32"/>
      <c r="J1222" s="32"/>
      <c r="K1222" s="32"/>
      <c r="L1222" s="32"/>
      <c r="M1222" s="32"/>
      <c r="N1222" s="32"/>
      <c r="O1222" s="32"/>
      <c r="P1222" s="32"/>
      <c r="Q1222" s="32"/>
      <c r="R1222" s="32"/>
      <c r="S1222" s="32"/>
      <c r="T1222" s="32"/>
      <c r="U1222" s="32"/>
      <c r="V1222" s="32"/>
      <c r="W1222" s="32"/>
      <c r="X1222" s="32"/>
      <c r="Y1222" s="32"/>
      <c r="Z1222" s="32"/>
      <c r="AA1222" s="32"/>
      <c r="AB1222" s="32"/>
      <c r="AC1222" s="32"/>
      <c r="AD1222" s="32"/>
      <c r="AE1222" s="33"/>
      <c r="AF1222" s="33"/>
      <c r="AG1222" s="33"/>
      <c r="AH1222" s="33"/>
      <c r="AI1222" s="33"/>
      <c r="AJ1222" s="33"/>
      <c r="AK1222" s="33"/>
      <c r="AL1222" s="33"/>
      <c r="AM1222" s="33"/>
      <c r="AN1222" s="33"/>
      <c r="AO1222" s="33"/>
      <c r="AP1222" s="33"/>
      <c r="AQ1222" s="33"/>
      <c r="AR1222" s="33"/>
      <c r="AS1222" s="33"/>
    </row>
    <row r="1223" spans="1:45">
      <c r="A1223" s="30"/>
      <c r="B1223" s="29"/>
      <c r="C1223" s="31"/>
      <c r="D1223" s="32"/>
      <c r="E1223" s="32"/>
      <c r="F1223" s="32"/>
      <c r="G1223" s="32"/>
      <c r="H1223" s="32"/>
      <c r="I1223" s="32"/>
      <c r="J1223" s="32"/>
      <c r="K1223" s="32"/>
      <c r="L1223" s="32"/>
      <c r="M1223" s="32"/>
      <c r="N1223" s="32"/>
      <c r="O1223" s="32"/>
      <c r="P1223" s="32"/>
      <c r="Q1223" s="32"/>
      <c r="R1223" s="32"/>
      <c r="S1223" s="32"/>
      <c r="T1223" s="32"/>
      <c r="U1223" s="32"/>
      <c r="V1223" s="32"/>
      <c r="W1223" s="32"/>
      <c r="X1223" s="32"/>
      <c r="Y1223" s="32"/>
      <c r="Z1223" s="32"/>
      <c r="AA1223" s="32"/>
      <c r="AB1223" s="32"/>
      <c r="AC1223" s="32"/>
      <c r="AD1223" s="32"/>
      <c r="AE1223" s="33"/>
      <c r="AF1223" s="33"/>
      <c r="AG1223" s="33"/>
      <c r="AH1223" s="33"/>
      <c r="AI1223" s="33"/>
      <c r="AJ1223" s="33"/>
      <c r="AK1223" s="33"/>
      <c r="AL1223" s="33"/>
      <c r="AM1223" s="33"/>
      <c r="AN1223" s="33"/>
      <c r="AO1223" s="33"/>
      <c r="AP1223" s="33"/>
      <c r="AQ1223" s="33"/>
      <c r="AR1223" s="33"/>
      <c r="AS1223" s="33"/>
    </row>
    <row r="1224" spans="1:45">
      <c r="A1224" s="30"/>
      <c r="B1224" s="29"/>
      <c r="C1224" s="31"/>
      <c r="D1224" s="32"/>
      <c r="E1224" s="32"/>
      <c r="F1224" s="32"/>
      <c r="G1224" s="32"/>
      <c r="H1224" s="32"/>
      <c r="I1224" s="32"/>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3"/>
      <c r="AF1224" s="33"/>
      <c r="AG1224" s="33"/>
      <c r="AH1224" s="33"/>
      <c r="AI1224" s="33"/>
      <c r="AJ1224" s="33"/>
      <c r="AK1224" s="33"/>
      <c r="AL1224" s="33"/>
      <c r="AM1224" s="33"/>
      <c r="AN1224" s="33"/>
      <c r="AO1224" s="33"/>
      <c r="AP1224" s="33"/>
      <c r="AQ1224" s="33"/>
      <c r="AR1224" s="33"/>
      <c r="AS1224" s="33"/>
    </row>
    <row r="1225" spans="1:45">
      <c r="A1225" s="30"/>
      <c r="B1225" s="29"/>
      <c r="C1225" s="31"/>
      <c r="D1225" s="32"/>
      <c r="E1225" s="32"/>
      <c r="F1225" s="32"/>
      <c r="G1225" s="32"/>
      <c r="H1225" s="32"/>
      <c r="I1225" s="32"/>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3"/>
      <c r="AF1225" s="33"/>
      <c r="AG1225" s="33"/>
      <c r="AH1225" s="33"/>
      <c r="AI1225" s="33"/>
      <c r="AJ1225" s="33"/>
      <c r="AK1225" s="33"/>
      <c r="AL1225" s="33"/>
      <c r="AM1225" s="33"/>
      <c r="AN1225" s="33"/>
      <c r="AO1225" s="33"/>
      <c r="AP1225" s="33"/>
      <c r="AQ1225" s="33"/>
      <c r="AR1225" s="33"/>
      <c r="AS1225" s="33"/>
    </row>
    <row r="1226" spans="1:45">
      <c r="A1226" s="30"/>
      <c r="B1226" s="29"/>
      <c r="C1226" s="31"/>
      <c r="D1226" s="32"/>
      <c r="E1226" s="32"/>
      <c r="F1226" s="32"/>
      <c r="G1226" s="32"/>
      <c r="H1226" s="32"/>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3"/>
      <c r="AF1226" s="33"/>
      <c r="AG1226" s="33"/>
      <c r="AH1226" s="33"/>
      <c r="AI1226" s="33"/>
      <c r="AJ1226" s="33"/>
      <c r="AK1226" s="33"/>
      <c r="AL1226" s="33"/>
      <c r="AM1226" s="33"/>
      <c r="AN1226" s="33"/>
      <c r="AO1226" s="33"/>
      <c r="AP1226" s="33"/>
      <c r="AQ1226" s="33"/>
      <c r="AR1226" s="33"/>
      <c r="AS1226" s="33"/>
    </row>
    <row r="1227" spans="1:45">
      <c r="A1227" s="30"/>
      <c r="B1227" s="29"/>
      <c r="C1227" s="31"/>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2"/>
      <c r="AD1227" s="32"/>
      <c r="AE1227" s="33"/>
      <c r="AF1227" s="33"/>
      <c r="AG1227" s="33"/>
      <c r="AH1227" s="33"/>
      <c r="AI1227" s="33"/>
      <c r="AJ1227" s="33"/>
      <c r="AK1227" s="33"/>
      <c r="AL1227" s="33"/>
      <c r="AM1227" s="33"/>
      <c r="AN1227" s="33"/>
      <c r="AO1227" s="33"/>
      <c r="AP1227" s="33"/>
      <c r="AQ1227" s="33"/>
      <c r="AR1227" s="33"/>
      <c r="AS1227" s="33"/>
    </row>
    <row r="1228" spans="1:45">
      <c r="A1228" s="30"/>
      <c r="B1228" s="29"/>
      <c r="C1228" s="31"/>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3"/>
      <c r="AF1228" s="33"/>
      <c r="AG1228" s="33"/>
      <c r="AH1228" s="33"/>
      <c r="AI1228" s="33"/>
      <c r="AJ1228" s="33"/>
      <c r="AK1228" s="33"/>
      <c r="AL1228" s="33"/>
      <c r="AM1228" s="33"/>
      <c r="AN1228" s="33"/>
      <c r="AO1228" s="33"/>
      <c r="AP1228" s="33"/>
      <c r="AQ1228" s="33"/>
      <c r="AR1228" s="33"/>
      <c r="AS1228" s="33"/>
    </row>
    <row r="1229" spans="1:45">
      <c r="A1229" s="30"/>
      <c r="B1229" s="29"/>
      <c r="C1229" s="31"/>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2"/>
      <c r="AD1229" s="32"/>
      <c r="AE1229" s="33"/>
      <c r="AF1229" s="33"/>
      <c r="AG1229" s="33"/>
      <c r="AH1229" s="33"/>
      <c r="AI1229" s="33"/>
      <c r="AJ1229" s="33"/>
      <c r="AK1229" s="33"/>
      <c r="AL1229" s="33"/>
      <c r="AM1229" s="33"/>
      <c r="AN1229" s="33"/>
      <c r="AO1229" s="33"/>
      <c r="AP1229" s="33"/>
      <c r="AQ1229" s="33"/>
      <c r="AR1229" s="33"/>
      <c r="AS1229" s="33"/>
    </row>
    <row r="1230" spans="1:45">
      <c r="A1230" s="30"/>
      <c r="B1230" s="29"/>
      <c r="C1230" s="31"/>
      <c r="D1230" s="32"/>
      <c r="E1230" s="32"/>
      <c r="F1230" s="32"/>
      <c r="G1230" s="32"/>
      <c r="H1230" s="32"/>
      <c r="I1230" s="32"/>
      <c r="J1230" s="32"/>
      <c r="K1230" s="32"/>
      <c r="L1230" s="32"/>
      <c r="M1230" s="32"/>
      <c r="N1230" s="32"/>
      <c r="O1230" s="32"/>
      <c r="P1230" s="32"/>
      <c r="Q1230" s="32"/>
      <c r="R1230" s="32"/>
      <c r="S1230" s="32"/>
      <c r="T1230" s="32"/>
      <c r="U1230" s="32"/>
      <c r="V1230" s="32"/>
      <c r="W1230" s="32"/>
      <c r="X1230" s="32"/>
      <c r="Y1230" s="32"/>
      <c r="Z1230" s="32"/>
      <c r="AA1230" s="32"/>
      <c r="AB1230" s="32"/>
      <c r="AC1230" s="32"/>
      <c r="AD1230" s="32"/>
      <c r="AE1230" s="33"/>
      <c r="AF1230" s="33"/>
      <c r="AG1230" s="33"/>
      <c r="AH1230" s="33"/>
      <c r="AI1230" s="33"/>
      <c r="AJ1230" s="33"/>
      <c r="AK1230" s="33"/>
      <c r="AL1230" s="33"/>
      <c r="AM1230" s="33"/>
      <c r="AN1230" s="33"/>
      <c r="AO1230" s="33"/>
      <c r="AP1230" s="33"/>
      <c r="AQ1230" s="33"/>
      <c r="AR1230" s="33"/>
      <c r="AS1230" s="33"/>
    </row>
    <row r="1231" spans="1:45">
      <c r="A1231" s="30"/>
      <c r="B1231" s="29"/>
      <c r="C1231" s="31"/>
      <c r="D1231" s="32"/>
      <c r="E1231" s="32"/>
      <c r="F1231" s="32"/>
      <c r="G1231" s="32"/>
      <c r="H1231" s="32"/>
      <c r="I1231" s="32"/>
      <c r="J1231" s="32"/>
      <c r="K1231" s="32"/>
      <c r="L1231" s="32"/>
      <c r="M1231" s="32"/>
      <c r="N1231" s="32"/>
      <c r="O1231" s="32"/>
      <c r="P1231" s="32"/>
      <c r="Q1231" s="32"/>
      <c r="R1231" s="32"/>
      <c r="S1231" s="32"/>
      <c r="T1231" s="32"/>
      <c r="U1231" s="32"/>
      <c r="V1231" s="32"/>
      <c r="W1231" s="32"/>
      <c r="X1231" s="32"/>
      <c r="Y1231" s="32"/>
      <c r="Z1231" s="32"/>
      <c r="AA1231" s="32"/>
      <c r="AB1231" s="32"/>
      <c r="AC1231" s="32"/>
      <c r="AD1231" s="32"/>
      <c r="AE1231" s="33"/>
      <c r="AF1231" s="33"/>
      <c r="AG1231" s="33"/>
      <c r="AH1231" s="33"/>
      <c r="AI1231" s="33"/>
      <c r="AJ1231" s="33"/>
      <c r="AK1231" s="33"/>
      <c r="AL1231" s="33"/>
      <c r="AM1231" s="33"/>
      <c r="AN1231" s="33"/>
      <c r="AO1231" s="33"/>
      <c r="AP1231" s="33"/>
      <c r="AQ1231" s="33"/>
      <c r="AR1231" s="33"/>
      <c r="AS1231" s="33"/>
    </row>
    <row r="1232" spans="1:45">
      <c r="A1232" s="30"/>
      <c r="B1232" s="29"/>
      <c r="C1232" s="31"/>
      <c r="D1232" s="32"/>
      <c r="E1232" s="32"/>
      <c r="F1232" s="32"/>
      <c r="G1232" s="32"/>
      <c r="H1232" s="32"/>
      <c r="I1232" s="32"/>
      <c r="J1232" s="32"/>
      <c r="K1232" s="32"/>
      <c r="L1232" s="32"/>
      <c r="M1232" s="32"/>
      <c r="N1232" s="32"/>
      <c r="O1232" s="32"/>
      <c r="P1232" s="32"/>
      <c r="Q1232" s="32"/>
      <c r="R1232" s="32"/>
      <c r="S1232" s="32"/>
      <c r="T1232" s="32"/>
      <c r="U1232" s="32"/>
      <c r="V1232" s="32"/>
      <c r="W1232" s="32"/>
      <c r="X1232" s="32"/>
      <c r="Y1232" s="32"/>
      <c r="Z1232" s="32"/>
      <c r="AA1232" s="32"/>
      <c r="AB1232" s="32"/>
      <c r="AC1232" s="32"/>
      <c r="AD1232" s="32"/>
      <c r="AE1232" s="33"/>
      <c r="AF1232" s="33"/>
      <c r="AG1232" s="33"/>
      <c r="AH1232" s="33"/>
      <c r="AI1232" s="33"/>
      <c r="AJ1232" s="33"/>
      <c r="AK1232" s="33"/>
      <c r="AL1232" s="33"/>
      <c r="AM1232" s="33"/>
      <c r="AN1232" s="33"/>
      <c r="AO1232" s="33"/>
      <c r="AP1232" s="33"/>
      <c r="AQ1232" s="33"/>
      <c r="AR1232" s="33"/>
      <c r="AS1232" s="33"/>
    </row>
    <row r="1233" spans="1:45">
      <c r="A1233" s="30"/>
      <c r="B1233" s="29"/>
      <c r="C1233" s="31"/>
      <c r="D1233" s="32"/>
      <c r="E1233" s="32"/>
      <c r="F1233" s="32"/>
      <c r="G1233" s="32"/>
      <c r="H1233" s="32"/>
      <c r="I1233" s="32"/>
      <c r="J1233" s="32"/>
      <c r="K1233" s="32"/>
      <c r="L1233" s="32"/>
      <c r="M1233" s="32"/>
      <c r="N1233" s="32"/>
      <c r="O1233" s="32"/>
      <c r="P1233" s="32"/>
      <c r="Q1233" s="32"/>
      <c r="R1233" s="32"/>
      <c r="S1233" s="32"/>
      <c r="T1233" s="32"/>
      <c r="U1233" s="32"/>
      <c r="V1233" s="32"/>
      <c r="W1233" s="32"/>
      <c r="X1233" s="32"/>
      <c r="Y1233" s="32"/>
      <c r="Z1233" s="32"/>
      <c r="AA1233" s="32"/>
      <c r="AB1233" s="32"/>
      <c r="AC1233" s="32"/>
      <c r="AD1233" s="32"/>
      <c r="AE1233" s="33"/>
      <c r="AF1233" s="33"/>
      <c r="AG1233" s="33"/>
      <c r="AH1233" s="33"/>
      <c r="AI1233" s="33"/>
      <c r="AJ1233" s="33"/>
      <c r="AK1233" s="33"/>
      <c r="AL1233" s="33"/>
      <c r="AM1233" s="33"/>
      <c r="AN1233" s="33"/>
      <c r="AO1233" s="33"/>
      <c r="AP1233" s="33"/>
      <c r="AQ1233" s="33"/>
      <c r="AR1233" s="33"/>
      <c r="AS1233" s="33"/>
    </row>
    <row r="1234" spans="1:45">
      <c r="A1234" s="30"/>
      <c r="B1234" s="29"/>
      <c r="C1234" s="31"/>
      <c r="D1234" s="32"/>
      <c r="E1234" s="32"/>
      <c r="F1234" s="32"/>
      <c r="G1234" s="32"/>
      <c r="H1234" s="32"/>
      <c r="I1234" s="32"/>
      <c r="J1234" s="32"/>
      <c r="K1234" s="32"/>
      <c r="L1234" s="32"/>
      <c r="M1234" s="32"/>
      <c r="N1234" s="32"/>
      <c r="O1234" s="32"/>
      <c r="P1234" s="32"/>
      <c r="Q1234" s="32"/>
      <c r="R1234" s="32"/>
      <c r="S1234" s="32"/>
      <c r="T1234" s="32"/>
      <c r="U1234" s="32"/>
      <c r="V1234" s="32"/>
      <c r="W1234" s="32"/>
      <c r="X1234" s="32"/>
      <c r="Y1234" s="32"/>
      <c r="Z1234" s="32"/>
      <c r="AA1234" s="32"/>
      <c r="AB1234" s="32"/>
      <c r="AC1234" s="32"/>
      <c r="AD1234" s="32"/>
      <c r="AE1234" s="33"/>
      <c r="AF1234" s="33"/>
      <c r="AG1234" s="33"/>
      <c r="AH1234" s="33"/>
      <c r="AI1234" s="33"/>
      <c r="AJ1234" s="33"/>
      <c r="AK1234" s="33"/>
      <c r="AL1234" s="33"/>
      <c r="AM1234" s="33"/>
      <c r="AN1234" s="33"/>
      <c r="AO1234" s="33"/>
      <c r="AP1234" s="33"/>
      <c r="AQ1234" s="33"/>
      <c r="AR1234" s="33"/>
      <c r="AS1234" s="33"/>
    </row>
    <row r="1235" spans="1:45">
      <c r="A1235" s="30"/>
      <c r="B1235" s="29"/>
      <c r="C1235" s="31"/>
      <c r="D1235" s="32"/>
      <c r="E1235" s="32"/>
      <c r="F1235" s="32"/>
      <c r="G1235" s="32"/>
      <c r="H1235" s="32"/>
      <c r="I1235" s="32"/>
      <c r="J1235" s="32"/>
      <c r="K1235" s="32"/>
      <c r="L1235" s="32"/>
      <c r="M1235" s="32"/>
      <c r="N1235" s="32"/>
      <c r="O1235" s="32"/>
      <c r="P1235" s="32"/>
      <c r="Q1235" s="32"/>
      <c r="R1235" s="32"/>
      <c r="S1235" s="32"/>
      <c r="T1235" s="32"/>
      <c r="U1235" s="32"/>
      <c r="V1235" s="32"/>
      <c r="W1235" s="32"/>
      <c r="X1235" s="32"/>
      <c r="Y1235" s="32"/>
      <c r="Z1235" s="32"/>
      <c r="AA1235" s="32"/>
      <c r="AB1235" s="32"/>
      <c r="AC1235" s="32"/>
      <c r="AD1235" s="32"/>
      <c r="AE1235" s="33"/>
      <c r="AF1235" s="33"/>
      <c r="AG1235" s="33"/>
      <c r="AH1235" s="33"/>
      <c r="AI1235" s="33"/>
      <c r="AJ1235" s="33"/>
      <c r="AK1235" s="33"/>
      <c r="AL1235" s="33"/>
      <c r="AM1235" s="33"/>
      <c r="AN1235" s="33"/>
      <c r="AO1235" s="33"/>
      <c r="AP1235" s="33"/>
      <c r="AQ1235" s="33"/>
      <c r="AR1235" s="33"/>
      <c r="AS1235" s="33"/>
    </row>
    <row r="1236" spans="1:45">
      <c r="A1236" s="30"/>
      <c r="B1236" s="29"/>
      <c r="C1236" s="31"/>
      <c r="D1236" s="32"/>
      <c r="E1236" s="32"/>
      <c r="F1236" s="32"/>
      <c r="G1236" s="32"/>
      <c r="H1236" s="32"/>
      <c r="I1236" s="32"/>
      <c r="J1236" s="32"/>
      <c r="K1236" s="32"/>
      <c r="L1236" s="32"/>
      <c r="M1236" s="32"/>
      <c r="N1236" s="32"/>
      <c r="O1236" s="32"/>
      <c r="P1236" s="32"/>
      <c r="Q1236" s="32"/>
      <c r="R1236" s="32"/>
      <c r="S1236" s="32"/>
      <c r="T1236" s="32"/>
      <c r="U1236" s="32"/>
      <c r="V1236" s="32"/>
      <c r="W1236" s="32"/>
      <c r="X1236" s="32"/>
      <c r="Y1236" s="32"/>
      <c r="Z1236" s="32"/>
      <c r="AA1236" s="32"/>
      <c r="AB1236" s="32"/>
      <c r="AC1236" s="32"/>
      <c r="AD1236" s="32"/>
      <c r="AE1236" s="33"/>
      <c r="AF1236" s="33"/>
      <c r="AG1236" s="33"/>
      <c r="AH1236" s="33"/>
      <c r="AI1236" s="33"/>
      <c r="AJ1236" s="33"/>
      <c r="AK1236" s="33"/>
      <c r="AL1236" s="33"/>
      <c r="AM1236" s="33"/>
      <c r="AN1236" s="33"/>
      <c r="AO1236" s="33"/>
      <c r="AP1236" s="33"/>
      <c r="AQ1236" s="33"/>
      <c r="AR1236" s="33"/>
      <c r="AS1236" s="33"/>
    </row>
    <row r="1237" spans="1:45">
      <c r="A1237" s="30"/>
      <c r="B1237" s="29"/>
      <c r="C1237" s="31"/>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2"/>
      <c r="AD1237" s="32"/>
      <c r="AE1237" s="33"/>
      <c r="AF1237" s="33"/>
      <c r="AG1237" s="33"/>
      <c r="AH1237" s="33"/>
      <c r="AI1237" s="33"/>
      <c r="AJ1237" s="33"/>
      <c r="AK1237" s="33"/>
      <c r="AL1237" s="33"/>
      <c r="AM1237" s="33"/>
      <c r="AN1237" s="33"/>
      <c r="AO1237" s="33"/>
      <c r="AP1237" s="33"/>
      <c r="AQ1237" s="33"/>
      <c r="AR1237" s="33"/>
      <c r="AS1237" s="33"/>
    </row>
    <row r="1238" spans="1:45">
      <c r="A1238" s="30"/>
      <c r="B1238" s="29"/>
      <c r="C1238" s="31"/>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3"/>
      <c r="AF1238" s="33"/>
      <c r="AG1238" s="33"/>
      <c r="AH1238" s="33"/>
      <c r="AI1238" s="33"/>
      <c r="AJ1238" s="33"/>
      <c r="AK1238" s="33"/>
      <c r="AL1238" s="33"/>
      <c r="AM1238" s="33"/>
      <c r="AN1238" s="33"/>
      <c r="AO1238" s="33"/>
      <c r="AP1238" s="33"/>
      <c r="AQ1238" s="33"/>
      <c r="AR1238" s="33"/>
      <c r="AS1238" s="33"/>
    </row>
    <row r="1239" spans="1:45">
      <c r="A1239" s="30"/>
      <c r="B1239" s="29"/>
      <c r="C1239" s="31"/>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3"/>
      <c r="AF1239" s="33"/>
      <c r="AG1239" s="33"/>
      <c r="AH1239" s="33"/>
      <c r="AI1239" s="33"/>
      <c r="AJ1239" s="33"/>
      <c r="AK1239" s="33"/>
      <c r="AL1239" s="33"/>
      <c r="AM1239" s="33"/>
      <c r="AN1239" s="33"/>
      <c r="AO1239" s="33"/>
      <c r="AP1239" s="33"/>
      <c r="AQ1239" s="33"/>
      <c r="AR1239" s="33"/>
      <c r="AS1239" s="33"/>
    </row>
    <row r="1240" spans="1:45">
      <c r="A1240" s="30"/>
      <c r="B1240" s="29"/>
      <c r="C1240" s="31"/>
      <c r="D1240" s="32"/>
      <c r="E1240" s="32"/>
      <c r="F1240" s="32"/>
      <c r="G1240" s="32"/>
      <c r="H1240" s="32"/>
      <c r="I1240" s="32"/>
      <c r="J1240" s="32"/>
      <c r="K1240" s="32"/>
      <c r="L1240" s="32"/>
      <c r="M1240" s="32"/>
      <c r="N1240" s="32"/>
      <c r="O1240" s="32"/>
      <c r="P1240" s="32"/>
      <c r="Q1240" s="32"/>
      <c r="R1240" s="32"/>
      <c r="S1240" s="32"/>
      <c r="T1240" s="32"/>
      <c r="U1240" s="32"/>
      <c r="V1240" s="32"/>
      <c r="W1240" s="32"/>
      <c r="X1240" s="32"/>
      <c r="Y1240" s="32"/>
      <c r="Z1240" s="32"/>
      <c r="AA1240" s="32"/>
      <c r="AB1240" s="32"/>
      <c r="AC1240" s="32"/>
      <c r="AD1240" s="32"/>
      <c r="AE1240" s="33"/>
      <c r="AF1240" s="33"/>
      <c r="AG1240" s="33"/>
      <c r="AH1240" s="33"/>
      <c r="AI1240" s="33"/>
      <c r="AJ1240" s="33"/>
      <c r="AK1240" s="33"/>
      <c r="AL1240" s="33"/>
      <c r="AM1240" s="33"/>
      <c r="AN1240" s="33"/>
      <c r="AO1240" s="33"/>
      <c r="AP1240" s="33"/>
      <c r="AQ1240" s="33"/>
      <c r="AR1240" s="33"/>
      <c r="AS1240" s="33"/>
    </row>
    <row r="1241" spans="1:45">
      <c r="A1241" s="30"/>
      <c r="B1241" s="29"/>
      <c r="C1241" s="31"/>
      <c r="D1241" s="32"/>
      <c r="E1241" s="32"/>
      <c r="F1241" s="32"/>
      <c r="G1241" s="32"/>
      <c r="H1241" s="32"/>
      <c r="I1241" s="32"/>
      <c r="J1241" s="32"/>
      <c r="K1241" s="32"/>
      <c r="L1241" s="32"/>
      <c r="M1241" s="32"/>
      <c r="N1241" s="32"/>
      <c r="O1241" s="32"/>
      <c r="P1241" s="32"/>
      <c r="Q1241" s="32"/>
      <c r="R1241" s="32"/>
      <c r="S1241" s="32"/>
      <c r="T1241" s="32"/>
      <c r="U1241" s="32"/>
      <c r="V1241" s="32"/>
      <c r="W1241" s="32"/>
      <c r="X1241" s="32"/>
      <c r="Y1241" s="32"/>
      <c r="Z1241" s="32"/>
      <c r="AA1241" s="32"/>
      <c r="AB1241" s="32"/>
      <c r="AC1241" s="32"/>
      <c r="AD1241" s="32"/>
      <c r="AE1241" s="33"/>
      <c r="AF1241" s="33"/>
      <c r="AG1241" s="33"/>
      <c r="AH1241" s="33"/>
      <c r="AI1241" s="33"/>
      <c r="AJ1241" s="33"/>
      <c r="AK1241" s="33"/>
      <c r="AL1241" s="33"/>
      <c r="AM1241" s="33"/>
      <c r="AN1241" s="33"/>
      <c r="AO1241" s="33"/>
      <c r="AP1241" s="33"/>
      <c r="AQ1241" s="33"/>
      <c r="AR1241" s="33"/>
      <c r="AS1241" s="33"/>
    </row>
    <row r="1242" spans="1:45">
      <c r="A1242" s="30"/>
      <c r="B1242" s="29"/>
      <c r="C1242" s="31"/>
      <c r="D1242" s="32"/>
      <c r="E1242" s="32"/>
      <c r="F1242" s="32"/>
      <c r="G1242" s="32"/>
      <c r="H1242" s="32"/>
      <c r="I1242" s="32"/>
      <c r="J1242" s="32"/>
      <c r="K1242" s="32"/>
      <c r="L1242" s="32"/>
      <c r="M1242" s="32"/>
      <c r="N1242" s="32"/>
      <c r="O1242" s="32"/>
      <c r="P1242" s="32"/>
      <c r="Q1242" s="32"/>
      <c r="R1242" s="32"/>
      <c r="S1242" s="32"/>
      <c r="T1242" s="32"/>
      <c r="U1242" s="32"/>
      <c r="V1242" s="32"/>
      <c r="W1242" s="32"/>
      <c r="X1242" s="32"/>
      <c r="Y1242" s="32"/>
      <c r="Z1242" s="32"/>
      <c r="AA1242" s="32"/>
      <c r="AB1242" s="32"/>
      <c r="AC1242" s="32"/>
      <c r="AD1242" s="32"/>
      <c r="AE1242" s="33"/>
      <c r="AF1242" s="33"/>
      <c r="AG1242" s="33"/>
      <c r="AH1242" s="33"/>
      <c r="AI1242" s="33"/>
      <c r="AJ1242" s="33"/>
      <c r="AK1242" s="33"/>
      <c r="AL1242" s="33"/>
      <c r="AM1242" s="33"/>
      <c r="AN1242" s="33"/>
      <c r="AO1242" s="33"/>
      <c r="AP1242" s="33"/>
      <c r="AQ1242" s="33"/>
      <c r="AR1242" s="33"/>
      <c r="AS1242" s="33"/>
    </row>
    <row r="1243" spans="1:45">
      <c r="A1243" s="30"/>
      <c r="B1243" s="29"/>
      <c r="C1243" s="31"/>
      <c r="D1243" s="32"/>
      <c r="E1243" s="32"/>
      <c r="F1243" s="32"/>
      <c r="G1243" s="32"/>
      <c r="H1243" s="32"/>
      <c r="I1243" s="32"/>
      <c r="J1243" s="32"/>
      <c r="K1243" s="32"/>
      <c r="L1243" s="32"/>
      <c r="M1243" s="32"/>
      <c r="N1243" s="32"/>
      <c r="O1243" s="32"/>
      <c r="P1243" s="32"/>
      <c r="Q1243" s="32"/>
      <c r="R1243" s="32"/>
      <c r="S1243" s="32"/>
      <c r="T1243" s="32"/>
      <c r="U1243" s="32"/>
      <c r="V1243" s="32"/>
      <c r="W1243" s="32"/>
      <c r="X1243" s="32"/>
      <c r="Y1243" s="32"/>
      <c r="Z1243" s="32"/>
      <c r="AA1243" s="32"/>
      <c r="AB1243" s="32"/>
      <c r="AC1243" s="32"/>
      <c r="AD1243" s="32"/>
      <c r="AE1243" s="33"/>
      <c r="AF1243" s="33"/>
      <c r="AG1243" s="33"/>
      <c r="AH1243" s="33"/>
      <c r="AI1243" s="33"/>
      <c r="AJ1243" s="33"/>
      <c r="AK1243" s="33"/>
      <c r="AL1243" s="33"/>
      <c r="AM1243" s="33"/>
      <c r="AN1243" s="33"/>
      <c r="AO1243" s="33"/>
      <c r="AP1243" s="33"/>
      <c r="AQ1243" s="33"/>
      <c r="AR1243" s="33"/>
      <c r="AS1243" s="33"/>
    </row>
    <row r="1244" spans="1:45">
      <c r="A1244" s="30"/>
      <c r="B1244" s="29"/>
      <c r="C1244" s="31"/>
      <c r="D1244" s="32"/>
      <c r="E1244" s="32"/>
      <c r="F1244" s="32"/>
      <c r="G1244" s="32"/>
      <c r="H1244" s="32"/>
      <c r="I1244" s="32"/>
      <c r="J1244" s="32"/>
      <c r="K1244" s="32"/>
      <c r="L1244" s="32"/>
      <c r="M1244" s="32"/>
      <c r="N1244" s="32"/>
      <c r="O1244" s="32"/>
      <c r="P1244" s="32"/>
      <c r="Q1244" s="32"/>
      <c r="R1244" s="32"/>
      <c r="S1244" s="32"/>
      <c r="T1244" s="32"/>
      <c r="U1244" s="32"/>
      <c r="V1244" s="32"/>
      <c r="W1244" s="32"/>
      <c r="X1244" s="32"/>
      <c r="Y1244" s="32"/>
      <c r="Z1244" s="32"/>
      <c r="AA1244" s="32"/>
      <c r="AB1244" s="32"/>
      <c r="AC1244" s="32"/>
      <c r="AD1244" s="32"/>
      <c r="AE1244" s="33"/>
      <c r="AF1244" s="33"/>
      <c r="AG1244" s="33"/>
      <c r="AH1244" s="33"/>
      <c r="AI1244" s="33"/>
      <c r="AJ1244" s="33"/>
      <c r="AK1244" s="33"/>
      <c r="AL1244" s="33"/>
      <c r="AM1244" s="33"/>
      <c r="AN1244" s="33"/>
      <c r="AO1244" s="33"/>
      <c r="AP1244" s="33"/>
      <c r="AQ1244" s="33"/>
      <c r="AR1244" s="33"/>
      <c r="AS1244" s="33"/>
    </row>
    <row r="1245" spans="1:45">
      <c r="A1245" s="30"/>
      <c r="B1245" s="29"/>
      <c r="C1245" s="31"/>
      <c r="D1245" s="32"/>
      <c r="E1245" s="32"/>
      <c r="F1245" s="32"/>
      <c r="G1245" s="32"/>
      <c r="H1245" s="32"/>
      <c r="I1245" s="32"/>
      <c r="J1245" s="32"/>
      <c r="K1245" s="32"/>
      <c r="L1245" s="32"/>
      <c r="M1245" s="32"/>
      <c r="N1245" s="32"/>
      <c r="O1245" s="32"/>
      <c r="P1245" s="32"/>
      <c r="Q1245" s="32"/>
      <c r="R1245" s="32"/>
      <c r="S1245" s="32"/>
      <c r="T1245" s="32"/>
      <c r="U1245" s="32"/>
      <c r="V1245" s="32"/>
      <c r="W1245" s="32"/>
      <c r="X1245" s="32"/>
      <c r="Y1245" s="32"/>
      <c r="Z1245" s="32"/>
      <c r="AA1245" s="32"/>
      <c r="AB1245" s="32"/>
      <c r="AC1245" s="32"/>
      <c r="AD1245" s="32"/>
      <c r="AE1245" s="33"/>
      <c r="AF1245" s="33"/>
      <c r="AG1245" s="33"/>
      <c r="AH1245" s="33"/>
      <c r="AI1245" s="33"/>
      <c r="AJ1245" s="33"/>
      <c r="AK1245" s="33"/>
      <c r="AL1245" s="33"/>
      <c r="AM1245" s="33"/>
      <c r="AN1245" s="33"/>
      <c r="AO1245" s="33"/>
      <c r="AP1245" s="33"/>
      <c r="AQ1245" s="33"/>
      <c r="AR1245" s="33"/>
      <c r="AS1245" s="33"/>
    </row>
    <row r="1246" spans="1:45">
      <c r="A1246" s="30"/>
      <c r="B1246" s="29"/>
      <c r="C1246" s="31"/>
      <c r="D1246" s="32"/>
      <c r="E1246" s="32"/>
      <c r="F1246" s="32"/>
      <c r="G1246" s="32"/>
      <c r="H1246" s="32"/>
      <c r="I1246" s="32"/>
      <c r="J1246" s="32"/>
      <c r="K1246" s="32"/>
      <c r="L1246" s="32"/>
      <c r="M1246" s="32"/>
      <c r="N1246" s="32"/>
      <c r="O1246" s="32"/>
      <c r="P1246" s="32"/>
      <c r="Q1246" s="32"/>
      <c r="R1246" s="32"/>
      <c r="S1246" s="32"/>
      <c r="T1246" s="32"/>
      <c r="U1246" s="32"/>
      <c r="V1246" s="32"/>
      <c r="W1246" s="32"/>
      <c r="X1246" s="32"/>
      <c r="Y1246" s="32"/>
      <c r="Z1246" s="32"/>
      <c r="AA1246" s="32"/>
      <c r="AB1246" s="32"/>
      <c r="AC1246" s="32"/>
      <c r="AD1246" s="32"/>
      <c r="AE1246" s="33"/>
      <c r="AF1246" s="33"/>
      <c r="AG1246" s="33"/>
      <c r="AH1246" s="33"/>
      <c r="AI1246" s="33"/>
      <c r="AJ1246" s="33"/>
      <c r="AK1246" s="33"/>
      <c r="AL1246" s="33"/>
      <c r="AM1246" s="33"/>
      <c r="AN1246" s="33"/>
      <c r="AO1246" s="33"/>
      <c r="AP1246" s="33"/>
      <c r="AQ1246" s="33"/>
      <c r="AR1246" s="33"/>
      <c r="AS1246" s="33"/>
    </row>
    <row r="1247" spans="1:45">
      <c r="A1247" s="30"/>
      <c r="B1247" s="29"/>
      <c r="C1247" s="31"/>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2"/>
      <c r="AD1247" s="32"/>
      <c r="AE1247" s="33"/>
      <c r="AF1247" s="33"/>
      <c r="AG1247" s="33"/>
      <c r="AH1247" s="33"/>
      <c r="AI1247" s="33"/>
      <c r="AJ1247" s="33"/>
      <c r="AK1247" s="33"/>
      <c r="AL1247" s="33"/>
      <c r="AM1247" s="33"/>
      <c r="AN1247" s="33"/>
      <c r="AO1247" s="33"/>
      <c r="AP1247" s="33"/>
      <c r="AQ1247" s="33"/>
      <c r="AR1247" s="33"/>
      <c r="AS1247" s="33"/>
    </row>
    <row r="1248" spans="1:45">
      <c r="A1248" s="30"/>
      <c r="B1248" s="29"/>
      <c r="C1248" s="31"/>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2"/>
      <c r="AD1248" s="32"/>
      <c r="AE1248" s="33"/>
      <c r="AF1248" s="33"/>
      <c r="AG1248" s="33"/>
      <c r="AH1248" s="33"/>
      <c r="AI1248" s="33"/>
      <c r="AJ1248" s="33"/>
      <c r="AK1248" s="33"/>
      <c r="AL1248" s="33"/>
      <c r="AM1248" s="33"/>
      <c r="AN1248" s="33"/>
      <c r="AO1248" s="33"/>
      <c r="AP1248" s="33"/>
      <c r="AQ1248" s="33"/>
      <c r="AR1248" s="33"/>
      <c r="AS1248" s="33"/>
    </row>
    <row r="1249" spans="1:45">
      <c r="A1249" s="30"/>
      <c r="B1249" s="29"/>
      <c r="C1249" s="31"/>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2"/>
      <c r="AD1249" s="32"/>
      <c r="AE1249" s="33"/>
      <c r="AF1249" s="33"/>
      <c r="AG1249" s="33"/>
      <c r="AH1249" s="33"/>
      <c r="AI1249" s="33"/>
      <c r="AJ1249" s="33"/>
      <c r="AK1249" s="33"/>
      <c r="AL1249" s="33"/>
      <c r="AM1249" s="33"/>
      <c r="AN1249" s="33"/>
      <c r="AO1249" s="33"/>
      <c r="AP1249" s="33"/>
      <c r="AQ1249" s="33"/>
      <c r="AR1249" s="33"/>
      <c r="AS1249" s="33"/>
    </row>
    <row r="1250" spans="1:45">
      <c r="A1250" s="30"/>
      <c r="B1250" s="29"/>
      <c r="C1250" s="31"/>
      <c r="D1250" s="32"/>
      <c r="E1250" s="32"/>
      <c r="F1250" s="32"/>
      <c r="G1250" s="32"/>
      <c r="H1250" s="32"/>
      <c r="I1250" s="32"/>
      <c r="J1250" s="32"/>
      <c r="K1250" s="32"/>
      <c r="L1250" s="32"/>
      <c r="M1250" s="32"/>
      <c r="N1250" s="32"/>
      <c r="O1250" s="32"/>
      <c r="P1250" s="32"/>
      <c r="Q1250" s="32"/>
      <c r="R1250" s="32"/>
      <c r="S1250" s="32"/>
      <c r="T1250" s="32"/>
      <c r="U1250" s="32"/>
      <c r="V1250" s="32"/>
      <c r="W1250" s="32"/>
      <c r="X1250" s="32"/>
      <c r="Y1250" s="32"/>
      <c r="Z1250" s="32"/>
      <c r="AA1250" s="32"/>
      <c r="AB1250" s="32"/>
      <c r="AC1250" s="32"/>
      <c r="AD1250" s="32"/>
      <c r="AE1250" s="33"/>
      <c r="AF1250" s="33"/>
      <c r="AG1250" s="33"/>
      <c r="AH1250" s="33"/>
      <c r="AI1250" s="33"/>
      <c r="AJ1250" s="33"/>
      <c r="AK1250" s="33"/>
      <c r="AL1250" s="33"/>
      <c r="AM1250" s="33"/>
      <c r="AN1250" s="33"/>
      <c r="AO1250" s="33"/>
      <c r="AP1250" s="33"/>
      <c r="AQ1250" s="33"/>
      <c r="AR1250" s="33"/>
      <c r="AS1250" s="33"/>
    </row>
    <row r="1251" spans="1:45">
      <c r="A1251" s="30"/>
      <c r="B1251" s="29"/>
      <c r="C1251" s="31"/>
      <c r="D1251" s="32"/>
      <c r="E1251" s="32"/>
      <c r="F1251" s="32"/>
      <c r="G1251" s="32"/>
      <c r="H1251" s="32"/>
      <c r="I1251" s="32"/>
      <c r="J1251" s="32"/>
      <c r="K1251" s="32"/>
      <c r="L1251" s="32"/>
      <c r="M1251" s="32"/>
      <c r="N1251" s="32"/>
      <c r="O1251" s="32"/>
      <c r="P1251" s="32"/>
      <c r="Q1251" s="32"/>
      <c r="R1251" s="32"/>
      <c r="S1251" s="32"/>
      <c r="T1251" s="32"/>
      <c r="U1251" s="32"/>
      <c r="V1251" s="32"/>
      <c r="W1251" s="32"/>
      <c r="X1251" s="32"/>
      <c r="Y1251" s="32"/>
      <c r="Z1251" s="32"/>
      <c r="AA1251" s="32"/>
      <c r="AB1251" s="32"/>
      <c r="AC1251" s="32"/>
      <c r="AD1251" s="32"/>
      <c r="AE1251" s="33"/>
      <c r="AF1251" s="33"/>
      <c r="AG1251" s="33"/>
      <c r="AH1251" s="33"/>
      <c r="AI1251" s="33"/>
      <c r="AJ1251" s="33"/>
      <c r="AK1251" s="33"/>
      <c r="AL1251" s="33"/>
      <c r="AM1251" s="33"/>
      <c r="AN1251" s="33"/>
      <c r="AO1251" s="33"/>
      <c r="AP1251" s="33"/>
      <c r="AQ1251" s="33"/>
      <c r="AR1251" s="33"/>
      <c r="AS1251" s="33"/>
    </row>
    <row r="1252" spans="1:45">
      <c r="A1252" s="30"/>
      <c r="B1252" s="29"/>
      <c r="C1252" s="31"/>
      <c r="D1252" s="32"/>
      <c r="E1252" s="32"/>
      <c r="F1252" s="32"/>
      <c r="G1252" s="32"/>
      <c r="H1252" s="32"/>
      <c r="I1252" s="32"/>
      <c r="J1252" s="32"/>
      <c r="K1252" s="32"/>
      <c r="L1252" s="32"/>
      <c r="M1252" s="32"/>
      <c r="N1252" s="32"/>
      <c r="O1252" s="32"/>
      <c r="P1252" s="32"/>
      <c r="Q1252" s="32"/>
      <c r="R1252" s="32"/>
      <c r="S1252" s="32"/>
      <c r="T1252" s="32"/>
      <c r="U1252" s="32"/>
      <c r="V1252" s="32"/>
      <c r="W1252" s="32"/>
      <c r="X1252" s="32"/>
      <c r="Y1252" s="32"/>
      <c r="Z1252" s="32"/>
      <c r="AA1252" s="32"/>
      <c r="AB1252" s="32"/>
      <c r="AC1252" s="32"/>
      <c r="AD1252" s="32"/>
      <c r="AE1252" s="33"/>
      <c r="AF1252" s="33"/>
      <c r="AG1252" s="33"/>
      <c r="AH1252" s="33"/>
      <c r="AI1252" s="33"/>
      <c r="AJ1252" s="33"/>
      <c r="AK1252" s="33"/>
      <c r="AL1252" s="33"/>
      <c r="AM1252" s="33"/>
      <c r="AN1252" s="33"/>
      <c r="AO1252" s="33"/>
      <c r="AP1252" s="33"/>
      <c r="AQ1252" s="33"/>
      <c r="AR1252" s="33"/>
      <c r="AS1252" s="33"/>
    </row>
    <row r="1253" spans="1:45">
      <c r="A1253" s="30"/>
      <c r="B1253" s="29"/>
      <c r="C1253" s="31"/>
      <c r="D1253" s="32"/>
      <c r="E1253" s="32"/>
      <c r="F1253" s="32"/>
      <c r="G1253" s="32"/>
      <c r="H1253" s="32"/>
      <c r="I1253" s="32"/>
      <c r="J1253" s="32"/>
      <c r="K1253" s="32"/>
      <c r="L1253" s="32"/>
      <c r="M1253" s="32"/>
      <c r="N1253" s="32"/>
      <c r="O1253" s="32"/>
      <c r="P1253" s="32"/>
      <c r="Q1253" s="32"/>
      <c r="R1253" s="32"/>
      <c r="S1253" s="32"/>
      <c r="T1253" s="32"/>
      <c r="U1253" s="32"/>
      <c r="V1253" s="32"/>
      <c r="W1253" s="32"/>
      <c r="X1253" s="32"/>
      <c r="Y1253" s="32"/>
      <c r="Z1253" s="32"/>
      <c r="AA1253" s="32"/>
      <c r="AB1253" s="32"/>
      <c r="AC1253" s="32"/>
      <c r="AD1253" s="32"/>
      <c r="AE1253" s="33"/>
      <c r="AF1253" s="33"/>
      <c r="AG1253" s="33"/>
      <c r="AH1253" s="33"/>
      <c r="AI1253" s="33"/>
      <c r="AJ1253" s="33"/>
      <c r="AK1253" s="33"/>
      <c r="AL1253" s="33"/>
      <c r="AM1253" s="33"/>
      <c r="AN1253" s="33"/>
      <c r="AO1253" s="33"/>
      <c r="AP1253" s="33"/>
      <c r="AQ1253" s="33"/>
      <c r="AR1253" s="33"/>
      <c r="AS1253" s="33"/>
    </row>
    <row r="1254" spans="1:45">
      <c r="A1254" s="30"/>
      <c r="B1254" s="29"/>
      <c r="C1254" s="31"/>
      <c r="D1254" s="32"/>
      <c r="E1254" s="32"/>
      <c r="F1254" s="32"/>
      <c r="G1254" s="32"/>
      <c r="H1254" s="32"/>
      <c r="I1254" s="32"/>
      <c r="J1254" s="32"/>
      <c r="K1254" s="32"/>
      <c r="L1254" s="32"/>
      <c r="M1254" s="32"/>
      <c r="N1254" s="32"/>
      <c r="O1254" s="32"/>
      <c r="P1254" s="32"/>
      <c r="Q1254" s="32"/>
      <c r="R1254" s="32"/>
      <c r="S1254" s="32"/>
      <c r="T1254" s="32"/>
      <c r="U1254" s="32"/>
      <c r="V1254" s="32"/>
      <c r="W1254" s="32"/>
      <c r="X1254" s="32"/>
      <c r="Y1254" s="32"/>
      <c r="Z1254" s="32"/>
      <c r="AA1254" s="32"/>
      <c r="AB1254" s="32"/>
      <c r="AC1254" s="32"/>
      <c r="AD1254" s="32"/>
      <c r="AE1254" s="33"/>
      <c r="AF1254" s="33"/>
      <c r="AG1254" s="33"/>
      <c r="AH1254" s="33"/>
      <c r="AI1254" s="33"/>
      <c r="AJ1254" s="33"/>
      <c r="AK1254" s="33"/>
      <c r="AL1254" s="33"/>
      <c r="AM1254" s="33"/>
      <c r="AN1254" s="33"/>
      <c r="AO1254" s="33"/>
      <c r="AP1254" s="33"/>
      <c r="AQ1254" s="33"/>
      <c r="AR1254" s="33"/>
      <c r="AS1254" s="33"/>
    </row>
    <row r="1255" spans="1:45">
      <c r="A1255" s="30"/>
      <c r="B1255" s="29"/>
      <c r="C1255" s="31"/>
      <c r="D1255" s="32"/>
      <c r="E1255" s="32"/>
      <c r="F1255" s="32"/>
      <c r="G1255" s="32"/>
      <c r="H1255" s="32"/>
      <c r="I1255" s="32"/>
      <c r="J1255" s="32"/>
      <c r="K1255" s="32"/>
      <c r="L1255" s="32"/>
      <c r="M1255" s="32"/>
      <c r="N1255" s="32"/>
      <c r="O1255" s="32"/>
      <c r="P1255" s="32"/>
      <c r="Q1255" s="32"/>
      <c r="R1255" s="32"/>
      <c r="S1255" s="32"/>
      <c r="T1255" s="32"/>
      <c r="U1255" s="32"/>
      <c r="V1255" s="32"/>
      <c r="W1255" s="32"/>
      <c r="X1255" s="32"/>
      <c r="Y1255" s="32"/>
      <c r="Z1255" s="32"/>
      <c r="AA1255" s="32"/>
      <c r="AB1255" s="32"/>
      <c r="AC1255" s="32"/>
      <c r="AD1255" s="32"/>
      <c r="AE1255" s="33"/>
      <c r="AF1255" s="33"/>
      <c r="AG1255" s="33"/>
      <c r="AH1255" s="33"/>
      <c r="AI1255" s="33"/>
      <c r="AJ1255" s="33"/>
      <c r="AK1255" s="33"/>
      <c r="AL1255" s="33"/>
      <c r="AM1255" s="33"/>
      <c r="AN1255" s="33"/>
      <c r="AO1255" s="33"/>
      <c r="AP1255" s="33"/>
      <c r="AQ1255" s="33"/>
      <c r="AR1255" s="33"/>
      <c r="AS1255" s="33"/>
    </row>
    <row r="1256" spans="1:45">
      <c r="A1256" s="30"/>
      <c r="B1256" s="29"/>
      <c r="C1256" s="31"/>
      <c r="D1256" s="32"/>
      <c r="E1256" s="32"/>
      <c r="F1256" s="32"/>
      <c r="G1256" s="32"/>
      <c r="H1256" s="32"/>
      <c r="I1256" s="32"/>
      <c r="J1256" s="32"/>
      <c r="K1256" s="32"/>
      <c r="L1256" s="32"/>
      <c r="M1256" s="32"/>
      <c r="N1256" s="32"/>
      <c r="O1256" s="32"/>
      <c r="P1256" s="32"/>
      <c r="Q1256" s="32"/>
      <c r="R1256" s="32"/>
      <c r="S1256" s="32"/>
      <c r="T1256" s="32"/>
      <c r="U1256" s="32"/>
      <c r="V1256" s="32"/>
      <c r="W1256" s="32"/>
      <c r="X1256" s="32"/>
      <c r="Y1256" s="32"/>
      <c r="Z1256" s="32"/>
      <c r="AA1256" s="32"/>
      <c r="AB1256" s="32"/>
      <c r="AC1256" s="32"/>
      <c r="AD1256" s="32"/>
      <c r="AE1256" s="33"/>
      <c r="AF1256" s="33"/>
      <c r="AG1256" s="33"/>
      <c r="AH1256" s="33"/>
      <c r="AI1256" s="33"/>
      <c r="AJ1256" s="33"/>
      <c r="AK1256" s="33"/>
      <c r="AL1256" s="33"/>
      <c r="AM1256" s="33"/>
      <c r="AN1256" s="33"/>
      <c r="AO1256" s="33"/>
      <c r="AP1256" s="33"/>
      <c r="AQ1256" s="33"/>
      <c r="AR1256" s="33"/>
      <c r="AS1256" s="33"/>
    </row>
    <row r="1257" spans="1:45">
      <c r="A1257" s="30"/>
      <c r="B1257" s="29"/>
      <c r="C1257" s="31"/>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2"/>
      <c r="AD1257" s="32"/>
      <c r="AE1257" s="33"/>
      <c r="AF1257" s="33"/>
      <c r="AG1257" s="33"/>
      <c r="AH1257" s="33"/>
      <c r="AI1257" s="33"/>
      <c r="AJ1257" s="33"/>
      <c r="AK1257" s="33"/>
      <c r="AL1257" s="33"/>
      <c r="AM1257" s="33"/>
      <c r="AN1257" s="33"/>
      <c r="AO1257" s="33"/>
      <c r="AP1257" s="33"/>
      <c r="AQ1257" s="33"/>
      <c r="AR1257" s="33"/>
      <c r="AS1257" s="33"/>
    </row>
    <row r="1258" spans="1:45">
      <c r="A1258" s="30"/>
      <c r="B1258" s="29"/>
      <c r="C1258" s="31"/>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2"/>
      <c r="AD1258" s="32"/>
      <c r="AE1258" s="33"/>
      <c r="AF1258" s="33"/>
      <c r="AG1258" s="33"/>
      <c r="AH1258" s="33"/>
      <c r="AI1258" s="33"/>
      <c r="AJ1258" s="33"/>
      <c r="AK1258" s="33"/>
      <c r="AL1258" s="33"/>
      <c r="AM1258" s="33"/>
      <c r="AN1258" s="33"/>
      <c r="AO1258" s="33"/>
      <c r="AP1258" s="33"/>
      <c r="AQ1258" s="33"/>
      <c r="AR1258" s="33"/>
      <c r="AS1258" s="33"/>
    </row>
    <row r="1259" spans="1:45">
      <c r="A1259" s="30"/>
      <c r="B1259" s="29"/>
      <c r="C1259" s="31"/>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2"/>
      <c r="AD1259" s="32"/>
      <c r="AE1259" s="33"/>
      <c r="AF1259" s="33"/>
      <c r="AG1259" s="33"/>
      <c r="AH1259" s="33"/>
      <c r="AI1259" s="33"/>
      <c r="AJ1259" s="33"/>
      <c r="AK1259" s="33"/>
      <c r="AL1259" s="33"/>
      <c r="AM1259" s="33"/>
      <c r="AN1259" s="33"/>
      <c r="AO1259" s="33"/>
      <c r="AP1259" s="33"/>
      <c r="AQ1259" s="33"/>
      <c r="AR1259" s="33"/>
      <c r="AS1259" s="33"/>
    </row>
    <row r="1260" spans="1:45">
      <c r="A1260" s="30"/>
      <c r="B1260" s="29"/>
      <c r="C1260" s="31"/>
      <c r="D1260" s="32"/>
      <c r="E1260" s="32"/>
      <c r="F1260" s="32"/>
      <c r="G1260" s="32"/>
      <c r="H1260" s="32"/>
      <c r="I1260" s="32"/>
      <c r="J1260" s="32"/>
      <c r="K1260" s="32"/>
      <c r="L1260" s="32"/>
      <c r="M1260" s="32"/>
      <c r="N1260" s="32"/>
      <c r="O1260" s="32"/>
      <c r="P1260" s="32"/>
      <c r="Q1260" s="32"/>
      <c r="R1260" s="32"/>
      <c r="S1260" s="32"/>
      <c r="T1260" s="32"/>
      <c r="U1260" s="32"/>
      <c r="V1260" s="32"/>
      <c r="W1260" s="32"/>
      <c r="X1260" s="32"/>
      <c r="Y1260" s="32"/>
      <c r="Z1260" s="32"/>
      <c r="AA1260" s="32"/>
      <c r="AB1260" s="32"/>
      <c r="AC1260" s="32"/>
      <c r="AD1260" s="32"/>
      <c r="AE1260" s="33"/>
      <c r="AF1260" s="33"/>
      <c r="AG1260" s="33"/>
      <c r="AH1260" s="33"/>
      <c r="AI1260" s="33"/>
      <c r="AJ1260" s="33"/>
      <c r="AK1260" s="33"/>
      <c r="AL1260" s="33"/>
      <c r="AM1260" s="33"/>
      <c r="AN1260" s="33"/>
      <c r="AO1260" s="33"/>
      <c r="AP1260" s="33"/>
      <c r="AQ1260" s="33"/>
      <c r="AR1260" s="33"/>
      <c r="AS1260" s="33"/>
    </row>
    <row r="1261" spans="1:45">
      <c r="A1261" s="30"/>
      <c r="B1261" s="29"/>
      <c r="C1261" s="31"/>
      <c r="D1261" s="32"/>
      <c r="E1261" s="32"/>
      <c r="F1261" s="32"/>
      <c r="G1261" s="32"/>
      <c r="H1261" s="32"/>
      <c r="I1261" s="32"/>
      <c r="J1261" s="32"/>
      <c r="K1261" s="32"/>
      <c r="L1261" s="32"/>
      <c r="M1261" s="32"/>
      <c r="N1261" s="32"/>
      <c r="O1261" s="32"/>
      <c r="P1261" s="32"/>
      <c r="Q1261" s="32"/>
      <c r="R1261" s="32"/>
      <c r="S1261" s="32"/>
      <c r="T1261" s="32"/>
      <c r="U1261" s="32"/>
      <c r="V1261" s="32"/>
      <c r="W1261" s="32"/>
      <c r="X1261" s="32"/>
      <c r="Y1261" s="32"/>
      <c r="Z1261" s="32"/>
      <c r="AA1261" s="32"/>
      <c r="AB1261" s="32"/>
      <c r="AC1261" s="32"/>
      <c r="AD1261" s="32"/>
      <c r="AE1261" s="33"/>
      <c r="AF1261" s="33"/>
      <c r="AG1261" s="33"/>
      <c r="AH1261" s="33"/>
      <c r="AI1261" s="33"/>
      <c r="AJ1261" s="33"/>
      <c r="AK1261" s="33"/>
      <c r="AL1261" s="33"/>
      <c r="AM1261" s="33"/>
      <c r="AN1261" s="33"/>
      <c r="AO1261" s="33"/>
      <c r="AP1261" s="33"/>
      <c r="AQ1261" s="33"/>
      <c r="AR1261" s="33"/>
      <c r="AS1261" s="33"/>
    </row>
    <row r="1262" spans="1:45">
      <c r="A1262" s="30"/>
      <c r="B1262" s="29"/>
      <c r="C1262" s="31"/>
      <c r="D1262" s="32"/>
      <c r="E1262" s="32"/>
      <c r="F1262" s="32"/>
      <c r="G1262" s="32"/>
      <c r="H1262" s="32"/>
      <c r="I1262" s="32"/>
      <c r="J1262" s="32"/>
      <c r="K1262" s="32"/>
      <c r="L1262" s="32"/>
      <c r="M1262" s="32"/>
      <c r="N1262" s="32"/>
      <c r="O1262" s="32"/>
      <c r="P1262" s="32"/>
      <c r="Q1262" s="32"/>
      <c r="R1262" s="32"/>
      <c r="S1262" s="32"/>
      <c r="T1262" s="32"/>
      <c r="U1262" s="32"/>
      <c r="V1262" s="32"/>
      <c r="W1262" s="32"/>
      <c r="X1262" s="32"/>
      <c r="Y1262" s="32"/>
      <c r="Z1262" s="32"/>
      <c r="AA1262" s="32"/>
      <c r="AB1262" s="32"/>
      <c r="AC1262" s="32"/>
      <c r="AD1262" s="32"/>
      <c r="AE1262" s="33"/>
      <c r="AF1262" s="33"/>
      <c r="AG1262" s="33"/>
      <c r="AH1262" s="33"/>
      <c r="AI1262" s="33"/>
      <c r="AJ1262" s="33"/>
      <c r="AK1262" s="33"/>
      <c r="AL1262" s="33"/>
      <c r="AM1262" s="33"/>
      <c r="AN1262" s="33"/>
      <c r="AO1262" s="33"/>
      <c r="AP1262" s="33"/>
      <c r="AQ1262" s="33"/>
      <c r="AR1262" s="33"/>
      <c r="AS1262" s="33"/>
    </row>
    <row r="1263" spans="1:45">
      <c r="A1263" s="30"/>
      <c r="B1263" s="29"/>
      <c r="C1263" s="31"/>
      <c r="D1263" s="32"/>
      <c r="E1263" s="32"/>
      <c r="F1263" s="32"/>
      <c r="G1263" s="32"/>
      <c r="H1263" s="32"/>
      <c r="I1263" s="32"/>
      <c r="J1263" s="32"/>
      <c r="K1263" s="32"/>
      <c r="L1263" s="32"/>
      <c r="M1263" s="32"/>
      <c r="N1263" s="32"/>
      <c r="O1263" s="32"/>
      <c r="P1263" s="32"/>
      <c r="Q1263" s="32"/>
      <c r="R1263" s="32"/>
      <c r="S1263" s="32"/>
      <c r="T1263" s="32"/>
      <c r="U1263" s="32"/>
      <c r="V1263" s="32"/>
      <c r="W1263" s="32"/>
      <c r="X1263" s="32"/>
      <c r="Y1263" s="32"/>
      <c r="Z1263" s="32"/>
      <c r="AA1263" s="32"/>
      <c r="AB1263" s="32"/>
      <c r="AC1263" s="32"/>
      <c r="AD1263" s="32"/>
      <c r="AE1263" s="33"/>
      <c r="AF1263" s="33"/>
      <c r="AG1263" s="33"/>
      <c r="AH1263" s="33"/>
      <c r="AI1263" s="33"/>
      <c r="AJ1263" s="33"/>
      <c r="AK1263" s="33"/>
      <c r="AL1263" s="33"/>
      <c r="AM1263" s="33"/>
      <c r="AN1263" s="33"/>
      <c r="AO1263" s="33"/>
      <c r="AP1263" s="33"/>
      <c r="AQ1263" s="33"/>
      <c r="AR1263" s="33"/>
      <c r="AS1263" s="33"/>
    </row>
    <row r="1264" spans="1:45">
      <c r="A1264" s="30"/>
      <c r="B1264" s="29"/>
      <c r="C1264" s="31"/>
      <c r="D1264" s="32"/>
      <c r="E1264" s="32"/>
      <c r="F1264" s="32"/>
      <c r="G1264" s="32"/>
      <c r="H1264" s="32"/>
      <c r="I1264" s="32"/>
      <c r="J1264" s="32"/>
      <c r="K1264" s="32"/>
      <c r="L1264" s="32"/>
      <c r="M1264" s="32"/>
      <c r="N1264" s="32"/>
      <c r="O1264" s="32"/>
      <c r="P1264" s="32"/>
      <c r="Q1264" s="32"/>
      <c r="R1264" s="32"/>
      <c r="S1264" s="32"/>
      <c r="T1264" s="32"/>
      <c r="U1264" s="32"/>
      <c r="V1264" s="32"/>
      <c r="W1264" s="32"/>
      <c r="X1264" s="32"/>
      <c r="Y1264" s="32"/>
      <c r="Z1264" s="32"/>
      <c r="AA1264" s="32"/>
      <c r="AB1264" s="32"/>
      <c r="AC1264" s="32"/>
      <c r="AD1264" s="32"/>
      <c r="AE1264" s="33"/>
      <c r="AF1264" s="33"/>
      <c r="AG1264" s="33"/>
      <c r="AH1264" s="33"/>
      <c r="AI1264" s="33"/>
      <c r="AJ1264" s="33"/>
      <c r="AK1264" s="33"/>
      <c r="AL1264" s="33"/>
      <c r="AM1264" s="33"/>
      <c r="AN1264" s="33"/>
      <c r="AO1264" s="33"/>
      <c r="AP1264" s="33"/>
      <c r="AQ1264" s="33"/>
      <c r="AR1264" s="33"/>
      <c r="AS1264" s="33"/>
    </row>
    <row r="1265" spans="1:45">
      <c r="A1265" s="30"/>
      <c r="B1265" s="29"/>
      <c r="C1265" s="31"/>
      <c r="D1265" s="32"/>
      <c r="E1265" s="32"/>
      <c r="F1265" s="32"/>
      <c r="G1265" s="32"/>
      <c r="H1265" s="32"/>
      <c r="I1265" s="32"/>
      <c r="J1265" s="32"/>
      <c r="K1265" s="32"/>
      <c r="L1265" s="32"/>
      <c r="M1265" s="32"/>
      <c r="N1265" s="32"/>
      <c r="O1265" s="32"/>
      <c r="P1265" s="32"/>
      <c r="Q1265" s="32"/>
      <c r="R1265" s="32"/>
      <c r="S1265" s="32"/>
      <c r="T1265" s="32"/>
      <c r="U1265" s="32"/>
      <c r="V1265" s="32"/>
      <c r="W1265" s="32"/>
      <c r="X1265" s="32"/>
      <c r="Y1265" s="32"/>
      <c r="Z1265" s="32"/>
      <c r="AA1265" s="32"/>
      <c r="AB1265" s="32"/>
      <c r="AC1265" s="32"/>
      <c r="AD1265" s="32"/>
      <c r="AE1265" s="33"/>
      <c r="AF1265" s="33"/>
      <c r="AG1265" s="33"/>
      <c r="AH1265" s="33"/>
      <c r="AI1265" s="33"/>
      <c r="AJ1265" s="33"/>
      <c r="AK1265" s="33"/>
      <c r="AL1265" s="33"/>
      <c r="AM1265" s="33"/>
      <c r="AN1265" s="33"/>
      <c r="AO1265" s="33"/>
      <c r="AP1265" s="33"/>
      <c r="AQ1265" s="33"/>
      <c r="AR1265" s="33"/>
      <c r="AS1265" s="33"/>
    </row>
    <row r="1266" spans="1:45">
      <c r="A1266" s="30"/>
      <c r="B1266" s="29"/>
      <c r="C1266" s="31"/>
      <c r="D1266" s="32"/>
      <c r="E1266" s="32"/>
      <c r="F1266" s="32"/>
      <c r="G1266" s="32"/>
      <c r="H1266" s="32"/>
      <c r="I1266" s="32"/>
      <c r="J1266" s="32"/>
      <c r="K1266" s="32"/>
      <c r="L1266" s="32"/>
      <c r="M1266" s="32"/>
      <c r="N1266" s="32"/>
      <c r="O1266" s="32"/>
      <c r="P1266" s="32"/>
      <c r="Q1266" s="32"/>
      <c r="R1266" s="32"/>
      <c r="S1266" s="32"/>
      <c r="T1266" s="32"/>
      <c r="U1266" s="32"/>
      <c r="V1266" s="32"/>
      <c r="W1266" s="32"/>
      <c r="X1266" s="32"/>
      <c r="Y1266" s="32"/>
      <c r="Z1266" s="32"/>
      <c r="AA1266" s="32"/>
      <c r="AB1266" s="32"/>
      <c r="AC1266" s="32"/>
      <c r="AD1266" s="32"/>
      <c r="AE1266" s="33"/>
      <c r="AF1266" s="33"/>
      <c r="AG1266" s="33"/>
      <c r="AH1266" s="33"/>
      <c r="AI1266" s="33"/>
      <c r="AJ1266" s="33"/>
      <c r="AK1266" s="33"/>
      <c r="AL1266" s="33"/>
      <c r="AM1266" s="33"/>
      <c r="AN1266" s="33"/>
      <c r="AO1266" s="33"/>
      <c r="AP1266" s="33"/>
      <c r="AQ1266" s="33"/>
      <c r="AR1266" s="33"/>
      <c r="AS1266" s="33"/>
    </row>
    <row r="1267" spans="1:45">
      <c r="A1267" s="30"/>
      <c r="B1267" s="29"/>
      <c r="C1267" s="31"/>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2"/>
      <c r="AD1267" s="32"/>
      <c r="AE1267" s="33"/>
      <c r="AF1267" s="33"/>
      <c r="AG1267" s="33"/>
      <c r="AH1267" s="33"/>
      <c r="AI1267" s="33"/>
      <c r="AJ1267" s="33"/>
      <c r="AK1267" s="33"/>
      <c r="AL1267" s="33"/>
      <c r="AM1267" s="33"/>
      <c r="AN1267" s="33"/>
      <c r="AO1267" s="33"/>
      <c r="AP1267" s="33"/>
      <c r="AQ1267" s="33"/>
      <c r="AR1267" s="33"/>
      <c r="AS1267" s="33"/>
    </row>
    <row r="1268" spans="1:45">
      <c r="A1268" s="30"/>
      <c r="B1268" s="29"/>
      <c r="C1268" s="31"/>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2"/>
      <c r="AD1268" s="32"/>
      <c r="AE1268" s="33"/>
      <c r="AF1268" s="33"/>
      <c r="AG1268" s="33"/>
      <c r="AH1268" s="33"/>
      <c r="AI1268" s="33"/>
      <c r="AJ1268" s="33"/>
      <c r="AK1268" s="33"/>
      <c r="AL1268" s="33"/>
      <c r="AM1268" s="33"/>
      <c r="AN1268" s="33"/>
      <c r="AO1268" s="33"/>
      <c r="AP1268" s="33"/>
      <c r="AQ1268" s="33"/>
      <c r="AR1268" s="33"/>
      <c r="AS1268" s="33"/>
    </row>
    <row r="1269" spans="1:45">
      <c r="A1269" s="30"/>
      <c r="B1269" s="29"/>
      <c r="C1269" s="31"/>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2"/>
      <c r="AD1269" s="32"/>
      <c r="AE1269" s="33"/>
      <c r="AF1269" s="33"/>
      <c r="AG1269" s="33"/>
      <c r="AH1269" s="33"/>
      <c r="AI1269" s="33"/>
      <c r="AJ1269" s="33"/>
      <c r="AK1269" s="33"/>
      <c r="AL1269" s="33"/>
      <c r="AM1269" s="33"/>
      <c r="AN1269" s="33"/>
      <c r="AO1269" s="33"/>
      <c r="AP1269" s="33"/>
      <c r="AQ1269" s="33"/>
      <c r="AR1269" s="33"/>
      <c r="AS1269" s="33"/>
    </row>
    <row r="1270" spans="1:45">
      <c r="A1270" s="30"/>
      <c r="B1270" s="29"/>
      <c r="C1270" s="31"/>
      <c r="D1270" s="32"/>
      <c r="E1270" s="32"/>
      <c r="F1270" s="32"/>
      <c r="G1270" s="32"/>
      <c r="H1270" s="32"/>
      <c r="I1270" s="32"/>
      <c r="J1270" s="32"/>
      <c r="K1270" s="32"/>
      <c r="L1270" s="32"/>
      <c r="M1270" s="32"/>
      <c r="N1270" s="32"/>
      <c r="O1270" s="32"/>
      <c r="P1270" s="32"/>
      <c r="Q1270" s="32"/>
      <c r="R1270" s="32"/>
      <c r="S1270" s="32"/>
      <c r="T1270" s="32"/>
      <c r="U1270" s="32"/>
      <c r="V1270" s="32"/>
      <c r="W1270" s="32"/>
      <c r="X1270" s="32"/>
      <c r="Y1270" s="32"/>
      <c r="Z1270" s="32"/>
      <c r="AA1270" s="32"/>
      <c r="AB1270" s="32"/>
      <c r="AC1270" s="32"/>
      <c r="AD1270" s="32"/>
      <c r="AE1270" s="33"/>
      <c r="AF1270" s="33"/>
      <c r="AG1270" s="33"/>
      <c r="AH1270" s="33"/>
      <c r="AI1270" s="33"/>
      <c r="AJ1270" s="33"/>
      <c r="AK1270" s="33"/>
      <c r="AL1270" s="33"/>
      <c r="AM1270" s="33"/>
      <c r="AN1270" s="33"/>
      <c r="AO1270" s="33"/>
      <c r="AP1270" s="33"/>
      <c r="AQ1270" s="33"/>
      <c r="AR1270" s="33"/>
      <c r="AS1270" s="33"/>
    </row>
    <row r="1271" spans="1:45">
      <c r="A1271" s="30"/>
      <c r="B1271" s="29"/>
      <c r="C1271" s="31"/>
      <c r="D1271" s="32"/>
      <c r="E1271" s="32"/>
      <c r="F1271" s="32"/>
      <c r="G1271" s="32"/>
      <c r="H1271" s="32"/>
      <c r="I1271" s="32"/>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3"/>
      <c r="AF1271" s="33"/>
      <c r="AG1271" s="33"/>
      <c r="AH1271" s="33"/>
      <c r="AI1271" s="33"/>
      <c r="AJ1271" s="33"/>
      <c r="AK1271" s="33"/>
      <c r="AL1271" s="33"/>
      <c r="AM1271" s="33"/>
      <c r="AN1271" s="33"/>
      <c r="AO1271" s="33"/>
      <c r="AP1271" s="33"/>
      <c r="AQ1271" s="33"/>
      <c r="AR1271" s="33"/>
      <c r="AS1271" s="33"/>
    </row>
    <row r="1272" spans="1:45">
      <c r="A1272" s="30"/>
      <c r="B1272" s="29"/>
      <c r="C1272" s="31"/>
      <c r="D1272" s="32"/>
      <c r="E1272" s="32"/>
      <c r="F1272" s="32"/>
      <c r="G1272" s="32"/>
      <c r="H1272" s="32"/>
      <c r="I1272" s="32"/>
      <c r="J1272" s="32"/>
      <c r="K1272" s="32"/>
      <c r="L1272" s="32"/>
      <c r="M1272" s="32"/>
      <c r="N1272" s="32"/>
      <c r="O1272" s="32"/>
      <c r="P1272" s="32"/>
      <c r="Q1272" s="32"/>
      <c r="R1272" s="32"/>
      <c r="S1272" s="32"/>
      <c r="T1272" s="32"/>
      <c r="U1272" s="32"/>
      <c r="V1272" s="32"/>
      <c r="W1272" s="32"/>
      <c r="X1272" s="32"/>
      <c r="Y1272" s="32"/>
      <c r="Z1272" s="32"/>
      <c r="AA1272" s="32"/>
      <c r="AB1272" s="32"/>
      <c r="AC1272" s="32"/>
      <c r="AD1272" s="32"/>
      <c r="AE1272" s="33"/>
      <c r="AF1272" s="33"/>
      <c r="AG1272" s="33"/>
      <c r="AH1272" s="33"/>
      <c r="AI1272" s="33"/>
      <c r="AJ1272" s="33"/>
      <c r="AK1272" s="33"/>
      <c r="AL1272" s="33"/>
      <c r="AM1272" s="33"/>
      <c r="AN1272" s="33"/>
      <c r="AO1272" s="33"/>
      <c r="AP1272" s="33"/>
      <c r="AQ1272" s="33"/>
      <c r="AR1272" s="33"/>
      <c r="AS1272" s="33"/>
    </row>
    <row r="1273" spans="1:45">
      <c r="A1273" s="30"/>
      <c r="B1273" s="29"/>
      <c r="C1273" s="31"/>
      <c r="D1273" s="32"/>
      <c r="E1273" s="32"/>
      <c r="F1273" s="32"/>
      <c r="G1273" s="32"/>
      <c r="H1273" s="32"/>
      <c r="I1273" s="32"/>
      <c r="J1273" s="32"/>
      <c r="K1273" s="32"/>
      <c r="L1273" s="32"/>
      <c r="M1273" s="32"/>
      <c r="N1273" s="32"/>
      <c r="O1273" s="32"/>
      <c r="P1273" s="32"/>
      <c r="Q1273" s="32"/>
      <c r="R1273" s="32"/>
      <c r="S1273" s="32"/>
      <c r="T1273" s="32"/>
      <c r="U1273" s="32"/>
      <c r="V1273" s="32"/>
      <c r="W1273" s="32"/>
      <c r="X1273" s="32"/>
      <c r="Y1273" s="32"/>
      <c r="Z1273" s="32"/>
      <c r="AA1273" s="32"/>
      <c r="AB1273" s="32"/>
      <c r="AC1273" s="32"/>
      <c r="AD1273" s="32"/>
      <c r="AE1273" s="33"/>
      <c r="AF1273" s="33"/>
      <c r="AG1273" s="33"/>
      <c r="AH1273" s="33"/>
      <c r="AI1273" s="33"/>
      <c r="AJ1273" s="33"/>
      <c r="AK1273" s="33"/>
      <c r="AL1273" s="33"/>
      <c r="AM1273" s="33"/>
      <c r="AN1273" s="33"/>
      <c r="AO1273" s="33"/>
      <c r="AP1273" s="33"/>
      <c r="AQ1273" s="33"/>
      <c r="AR1273" s="33"/>
      <c r="AS1273" s="33"/>
    </row>
    <row r="1274" spans="1:45">
      <c r="A1274" s="30"/>
      <c r="B1274" s="29"/>
      <c r="C1274" s="31"/>
      <c r="D1274" s="32"/>
      <c r="E1274" s="32"/>
      <c r="F1274" s="32"/>
      <c r="G1274" s="32"/>
      <c r="H1274" s="32"/>
      <c r="I1274" s="32"/>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3"/>
      <c r="AF1274" s="33"/>
      <c r="AG1274" s="33"/>
      <c r="AH1274" s="33"/>
      <c r="AI1274" s="33"/>
      <c r="AJ1274" s="33"/>
      <c r="AK1274" s="33"/>
      <c r="AL1274" s="33"/>
      <c r="AM1274" s="33"/>
      <c r="AN1274" s="33"/>
      <c r="AO1274" s="33"/>
      <c r="AP1274" s="33"/>
      <c r="AQ1274" s="33"/>
      <c r="AR1274" s="33"/>
      <c r="AS1274" s="33"/>
    </row>
    <row r="1275" spans="1:45">
      <c r="A1275" s="30"/>
      <c r="B1275" s="29"/>
      <c r="C1275" s="31"/>
      <c r="D1275" s="32"/>
      <c r="E1275" s="32"/>
      <c r="F1275" s="32"/>
      <c r="G1275" s="32"/>
      <c r="H1275" s="32"/>
      <c r="I1275" s="32"/>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3"/>
      <c r="AF1275" s="33"/>
      <c r="AG1275" s="33"/>
      <c r="AH1275" s="33"/>
      <c r="AI1275" s="33"/>
      <c r="AJ1275" s="33"/>
      <c r="AK1275" s="33"/>
      <c r="AL1275" s="33"/>
      <c r="AM1275" s="33"/>
      <c r="AN1275" s="33"/>
      <c r="AO1275" s="33"/>
      <c r="AP1275" s="33"/>
      <c r="AQ1275" s="33"/>
      <c r="AR1275" s="33"/>
      <c r="AS1275" s="33"/>
    </row>
    <row r="1276" spans="1:45">
      <c r="A1276" s="30"/>
      <c r="B1276" s="29"/>
      <c r="C1276" s="31"/>
      <c r="D1276" s="32"/>
      <c r="E1276" s="32"/>
      <c r="F1276" s="32"/>
      <c r="G1276" s="32"/>
      <c r="H1276" s="32"/>
      <c r="I1276" s="32"/>
      <c r="J1276" s="32"/>
      <c r="K1276" s="32"/>
      <c r="L1276" s="32"/>
      <c r="M1276" s="32"/>
      <c r="N1276" s="32"/>
      <c r="O1276" s="32"/>
      <c r="P1276" s="32"/>
      <c r="Q1276" s="32"/>
      <c r="R1276" s="32"/>
      <c r="S1276" s="32"/>
      <c r="T1276" s="32"/>
      <c r="U1276" s="32"/>
      <c r="V1276" s="32"/>
      <c r="W1276" s="32"/>
      <c r="X1276" s="32"/>
      <c r="Y1276" s="32"/>
      <c r="Z1276" s="32"/>
      <c r="AA1276" s="32"/>
      <c r="AB1276" s="32"/>
      <c r="AC1276" s="32"/>
      <c r="AD1276" s="32"/>
      <c r="AE1276" s="33"/>
      <c r="AF1276" s="33"/>
      <c r="AG1276" s="33"/>
      <c r="AH1276" s="33"/>
      <c r="AI1276" s="33"/>
      <c r="AJ1276" s="33"/>
      <c r="AK1276" s="33"/>
      <c r="AL1276" s="33"/>
      <c r="AM1276" s="33"/>
      <c r="AN1276" s="33"/>
      <c r="AO1276" s="33"/>
      <c r="AP1276" s="33"/>
      <c r="AQ1276" s="33"/>
      <c r="AR1276" s="33"/>
      <c r="AS1276" s="33"/>
    </row>
    <row r="1277" spans="1:45">
      <c r="A1277" s="30"/>
      <c r="B1277" s="29"/>
      <c r="C1277" s="31"/>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2"/>
      <c r="AD1277" s="32"/>
      <c r="AE1277" s="33"/>
      <c r="AF1277" s="33"/>
      <c r="AG1277" s="33"/>
      <c r="AH1277" s="33"/>
      <c r="AI1277" s="33"/>
      <c r="AJ1277" s="33"/>
      <c r="AK1277" s="33"/>
      <c r="AL1277" s="33"/>
      <c r="AM1277" s="33"/>
      <c r="AN1277" s="33"/>
      <c r="AO1277" s="33"/>
      <c r="AP1277" s="33"/>
      <c r="AQ1277" s="33"/>
      <c r="AR1277" s="33"/>
      <c r="AS1277" s="33"/>
    </row>
    <row r="1278" spans="1:45">
      <c r="A1278" s="30"/>
      <c r="B1278" s="29"/>
      <c r="C1278" s="31"/>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2"/>
      <c r="AD1278" s="32"/>
      <c r="AE1278" s="33"/>
      <c r="AF1278" s="33"/>
      <c r="AG1278" s="33"/>
      <c r="AH1278" s="33"/>
      <c r="AI1278" s="33"/>
      <c r="AJ1278" s="33"/>
      <c r="AK1278" s="33"/>
      <c r="AL1278" s="33"/>
      <c r="AM1278" s="33"/>
      <c r="AN1278" s="33"/>
      <c r="AO1278" s="33"/>
      <c r="AP1278" s="33"/>
      <c r="AQ1278" s="33"/>
      <c r="AR1278" s="33"/>
      <c r="AS1278" s="33"/>
    </row>
    <row r="1279" spans="1:45">
      <c r="A1279" s="30"/>
      <c r="B1279" s="29"/>
      <c r="C1279" s="31"/>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2"/>
      <c r="AD1279" s="32"/>
      <c r="AE1279" s="33"/>
      <c r="AF1279" s="33"/>
      <c r="AG1279" s="33"/>
      <c r="AH1279" s="33"/>
      <c r="AI1279" s="33"/>
      <c r="AJ1279" s="33"/>
      <c r="AK1279" s="33"/>
      <c r="AL1279" s="33"/>
      <c r="AM1279" s="33"/>
      <c r="AN1279" s="33"/>
      <c r="AO1279" s="33"/>
      <c r="AP1279" s="33"/>
      <c r="AQ1279" s="33"/>
      <c r="AR1279" s="33"/>
      <c r="AS1279" s="33"/>
    </row>
    <row r="1280" spans="1:45">
      <c r="A1280" s="30"/>
      <c r="B1280" s="29"/>
      <c r="C1280" s="31"/>
      <c r="D1280" s="32"/>
      <c r="E1280" s="32"/>
      <c r="F1280" s="32"/>
      <c r="G1280" s="32"/>
      <c r="H1280" s="32"/>
      <c r="I1280" s="32"/>
      <c r="J1280" s="32"/>
      <c r="K1280" s="32"/>
      <c r="L1280" s="32"/>
      <c r="M1280" s="32"/>
      <c r="N1280" s="32"/>
      <c r="O1280" s="32"/>
      <c r="P1280" s="32"/>
      <c r="Q1280" s="32"/>
      <c r="R1280" s="32"/>
      <c r="S1280" s="32"/>
      <c r="T1280" s="32"/>
      <c r="U1280" s="32"/>
      <c r="V1280" s="32"/>
      <c r="W1280" s="32"/>
      <c r="X1280" s="32"/>
      <c r="Y1280" s="32"/>
      <c r="Z1280" s="32"/>
      <c r="AA1280" s="32"/>
      <c r="AB1280" s="32"/>
      <c r="AC1280" s="32"/>
      <c r="AD1280" s="32"/>
      <c r="AE1280" s="33"/>
      <c r="AF1280" s="33"/>
      <c r="AG1280" s="33"/>
      <c r="AH1280" s="33"/>
      <c r="AI1280" s="33"/>
      <c r="AJ1280" s="33"/>
      <c r="AK1280" s="33"/>
      <c r="AL1280" s="33"/>
      <c r="AM1280" s="33"/>
      <c r="AN1280" s="33"/>
      <c r="AO1280" s="33"/>
      <c r="AP1280" s="33"/>
      <c r="AQ1280" s="33"/>
      <c r="AR1280" s="33"/>
      <c r="AS1280" s="33"/>
    </row>
    <row r="1281" spans="1:45">
      <c r="A1281" s="30"/>
      <c r="B1281" s="29"/>
      <c r="C1281" s="31"/>
      <c r="D1281" s="32"/>
      <c r="E1281" s="32"/>
      <c r="F1281" s="32"/>
      <c r="G1281" s="32"/>
      <c r="H1281" s="32"/>
      <c r="I1281" s="32"/>
      <c r="J1281" s="32"/>
      <c r="K1281" s="32"/>
      <c r="L1281" s="32"/>
      <c r="M1281" s="32"/>
      <c r="N1281" s="32"/>
      <c r="O1281" s="32"/>
      <c r="P1281" s="32"/>
      <c r="Q1281" s="32"/>
      <c r="R1281" s="32"/>
      <c r="S1281" s="32"/>
      <c r="T1281" s="32"/>
      <c r="U1281" s="32"/>
      <c r="V1281" s="32"/>
      <c r="W1281" s="32"/>
      <c r="X1281" s="32"/>
      <c r="Y1281" s="32"/>
      <c r="Z1281" s="32"/>
      <c r="AA1281" s="32"/>
      <c r="AB1281" s="32"/>
      <c r="AC1281" s="32"/>
      <c r="AD1281" s="32"/>
      <c r="AE1281" s="33"/>
      <c r="AF1281" s="33"/>
      <c r="AG1281" s="33"/>
      <c r="AH1281" s="33"/>
      <c r="AI1281" s="33"/>
      <c r="AJ1281" s="33"/>
      <c r="AK1281" s="33"/>
      <c r="AL1281" s="33"/>
      <c r="AM1281" s="33"/>
      <c r="AN1281" s="33"/>
      <c r="AO1281" s="33"/>
      <c r="AP1281" s="33"/>
      <c r="AQ1281" s="33"/>
      <c r="AR1281" s="33"/>
      <c r="AS1281" s="33"/>
    </row>
    <row r="1282" spans="1:45">
      <c r="A1282" s="30"/>
      <c r="B1282" s="29"/>
      <c r="C1282" s="31"/>
      <c r="D1282" s="32"/>
      <c r="E1282" s="32"/>
      <c r="F1282" s="32"/>
      <c r="G1282" s="32"/>
      <c r="H1282" s="32"/>
      <c r="I1282" s="32"/>
      <c r="J1282" s="32"/>
      <c r="K1282" s="32"/>
      <c r="L1282" s="32"/>
      <c r="M1282" s="32"/>
      <c r="N1282" s="32"/>
      <c r="O1282" s="32"/>
      <c r="P1282" s="32"/>
      <c r="Q1282" s="32"/>
      <c r="R1282" s="32"/>
      <c r="S1282" s="32"/>
      <c r="T1282" s="32"/>
      <c r="U1282" s="32"/>
      <c r="V1282" s="32"/>
      <c r="W1282" s="32"/>
      <c r="X1282" s="32"/>
      <c r="Y1282" s="32"/>
      <c r="Z1282" s="32"/>
      <c r="AA1282" s="32"/>
      <c r="AB1282" s="32"/>
      <c r="AC1282" s="32"/>
      <c r="AD1282" s="32"/>
      <c r="AE1282" s="33"/>
      <c r="AF1282" s="33"/>
      <c r="AG1282" s="33"/>
      <c r="AH1282" s="33"/>
      <c r="AI1282" s="33"/>
      <c r="AJ1282" s="33"/>
      <c r="AK1282" s="33"/>
      <c r="AL1282" s="33"/>
      <c r="AM1282" s="33"/>
      <c r="AN1282" s="33"/>
      <c r="AO1282" s="33"/>
      <c r="AP1282" s="33"/>
      <c r="AQ1282" s="33"/>
      <c r="AR1282" s="33"/>
      <c r="AS1282" s="33"/>
    </row>
    <row r="1283" spans="1:45">
      <c r="A1283" s="30"/>
      <c r="B1283" s="29"/>
      <c r="C1283" s="31"/>
      <c r="D1283" s="32"/>
      <c r="E1283" s="32"/>
      <c r="F1283" s="32"/>
      <c r="G1283" s="32"/>
      <c r="H1283" s="32"/>
      <c r="I1283" s="32"/>
      <c r="J1283" s="32"/>
      <c r="K1283" s="32"/>
      <c r="L1283" s="32"/>
      <c r="M1283" s="32"/>
      <c r="N1283" s="32"/>
      <c r="O1283" s="32"/>
      <c r="P1283" s="32"/>
      <c r="Q1283" s="32"/>
      <c r="R1283" s="32"/>
      <c r="S1283" s="32"/>
      <c r="T1283" s="32"/>
      <c r="U1283" s="32"/>
      <c r="V1283" s="32"/>
      <c r="W1283" s="32"/>
      <c r="X1283" s="32"/>
      <c r="Y1283" s="32"/>
      <c r="Z1283" s="32"/>
      <c r="AA1283" s="32"/>
      <c r="AB1283" s="32"/>
      <c r="AC1283" s="32"/>
      <c r="AD1283" s="32"/>
      <c r="AE1283" s="33"/>
      <c r="AF1283" s="33"/>
      <c r="AG1283" s="33"/>
      <c r="AH1283" s="33"/>
      <c r="AI1283" s="33"/>
      <c r="AJ1283" s="33"/>
      <c r="AK1283" s="33"/>
      <c r="AL1283" s="33"/>
      <c r="AM1283" s="33"/>
      <c r="AN1283" s="33"/>
      <c r="AO1283" s="33"/>
      <c r="AP1283" s="33"/>
      <c r="AQ1283" s="33"/>
      <c r="AR1283" s="33"/>
      <c r="AS1283" s="33"/>
    </row>
    <row r="1284" spans="1:45">
      <c r="A1284" s="30"/>
      <c r="B1284" s="29"/>
      <c r="C1284" s="31"/>
      <c r="D1284" s="32"/>
      <c r="E1284" s="32"/>
      <c r="F1284" s="32"/>
      <c r="G1284" s="32"/>
      <c r="H1284" s="32"/>
      <c r="I1284" s="32"/>
      <c r="J1284" s="32"/>
      <c r="K1284" s="32"/>
      <c r="L1284" s="32"/>
      <c r="M1284" s="32"/>
      <c r="N1284" s="32"/>
      <c r="O1284" s="32"/>
      <c r="P1284" s="32"/>
      <c r="Q1284" s="32"/>
      <c r="R1284" s="32"/>
      <c r="S1284" s="32"/>
      <c r="T1284" s="32"/>
      <c r="U1284" s="32"/>
      <c r="V1284" s="32"/>
      <c r="W1284" s="32"/>
      <c r="X1284" s="32"/>
      <c r="Y1284" s="32"/>
      <c r="Z1284" s="32"/>
      <c r="AA1284" s="32"/>
      <c r="AB1284" s="32"/>
      <c r="AC1284" s="32"/>
      <c r="AD1284" s="32"/>
      <c r="AE1284" s="33"/>
      <c r="AF1284" s="33"/>
      <c r="AG1284" s="33"/>
      <c r="AH1284" s="33"/>
      <c r="AI1284" s="33"/>
      <c r="AJ1284" s="33"/>
      <c r="AK1284" s="33"/>
      <c r="AL1284" s="33"/>
      <c r="AM1284" s="33"/>
      <c r="AN1284" s="33"/>
      <c r="AO1284" s="33"/>
      <c r="AP1284" s="33"/>
      <c r="AQ1284" s="33"/>
      <c r="AR1284" s="33"/>
      <c r="AS1284" s="33"/>
    </row>
    <row r="1285" spans="1:45">
      <c r="A1285" s="30"/>
      <c r="B1285" s="29"/>
      <c r="C1285" s="31"/>
      <c r="D1285" s="32"/>
      <c r="E1285" s="32"/>
      <c r="F1285" s="32"/>
      <c r="G1285" s="32"/>
      <c r="H1285" s="32"/>
      <c r="I1285" s="32"/>
      <c r="J1285" s="32"/>
      <c r="K1285" s="32"/>
      <c r="L1285" s="32"/>
      <c r="M1285" s="32"/>
      <c r="N1285" s="32"/>
      <c r="O1285" s="32"/>
      <c r="P1285" s="32"/>
      <c r="Q1285" s="32"/>
      <c r="R1285" s="32"/>
      <c r="S1285" s="32"/>
      <c r="T1285" s="32"/>
      <c r="U1285" s="32"/>
      <c r="V1285" s="32"/>
      <c r="W1285" s="32"/>
      <c r="X1285" s="32"/>
      <c r="Y1285" s="32"/>
      <c r="Z1285" s="32"/>
      <c r="AA1285" s="32"/>
      <c r="AB1285" s="32"/>
      <c r="AC1285" s="32"/>
      <c r="AD1285" s="32"/>
      <c r="AE1285" s="33"/>
      <c r="AF1285" s="33"/>
      <c r="AG1285" s="33"/>
      <c r="AH1285" s="33"/>
      <c r="AI1285" s="33"/>
      <c r="AJ1285" s="33"/>
      <c r="AK1285" s="33"/>
      <c r="AL1285" s="33"/>
      <c r="AM1285" s="33"/>
      <c r="AN1285" s="33"/>
      <c r="AO1285" s="33"/>
      <c r="AP1285" s="33"/>
      <c r="AQ1285" s="33"/>
      <c r="AR1285" s="33"/>
      <c r="AS1285" s="33"/>
    </row>
    <row r="1286" spans="1:45">
      <c r="A1286" s="30"/>
      <c r="B1286" s="29"/>
      <c r="C1286" s="31"/>
      <c r="D1286" s="32"/>
      <c r="E1286" s="32"/>
      <c r="F1286" s="32"/>
      <c r="G1286" s="32"/>
      <c r="H1286" s="32"/>
      <c r="I1286" s="32"/>
      <c r="J1286" s="32"/>
      <c r="K1286" s="32"/>
      <c r="L1286" s="32"/>
      <c r="M1286" s="32"/>
      <c r="N1286" s="32"/>
      <c r="O1286" s="32"/>
      <c r="P1286" s="32"/>
      <c r="Q1286" s="32"/>
      <c r="R1286" s="32"/>
      <c r="S1286" s="32"/>
      <c r="T1286" s="32"/>
      <c r="U1286" s="32"/>
      <c r="V1286" s="32"/>
      <c r="W1286" s="32"/>
      <c r="X1286" s="32"/>
      <c r="Y1286" s="32"/>
      <c r="Z1286" s="32"/>
      <c r="AA1286" s="32"/>
      <c r="AB1286" s="32"/>
      <c r="AC1286" s="32"/>
      <c r="AD1286" s="32"/>
      <c r="AE1286" s="33"/>
      <c r="AF1286" s="33"/>
      <c r="AG1286" s="33"/>
      <c r="AH1286" s="33"/>
      <c r="AI1286" s="33"/>
      <c r="AJ1286" s="33"/>
      <c r="AK1286" s="33"/>
      <c r="AL1286" s="33"/>
      <c r="AM1286" s="33"/>
      <c r="AN1286" s="33"/>
      <c r="AO1286" s="33"/>
      <c r="AP1286" s="33"/>
      <c r="AQ1286" s="33"/>
      <c r="AR1286" s="33"/>
      <c r="AS1286" s="33"/>
    </row>
    <row r="1287" spans="1:45">
      <c r="A1287" s="30"/>
      <c r="B1287" s="29"/>
      <c r="C1287" s="31"/>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2"/>
      <c r="AD1287" s="32"/>
      <c r="AE1287" s="33"/>
      <c r="AF1287" s="33"/>
      <c r="AG1287" s="33"/>
      <c r="AH1287" s="33"/>
      <c r="AI1287" s="33"/>
      <c r="AJ1287" s="33"/>
      <c r="AK1287" s="33"/>
      <c r="AL1287" s="33"/>
      <c r="AM1287" s="33"/>
      <c r="AN1287" s="33"/>
      <c r="AO1287" s="33"/>
      <c r="AP1287" s="33"/>
      <c r="AQ1287" s="33"/>
      <c r="AR1287" s="33"/>
      <c r="AS1287" s="33"/>
    </row>
    <row r="1288" spans="1:45">
      <c r="A1288" s="30"/>
      <c r="B1288" s="29"/>
      <c r="C1288" s="31"/>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2"/>
      <c r="AD1288" s="32"/>
      <c r="AE1288" s="33"/>
      <c r="AF1288" s="33"/>
      <c r="AG1288" s="33"/>
      <c r="AH1288" s="33"/>
      <c r="AI1288" s="33"/>
      <c r="AJ1288" s="33"/>
      <c r="AK1288" s="33"/>
      <c r="AL1288" s="33"/>
      <c r="AM1288" s="33"/>
      <c r="AN1288" s="33"/>
      <c r="AO1288" s="33"/>
      <c r="AP1288" s="33"/>
      <c r="AQ1288" s="33"/>
      <c r="AR1288" s="33"/>
      <c r="AS1288" s="33"/>
    </row>
    <row r="1289" spans="1:45">
      <c r="A1289" s="30"/>
      <c r="B1289" s="29"/>
      <c r="C1289" s="31"/>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2"/>
      <c r="AD1289" s="32"/>
      <c r="AE1289" s="33"/>
      <c r="AF1289" s="33"/>
      <c r="AG1289" s="33"/>
      <c r="AH1289" s="33"/>
      <c r="AI1289" s="33"/>
      <c r="AJ1289" s="33"/>
      <c r="AK1289" s="33"/>
      <c r="AL1289" s="33"/>
      <c r="AM1289" s="33"/>
      <c r="AN1289" s="33"/>
      <c r="AO1289" s="33"/>
      <c r="AP1289" s="33"/>
      <c r="AQ1289" s="33"/>
      <c r="AR1289" s="33"/>
      <c r="AS1289" s="33"/>
    </row>
    <row r="1290" spans="1:45">
      <c r="A1290" s="30"/>
      <c r="B1290" s="29"/>
      <c r="C1290" s="31"/>
      <c r="D1290" s="32"/>
      <c r="E1290" s="32"/>
      <c r="F1290" s="32"/>
      <c r="G1290" s="32"/>
      <c r="H1290" s="32"/>
      <c r="I1290" s="32"/>
      <c r="J1290" s="32"/>
      <c r="K1290" s="32"/>
      <c r="L1290" s="32"/>
      <c r="M1290" s="32"/>
      <c r="N1290" s="32"/>
      <c r="O1290" s="32"/>
      <c r="P1290" s="32"/>
      <c r="Q1290" s="32"/>
      <c r="R1290" s="32"/>
      <c r="S1290" s="32"/>
      <c r="T1290" s="32"/>
      <c r="U1290" s="32"/>
      <c r="V1290" s="32"/>
      <c r="W1290" s="32"/>
      <c r="X1290" s="32"/>
      <c r="Y1290" s="32"/>
      <c r="Z1290" s="32"/>
      <c r="AA1290" s="32"/>
      <c r="AB1290" s="32"/>
      <c r="AC1290" s="32"/>
      <c r="AD1290" s="32"/>
      <c r="AE1290" s="33"/>
      <c r="AF1290" s="33"/>
      <c r="AG1290" s="33"/>
      <c r="AH1290" s="33"/>
      <c r="AI1290" s="33"/>
      <c r="AJ1290" s="33"/>
      <c r="AK1290" s="33"/>
      <c r="AL1290" s="33"/>
      <c r="AM1290" s="33"/>
      <c r="AN1290" s="33"/>
      <c r="AO1290" s="33"/>
      <c r="AP1290" s="33"/>
      <c r="AQ1290" s="33"/>
      <c r="AR1290" s="33"/>
      <c r="AS1290" s="33"/>
    </row>
    <row r="1291" spans="1:45">
      <c r="A1291" s="30"/>
      <c r="B1291" s="29"/>
      <c r="C1291" s="31"/>
      <c r="D1291" s="32"/>
      <c r="E1291" s="32"/>
      <c r="F1291" s="32"/>
      <c r="G1291" s="32"/>
      <c r="H1291" s="32"/>
      <c r="I1291" s="32"/>
      <c r="J1291" s="32"/>
      <c r="K1291" s="32"/>
      <c r="L1291" s="32"/>
      <c r="M1291" s="32"/>
      <c r="N1291" s="32"/>
      <c r="O1291" s="32"/>
      <c r="P1291" s="32"/>
      <c r="Q1291" s="32"/>
      <c r="R1291" s="32"/>
      <c r="S1291" s="32"/>
      <c r="T1291" s="32"/>
      <c r="U1291" s="32"/>
      <c r="V1291" s="32"/>
      <c r="W1291" s="32"/>
      <c r="X1291" s="32"/>
      <c r="Y1291" s="32"/>
      <c r="Z1291" s="32"/>
      <c r="AA1291" s="32"/>
      <c r="AB1291" s="32"/>
      <c r="AC1291" s="32"/>
      <c r="AD1291" s="32"/>
      <c r="AE1291" s="33"/>
      <c r="AF1291" s="33"/>
      <c r="AG1291" s="33"/>
      <c r="AH1291" s="33"/>
      <c r="AI1291" s="33"/>
      <c r="AJ1291" s="33"/>
      <c r="AK1291" s="33"/>
      <c r="AL1291" s="33"/>
      <c r="AM1291" s="33"/>
      <c r="AN1291" s="33"/>
      <c r="AO1291" s="33"/>
      <c r="AP1291" s="33"/>
      <c r="AQ1291" s="33"/>
      <c r="AR1291" s="33"/>
      <c r="AS1291" s="33"/>
    </row>
    <row r="1292" spans="1:45">
      <c r="A1292" s="30"/>
      <c r="B1292" s="29"/>
      <c r="C1292" s="31"/>
      <c r="D1292" s="32"/>
      <c r="E1292" s="32"/>
      <c r="F1292" s="32"/>
      <c r="G1292" s="32"/>
      <c r="H1292" s="32"/>
      <c r="I1292" s="32"/>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3"/>
      <c r="AF1292" s="33"/>
      <c r="AG1292" s="33"/>
      <c r="AH1292" s="33"/>
      <c r="AI1292" s="33"/>
      <c r="AJ1292" s="33"/>
      <c r="AK1292" s="33"/>
      <c r="AL1292" s="33"/>
      <c r="AM1292" s="33"/>
      <c r="AN1292" s="33"/>
      <c r="AO1292" s="33"/>
      <c r="AP1292" s="33"/>
      <c r="AQ1292" s="33"/>
      <c r="AR1292" s="33"/>
      <c r="AS1292" s="33"/>
    </row>
    <row r="1293" spans="1:45">
      <c r="A1293" s="30"/>
      <c r="B1293" s="29"/>
      <c r="C1293" s="31"/>
      <c r="D1293" s="32"/>
      <c r="E1293" s="32"/>
      <c r="F1293" s="32"/>
      <c r="G1293" s="32"/>
      <c r="H1293" s="32"/>
      <c r="I1293" s="32"/>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3"/>
      <c r="AF1293" s="33"/>
      <c r="AG1293" s="33"/>
      <c r="AH1293" s="33"/>
      <c r="AI1293" s="33"/>
      <c r="AJ1293" s="33"/>
      <c r="AK1293" s="33"/>
      <c r="AL1293" s="33"/>
      <c r="AM1293" s="33"/>
      <c r="AN1293" s="33"/>
      <c r="AO1293" s="33"/>
      <c r="AP1293" s="33"/>
      <c r="AQ1293" s="33"/>
      <c r="AR1293" s="33"/>
      <c r="AS1293" s="33"/>
    </row>
    <row r="1294" spans="1:45">
      <c r="A1294" s="30"/>
      <c r="B1294" s="29"/>
      <c r="C1294" s="31"/>
      <c r="D1294" s="32"/>
      <c r="E1294" s="32"/>
      <c r="F1294" s="32"/>
      <c r="G1294" s="32"/>
      <c r="H1294" s="32"/>
      <c r="I1294" s="32"/>
      <c r="J1294" s="32"/>
      <c r="K1294" s="32"/>
      <c r="L1294" s="32"/>
      <c r="M1294" s="32"/>
      <c r="N1294" s="32"/>
      <c r="O1294" s="32"/>
      <c r="P1294" s="32"/>
      <c r="Q1294" s="32"/>
      <c r="R1294" s="32"/>
      <c r="S1294" s="32"/>
      <c r="T1294" s="32"/>
      <c r="U1294" s="32"/>
      <c r="V1294" s="32"/>
      <c r="W1294" s="32"/>
      <c r="X1294" s="32"/>
      <c r="Y1294" s="32"/>
      <c r="Z1294" s="32"/>
      <c r="AA1294" s="32"/>
      <c r="AB1294" s="32"/>
      <c r="AC1294" s="32"/>
      <c r="AD1294" s="32"/>
      <c r="AE1294" s="33"/>
      <c r="AF1294" s="33"/>
      <c r="AG1294" s="33"/>
      <c r="AH1294" s="33"/>
      <c r="AI1294" s="33"/>
      <c r="AJ1294" s="33"/>
      <c r="AK1294" s="33"/>
      <c r="AL1294" s="33"/>
      <c r="AM1294" s="33"/>
      <c r="AN1294" s="33"/>
      <c r="AO1294" s="33"/>
      <c r="AP1294" s="33"/>
      <c r="AQ1294" s="33"/>
      <c r="AR1294" s="33"/>
      <c r="AS1294" s="33"/>
    </row>
    <row r="1295" spans="1:45">
      <c r="A1295" s="30"/>
      <c r="B1295" s="29"/>
      <c r="C1295" s="31"/>
      <c r="D1295" s="32"/>
      <c r="E1295" s="32"/>
      <c r="F1295" s="32"/>
      <c r="G1295" s="32"/>
      <c r="H1295" s="32"/>
      <c r="I1295" s="32"/>
      <c r="J1295" s="32"/>
      <c r="K1295" s="32"/>
      <c r="L1295" s="32"/>
      <c r="M1295" s="32"/>
      <c r="N1295" s="32"/>
      <c r="O1295" s="32"/>
      <c r="P1295" s="32"/>
      <c r="Q1295" s="32"/>
      <c r="R1295" s="32"/>
      <c r="S1295" s="32"/>
      <c r="T1295" s="32"/>
      <c r="U1295" s="32"/>
      <c r="V1295" s="32"/>
      <c r="W1295" s="32"/>
      <c r="X1295" s="32"/>
      <c r="Y1295" s="32"/>
      <c r="Z1295" s="32"/>
      <c r="AA1295" s="32"/>
      <c r="AB1295" s="32"/>
      <c r="AC1295" s="32"/>
      <c r="AD1295" s="32"/>
      <c r="AE1295" s="33"/>
      <c r="AF1295" s="33"/>
      <c r="AG1295" s="33"/>
      <c r="AH1295" s="33"/>
      <c r="AI1295" s="33"/>
      <c r="AJ1295" s="33"/>
      <c r="AK1295" s="33"/>
      <c r="AL1295" s="33"/>
      <c r="AM1295" s="33"/>
      <c r="AN1295" s="33"/>
      <c r="AO1295" s="33"/>
      <c r="AP1295" s="33"/>
      <c r="AQ1295" s="33"/>
      <c r="AR1295" s="33"/>
      <c r="AS1295" s="33"/>
    </row>
    <row r="1296" spans="1:45">
      <c r="A1296" s="30"/>
      <c r="B1296" s="29"/>
      <c r="C1296" s="31"/>
      <c r="D1296" s="32"/>
      <c r="E1296" s="32"/>
      <c r="F1296" s="32"/>
      <c r="G1296" s="32"/>
      <c r="H1296" s="32"/>
      <c r="I1296" s="32"/>
      <c r="J1296" s="32"/>
      <c r="K1296" s="32"/>
      <c r="L1296" s="32"/>
      <c r="M1296" s="32"/>
      <c r="N1296" s="32"/>
      <c r="O1296" s="32"/>
      <c r="P1296" s="32"/>
      <c r="Q1296" s="32"/>
      <c r="R1296" s="32"/>
      <c r="S1296" s="32"/>
      <c r="T1296" s="32"/>
      <c r="U1296" s="32"/>
      <c r="V1296" s="32"/>
      <c r="W1296" s="32"/>
      <c r="X1296" s="32"/>
      <c r="Y1296" s="32"/>
      <c r="Z1296" s="32"/>
      <c r="AA1296" s="32"/>
      <c r="AB1296" s="32"/>
      <c r="AC1296" s="32"/>
      <c r="AD1296" s="32"/>
      <c r="AE1296" s="33"/>
      <c r="AF1296" s="33"/>
      <c r="AG1296" s="33"/>
      <c r="AH1296" s="33"/>
      <c r="AI1296" s="33"/>
      <c r="AJ1296" s="33"/>
      <c r="AK1296" s="33"/>
      <c r="AL1296" s="33"/>
      <c r="AM1296" s="33"/>
      <c r="AN1296" s="33"/>
      <c r="AO1296" s="33"/>
      <c r="AP1296" s="33"/>
      <c r="AQ1296" s="33"/>
      <c r="AR1296" s="33"/>
      <c r="AS1296" s="33"/>
    </row>
    <row r="1297" spans="1:45">
      <c r="A1297" s="30"/>
      <c r="B1297" s="29"/>
      <c r="C1297" s="31"/>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2"/>
      <c r="AD1297" s="32"/>
      <c r="AE1297" s="33"/>
      <c r="AF1297" s="33"/>
      <c r="AG1297" s="33"/>
      <c r="AH1297" s="33"/>
      <c r="AI1297" s="33"/>
      <c r="AJ1297" s="33"/>
      <c r="AK1297" s="33"/>
      <c r="AL1297" s="33"/>
      <c r="AM1297" s="33"/>
      <c r="AN1297" s="33"/>
      <c r="AO1297" s="33"/>
      <c r="AP1297" s="33"/>
      <c r="AQ1297" s="33"/>
      <c r="AR1297" s="33"/>
      <c r="AS1297" s="33"/>
    </row>
    <row r="1298" spans="1:45">
      <c r="A1298" s="30"/>
      <c r="B1298" s="29"/>
      <c r="C1298" s="31"/>
      <c r="D1298" s="32"/>
      <c r="E1298" s="32"/>
      <c r="F1298" s="32"/>
      <c r="G1298" s="32"/>
      <c r="H1298" s="32"/>
      <c r="I1298" s="32"/>
      <c r="J1298" s="32"/>
      <c r="K1298" s="32"/>
      <c r="L1298" s="32"/>
      <c r="M1298" s="32"/>
      <c r="N1298" s="32"/>
      <c r="O1298" s="32"/>
      <c r="P1298" s="32"/>
      <c r="Q1298" s="32"/>
      <c r="R1298" s="32"/>
      <c r="S1298" s="32"/>
      <c r="T1298" s="32"/>
      <c r="U1298" s="32"/>
      <c r="V1298" s="32"/>
      <c r="W1298" s="32"/>
      <c r="X1298" s="32"/>
      <c r="Y1298" s="32"/>
      <c r="Z1298" s="32"/>
      <c r="AA1298" s="32"/>
      <c r="AB1298" s="32"/>
      <c r="AC1298" s="32"/>
      <c r="AD1298" s="32"/>
      <c r="AE1298" s="33"/>
      <c r="AF1298" s="33"/>
      <c r="AG1298" s="33"/>
      <c r="AH1298" s="33"/>
      <c r="AI1298" s="33"/>
      <c r="AJ1298" s="33"/>
      <c r="AK1298" s="33"/>
      <c r="AL1298" s="33"/>
      <c r="AM1298" s="33"/>
      <c r="AN1298" s="33"/>
      <c r="AO1298" s="33"/>
      <c r="AP1298" s="33"/>
      <c r="AQ1298" s="33"/>
      <c r="AR1298" s="33"/>
      <c r="AS1298" s="33"/>
    </row>
    <row r="1299" spans="1:45">
      <c r="A1299" s="30"/>
      <c r="B1299" s="29"/>
      <c r="C1299" s="31"/>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2"/>
      <c r="AD1299" s="32"/>
      <c r="AE1299" s="33"/>
      <c r="AF1299" s="33"/>
      <c r="AG1299" s="33"/>
      <c r="AH1299" s="33"/>
      <c r="AI1299" s="33"/>
      <c r="AJ1299" s="33"/>
      <c r="AK1299" s="33"/>
      <c r="AL1299" s="33"/>
      <c r="AM1299" s="33"/>
      <c r="AN1299" s="33"/>
      <c r="AO1299" s="33"/>
      <c r="AP1299" s="33"/>
      <c r="AQ1299" s="33"/>
      <c r="AR1299" s="33"/>
      <c r="AS1299" s="33"/>
    </row>
    <row r="1300" spans="1:45">
      <c r="A1300" s="30"/>
      <c r="B1300" s="29"/>
      <c r="C1300" s="31"/>
      <c r="D1300" s="32"/>
      <c r="E1300" s="32"/>
      <c r="F1300" s="32"/>
      <c r="G1300" s="32"/>
      <c r="H1300" s="32"/>
      <c r="I1300" s="32"/>
      <c r="J1300" s="32"/>
      <c r="K1300" s="32"/>
      <c r="L1300" s="32"/>
      <c r="M1300" s="32"/>
      <c r="N1300" s="32"/>
      <c r="O1300" s="32"/>
      <c r="P1300" s="32"/>
      <c r="Q1300" s="32"/>
      <c r="R1300" s="32"/>
      <c r="S1300" s="32"/>
      <c r="T1300" s="32"/>
      <c r="U1300" s="32"/>
      <c r="V1300" s="32"/>
      <c r="W1300" s="32"/>
      <c r="X1300" s="32"/>
      <c r="Y1300" s="32"/>
      <c r="Z1300" s="32"/>
      <c r="AA1300" s="32"/>
      <c r="AB1300" s="32"/>
      <c r="AC1300" s="32"/>
      <c r="AD1300" s="32"/>
      <c r="AE1300" s="33"/>
      <c r="AF1300" s="33"/>
      <c r="AG1300" s="33"/>
      <c r="AH1300" s="33"/>
      <c r="AI1300" s="33"/>
      <c r="AJ1300" s="33"/>
      <c r="AK1300" s="33"/>
      <c r="AL1300" s="33"/>
      <c r="AM1300" s="33"/>
      <c r="AN1300" s="33"/>
      <c r="AO1300" s="33"/>
      <c r="AP1300" s="33"/>
      <c r="AQ1300" s="33"/>
      <c r="AR1300" s="33"/>
      <c r="AS1300" s="33"/>
    </row>
    <row r="1301" spans="1:45">
      <c r="A1301" s="30"/>
      <c r="B1301" s="29"/>
      <c r="C1301" s="31"/>
      <c r="D1301" s="32"/>
      <c r="E1301" s="32"/>
      <c r="F1301" s="32"/>
      <c r="G1301" s="32"/>
      <c r="H1301" s="32"/>
      <c r="I1301" s="32"/>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3"/>
      <c r="AF1301" s="33"/>
      <c r="AG1301" s="33"/>
      <c r="AH1301" s="33"/>
      <c r="AI1301" s="33"/>
      <c r="AJ1301" s="33"/>
      <c r="AK1301" s="33"/>
      <c r="AL1301" s="33"/>
      <c r="AM1301" s="33"/>
      <c r="AN1301" s="33"/>
      <c r="AO1301" s="33"/>
      <c r="AP1301" s="33"/>
      <c r="AQ1301" s="33"/>
      <c r="AR1301" s="33"/>
      <c r="AS1301" s="33"/>
    </row>
    <row r="1302" spans="1:45">
      <c r="A1302" s="30"/>
      <c r="B1302" s="29"/>
      <c r="C1302" s="31"/>
      <c r="D1302" s="32"/>
      <c r="E1302" s="32"/>
      <c r="F1302" s="32"/>
      <c r="G1302" s="32"/>
      <c r="H1302" s="32"/>
      <c r="I1302" s="32"/>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3"/>
      <c r="AF1302" s="33"/>
      <c r="AG1302" s="33"/>
      <c r="AH1302" s="33"/>
      <c r="AI1302" s="33"/>
      <c r="AJ1302" s="33"/>
      <c r="AK1302" s="33"/>
      <c r="AL1302" s="33"/>
      <c r="AM1302" s="33"/>
      <c r="AN1302" s="33"/>
      <c r="AO1302" s="33"/>
      <c r="AP1302" s="33"/>
      <c r="AQ1302" s="33"/>
      <c r="AR1302" s="33"/>
      <c r="AS1302" s="33"/>
    </row>
    <row r="1303" spans="1:45">
      <c r="A1303" s="30"/>
      <c r="B1303" s="29"/>
      <c r="C1303" s="31"/>
      <c r="D1303" s="32"/>
      <c r="E1303" s="32"/>
      <c r="F1303" s="32"/>
      <c r="G1303" s="32"/>
      <c r="H1303" s="32"/>
      <c r="I1303" s="32"/>
      <c r="J1303" s="32"/>
      <c r="K1303" s="32"/>
      <c r="L1303" s="32"/>
      <c r="M1303" s="32"/>
      <c r="N1303" s="32"/>
      <c r="O1303" s="32"/>
      <c r="P1303" s="32"/>
      <c r="Q1303" s="32"/>
      <c r="R1303" s="32"/>
      <c r="S1303" s="32"/>
      <c r="T1303" s="32"/>
      <c r="U1303" s="32"/>
      <c r="V1303" s="32"/>
      <c r="W1303" s="32"/>
      <c r="X1303" s="32"/>
      <c r="Y1303" s="32"/>
      <c r="Z1303" s="32"/>
      <c r="AA1303" s="32"/>
      <c r="AB1303" s="32"/>
      <c r="AC1303" s="32"/>
      <c r="AD1303" s="32"/>
      <c r="AE1303" s="33"/>
      <c r="AF1303" s="33"/>
      <c r="AG1303" s="33"/>
      <c r="AH1303" s="33"/>
      <c r="AI1303" s="33"/>
      <c r="AJ1303" s="33"/>
      <c r="AK1303" s="33"/>
      <c r="AL1303" s="33"/>
      <c r="AM1303" s="33"/>
      <c r="AN1303" s="33"/>
      <c r="AO1303" s="33"/>
      <c r="AP1303" s="33"/>
      <c r="AQ1303" s="33"/>
      <c r="AR1303" s="33"/>
      <c r="AS1303" s="33"/>
    </row>
    <row r="1304" spans="1:45">
      <c r="A1304" s="30"/>
      <c r="B1304" s="29"/>
      <c r="C1304" s="31"/>
      <c r="D1304" s="32"/>
      <c r="E1304" s="32"/>
      <c r="F1304" s="32"/>
      <c r="G1304" s="32"/>
      <c r="H1304" s="32"/>
      <c r="I1304" s="32"/>
      <c r="J1304" s="32"/>
      <c r="K1304" s="32"/>
      <c r="L1304" s="32"/>
      <c r="M1304" s="32"/>
      <c r="N1304" s="32"/>
      <c r="O1304" s="32"/>
      <c r="P1304" s="32"/>
      <c r="Q1304" s="32"/>
      <c r="R1304" s="32"/>
      <c r="S1304" s="32"/>
      <c r="T1304" s="32"/>
      <c r="U1304" s="32"/>
      <c r="V1304" s="32"/>
      <c r="W1304" s="32"/>
      <c r="X1304" s="32"/>
      <c r="Y1304" s="32"/>
      <c r="Z1304" s="32"/>
      <c r="AA1304" s="32"/>
      <c r="AB1304" s="32"/>
      <c r="AC1304" s="32"/>
      <c r="AD1304" s="32"/>
      <c r="AE1304" s="33"/>
      <c r="AF1304" s="33"/>
      <c r="AG1304" s="33"/>
      <c r="AH1304" s="33"/>
      <c r="AI1304" s="33"/>
      <c r="AJ1304" s="33"/>
      <c r="AK1304" s="33"/>
      <c r="AL1304" s="33"/>
      <c r="AM1304" s="33"/>
      <c r="AN1304" s="33"/>
      <c r="AO1304" s="33"/>
      <c r="AP1304" s="33"/>
      <c r="AQ1304" s="33"/>
      <c r="AR1304" s="33"/>
      <c r="AS1304" s="33"/>
    </row>
    <row r="1305" spans="1:45">
      <c r="A1305" s="30"/>
      <c r="B1305" s="29"/>
      <c r="C1305" s="31"/>
      <c r="D1305" s="32"/>
      <c r="E1305" s="32"/>
      <c r="F1305" s="32"/>
      <c r="G1305" s="32"/>
      <c r="H1305" s="32"/>
      <c r="I1305" s="32"/>
      <c r="J1305" s="32"/>
      <c r="K1305" s="32"/>
      <c r="L1305" s="32"/>
      <c r="M1305" s="32"/>
      <c r="N1305" s="32"/>
      <c r="O1305" s="32"/>
      <c r="P1305" s="32"/>
      <c r="Q1305" s="32"/>
      <c r="R1305" s="32"/>
      <c r="S1305" s="32"/>
      <c r="T1305" s="32"/>
      <c r="U1305" s="32"/>
      <c r="V1305" s="32"/>
      <c r="W1305" s="32"/>
      <c r="X1305" s="32"/>
      <c r="Y1305" s="32"/>
      <c r="Z1305" s="32"/>
      <c r="AA1305" s="32"/>
      <c r="AB1305" s="32"/>
      <c r="AC1305" s="32"/>
      <c r="AD1305" s="32"/>
      <c r="AE1305" s="33"/>
      <c r="AF1305" s="33"/>
      <c r="AG1305" s="33"/>
      <c r="AH1305" s="33"/>
      <c r="AI1305" s="33"/>
      <c r="AJ1305" s="33"/>
      <c r="AK1305" s="33"/>
      <c r="AL1305" s="33"/>
      <c r="AM1305" s="33"/>
      <c r="AN1305" s="33"/>
      <c r="AO1305" s="33"/>
      <c r="AP1305" s="33"/>
      <c r="AQ1305" s="33"/>
      <c r="AR1305" s="33"/>
      <c r="AS1305" s="33"/>
    </row>
    <row r="1306" spans="1:45">
      <c r="A1306" s="30"/>
      <c r="B1306" s="29"/>
      <c r="C1306" s="31"/>
      <c r="D1306" s="32"/>
      <c r="E1306" s="32"/>
      <c r="F1306" s="32"/>
      <c r="G1306" s="32"/>
      <c r="H1306" s="32"/>
      <c r="I1306" s="32"/>
      <c r="J1306" s="32"/>
      <c r="K1306" s="32"/>
      <c r="L1306" s="32"/>
      <c r="M1306" s="32"/>
      <c r="N1306" s="32"/>
      <c r="O1306" s="32"/>
      <c r="P1306" s="32"/>
      <c r="Q1306" s="32"/>
      <c r="R1306" s="32"/>
      <c r="S1306" s="32"/>
      <c r="T1306" s="32"/>
      <c r="U1306" s="32"/>
      <c r="V1306" s="32"/>
      <c r="W1306" s="32"/>
      <c r="X1306" s="32"/>
      <c r="Y1306" s="32"/>
      <c r="Z1306" s="32"/>
      <c r="AA1306" s="32"/>
      <c r="AB1306" s="32"/>
      <c r="AC1306" s="32"/>
      <c r="AD1306" s="32"/>
      <c r="AE1306" s="33"/>
      <c r="AF1306" s="33"/>
      <c r="AG1306" s="33"/>
      <c r="AH1306" s="33"/>
      <c r="AI1306" s="33"/>
      <c r="AJ1306" s="33"/>
      <c r="AK1306" s="33"/>
      <c r="AL1306" s="33"/>
      <c r="AM1306" s="33"/>
      <c r="AN1306" s="33"/>
      <c r="AO1306" s="33"/>
      <c r="AP1306" s="33"/>
      <c r="AQ1306" s="33"/>
      <c r="AR1306" s="33"/>
      <c r="AS1306" s="33"/>
    </row>
    <row r="1307" spans="1:45">
      <c r="A1307" s="30"/>
      <c r="B1307" s="29"/>
      <c r="C1307" s="31"/>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2"/>
      <c r="AD1307" s="32"/>
      <c r="AE1307" s="33"/>
      <c r="AF1307" s="33"/>
      <c r="AG1307" s="33"/>
      <c r="AH1307" s="33"/>
      <c r="AI1307" s="33"/>
      <c r="AJ1307" s="33"/>
      <c r="AK1307" s="33"/>
      <c r="AL1307" s="33"/>
      <c r="AM1307" s="33"/>
      <c r="AN1307" s="33"/>
      <c r="AO1307" s="33"/>
      <c r="AP1307" s="33"/>
      <c r="AQ1307" s="33"/>
      <c r="AR1307" s="33"/>
      <c r="AS1307" s="33"/>
    </row>
    <row r="1308" spans="1:45">
      <c r="A1308" s="30"/>
      <c r="B1308" s="29"/>
      <c r="C1308" s="31"/>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2"/>
      <c r="AD1308" s="32"/>
      <c r="AE1308" s="33"/>
      <c r="AF1308" s="33"/>
      <c r="AG1308" s="33"/>
      <c r="AH1308" s="33"/>
      <c r="AI1308" s="33"/>
      <c r="AJ1308" s="33"/>
      <c r="AK1308" s="33"/>
      <c r="AL1308" s="33"/>
      <c r="AM1308" s="33"/>
      <c r="AN1308" s="33"/>
      <c r="AO1308" s="33"/>
      <c r="AP1308" s="33"/>
      <c r="AQ1308" s="33"/>
      <c r="AR1308" s="33"/>
      <c r="AS1308" s="33"/>
    </row>
    <row r="1309" spans="1:45">
      <c r="A1309" s="30"/>
      <c r="B1309" s="29"/>
      <c r="C1309" s="31"/>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2"/>
      <c r="AD1309" s="32"/>
      <c r="AE1309" s="33"/>
      <c r="AF1309" s="33"/>
      <c r="AG1309" s="33"/>
      <c r="AH1309" s="33"/>
      <c r="AI1309" s="33"/>
      <c r="AJ1309" s="33"/>
      <c r="AK1309" s="33"/>
      <c r="AL1309" s="33"/>
      <c r="AM1309" s="33"/>
      <c r="AN1309" s="33"/>
      <c r="AO1309" s="33"/>
      <c r="AP1309" s="33"/>
      <c r="AQ1309" s="33"/>
      <c r="AR1309" s="33"/>
      <c r="AS1309" s="33"/>
    </row>
    <row r="1310" spans="1:45">
      <c r="A1310" s="30"/>
      <c r="B1310" s="29"/>
      <c r="C1310" s="31"/>
      <c r="D1310" s="32"/>
      <c r="E1310" s="32"/>
      <c r="F1310" s="32"/>
      <c r="G1310" s="32"/>
      <c r="H1310" s="32"/>
      <c r="I1310" s="32"/>
      <c r="J1310" s="32"/>
      <c r="K1310" s="32"/>
      <c r="L1310" s="32"/>
      <c r="M1310" s="32"/>
      <c r="N1310" s="32"/>
      <c r="O1310" s="32"/>
      <c r="P1310" s="32"/>
      <c r="Q1310" s="32"/>
      <c r="R1310" s="32"/>
      <c r="S1310" s="32"/>
      <c r="T1310" s="32"/>
      <c r="U1310" s="32"/>
      <c r="V1310" s="32"/>
      <c r="W1310" s="32"/>
      <c r="X1310" s="32"/>
      <c r="Y1310" s="32"/>
      <c r="Z1310" s="32"/>
      <c r="AA1310" s="32"/>
      <c r="AB1310" s="32"/>
      <c r="AC1310" s="32"/>
      <c r="AD1310" s="32"/>
      <c r="AE1310" s="33"/>
      <c r="AF1310" s="33"/>
      <c r="AG1310" s="33"/>
      <c r="AH1310" s="33"/>
      <c r="AI1310" s="33"/>
      <c r="AJ1310" s="33"/>
      <c r="AK1310" s="33"/>
      <c r="AL1310" s="33"/>
      <c r="AM1310" s="33"/>
      <c r="AN1310" s="33"/>
      <c r="AO1310" s="33"/>
      <c r="AP1310" s="33"/>
      <c r="AQ1310" s="33"/>
      <c r="AR1310" s="33"/>
      <c r="AS1310" s="33"/>
    </row>
    <row r="1311" spans="1:45">
      <c r="A1311" s="30"/>
      <c r="B1311" s="29"/>
      <c r="C1311" s="31"/>
      <c r="D1311" s="32"/>
      <c r="E1311" s="32"/>
      <c r="F1311" s="32"/>
      <c r="G1311" s="32"/>
      <c r="H1311" s="32"/>
      <c r="I1311" s="32"/>
      <c r="J1311" s="32"/>
      <c r="K1311" s="32"/>
      <c r="L1311" s="32"/>
      <c r="M1311" s="32"/>
      <c r="N1311" s="32"/>
      <c r="O1311" s="32"/>
      <c r="P1311" s="32"/>
      <c r="Q1311" s="32"/>
      <c r="R1311" s="32"/>
      <c r="S1311" s="32"/>
      <c r="T1311" s="32"/>
      <c r="U1311" s="32"/>
      <c r="V1311" s="32"/>
      <c r="W1311" s="32"/>
      <c r="X1311" s="32"/>
      <c r="Y1311" s="32"/>
      <c r="Z1311" s="32"/>
      <c r="AA1311" s="32"/>
      <c r="AB1311" s="32"/>
      <c r="AC1311" s="32"/>
      <c r="AD1311" s="32"/>
      <c r="AE1311" s="33"/>
      <c r="AF1311" s="33"/>
      <c r="AG1311" s="33"/>
      <c r="AH1311" s="33"/>
      <c r="AI1311" s="33"/>
      <c r="AJ1311" s="33"/>
      <c r="AK1311" s="33"/>
      <c r="AL1311" s="33"/>
      <c r="AM1311" s="33"/>
      <c r="AN1311" s="33"/>
      <c r="AO1311" s="33"/>
      <c r="AP1311" s="33"/>
      <c r="AQ1311" s="33"/>
      <c r="AR1311" s="33"/>
      <c r="AS1311" s="33"/>
    </row>
    <row r="1312" spans="1:45">
      <c r="A1312" s="30"/>
      <c r="B1312" s="29"/>
      <c r="C1312" s="31"/>
      <c r="D1312" s="32"/>
      <c r="E1312" s="32"/>
      <c r="F1312" s="32"/>
      <c r="G1312" s="32"/>
      <c r="H1312" s="32"/>
      <c r="I1312" s="32"/>
      <c r="J1312" s="32"/>
      <c r="K1312" s="32"/>
      <c r="L1312" s="32"/>
      <c r="M1312" s="32"/>
      <c r="N1312" s="32"/>
      <c r="O1312" s="32"/>
      <c r="P1312" s="32"/>
      <c r="Q1312" s="32"/>
      <c r="R1312" s="32"/>
      <c r="S1312" s="32"/>
      <c r="T1312" s="32"/>
      <c r="U1312" s="32"/>
      <c r="V1312" s="32"/>
      <c r="W1312" s="32"/>
      <c r="X1312" s="32"/>
      <c r="Y1312" s="32"/>
      <c r="Z1312" s="32"/>
      <c r="AA1312" s="32"/>
      <c r="AB1312" s="32"/>
      <c r="AC1312" s="32"/>
      <c r="AD1312" s="32"/>
      <c r="AE1312" s="33"/>
      <c r="AF1312" s="33"/>
      <c r="AG1312" s="33"/>
      <c r="AH1312" s="33"/>
      <c r="AI1312" s="33"/>
      <c r="AJ1312" s="33"/>
      <c r="AK1312" s="33"/>
      <c r="AL1312" s="33"/>
      <c r="AM1312" s="33"/>
      <c r="AN1312" s="33"/>
      <c r="AO1312" s="33"/>
      <c r="AP1312" s="33"/>
      <c r="AQ1312" s="33"/>
      <c r="AR1312" s="33"/>
      <c r="AS1312" s="33"/>
    </row>
    <row r="1313" spans="1:45">
      <c r="A1313" s="30"/>
      <c r="B1313" s="29"/>
      <c r="C1313" s="31"/>
      <c r="D1313" s="32"/>
      <c r="E1313" s="32"/>
      <c r="F1313" s="32"/>
      <c r="G1313" s="32"/>
      <c r="H1313" s="32"/>
      <c r="I1313" s="32"/>
      <c r="J1313" s="32"/>
      <c r="K1313" s="32"/>
      <c r="L1313" s="32"/>
      <c r="M1313" s="32"/>
      <c r="N1313" s="32"/>
      <c r="O1313" s="32"/>
      <c r="P1313" s="32"/>
      <c r="Q1313" s="32"/>
      <c r="R1313" s="32"/>
      <c r="S1313" s="32"/>
      <c r="T1313" s="32"/>
      <c r="U1313" s="32"/>
      <c r="V1313" s="32"/>
      <c r="W1313" s="32"/>
      <c r="X1313" s="32"/>
      <c r="Y1313" s="32"/>
      <c r="Z1313" s="32"/>
      <c r="AA1313" s="32"/>
      <c r="AB1313" s="32"/>
      <c r="AC1313" s="32"/>
      <c r="AD1313" s="32"/>
      <c r="AE1313" s="33"/>
      <c r="AF1313" s="33"/>
      <c r="AG1313" s="33"/>
      <c r="AH1313" s="33"/>
      <c r="AI1313" s="33"/>
      <c r="AJ1313" s="33"/>
      <c r="AK1313" s="33"/>
      <c r="AL1313" s="33"/>
      <c r="AM1313" s="33"/>
      <c r="AN1313" s="33"/>
      <c r="AO1313" s="33"/>
      <c r="AP1313" s="33"/>
      <c r="AQ1313" s="33"/>
      <c r="AR1313" s="33"/>
      <c r="AS1313" s="33"/>
    </row>
    <row r="1314" spans="1:45">
      <c r="A1314" s="30"/>
      <c r="B1314" s="29"/>
      <c r="C1314" s="31"/>
      <c r="D1314" s="32"/>
      <c r="E1314" s="32"/>
      <c r="F1314" s="32"/>
      <c r="G1314" s="32"/>
      <c r="H1314" s="32"/>
      <c r="I1314" s="32"/>
      <c r="J1314" s="32"/>
      <c r="K1314" s="32"/>
      <c r="L1314" s="32"/>
      <c r="M1314" s="32"/>
      <c r="N1314" s="32"/>
      <c r="O1314" s="32"/>
      <c r="P1314" s="32"/>
      <c r="Q1314" s="32"/>
      <c r="R1314" s="32"/>
      <c r="S1314" s="32"/>
      <c r="T1314" s="32"/>
      <c r="U1314" s="32"/>
      <c r="V1314" s="32"/>
      <c r="W1314" s="32"/>
      <c r="X1314" s="32"/>
      <c r="Y1314" s="32"/>
      <c r="Z1314" s="32"/>
      <c r="AA1314" s="32"/>
      <c r="AB1314" s="32"/>
      <c r="AC1314" s="32"/>
      <c r="AD1314" s="32"/>
      <c r="AE1314" s="33"/>
      <c r="AF1314" s="33"/>
      <c r="AG1314" s="33"/>
      <c r="AH1314" s="33"/>
      <c r="AI1314" s="33"/>
      <c r="AJ1314" s="33"/>
      <c r="AK1314" s="33"/>
      <c r="AL1314" s="33"/>
      <c r="AM1314" s="33"/>
      <c r="AN1314" s="33"/>
      <c r="AO1314" s="33"/>
      <c r="AP1314" s="33"/>
      <c r="AQ1314" s="33"/>
      <c r="AR1314" s="33"/>
      <c r="AS1314" s="33"/>
    </row>
    <row r="1315" spans="1:45">
      <c r="A1315" s="30"/>
      <c r="B1315" s="29"/>
      <c r="C1315" s="31"/>
      <c r="D1315" s="32"/>
      <c r="E1315" s="32"/>
      <c r="F1315" s="32"/>
      <c r="G1315" s="32"/>
      <c r="H1315" s="32"/>
      <c r="I1315" s="32"/>
      <c r="J1315" s="32"/>
      <c r="K1315" s="32"/>
      <c r="L1315" s="32"/>
      <c r="M1315" s="32"/>
      <c r="N1315" s="32"/>
      <c r="O1315" s="32"/>
      <c r="P1315" s="32"/>
      <c r="Q1315" s="32"/>
      <c r="R1315" s="32"/>
      <c r="S1315" s="32"/>
      <c r="T1315" s="32"/>
      <c r="U1315" s="32"/>
      <c r="V1315" s="32"/>
      <c r="W1315" s="32"/>
      <c r="X1315" s="32"/>
      <c r="Y1315" s="32"/>
      <c r="Z1315" s="32"/>
      <c r="AA1315" s="32"/>
      <c r="AB1315" s="32"/>
      <c r="AC1315" s="32"/>
      <c r="AD1315" s="32"/>
      <c r="AE1315" s="33"/>
      <c r="AF1315" s="33"/>
      <c r="AG1315" s="33"/>
      <c r="AH1315" s="33"/>
      <c r="AI1315" s="33"/>
      <c r="AJ1315" s="33"/>
      <c r="AK1315" s="33"/>
      <c r="AL1315" s="33"/>
      <c r="AM1315" s="33"/>
      <c r="AN1315" s="33"/>
      <c r="AO1315" s="33"/>
      <c r="AP1315" s="33"/>
      <c r="AQ1315" s="33"/>
      <c r="AR1315" s="33"/>
      <c r="AS1315" s="33"/>
    </row>
    <row r="1316" spans="1:45">
      <c r="A1316" s="30"/>
      <c r="B1316" s="29"/>
      <c r="C1316" s="31"/>
      <c r="D1316" s="32"/>
      <c r="E1316" s="32"/>
      <c r="F1316" s="32"/>
      <c r="G1316" s="32"/>
      <c r="H1316" s="32"/>
      <c r="I1316" s="32"/>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3"/>
      <c r="AF1316" s="33"/>
      <c r="AG1316" s="33"/>
      <c r="AH1316" s="33"/>
      <c r="AI1316" s="33"/>
      <c r="AJ1316" s="33"/>
      <c r="AK1316" s="33"/>
      <c r="AL1316" s="33"/>
      <c r="AM1316" s="33"/>
      <c r="AN1316" s="33"/>
      <c r="AO1316" s="33"/>
      <c r="AP1316" s="33"/>
      <c r="AQ1316" s="33"/>
      <c r="AR1316" s="33"/>
      <c r="AS1316" s="33"/>
    </row>
    <row r="1317" spans="1:45">
      <c r="A1317" s="30"/>
      <c r="B1317" s="29"/>
      <c r="C1317" s="31"/>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2"/>
      <c r="AD1317" s="32"/>
      <c r="AE1317" s="33"/>
      <c r="AF1317" s="33"/>
      <c r="AG1317" s="33"/>
      <c r="AH1317" s="33"/>
      <c r="AI1317" s="33"/>
      <c r="AJ1317" s="33"/>
      <c r="AK1317" s="33"/>
      <c r="AL1317" s="33"/>
      <c r="AM1317" s="33"/>
      <c r="AN1317" s="33"/>
      <c r="AO1317" s="33"/>
      <c r="AP1317" s="33"/>
      <c r="AQ1317" s="33"/>
      <c r="AR1317" s="33"/>
      <c r="AS1317" s="33"/>
    </row>
    <row r="1318" spans="1:45">
      <c r="A1318" s="30"/>
      <c r="B1318" s="29"/>
      <c r="C1318" s="31"/>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2"/>
      <c r="AD1318" s="32"/>
      <c r="AE1318" s="33"/>
      <c r="AF1318" s="33"/>
      <c r="AG1318" s="33"/>
      <c r="AH1318" s="33"/>
      <c r="AI1318" s="33"/>
      <c r="AJ1318" s="33"/>
      <c r="AK1318" s="33"/>
      <c r="AL1318" s="33"/>
      <c r="AM1318" s="33"/>
      <c r="AN1318" s="33"/>
      <c r="AO1318" s="33"/>
      <c r="AP1318" s="33"/>
      <c r="AQ1318" s="33"/>
      <c r="AR1318" s="33"/>
      <c r="AS1318" s="33"/>
    </row>
    <row r="1319" spans="1:45">
      <c r="A1319" s="30"/>
      <c r="B1319" s="29"/>
      <c r="C1319" s="31"/>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3"/>
      <c r="AF1319" s="33"/>
      <c r="AG1319" s="33"/>
      <c r="AH1319" s="33"/>
      <c r="AI1319" s="33"/>
      <c r="AJ1319" s="33"/>
      <c r="AK1319" s="33"/>
      <c r="AL1319" s="33"/>
      <c r="AM1319" s="33"/>
      <c r="AN1319" s="33"/>
      <c r="AO1319" s="33"/>
      <c r="AP1319" s="33"/>
      <c r="AQ1319" s="33"/>
      <c r="AR1319" s="33"/>
      <c r="AS1319" s="33"/>
    </row>
    <row r="1320" spans="1:45">
      <c r="A1320" s="30"/>
      <c r="B1320" s="29"/>
      <c r="C1320" s="31"/>
      <c r="D1320" s="32"/>
      <c r="E1320" s="32"/>
      <c r="F1320" s="32"/>
      <c r="G1320" s="32"/>
      <c r="H1320" s="32"/>
      <c r="I1320" s="32"/>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3"/>
      <c r="AF1320" s="33"/>
      <c r="AG1320" s="33"/>
      <c r="AH1320" s="33"/>
      <c r="AI1320" s="33"/>
      <c r="AJ1320" s="33"/>
      <c r="AK1320" s="33"/>
      <c r="AL1320" s="33"/>
      <c r="AM1320" s="33"/>
      <c r="AN1320" s="33"/>
      <c r="AO1320" s="33"/>
      <c r="AP1320" s="33"/>
      <c r="AQ1320" s="33"/>
      <c r="AR1320" s="33"/>
      <c r="AS1320" s="33"/>
    </row>
    <row r="1321" spans="1:45">
      <c r="A1321" s="30"/>
      <c r="B1321" s="29"/>
      <c r="C1321" s="31"/>
      <c r="D1321" s="32"/>
      <c r="E1321" s="32"/>
      <c r="F1321" s="32"/>
      <c r="G1321" s="32"/>
      <c r="H1321" s="32"/>
      <c r="I1321" s="32"/>
      <c r="J1321" s="32"/>
      <c r="K1321" s="32"/>
      <c r="L1321" s="32"/>
      <c r="M1321" s="32"/>
      <c r="N1321" s="32"/>
      <c r="O1321" s="32"/>
      <c r="P1321" s="32"/>
      <c r="Q1321" s="32"/>
      <c r="R1321" s="32"/>
      <c r="S1321" s="32"/>
      <c r="T1321" s="32"/>
      <c r="U1321" s="32"/>
      <c r="V1321" s="32"/>
      <c r="W1321" s="32"/>
      <c r="X1321" s="32"/>
      <c r="Y1321" s="32"/>
      <c r="Z1321" s="32"/>
      <c r="AA1321" s="32"/>
      <c r="AB1321" s="32"/>
      <c r="AC1321" s="32"/>
      <c r="AD1321" s="32"/>
      <c r="AE1321" s="33"/>
      <c r="AF1321" s="33"/>
      <c r="AG1321" s="33"/>
      <c r="AH1321" s="33"/>
      <c r="AI1321" s="33"/>
      <c r="AJ1321" s="33"/>
      <c r="AK1321" s="33"/>
      <c r="AL1321" s="33"/>
      <c r="AM1321" s="33"/>
      <c r="AN1321" s="33"/>
      <c r="AO1321" s="33"/>
      <c r="AP1321" s="33"/>
      <c r="AQ1321" s="33"/>
      <c r="AR1321" s="33"/>
      <c r="AS1321" s="33"/>
    </row>
    <row r="1322" spans="1:45">
      <c r="A1322" s="30"/>
      <c r="B1322" s="29"/>
      <c r="C1322" s="31"/>
      <c r="D1322" s="32"/>
      <c r="E1322" s="32"/>
      <c r="F1322" s="32"/>
      <c r="G1322" s="32"/>
      <c r="H1322" s="32"/>
      <c r="I1322" s="32"/>
      <c r="J1322" s="32"/>
      <c r="K1322" s="32"/>
      <c r="L1322" s="32"/>
      <c r="M1322" s="32"/>
      <c r="N1322" s="32"/>
      <c r="O1322" s="32"/>
      <c r="P1322" s="32"/>
      <c r="Q1322" s="32"/>
      <c r="R1322" s="32"/>
      <c r="S1322" s="32"/>
      <c r="T1322" s="32"/>
      <c r="U1322" s="32"/>
      <c r="V1322" s="32"/>
      <c r="W1322" s="32"/>
      <c r="X1322" s="32"/>
      <c r="Y1322" s="32"/>
      <c r="Z1322" s="32"/>
      <c r="AA1322" s="32"/>
      <c r="AB1322" s="32"/>
      <c r="AC1322" s="32"/>
      <c r="AD1322" s="32"/>
      <c r="AE1322" s="33"/>
      <c r="AF1322" s="33"/>
      <c r="AG1322" s="33"/>
      <c r="AH1322" s="33"/>
      <c r="AI1322" s="33"/>
      <c r="AJ1322" s="33"/>
      <c r="AK1322" s="33"/>
      <c r="AL1322" s="33"/>
      <c r="AM1322" s="33"/>
      <c r="AN1322" s="33"/>
      <c r="AO1322" s="33"/>
      <c r="AP1322" s="33"/>
      <c r="AQ1322" s="33"/>
      <c r="AR1322" s="33"/>
      <c r="AS1322" s="33"/>
    </row>
    <row r="1323" spans="1:45">
      <c r="A1323" s="30"/>
      <c r="B1323" s="29"/>
      <c r="C1323" s="31"/>
      <c r="D1323" s="32"/>
      <c r="E1323" s="32"/>
      <c r="F1323" s="32"/>
      <c r="G1323" s="32"/>
      <c r="H1323" s="32"/>
      <c r="I1323" s="32"/>
      <c r="J1323" s="32"/>
      <c r="K1323" s="32"/>
      <c r="L1323" s="32"/>
      <c r="M1323" s="32"/>
      <c r="N1323" s="32"/>
      <c r="O1323" s="32"/>
      <c r="P1323" s="32"/>
      <c r="Q1323" s="32"/>
      <c r="R1323" s="32"/>
      <c r="S1323" s="32"/>
      <c r="T1323" s="32"/>
      <c r="U1323" s="32"/>
      <c r="V1323" s="32"/>
      <c r="W1323" s="32"/>
      <c r="X1323" s="32"/>
      <c r="Y1323" s="32"/>
      <c r="Z1323" s="32"/>
      <c r="AA1323" s="32"/>
      <c r="AB1323" s="32"/>
      <c r="AC1323" s="32"/>
      <c r="AD1323" s="32"/>
      <c r="AE1323" s="33"/>
      <c r="AF1323" s="33"/>
      <c r="AG1323" s="33"/>
      <c r="AH1323" s="33"/>
      <c r="AI1323" s="33"/>
      <c r="AJ1323" s="33"/>
      <c r="AK1323" s="33"/>
      <c r="AL1323" s="33"/>
      <c r="AM1323" s="33"/>
      <c r="AN1323" s="33"/>
      <c r="AO1323" s="33"/>
      <c r="AP1323" s="33"/>
      <c r="AQ1323" s="33"/>
      <c r="AR1323" s="33"/>
      <c r="AS1323" s="33"/>
    </row>
    <row r="1324" spans="1:45">
      <c r="A1324" s="30"/>
      <c r="B1324" s="29"/>
      <c r="C1324" s="31"/>
      <c r="D1324" s="32"/>
      <c r="E1324" s="32"/>
      <c r="F1324" s="32"/>
      <c r="G1324" s="32"/>
      <c r="H1324" s="32"/>
      <c r="I1324" s="32"/>
      <c r="J1324" s="32"/>
      <c r="K1324" s="32"/>
      <c r="L1324" s="32"/>
      <c r="M1324" s="32"/>
      <c r="N1324" s="32"/>
      <c r="O1324" s="32"/>
      <c r="P1324" s="32"/>
      <c r="Q1324" s="32"/>
      <c r="R1324" s="32"/>
      <c r="S1324" s="32"/>
      <c r="T1324" s="32"/>
      <c r="U1324" s="32"/>
      <c r="V1324" s="32"/>
      <c r="W1324" s="32"/>
      <c r="X1324" s="32"/>
      <c r="Y1324" s="32"/>
      <c r="Z1324" s="32"/>
      <c r="AA1324" s="32"/>
      <c r="AB1324" s="32"/>
      <c r="AC1324" s="32"/>
      <c r="AD1324" s="32"/>
      <c r="AE1324" s="33"/>
      <c r="AF1324" s="33"/>
      <c r="AG1324" s="33"/>
      <c r="AH1324" s="33"/>
      <c r="AI1324" s="33"/>
      <c r="AJ1324" s="33"/>
      <c r="AK1324" s="33"/>
      <c r="AL1324" s="33"/>
      <c r="AM1324" s="33"/>
      <c r="AN1324" s="33"/>
      <c r="AO1324" s="33"/>
      <c r="AP1324" s="33"/>
      <c r="AQ1324" s="33"/>
      <c r="AR1324" s="33"/>
      <c r="AS1324" s="33"/>
    </row>
    <row r="1325" spans="1:45">
      <c r="A1325" s="30"/>
      <c r="B1325" s="29"/>
      <c r="C1325" s="31"/>
      <c r="D1325" s="32"/>
      <c r="E1325" s="32"/>
      <c r="F1325" s="32"/>
      <c r="G1325" s="32"/>
      <c r="H1325" s="32"/>
      <c r="I1325" s="32"/>
      <c r="J1325" s="32"/>
      <c r="K1325" s="32"/>
      <c r="L1325" s="32"/>
      <c r="M1325" s="32"/>
      <c r="N1325" s="32"/>
      <c r="O1325" s="32"/>
      <c r="P1325" s="32"/>
      <c r="Q1325" s="32"/>
      <c r="R1325" s="32"/>
      <c r="S1325" s="32"/>
      <c r="T1325" s="32"/>
      <c r="U1325" s="32"/>
      <c r="V1325" s="32"/>
      <c r="W1325" s="32"/>
      <c r="X1325" s="32"/>
      <c r="Y1325" s="32"/>
      <c r="Z1325" s="32"/>
      <c r="AA1325" s="32"/>
      <c r="AB1325" s="32"/>
      <c r="AC1325" s="32"/>
      <c r="AD1325" s="32"/>
      <c r="AE1325" s="33"/>
      <c r="AF1325" s="33"/>
      <c r="AG1325" s="33"/>
      <c r="AH1325" s="33"/>
      <c r="AI1325" s="33"/>
      <c r="AJ1325" s="33"/>
      <c r="AK1325" s="33"/>
      <c r="AL1325" s="33"/>
      <c r="AM1325" s="33"/>
      <c r="AN1325" s="33"/>
      <c r="AO1325" s="33"/>
      <c r="AP1325" s="33"/>
      <c r="AQ1325" s="33"/>
      <c r="AR1325" s="33"/>
      <c r="AS1325" s="33"/>
    </row>
    <row r="1326" spans="1:45">
      <c r="A1326" s="30"/>
      <c r="B1326" s="29"/>
      <c r="C1326" s="31"/>
      <c r="D1326" s="32"/>
      <c r="E1326" s="32"/>
      <c r="F1326" s="32"/>
      <c r="G1326" s="32"/>
      <c r="H1326" s="32"/>
      <c r="I1326" s="32"/>
      <c r="J1326" s="32"/>
      <c r="K1326" s="32"/>
      <c r="L1326" s="32"/>
      <c r="M1326" s="32"/>
      <c r="N1326" s="32"/>
      <c r="O1326" s="32"/>
      <c r="P1326" s="32"/>
      <c r="Q1326" s="32"/>
      <c r="R1326" s="32"/>
      <c r="S1326" s="32"/>
      <c r="T1326" s="32"/>
      <c r="U1326" s="32"/>
      <c r="V1326" s="32"/>
      <c r="W1326" s="32"/>
      <c r="X1326" s="32"/>
      <c r="Y1326" s="32"/>
      <c r="Z1326" s="32"/>
      <c r="AA1326" s="32"/>
      <c r="AB1326" s="32"/>
      <c r="AC1326" s="32"/>
      <c r="AD1326" s="32"/>
      <c r="AE1326" s="33"/>
      <c r="AF1326" s="33"/>
      <c r="AG1326" s="33"/>
      <c r="AH1326" s="33"/>
      <c r="AI1326" s="33"/>
      <c r="AJ1326" s="33"/>
      <c r="AK1326" s="33"/>
      <c r="AL1326" s="33"/>
      <c r="AM1326" s="33"/>
      <c r="AN1326" s="33"/>
      <c r="AO1326" s="33"/>
      <c r="AP1326" s="33"/>
      <c r="AQ1326" s="33"/>
      <c r="AR1326" s="33"/>
      <c r="AS1326" s="33"/>
    </row>
    <row r="1327" spans="1:45">
      <c r="A1327" s="30"/>
      <c r="B1327" s="29"/>
      <c r="C1327" s="31"/>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2"/>
      <c r="AD1327" s="32"/>
      <c r="AE1327" s="33"/>
      <c r="AF1327" s="33"/>
      <c r="AG1327" s="33"/>
      <c r="AH1327" s="33"/>
      <c r="AI1327" s="33"/>
      <c r="AJ1327" s="33"/>
      <c r="AK1327" s="33"/>
      <c r="AL1327" s="33"/>
      <c r="AM1327" s="33"/>
      <c r="AN1327" s="33"/>
      <c r="AO1327" s="33"/>
      <c r="AP1327" s="33"/>
      <c r="AQ1327" s="33"/>
      <c r="AR1327" s="33"/>
      <c r="AS1327" s="33"/>
    </row>
    <row r="1328" spans="1:45">
      <c r="A1328" s="30"/>
      <c r="B1328" s="29"/>
      <c r="C1328" s="31"/>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2"/>
      <c r="AD1328" s="32"/>
      <c r="AE1328" s="33"/>
      <c r="AF1328" s="33"/>
      <c r="AG1328" s="33"/>
      <c r="AH1328" s="33"/>
      <c r="AI1328" s="33"/>
      <c r="AJ1328" s="33"/>
      <c r="AK1328" s="33"/>
      <c r="AL1328" s="33"/>
      <c r="AM1328" s="33"/>
      <c r="AN1328" s="33"/>
      <c r="AO1328" s="33"/>
      <c r="AP1328" s="33"/>
      <c r="AQ1328" s="33"/>
      <c r="AR1328" s="33"/>
      <c r="AS1328" s="33"/>
    </row>
    <row r="1329" spans="1:45">
      <c r="A1329" s="30"/>
      <c r="B1329" s="29"/>
      <c r="C1329" s="31"/>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3"/>
      <c r="AF1329" s="33"/>
      <c r="AG1329" s="33"/>
      <c r="AH1329" s="33"/>
      <c r="AI1329" s="33"/>
      <c r="AJ1329" s="33"/>
      <c r="AK1329" s="33"/>
      <c r="AL1329" s="33"/>
      <c r="AM1329" s="33"/>
      <c r="AN1329" s="33"/>
      <c r="AO1329" s="33"/>
      <c r="AP1329" s="33"/>
      <c r="AQ1329" s="33"/>
      <c r="AR1329" s="33"/>
      <c r="AS1329" s="33"/>
    </row>
    <row r="1330" spans="1:45">
      <c r="A1330" s="30"/>
      <c r="B1330" s="29"/>
      <c r="C1330" s="31"/>
      <c r="D1330" s="32"/>
      <c r="E1330" s="32"/>
      <c r="F1330" s="32"/>
      <c r="G1330" s="32"/>
      <c r="H1330" s="32"/>
      <c r="I1330" s="32"/>
      <c r="J1330" s="32"/>
      <c r="K1330" s="32"/>
      <c r="L1330" s="32"/>
      <c r="M1330" s="32"/>
      <c r="N1330" s="32"/>
      <c r="O1330" s="32"/>
      <c r="P1330" s="32"/>
      <c r="Q1330" s="32"/>
      <c r="R1330" s="32"/>
      <c r="S1330" s="32"/>
      <c r="T1330" s="32"/>
      <c r="U1330" s="32"/>
      <c r="V1330" s="32"/>
      <c r="W1330" s="32"/>
      <c r="X1330" s="32"/>
      <c r="Y1330" s="32"/>
      <c r="Z1330" s="32"/>
      <c r="AA1330" s="32"/>
      <c r="AB1330" s="32"/>
      <c r="AC1330" s="32"/>
      <c r="AD1330" s="32"/>
      <c r="AE1330" s="33"/>
      <c r="AF1330" s="33"/>
      <c r="AG1330" s="33"/>
      <c r="AH1330" s="33"/>
      <c r="AI1330" s="33"/>
      <c r="AJ1330" s="33"/>
      <c r="AK1330" s="33"/>
      <c r="AL1330" s="33"/>
      <c r="AM1330" s="33"/>
      <c r="AN1330" s="33"/>
      <c r="AO1330" s="33"/>
      <c r="AP1330" s="33"/>
      <c r="AQ1330" s="33"/>
      <c r="AR1330" s="33"/>
      <c r="AS1330" s="33"/>
    </row>
    <row r="1331" spans="1:45">
      <c r="A1331" s="30"/>
      <c r="B1331" s="29"/>
      <c r="C1331" s="31"/>
      <c r="D1331" s="32"/>
      <c r="E1331" s="32"/>
      <c r="F1331" s="32"/>
      <c r="G1331" s="32"/>
      <c r="H1331" s="32"/>
      <c r="I1331" s="32"/>
      <c r="J1331" s="32"/>
      <c r="K1331" s="32"/>
      <c r="L1331" s="32"/>
      <c r="M1331" s="32"/>
      <c r="N1331" s="32"/>
      <c r="O1331" s="32"/>
      <c r="P1331" s="32"/>
      <c r="Q1331" s="32"/>
      <c r="R1331" s="32"/>
      <c r="S1331" s="32"/>
      <c r="T1331" s="32"/>
      <c r="U1331" s="32"/>
      <c r="V1331" s="32"/>
      <c r="W1331" s="32"/>
      <c r="X1331" s="32"/>
      <c r="Y1331" s="32"/>
      <c r="Z1331" s="32"/>
      <c r="AA1331" s="32"/>
      <c r="AB1331" s="32"/>
      <c r="AC1331" s="32"/>
      <c r="AD1331" s="32"/>
      <c r="AE1331" s="33"/>
      <c r="AF1331" s="33"/>
      <c r="AG1331" s="33"/>
      <c r="AH1331" s="33"/>
      <c r="AI1331" s="33"/>
      <c r="AJ1331" s="33"/>
      <c r="AK1331" s="33"/>
      <c r="AL1331" s="33"/>
      <c r="AM1331" s="33"/>
      <c r="AN1331" s="33"/>
      <c r="AO1331" s="33"/>
      <c r="AP1331" s="33"/>
      <c r="AQ1331" s="33"/>
      <c r="AR1331" s="33"/>
      <c r="AS1331" s="33"/>
    </row>
    <row r="1332" spans="1:45">
      <c r="A1332" s="30"/>
      <c r="B1332" s="29"/>
      <c r="C1332" s="31"/>
      <c r="D1332" s="32"/>
      <c r="E1332" s="32"/>
      <c r="F1332" s="32"/>
      <c r="G1332" s="32"/>
      <c r="H1332" s="32"/>
      <c r="I1332" s="32"/>
      <c r="J1332" s="32"/>
      <c r="K1332" s="32"/>
      <c r="L1332" s="32"/>
      <c r="M1332" s="32"/>
      <c r="N1332" s="32"/>
      <c r="O1332" s="32"/>
      <c r="P1332" s="32"/>
      <c r="Q1332" s="32"/>
      <c r="R1332" s="32"/>
      <c r="S1332" s="32"/>
      <c r="T1332" s="32"/>
      <c r="U1332" s="32"/>
      <c r="V1332" s="32"/>
      <c r="W1332" s="32"/>
      <c r="X1332" s="32"/>
      <c r="Y1332" s="32"/>
      <c r="Z1332" s="32"/>
      <c r="AA1332" s="32"/>
      <c r="AB1332" s="32"/>
      <c r="AC1332" s="32"/>
      <c r="AD1332" s="32"/>
      <c r="AE1332" s="33"/>
      <c r="AF1332" s="33"/>
      <c r="AG1332" s="33"/>
      <c r="AH1332" s="33"/>
      <c r="AI1332" s="33"/>
      <c r="AJ1332" s="33"/>
      <c r="AK1332" s="33"/>
      <c r="AL1332" s="33"/>
      <c r="AM1332" s="33"/>
      <c r="AN1332" s="33"/>
      <c r="AO1332" s="33"/>
      <c r="AP1332" s="33"/>
      <c r="AQ1332" s="33"/>
      <c r="AR1332" s="33"/>
      <c r="AS1332" s="33"/>
    </row>
    <row r="1333" spans="1:45">
      <c r="A1333" s="30"/>
      <c r="B1333" s="29"/>
      <c r="C1333" s="31"/>
      <c r="D1333" s="32"/>
      <c r="E1333" s="32"/>
      <c r="F1333" s="32"/>
      <c r="G1333" s="32"/>
      <c r="H1333" s="32"/>
      <c r="I1333" s="32"/>
      <c r="J1333" s="32"/>
      <c r="K1333" s="32"/>
      <c r="L1333" s="32"/>
      <c r="M1333" s="32"/>
      <c r="N1333" s="32"/>
      <c r="O1333" s="32"/>
      <c r="P1333" s="32"/>
      <c r="Q1333" s="32"/>
      <c r="R1333" s="32"/>
      <c r="S1333" s="32"/>
      <c r="T1333" s="32"/>
      <c r="U1333" s="32"/>
      <c r="V1333" s="32"/>
      <c r="W1333" s="32"/>
      <c r="X1333" s="32"/>
      <c r="Y1333" s="32"/>
      <c r="Z1333" s="32"/>
      <c r="AA1333" s="32"/>
      <c r="AB1333" s="32"/>
      <c r="AC1333" s="32"/>
      <c r="AD1333" s="32"/>
      <c r="AE1333" s="33"/>
      <c r="AF1333" s="33"/>
      <c r="AG1333" s="33"/>
      <c r="AH1333" s="33"/>
      <c r="AI1333" s="33"/>
      <c r="AJ1333" s="33"/>
      <c r="AK1333" s="33"/>
      <c r="AL1333" s="33"/>
      <c r="AM1333" s="33"/>
      <c r="AN1333" s="33"/>
      <c r="AO1333" s="33"/>
      <c r="AP1333" s="33"/>
      <c r="AQ1333" s="33"/>
      <c r="AR1333" s="33"/>
      <c r="AS1333" s="33"/>
    </row>
    <row r="1334" spans="1:45">
      <c r="A1334" s="30"/>
      <c r="B1334" s="29"/>
      <c r="C1334" s="31"/>
      <c r="D1334" s="32"/>
      <c r="E1334" s="32"/>
      <c r="F1334" s="32"/>
      <c r="G1334" s="32"/>
      <c r="H1334" s="32"/>
      <c r="I1334" s="32"/>
      <c r="J1334" s="32"/>
      <c r="K1334" s="32"/>
      <c r="L1334" s="32"/>
      <c r="M1334" s="32"/>
      <c r="N1334" s="32"/>
      <c r="O1334" s="32"/>
      <c r="P1334" s="32"/>
      <c r="Q1334" s="32"/>
      <c r="R1334" s="32"/>
      <c r="S1334" s="32"/>
      <c r="T1334" s="32"/>
      <c r="U1334" s="32"/>
      <c r="V1334" s="32"/>
      <c r="W1334" s="32"/>
      <c r="X1334" s="32"/>
      <c r="Y1334" s="32"/>
      <c r="Z1334" s="32"/>
      <c r="AA1334" s="32"/>
      <c r="AB1334" s="32"/>
      <c r="AC1334" s="32"/>
      <c r="AD1334" s="32"/>
      <c r="AE1334" s="33"/>
      <c r="AF1334" s="33"/>
      <c r="AG1334" s="33"/>
      <c r="AH1334" s="33"/>
      <c r="AI1334" s="33"/>
      <c r="AJ1334" s="33"/>
      <c r="AK1334" s="33"/>
      <c r="AL1334" s="33"/>
      <c r="AM1334" s="33"/>
      <c r="AN1334" s="33"/>
      <c r="AO1334" s="33"/>
      <c r="AP1334" s="33"/>
      <c r="AQ1334" s="33"/>
      <c r="AR1334" s="33"/>
      <c r="AS1334" s="33"/>
    </row>
    <row r="1335" spans="1:45">
      <c r="A1335" s="30"/>
      <c r="B1335" s="29"/>
      <c r="C1335" s="31"/>
      <c r="D1335" s="32"/>
      <c r="E1335" s="32"/>
      <c r="F1335" s="32"/>
      <c r="G1335" s="32"/>
      <c r="H1335" s="32"/>
      <c r="I1335" s="32"/>
      <c r="J1335" s="32"/>
      <c r="K1335" s="32"/>
      <c r="L1335" s="32"/>
      <c r="M1335" s="32"/>
      <c r="N1335" s="32"/>
      <c r="O1335" s="32"/>
      <c r="P1335" s="32"/>
      <c r="Q1335" s="32"/>
      <c r="R1335" s="32"/>
      <c r="S1335" s="32"/>
      <c r="T1335" s="32"/>
      <c r="U1335" s="32"/>
      <c r="V1335" s="32"/>
      <c r="W1335" s="32"/>
      <c r="X1335" s="32"/>
      <c r="Y1335" s="32"/>
      <c r="Z1335" s="32"/>
      <c r="AA1335" s="32"/>
      <c r="AB1335" s="32"/>
      <c r="AC1335" s="32"/>
      <c r="AD1335" s="32"/>
      <c r="AE1335" s="33"/>
      <c r="AF1335" s="33"/>
      <c r="AG1335" s="33"/>
      <c r="AH1335" s="33"/>
      <c r="AI1335" s="33"/>
      <c r="AJ1335" s="33"/>
      <c r="AK1335" s="33"/>
      <c r="AL1335" s="33"/>
      <c r="AM1335" s="33"/>
      <c r="AN1335" s="33"/>
      <c r="AO1335" s="33"/>
      <c r="AP1335" s="33"/>
      <c r="AQ1335" s="33"/>
      <c r="AR1335" s="33"/>
      <c r="AS1335" s="33"/>
    </row>
    <row r="1336" spans="1:45">
      <c r="A1336" s="30"/>
      <c r="B1336" s="29"/>
      <c r="C1336" s="31"/>
      <c r="D1336" s="32"/>
      <c r="E1336" s="32"/>
      <c r="F1336" s="32"/>
      <c r="G1336" s="32"/>
      <c r="H1336" s="32"/>
      <c r="I1336" s="32"/>
      <c r="J1336" s="32"/>
      <c r="K1336" s="32"/>
      <c r="L1336" s="32"/>
      <c r="M1336" s="32"/>
      <c r="N1336" s="32"/>
      <c r="O1336" s="32"/>
      <c r="P1336" s="32"/>
      <c r="Q1336" s="32"/>
      <c r="R1336" s="32"/>
      <c r="S1336" s="32"/>
      <c r="T1336" s="32"/>
      <c r="U1336" s="32"/>
      <c r="V1336" s="32"/>
      <c r="W1336" s="32"/>
      <c r="X1336" s="32"/>
      <c r="Y1336" s="32"/>
      <c r="Z1336" s="32"/>
      <c r="AA1336" s="32"/>
      <c r="AB1336" s="32"/>
      <c r="AC1336" s="32"/>
      <c r="AD1336" s="32"/>
      <c r="AE1336" s="33"/>
      <c r="AF1336" s="33"/>
      <c r="AG1336" s="33"/>
      <c r="AH1336" s="33"/>
      <c r="AI1336" s="33"/>
      <c r="AJ1336" s="33"/>
      <c r="AK1336" s="33"/>
      <c r="AL1336" s="33"/>
      <c r="AM1336" s="33"/>
      <c r="AN1336" s="33"/>
      <c r="AO1336" s="33"/>
      <c r="AP1336" s="33"/>
      <c r="AQ1336" s="33"/>
      <c r="AR1336" s="33"/>
      <c r="AS1336" s="33"/>
    </row>
    <row r="1337" spans="1:45">
      <c r="A1337" s="30"/>
      <c r="B1337" s="29"/>
      <c r="C1337" s="31"/>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2"/>
      <c r="AD1337" s="32"/>
      <c r="AE1337" s="33"/>
      <c r="AF1337" s="33"/>
      <c r="AG1337" s="33"/>
      <c r="AH1337" s="33"/>
      <c r="AI1337" s="33"/>
      <c r="AJ1337" s="33"/>
      <c r="AK1337" s="33"/>
      <c r="AL1337" s="33"/>
      <c r="AM1337" s="33"/>
      <c r="AN1337" s="33"/>
      <c r="AO1337" s="33"/>
      <c r="AP1337" s="33"/>
      <c r="AQ1337" s="33"/>
      <c r="AR1337" s="33"/>
      <c r="AS1337" s="33"/>
    </row>
    <row r="1338" spans="1:45">
      <c r="A1338" s="30"/>
      <c r="B1338" s="29"/>
      <c r="C1338" s="31"/>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2"/>
      <c r="AD1338" s="32"/>
      <c r="AE1338" s="33"/>
      <c r="AF1338" s="33"/>
      <c r="AG1338" s="33"/>
      <c r="AH1338" s="33"/>
      <c r="AI1338" s="33"/>
      <c r="AJ1338" s="33"/>
      <c r="AK1338" s="33"/>
      <c r="AL1338" s="33"/>
      <c r="AM1338" s="33"/>
      <c r="AN1338" s="33"/>
      <c r="AO1338" s="33"/>
      <c r="AP1338" s="33"/>
      <c r="AQ1338" s="33"/>
      <c r="AR1338" s="33"/>
      <c r="AS1338" s="33"/>
    </row>
    <row r="1339" spans="1:45">
      <c r="A1339" s="30"/>
      <c r="B1339" s="29"/>
      <c r="C1339" s="31"/>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2"/>
      <c r="AD1339" s="32"/>
      <c r="AE1339" s="33"/>
      <c r="AF1339" s="33"/>
      <c r="AG1339" s="33"/>
      <c r="AH1339" s="33"/>
      <c r="AI1339" s="33"/>
      <c r="AJ1339" s="33"/>
      <c r="AK1339" s="33"/>
      <c r="AL1339" s="33"/>
      <c r="AM1339" s="33"/>
      <c r="AN1339" s="33"/>
      <c r="AO1339" s="33"/>
      <c r="AP1339" s="33"/>
      <c r="AQ1339" s="33"/>
      <c r="AR1339" s="33"/>
      <c r="AS1339" s="33"/>
    </row>
    <row r="1340" spans="1:45">
      <c r="A1340" s="30"/>
      <c r="B1340" s="29"/>
      <c r="C1340" s="31"/>
      <c r="D1340" s="32"/>
      <c r="E1340" s="32"/>
      <c r="F1340" s="32"/>
      <c r="G1340" s="32"/>
      <c r="H1340" s="32"/>
      <c r="I1340" s="32"/>
      <c r="J1340" s="32"/>
      <c r="K1340" s="32"/>
      <c r="L1340" s="32"/>
      <c r="M1340" s="32"/>
      <c r="N1340" s="32"/>
      <c r="O1340" s="32"/>
      <c r="P1340" s="32"/>
      <c r="Q1340" s="32"/>
      <c r="R1340" s="32"/>
      <c r="S1340" s="32"/>
      <c r="T1340" s="32"/>
      <c r="U1340" s="32"/>
      <c r="V1340" s="32"/>
      <c r="W1340" s="32"/>
      <c r="X1340" s="32"/>
      <c r="Y1340" s="32"/>
      <c r="Z1340" s="32"/>
      <c r="AA1340" s="32"/>
      <c r="AB1340" s="32"/>
      <c r="AC1340" s="32"/>
      <c r="AD1340" s="32"/>
      <c r="AE1340" s="33"/>
      <c r="AF1340" s="33"/>
      <c r="AG1340" s="33"/>
      <c r="AH1340" s="33"/>
      <c r="AI1340" s="33"/>
      <c r="AJ1340" s="33"/>
      <c r="AK1340" s="33"/>
      <c r="AL1340" s="33"/>
      <c r="AM1340" s="33"/>
      <c r="AN1340" s="33"/>
      <c r="AO1340" s="33"/>
      <c r="AP1340" s="33"/>
      <c r="AQ1340" s="33"/>
      <c r="AR1340" s="33"/>
      <c r="AS1340" s="33"/>
    </row>
    <row r="1341" spans="1:45">
      <c r="A1341" s="30"/>
      <c r="B1341" s="29"/>
      <c r="C1341" s="31"/>
      <c r="D1341" s="32"/>
      <c r="E1341" s="32"/>
      <c r="F1341" s="32"/>
      <c r="G1341" s="32"/>
      <c r="H1341" s="32"/>
      <c r="I1341" s="32"/>
      <c r="J1341" s="32"/>
      <c r="K1341" s="32"/>
      <c r="L1341" s="32"/>
      <c r="M1341" s="32"/>
      <c r="N1341" s="32"/>
      <c r="O1341" s="32"/>
      <c r="P1341" s="32"/>
      <c r="Q1341" s="32"/>
      <c r="R1341" s="32"/>
      <c r="S1341" s="32"/>
      <c r="T1341" s="32"/>
      <c r="U1341" s="32"/>
      <c r="V1341" s="32"/>
      <c r="W1341" s="32"/>
      <c r="X1341" s="32"/>
      <c r="Y1341" s="32"/>
      <c r="Z1341" s="32"/>
      <c r="AA1341" s="32"/>
      <c r="AB1341" s="32"/>
      <c r="AC1341" s="32"/>
      <c r="AD1341" s="32"/>
      <c r="AE1341" s="33"/>
      <c r="AF1341" s="33"/>
      <c r="AG1341" s="33"/>
      <c r="AH1341" s="33"/>
      <c r="AI1341" s="33"/>
      <c r="AJ1341" s="33"/>
      <c r="AK1341" s="33"/>
      <c r="AL1341" s="33"/>
      <c r="AM1341" s="33"/>
      <c r="AN1341" s="33"/>
      <c r="AO1341" s="33"/>
      <c r="AP1341" s="33"/>
      <c r="AQ1341" s="33"/>
      <c r="AR1341" s="33"/>
      <c r="AS1341" s="33"/>
    </row>
    <row r="1342" spans="1:45">
      <c r="A1342" s="30"/>
      <c r="B1342" s="29"/>
      <c r="C1342" s="31"/>
      <c r="D1342" s="32"/>
      <c r="E1342" s="32"/>
      <c r="F1342" s="32"/>
      <c r="G1342" s="32"/>
      <c r="H1342" s="32"/>
      <c r="I1342" s="32"/>
      <c r="J1342" s="32"/>
      <c r="K1342" s="32"/>
      <c r="L1342" s="32"/>
      <c r="M1342" s="32"/>
      <c r="N1342" s="32"/>
      <c r="O1342" s="32"/>
      <c r="P1342" s="32"/>
      <c r="Q1342" s="32"/>
      <c r="R1342" s="32"/>
      <c r="S1342" s="32"/>
      <c r="T1342" s="32"/>
      <c r="U1342" s="32"/>
      <c r="V1342" s="32"/>
      <c r="W1342" s="32"/>
      <c r="X1342" s="32"/>
      <c r="Y1342" s="32"/>
      <c r="Z1342" s="32"/>
      <c r="AA1342" s="32"/>
      <c r="AB1342" s="32"/>
      <c r="AC1342" s="32"/>
      <c r="AD1342" s="32"/>
      <c r="AE1342" s="33"/>
      <c r="AF1342" s="33"/>
      <c r="AG1342" s="33"/>
      <c r="AH1342" s="33"/>
      <c r="AI1342" s="33"/>
      <c r="AJ1342" s="33"/>
      <c r="AK1342" s="33"/>
      <c r="AL1342" s="33"/>
      <c r="AM1342" s="33"/>
      <c r="AN1342" s="33"/>
      <c r="AO1342" s="33"/>
      <c r="AP1342" s="33"/>
      <c r="AQ1342" s="33"/>
      <c r="AR1342" s="33"/>
      <c r="AS1342" s="33"/>
    </row>
    <row r="1343" spans="1:45">
      <c r="A1343" s="30"/>
      <c r="B1343" s="29"/>
      <c r="C1343" s="31"/>
      <c r="D1343" s="32"/>
      <c r="E1343" s="32"/>
      <c r="F1343" s="32"/>
      <c r="G1343" s="32"/>
      <c r="H1343" s="32"/>
      <c r="I1343" s="32"/>
      <c r="J1343" s="32"/>
      <c r="K1343" s="32"/>
      <c r="L1343" s="32"/>
      <c r="M1343" s="32"/>
      <c r="N1343" s="32"/>
      <c r="O1343" s="32"/>
      <c r="P1343" s="32"/>
      <c r="Q1343" s="32"/>
      <c r="R1343" s="32"/>
      <c r="S1343" s="32"/>
      <c r="T1343" s="32"/>
      <c r="U1343" s="32"/>
      <c r="V1343" s="32"/>
      <c r="W1343" s="32"/>
      <c r="X1343" s="32"/>
      <c r="Y1343" s="32"/>
      <c r="Z1343" s="32"/>
      <c r="AA1343" s="32"/>
      <c r="AB1343" s="32"/>
      <c r="AC1343" s="32"/>
      <c r="AD1343" s="32"/>
      <c r="AE1343" s="33"/>
      <c r="AF1343" s="33"/>
      <c r="AG1343" s="33"/>
      <c r="AH1343" s="33"/>
      <c r="AI1343" s="33"/>
      <c r="AJ1343" s="33"/>
      <c r="AK1343" s="33"/>
      <c r="AL1343" s="33"/>
      <c r="AM1343" s="33"/>
      <c r="AN1343" s="33"/>
      <c r="AO1343" s="33"/>
      <c r="AP1343" s="33"/>
      <c r="AQ1343" s="33"/>
      <c r="AR1343" s="33"/>
      <c r="AS1343" s="33"/>
    </row>
    <row r="1344" spans="1:45">
      <c r="A1344" s="30"/>
      <c r="B1344" s="29"/>
      <c r="C1344" s="31"/>
      <c r="D1344" s="32"/>
      <c r="E1344" s="32"/>
      <c r="F1344" s="32"/>
      <c r="G1344" s="32"/>
      <c r="H1344" s="32"/>
      <c r="I1344" s="32"/>
      <c r="J1344" s="32"/>
      <c r="K1344" s="32"/>
      <c r="L1344" s="32"/>
      <c r="M1344" s="32"/>
      <c r="N1344" s="32"/>
      <c r="O1344" s="32"/>
      <c r="P1344" s="32"/>
      <c r="Q1344" s="32"/>
      <c r="R1344" s="32"/>
      <c r="S1344" s="32"/>
      <c r="T1344" s="32"/>
      <c r="U1344" s="32"/>
      <c r="V1344" s="32"/>
      <c r="W1344" s="32"/>
      <c r="X1344" s="32"/>
      <c r="Y1344" s="32"/>
      <c r="Z1344" s="32"/>
      <c r="AA1344" s="32"/>
      <c r="AB1344" s="32"/>
      <c r="AC1344" s="32"/>
      <c r="AD1344" s="32"/>
      <c r="AE1344" s="33"/>
      <c r="AF1344" s="33"/>
      <c r="AG1344" s="33"/>
      <c r="AH1344" s="33"/>
      <c r="AI1344" s="33"/>
      <c r="AJ1344" s="33"/>
      <c r="AK1344" s="33"/>
      <c r="AL1344" s="33"/>
      <c r="AM1344" s="33"/>
      <c r="AN1344" s="33"/>
      <c r="AO1344" s="33"/>
      <c r="AP1344" s="33"/>
      <c r="AQ1344" s="33"/>
      <c r="AR1344" s="33"/>
      <c r="AS1344" s="33"/>
    </row>
    <row r="1345" spans="1:45">
      <c r="A1345" s="30"/>
      <c r="B1345" s="29"/>
      <c r="C1345" s="31"/>
      <c r="D1345" s="32"/>
      <c r="E1345" s="32"/>
      <c r="F1345" s="32"/>
      <c r="G1345" s="32"/>
      <c r="H1345" s="32"/>
      <c r="I1345" s="32"/>
      <c r="J1345" s="32"/>
      <c r="K1345" s="32"/>
      <c r="L1345" s="32"/>
      <c r="M1345" s="32"/>
      <c r="N1345" s="32"/>
      <c r="O1345" s="32"/>
      <c r="P1345" s="32"/>
      <c r="Q1345" s="32"/>
      <c r="R1345" s="32"/>
      <c r="S1345" s="32"/>
      <c r="T1345" s="32"/>
      <c r="U1345" s="32"/>
      <c r="V1345" s="32"/>
      <c r="W1345" s="32"/>
      <c r="X1345" s="32"/>
      <c r="Y1345" s="32"/>
      <c r="Z1345" s="32"/>
      <c r="AA1345" s="32"/>
      <c r="AB1345" s="32"/>
      <c r="AC1345" s="32"/>
      <c r="AD1345" s="32"/>
      <c r="AE1345" s="33"/>
      <c r="AF1345" s="33"/>
      <c r="AG1345" s="33"/>
      <c r="AH1345" s="33"/>
      <c r="AI1345" s="33"/>
      <c r="AJ1345" s="33"/>
      <c r="AK1345" s="33"/>
      <c r="AL1345" s="33"/>
      <c r="AM1345" s="33"/>
      <c r="AN1345" s="33"/>
      <c r="AO1345" s="33"/>
      <c r="AP1345" s="33"/>
      <c r="AQ1345" s="33"/>
      <c r="AR1345" s="33"/>
      <c r="AS1345" s="33"/>
    </row>
    <row r="1346" spans="1:45">
      <c r="A1346" s="30"/>
      <c r="B1346" s="29"/>
      <c r="C1346" s="31"/>
      <c r="D1346" s="32"/>
      <c r="E1346" s="32"/>
      <c r="F1346" s="32"/>
      <c r="G1346" s="32"/>
      <c r="H1346" s="32"/>
      <c r="I1346" s="32"/>
      <c r="J1346" s="32"/>
      <c r="K1346" s="32"/>
      <c r="L1346" s="32"/>
      <c r="M1346" s="32"/>
      <c r="N1346" s="32"/>
      <c r="O1346" s="32"/>
      <c r="P1346" s="32"/>
      <c r="Q1346" s="32"/>
      <c r="R1346" s="32"/>
      <c r="S1346" s="32"/>
      <c r="T1346" s="32"/>
      <c r="U1346" s="32"/>
      <c r="V1346" s="32"/>
      <c r="W1346" s="32"/>
      <c r="X1346" s="32"/>
      <c r="Y1346" s="32"/>
      <c r="Z1346" s="32"/>
      <c r="AA1346" s="32"/>
      <c r="AB1346" s="32"/>
      <c r="AC1346" s="32"/>
      <c r="AD1346" s="32"/>
      <c r="AE1346" s="33"/>
      <c r="AF1346" s="33"/>
      <c r="AG1346" s="33"/>
      <c r="AH1346" s="33"/>
      <c r="AI1346" s="33"/>
      <c r="AJ1346" s="33"/>
      <c r="AK1346" s="33"/>
      <c r="AL1346" s="33"/>
      <c r="AM1346" s="33"/>
      <c r="AN1346" s="33"/>
      <c r="AO1346" s="33"/>
      <c r="AP1346" s="33"/>
      <c r="AQ1346" s="33"/>
      <c r="AR1346" s="33"/>
      <c r="AS1346" s="33"/>
    </row>
    <row r="1347" spans="1:45">
      <c r="A1347" s="30"/>
      <c r="B1347" s="29"/>
      <c r="C1347" s="31"/>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2"/>
      <c r="AD1347" s="32"/>
      <c r="AE1347" s="33"/>
      <c r="AF1347" s="33"/>
      <c r="AG1347" s="33"/>
      <c r="AH1347" s="33"/>
      <c r="AI1347" s="33"/>
      <c r="AJ1347" s="33"/>
      <c r="AK1347" s="33"/>
      <c r="AL1347" s="33"/>
      <c r="AM1347" s="33"/>
      <c r="AN1347" s="33"/>
      <c r="AO1347" s="33"/>
      <c r="AP1347" s="33"/>
      <c r="AQ1347" s="33"/>
      <c r="AR1347" s="33"/>
      <c r="AS1347" s="33"/>
    </row>
    <row r="1348" spans="1:45">
      <c r="A1348" s="30"/>
      <c r="B1348" s="29"/>
      <c r="C1348" s="31"/>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2"/>
      <c r="AD1348" s="32"/>
      <c r="AE1348" s="33"/>
      <c r="AF1348" s="33"/>
      <c r="AG1348" s="33"/>
      <c r="AH1348" s="33"/>
      <c r="AI1348" s="33"/>
      <c r="AJ1348" s="33"/>
      <c r="AK1348" s="33"/>
      <c r="AL1348" s="33"/>
      <c r="AM1348" s="33"/>
      <c r="AN1348" s="33"/>
      <c r="AO1348" s="33"/>
      <c r="AP1348" s="33"/>
      <c r="AQ1348" s="33"/>
      <c r="AR1348" s="33"/>
      <c r="AS1348" s="33"/>
    </row>
    <row r="1349" spans="1:45">
      <c r="A1349" s="30"/>
      <c r="B1349" s="29"/>
      <c r="C1349" s="31"/>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2"/>
      <c r="AD1349" s="32"/>
      <c r="AE1349" s="33"/>
      <c r="AF1349" s="33"/>
      <c r="AG1349" s="33"/>
      <c r="AH1349" s="33"/>
      <c r="AI1349" s="33"/>
      <c r="AJ1349" s="33"/>
      <c r="AK1349" s="33"/>
      <c r="AL1349" s="33"/>
      <c r="AM1349" s="33"/>
      <c r="AN1349" s="33"/>
      <c r="AO1349" s="33"/>
      <c r="AP1349" s="33"/>
      <c r="AQ1349" s="33"/>
      <c r="AR1349" s="33"/>
      <c r="AS1349" s="33"/>
    </row>
    <row r="1350" spans="1:45">
      <c r="A1350" s="30"/>
      <c r="B1350" s="29"/>
      <c r="C1350" s="31"/>
      <c r="D1350" s="32"/>
      <c r="E1350" s="32"/>
      <c r="F1350" s="32"/>
      <c r="G1350" s="32"/>
      <c r="H1350" s="32"/>
      <c r="I1350" s="32"/>
      <c r="J1350" s="32"/>
      <c r="K1350" s="32"/>
      <c r="L1350" s="32"/>
      <c r="M1350" s="32"/>
      <c r="N1350" s="32"/>
      <c r="O1350" s="32"/>
      <c r="P1350" s="32"/>
      <c r="Q1350" s="32"/>
      <c r="R1350" s="32"/>
      <c r="S1350" s="32"/>
      <c r="T1350" s="32"/>
      <c r="U1350" s="32"/>
      <c r="V1350" s="32"/>
      <c r="W1350" s="32"/>
      <c r="X1350" s="32"/>
      <c r="Y1350" s="32"/>
      <c r="Z1350" s="32"/>
      <c r="AA1350" s="32"/>
      <c r="AB1350" s="32"/>
      <c r="AC1350" s="32"/>
      <c r="AD1350" s="32"/>
      <c r="AE1350" s="33"/>
      <c r="AF1350" s="33"/>
      <c r="AG1350" s="33"/>
      <c r="AH1350" s="33"/>
      <c r="AI1350" s="33"/>
      <c r="AJ1350" s="33"/>
      <c r="AK1350" s="33"/>
      <c r="AL1350" s="33"/>
      <c r="AM1350" s="33"/>
      <c r="AN1350" s="33"/>
      <c r="AO1350" s="33"/>
      <c r="AP1350" s="33"/>
      <c r="AQ1350" s="33"/>
      <c r="AR1350" s="33"/>
      <c r="AS1350" s="33"/>
    </row>
    <row r="1351" spans="1:45">
      <c r="A1351" s="30"/>
      <c r="B1351" s="29"/>
      <c r="C1351" s="31"/>
      <c r="D1351" s="32"/>
      <c r="E1351" s="32"/>
      <c r="F1351" s="32"/>
      <c r="G1351" s="32"/>
      <c r="H1351" s="32"/>
      <c r="I1351" s="32"/>
      <c r="J1351" s="32"/>
      <c r="K1351" s="32"/>
      <c r="L1351" s="32"/>
      <c r="M1351" s="32"/>
      <c r="N1351" s="32"/>
      <c r="O1351" s="32"/>
      <c r="P1351" s="32"/>
      <c r="Q1351" s="32"/>
      <c r="R1351" s="32"/>
      <c r="S1351" s="32"/>
      <c r="T1351" s="32"/>
      <c r="U1351" s="32"/>
      <c r="V1351" s="32"/>
      <c r="W1351" s="32"/>
      <c r="X1351" s="32"/>
      <c r="Y1351" s="32"/>
      <c r="Z1351" s="32"/>
      <c r="AA1351" s="32"/>
      <c r="AB1351" s="32"/>
      <c r="AC1351" s="32"/>
      <c r="AD1351" s="32"/>
      <c r="AE1351" s="33"/>
      <c r="AF1351" s="33"/>
      <c r="AG1351" s="33"/>
      <c r="AH1351" s="33"/>
      <c r="AI1351" s="33"/>
      <c r="AJ1351" s="33"/>
      <c r="AK1351" s="33"/>
      <c r="AL1351" s="33"/>
      <c r="AM1351" s="33"/>
      <c r="AN1351" s="33"/>
      <c r="AO1351" s="33"/>
      <c r="AP1351" s="33"/>
      <c r="AQ1351" s="33"/>
      <c r="AR1351" s="33"/>
      <c r="AS1351" s="33"/>
    </row>
    <row r="1352" spans="1:45">
      <c r="A1352" s="30"/>
      <c r="B1352" s="29"/>
      <c r="C1352" s="31"/>
      <c r="D1352" s="32"/>
      <c r="E1352" s="32"/>
      <c r="F1352" s="32"/>
      <c r="G1352" s="32"/>
      <c r="H1352" s="32"/>
      <c r="I1352" s="32"/>
      <c r="J1352" s="32"/>
      <c r="K1352" s="32"/>
      <c r="L1352" s="32"/>
      <c r="M1352" s="32"/>
      <c r="N1352" s="32"/>
      <c r="O1352" s="32"/>
      <c r="P1352" s="32"/>
      <c r="Q1352" s="32"/>
      <c r="R1352" s="32"/>
      <c r="S1352" s="32"/>
      <c r="T1352" s="32"/>
      <c r="U1352" s="32"/>
      <c r="V1352" s="32"/>
      <c r="W1352" s="32"/>
      <c r="X1352" s="32"/>
      <c r="Y1352" s="32"/>
      <c r="Z1352" s="32"/>
      <c r="AA1352" s="32"/>
      <c r="AB1352" s="32"/>
      <c r="AC1352" s="32"/>
      <c r="AD1352" s="32"/>
      <c r="AE1352" s="33"/>
      <c r="AF1352" s="33"/>
      <c r="AG1352" s="33"/>
      <c r="AH1352" s="33"/>
      <c r="AI1352" s="33"/>
      <c r="AJ1352" s="33"/>
      <c r="AK1352" s="33"/>
      <c r="AL1352" s="33"/>
      <c r="AM1352" s="33"/>
      <c r="AN1352" s="33"/>
      <c r="AO1352" s="33"/>
      <c r="AP1352" s="33"/>
      <c r="AQ1352" s="33"/>
      <c r="AR1352" s="33"/>
      <c r="AS1352" s="33"/>
    </row>
    <row r="1353" spans="1:45">
      <c r="A1353" s="30"/>
      <c r="B1353" s="29"/>
      <c r="C1353" s="31"/>
      <c r="D1353" s="32"/>
      <c r="E1353" s="32"/>
      <c r="F1353" s="32"/>
      <c r="G1353" s="32"/>
      <c r="H1353" s="32"/>
      <c r="I1353" s="32"/>
      <c r="J1353" s="32"/>
      <c r="K1353" s="32"/>
      <c r="L1353" s="32"/>
      <c r="M1353" s="32"/>
      <c r="N1353" s="32"/>
      <c r="O1353" s="32"/>
      <c r="P1353" s="32"/>
      <c r="Q1353" s="32"/>
      <c r="R1353" s="32"/>
      <c r="S1353" s="32"/>
      <c r="T1353" s="32"/>
      <c r="U1353" s="32"/>
      <c r="V1353" s="32"/>
      <c r="W1353" s="32"/>
      <c r="X1353" s="32"/>
      <c r="Y1353" s="32"/>
      <c r="Z1353" s="32"/>
      <c r="AA1353" s="32"/>
      <c r="AB1353" s="32"/>
      <c r="AC1353" s="32"/>
      <c r="AD1353" s="32"/>
      <c r="AE1353" s="33"/>
      <c r="AF1353" s="33"/>
      <c r="AG1353" s="33"/>
      <c r="AH1353" s="33"/>
      <c r="AI1353" s="33"/>
      <c r="AJ1353" s="33"/>
      <c r="AK1353" s="33"/>
      <c r="AL1353" s="33"/>
      <c r="AM1353" s="33"/>
      <c r="AN1353" s="33"/>
      <c r="AO1353" s="33"/>
      <c r="AP1353" s="33"/>
      <c r="AQ1353" s="33"/>
      <c r="AR1353" s="33"/>
      <c r="AS1353" s="33"/>
    </row>
    <row r="1354" spans="1:45">
      <c r="A1354" s="30"/>
      <c r="B1354" s="29"/>
      <c r="C1354" s="31"/>
      <c r="D1354" s="32"/>
      <c r="E1354" s="32"/>
      <c r="F1354" s="32"/>
      <c r="G1354" s="32"/>
      <c r="H1354" s="32"/>
      <c r="I1354" s="32"/>
      <c r="J1354" s="32"/>
      <c r="K1354" s="32"/>
      <c r="L1354" s="32"/>
      <c r="M1354" s="32"/>
      <c r="N1354" s="32"/>
      <c r="O1354" s="32"/>
      <c r="P1354" s="32"/>
      <c r="Q1354" s="32"/>
      <c r="R1354" s="32"/>
      <c r="S1354" s="32"/>
      <c r="T1354" s="32"/>
      <c r="U1354" s="32"/>
      <c r="V1354" s="32"/>
      <c r="W1354" s="32"/>
      <c r="X1354" s="32"/>
      <c r="Y1354" s="32"/>
      <c r="Z1354" s="32"/>
      <c r="AA1354" s="32"/>
      <c r="AB1354" s="32"/>
      <c r="AC1354" s="32"/>
      <c r="AD1354" s="32"/>
      <c r="AE1354" s="33"/>
      <c r="AF1354" s="33"/>
      <c r="AG1354" s="33"/>
      <c r="AH1354" s="33"/>
      <c r="AI1354" s="33"/>
      <c r="AJ1354" s="33"/>
      <c r="AK1354" s="33"/>
      <c r="AL1354" s="33"/>
      <c r="AM1354" s="33"/>
      <c r="AN1354" s="33"/>
      <c r="AO1354" s="33"/>
      <c r="AP1354" s="33"/>
      <c r="AQ1354" s="33"/>
      <c r="AR1354" s="33"/>
      <c r="AS1354" s="33"/>
    </row>
    <row r="1355" spans="1:45">
      <c r="A1355" s="30"/>
      <c r="B1355" s="29"/>
      <c r="C1355" s="31"/>
      <c r="D1355" s="32"/>
      <c r="E1355" s="32"/>
      <c r="F1355" s="32"/>
      <c r="G1355" s="32"/>
      <c r="H1355" s="32"/>
      <c r="I1355" s="32"/>
      <c r="J1355" s="32"/>
      <c r="K1355" s="32"/>
      <c r="L1355" s="32"/>
      <c r="M1355" s="32"/>
      <c r="N1355" s="32"/>
      <c r="O1355" s="32"/>
      <c r="P1355" s="32"/>
      <c r="Q1355" s="32"/>
      <c r="R1355" s="32"/>
      <c r="S1355" s="32"/>
      <c r="T1355" s="32"/>
      <c r="U1355" s="32"/>
      <c r="V1355" s="32"/>
      <c r="W1355" s="32"/>
      <c r="X1355" s="32"/>
      <c r="Y1355" s="32"/>
      <c r="Z1355" s="32"/>
      <c r="AA1355" s="32"/>
      <c r="AB1355" s="32"/>
      <c r="AC1355" s="32"/>
      <c r="AD1355" s="32"/>
      <c r="AE1355" s="33"/>
      <c r="AF1355" s="33"/>
      <c r="AG1355" s="33"/>
      <c r="AH1355" s="33"/>
      <c r="AI1355" s="33"/>
      <c r="AJ1355" s="33"/>
      <c r="AK1355" s="33"/>
      <c r="AL1355" s="33"/>
      <c r="AM1355" s="33"/>
      <c r="AN1355" s="33"/>
      <c r="AO1355" s="33"/>
      <c r="AP1355" s="33"/>
      <c r="AQ1355" s="33"/>
      <c r="AR1355" s="33"/>
      <c r="AS1355" s="33"/>
    </row>
    <row r="1356" spans="1:45">
      <c r="A1356" s="30"/>
      <c r="B1356" s="29"/>
      <c r="C1356" s="31"/>
      <c r="D1356" s="32"/>
      <c r="E1356" s="32"/>
      <c r="F1356" s="32"/>
      <c r="G1356" s="32"/>
      <c r="H1356" s="32"/>
      <c r="I1356" s="32"/>
      <c r="J1356" s="32"/>
      <c r="K1356" s="32"/>
      <c r="L1356" s="32"/>
      <c r="M1356" s="32"/>
      <c r="N1356" s="32"/>
      <c r="O1356" s="32"/>
      <c r="P1356" s="32"/>
      <c r="Q1356" s="32"/>
      <c r="R1356" s="32"/>
      <c r="S1356" s="32"/>
      <c r="T1356" s="32"/>
      <c r="U1356" s="32"/>
      <c r="V1356" s="32"/>
      <c r="W1356" s="32"/>
      <c r="X1356" s="32"/>
      <c r="Y1356" s="32"/>
      <c r="Z1356" s="32"/>
      <c r="AA1356" s="32"/>
      <c r="AB1356" s="32"/>
      <c r="AC1356" s="32"/>
      <c r="AD1356" s="32"/>
      <c r="AE1356" s="33"/>
      <c r="AF1356" s="33"/>
      <c r="AG1356" s="33"/>
      <c r="AH1356" s="33"/>
      <c r="AI1356" s="33"/>
      <c r="AJ1356" s="33"/>
      <c r="AK1356" s="33"/>
      <c r="AL1356" s="33"/>
      <c r="AM1356" s="33"/>
      <c r="AN1356" s="33"/>
      <c r="AO1356" s="33"/>
      <c r="AP1356" s="33"/>
      <c r="AQ1356" s="33"/>
      <c r="AR1356" s="33"/>
      <c r="AS1356" s="33"/>
    </row>
    <row r="1357" spans="1:45">
      <c r="A1357" s="30"/>
      <c r="B1357" s="29"/>
      <c r="C1357" s="31"/>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32"/>
      <c r="AA1357" s="32"/>
      <c r="AB1357" s="32"/>
      <c r="AC1357" s="32"/>
      <c r="AD1357" s="32"/>
      <c r="AE1357" s="33"/>
      <c r="AF1357" s="33"/>
      <c r="AG1357" s="33"/>
      <c r="AH1357" s="33"/>
      <c r="AI1357" s="33"/>
      <c r="AJ1357" s="33"/>
      <c r="AK1357" s="33"/>
      <c r="AL1357" s="33"/>
      <c r="AM1357" s="33"/>
      <c r="AN1357" s="33"/>
      <c r="AO1357" s="33"/>
      <c r="AP1357" s="33"/>
      <c r="AQ1357" s="33"/>
      <c r="AR1357" s="33"/>
      <c r="AS1357" s="33"/>
    </row>
    <row r="1358" spans="1:45">
      <c r="A1358" s="30"/>
      <c r="B1358" s="29"/>
      <c r="C1358" s="31"/>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2"/>
      <c r="AD1358" s="32"/>
      <c r="AE1358" s="33"/>
      <c r="AF1358" s="33"/>
      <c r="AG1358" s="33"/>
      <c r="AH1358" s="33"/>
      <c r="AI1358" s="33"/>
      <c r="AJ1358" s="33"/>
      <c r="AK1358" s="33"/>
      <c r="AL1358" s="33"/>
      <c r="AM1358" s="33"/>
      <c r="AN1358" s="33"/>
      <c r="AO1358" s="33"/>
      <c r="AP1358" s="33"/>
      <c r="AQ1358" s="33"/>
      <c r="AR1358" s="33"/>
      <c r="AS1358" s="33"/>
    </row>
    <row r="1359" spans="1:45">
      <c r="A1359" s="30"/>
      <c r="B1359" s="29"/>
      <c r="C1359" s="31"/>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2"/>
      <c r="AD1359" s="32"/>
      <c r="AE1359" s="33"/>
      <c r="AF1359" s="33"/>
      <c r="AG1359" s="33"/>
      <c r="AH1359" s="33"/>
      <c r="AI1359" s="33"/>
      <c r="AJ1359" s="33"/>
      <c r="AK1359" s="33"/>
      <c r="AL1359" s="33"/>
      <c r="AM1359" s="33"/>
      <c r="AN1359" s="33"/>
      <c r="AO1359" s="33"/>
      <c r="AP1359" s="33"/>
      <c r="AQ1359" s="33"/>
      <c r="AR1359" s="33"/>
      <c r="AS1359" s="33"/>
    </row>
    <row r="1360" spans="1:45">
      <c r="A1360" s="30"/>
      <c r="B1360" s="29"/>
      <c r="C1360" s="31"/>
      <c r="D1360" s="32"/>
      <c r="E1360" s="32"/>
      <c r="F1360" s="32"/>
      <c r="G1360" s="32"/>
      <c r="H1360" s="32"/>
      <c r="I1360" s="32"/>
      <c r="J1360" s="32"/>
      <c r="K1360" s="32"/>
      <c r="L1360" s="32"/>
      <c r="M1360" s="32"/>
      <c r="N1360" s="32"/>
      <c r="O1360" s="32"/>
      <c r="P1360" s="32"/>
      <c r="Q1360" s="32"/>
      <c r="R1360" s="32"/>
      <c r="S1360" s="32"/>
      <c r="T1360" s="32"/>
      <c r="U1360" s="32"/>
      <c r="V1360" s="32"/>
      <c r="W1360" s="32"/>
      <c r="X1360" s="32"/>
      <c r="Y1360" s="32"/>
      <c r="Z1360" s="32"/>
      <c r="AA1360" s="32"/>
      <c r="AB1360" s="32"/>
      <c r="AC1360" s="32"/>
      <c r="AD1360" s="32"/>
      <c r="AE1360" s="33"/>
      <c r="AF1360" s="33"/>
      <c r="AG1360" s="33"/>
      <c r="AH1360" s="33"/>
      <c r="AI1360" s="33"/>
      <c r="AJ1360" s="33"/>
      <c r="AK1360" s="33"/>
      <c r="AL1360" s="33"/>
      <c r="AM1360" s="33"/>
      <c r="AN1360" s="33"/>
      <c r="AO1360" s="33"/>
      <c r="AP1360" s="33"/>
      <c r="AQ1360" s="33"/>
      <c r="AR1360" s="33"/>
      <c r="AS1360" s="33"/>
    </row>
    <row r="1361" spans="1:45">
      <c r="A1361" s="30"/>
      <c r="B1361" s="29"/>
      <c r="C1361" s="31"/>
      <c r="D1361" s="32"/>
      <c r="E1361" s="32"/>
      <c r="F1361" s="32"/>
      <c r="G1361" s="32"/>
      <c r="H1361" s="32"/>
      <c r="I1361" s="32"/>
      <c r="J1361" s="32"/>
      <c r="K1361" s="32"/>
      <c r="L1361" s="32"/>
      <c r="M1361" s="32"/>
      <c r="N1361" s="32"/>
      <c r="O1361" s="32"/>
      <c r="P1361" s="32"/>
      <c r="Q1361" s="32"/>
      <c r="R1361" s="32"/>
      <c r="S1361" s="32"/>
      <c r="T1361" s="32"/>
      <c r="U1361" s="32"/>
      <c r="V1361" s="32"/>
      <c r="W1361" s="32"/>
      <c r="X1361" s="32"/>
      <c r="Y1361" s="32"/>
      <c r="Z1361" s="32"/>
      <c r="AA1361" s="32"/>
      <c r="AB1361" s="32"/>
      <c r="AC1361" s="32"/>
      <c r="AD1361" s="32"/>
      <c r="AE1361" s="33"/>
      <c r="AF1361" s="33"/>
      <c r="AG1361" s="33"/>
      <c r="AH1361" s="33"/>
      <c r="AI1361" s="33"/>
      <c r="AJ1361" s="33"/>
      <c r="AK1361" s="33"/>
      <c r="AL1361" s="33"/>
      <c r="AM1361" s="33"/>
      <c r="AN1361" s="33"/>
      <c r="AO1361" s="33"/>
      <c r="AP1361" s="33"/>
      <c r="AQ1361" s="33"/>
      <c r="AR1361" s="33"/>
      <c r="AS1361" s="33"/>
    </row>
    <row r="1362" spans="1:45">
      <c r="A1362" s="30"/>
      <c r="B1362" s="29"/>
      <c r="C1362" s="31"/>
      <c r="D1362" s="32"/>
      <c r="E1362" s="32"/>
      <c r="F1362" s="32"/>
      <c r="G1362" s="32"/>
      <c r="H1362" s="32"/>
      <c r="I1362" s="32"/>
      <c r="J1362" s="32"/>
      <c r="K1362" s="32"/>
      <c r="L1362" s="32"/>
      <c r="M1362" s="32"/>
      <c r="N1362" s="32"/>
      <c r="O1362" s="32"/>
      <c r="P1362" s="32"/>
      <c r="Q1362" s="32"/>
      <c r="R1362" s="32"/>
      <c r="S1362" s="32"/>
      <c r="T1362" s="32"/>
      <c r="U1362" s="32"/>
      <c r="V1362" s="32"/>
      <c r="W1362" s="32"/>
      <c r="X1362" s="32"/>
      <c r="Y1362" s="32"/>
      <c r="Z1362" s="32"/>
      <c r="AA1362" s="32"/>
      <c r="AB1362" s="32"/>
      <c r="AC1362" s="32"/>
      <c r="AD1362" s="32"/>
      <c r="AE1362" s="33"/>
      <c r="AF1362" s="33"/>
      <c r="AG1362" s="33"/>
      <c r="AH1362" s="33"/>
      <c r="AI1362" s="33"/>
      <c r="AJ1362" s="33"/>
      <c r="AK1362" s="33"/>
      <c r="AL1362" s="33"/>
      <c r="AM1362" s="33"/>
      <c r="AN1362" s="33"/>
      <c r="AO1362" s="33"/>
      <c r="AP1362" s="33"/>
      <c r="AQ1362" s="33"/>
      <c r="AR1362" s="33"/>
      <c r="AS1362" s="33"/>
    </row>
    <row r="1363" spans="1:45">
      <c r="A1363" s="30"/>
      <c r="B1363" s="29"/>
      <c r="C1363" s="31"/>
      <c r="D1363" s="32"/>
      <c r="E1363" s="32"/>
      <c r="F1363" s="32"/>
      <c r="G1363" s="32"/>
      <c r="H1363" s="32"/>
      <c r="I1363" s="32"/>
      <c r="J1363" s="32"/>
      <c r="K1363" s="32"/>
      <c r="L1363" s="32"/>
      <c r="M1363" s="32"/>
      <c r="N1363" s="32"/>
      <c r="O1363" s="32"/>
      <c r="P1363" s="32"/>
      <c r="Q1363" s="32"/>
      <c r="R1363" s="32"/>
      <c r="S1363" s="32"/>
      <c r="T1363" s="32"/>
      <c r="U1363" s="32"/>
      <c r="V1363" s="32"/>
      <c r="W1363" s="32"/>
      <c r="X1363" s="32"/>
      <c r="Y1363" s="32"/>
      <c r="Z1363" s="32"/>
      <c r="AA1363" s="32"/>
      <c r="AB1363" s="32"/>
      <c r="AC1363" s="32"/>
      <c r="AD1363" s="32"/>
      <c r="AE1363" s="33"/>
      <c r="AF1363" s="33"/>
      <c r="AG1363" s="33"/>
      <c r="AH1363" s="33"/>
      <c r="AI1363" s="33"/>
      <c r="AJ1363" s="33"/>
      <c r="AK1363" s="33"/>
      <c r="AL1363" s="33"/>
      <c r="AM1363" s="33"/>
      <c r="AN1363" s="33"/>
      <c r="AO1363" s="33"/>
      <c r="AP1363" s="33"/>
      <c r="AQ1363" s="33"/>
      <c r="AR1363" s="33"/>
      <c r="AS1363" s="33"/>
    </row>
    <row r="1364" spans="1:45">
      <c r="A1364" s="30"/>
      <c r="B1364" s="29"/>
      <c r="C1364" s="31"/>
      <c r="D1364" s="32"/>
      <c r="E1364" s="32"/>
      <c r="F1364" s="32"/>
      <c r="G1364" s="32"/>
      <c r="H1364" s="32"/>
      <c r="I1364" s="32"/>
      <c r="J1364" s="32"/>
      <c r="K1364" s="32"/>
      <c r="L1364" s="32"/>
      <c r="M1364" s="32"/>
      <c r="N1364" s="32"/>
      <c r="O1364" s="32"/>
      <c r="P1364" s="32"/>
      <c r="Q1364" s="32"/>
      <c r="R1364" s="32"/>
      <c r="S1364" s="32"/>
      <c r="T1364" s="32"/>
      <c r="U1364" s="32"/>
      <c r="V1364" s="32"/>
      <c r="W1364" s="32"/>
      <c r="X1364" s="32"/>
      <c r="Y1364" s="32"/>
      <c r="Z1364" s="32"/>
      <c r="AA1364" s="32"/>
      <c r="AB1364" s="32"/>
      <c r="AC1364" s="32"/>
      <c r="AD1364" s="32"/>
      <c r="AE1364" s="33"/>
      <c r="AF1364" s="33"/>
      <c r="AG1364" s="33"/>
      <c r="AH1364" s="33"/>
      <c r="AI1364" s="33"/>
      <c r="AJ1364" s="33"/>
      <c r="AK1364" s="33"/>
      <c r="AL1364" s="33"/>
      <c r="AM1364" s="33"/>
      <c r="AN1364" s="33"/>
      <c r="AO1364" s="33"/>
      <c r="AP1364" s="33"/>
      <c r="AQ1364" s="33"/>
      <c r="AR1364" s="33"/>
      <c r="AS1364" s="33"/>
    </row>
    <row r="1365" spans="1:45">
      <c r="A1365" s="30"/>
      <c r="B1365" s="29"/>
      <c r="C1365" s="31"/>
      <c r="D1365" s="32"/>
      <c r="E1365" s="32"/>
      <c r="F1365" s="32"/>
      <c r="G1365" s="32"/>
      <c r="H1365" s="32"/>
      <c r="I1365" s="32"/>
      <c r="J1365" s="32"/>
      <c r="K1365" s="32"/>
      <c r="L1365" s="32"/>
      <c r="M1365" s="32"/>
      <c r="N1365" s="32"/>
      <c r="O1365" s="32"/>
      <c r="P1365" s="32"/>
      <c r="Q1365" s="32"/>
      <c r="R1365" s="32"/>
      <c r="S1365" s="32"/>
      <c r="T1365" s="32"/>
      <c r="U1365" s="32"/>
      <c r="V1365" s="32"/>
      <c r="W1365" s="32"/>
      <c r="X1365" s="32"/>
      <c r="Y1365" s="32"/>
      <c r="Z1365" s="32"/>
      <c r="AA1365" s="32"/>
      <c r="AB1365" s="32"/>
      <c r="AC1365" s="32"/>
      <c r="AD1365" s="32"/>
      <c r="AE1365" s="33"/>
      <c r="AF1365" s="33"/>
      <c r="AG1365" s="33"/>
      <c r="AH1365" s="33"/>
      <c r="AI1365" s="33"/>
      <c r="AJ1365" s="33"/>
      <c r="AK1365" s="33"/>
      <c r="AL1365" s="33"/>
      <c r="AM1365" s="33"/>
      <c r="AN1365" s="33"/>
      <c r="AO1365" s="33"/>
      <c r="AP1365" s="33"/>
      <c r="AQ1365" s="33"/>
      <c r="AR1365" s="33"/>
      <c r="AS1365" s="33"/>
    </row>
    <row r="1366" spans="1:45">
      <c r="A1366" s="30"/>
      <c r="B1366" s="29"/>
      <c r="C1366" s="31"/>
      <c r="D1366" s="32"/>
      <c r="E1366" s="32"/>
      <c r="F1366" s="32"/>
      <c r="G1366" s="32"/>
      <c r="H1366" s="32"/>
      <c r="I1366" s="32"/>
      <c r="J1366" s="32"/>
      <c r="K1366" s="32"/>
      <c r="L1366" s="32"/>
      <c r="M1366" s="32"/>
      <c r="N1366" s="32"/>
      <c r="O1366" s="32"/>
      <c r="P1366" s="32"/>
      <c r="Q1366" s="32"/>
      <c r="R1366" s="32"/>
      <c r="S1366" s="32"/>
      <c r="T1366" s="32"/>
      <c r="U1366" s="32"/>
      <c r="V1366" s="32"/>
      <c r="W1366" s="32"/>
      <c r="X1366" s="32"/>
      <c r="Y1366" s="32"/>
      <c r="Z1366" s="32"/>
      <c r="AA1366" s="32"/>
      <c r="AB1366" s="32"/>
      <c r="AC1366" s="32"/>
      <c r="AD1366" s="32"/>
      <c r="AE1366" s="33"/>
      <c r="AF1366" s="33"/>
      <c r="AG1366" s="33"/>
      <c r="AH1366" s="33"/>
      <c r="AI1366" s="33"/>
      <c r="AJ1366" s="33"/>
      <c r="AK1366" s="33"/>
      <c r="AL1366" s="33"/>
      <c r="AM1366" s="33"/>
      <c r="AN1366" s="33"/>
      <c r="AO1366" s="33"/>
      <c r="AP1366" s="33"/>
      <c r="AQ1366" s="33"/>
      <c r="AR1366" s="33"/>
      <c r="AS1366" s="33"/>
    </row>
    <row r="1367" spans="1:45">
      <c r="A1367" s="30"/>
      <c r="B1367" s="29"/>
      <c r="C1367" s="31"/>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2"/>
      <c r="AD1367" s="32"/>
      <c r="AE1367" s="33"/>
      <c r="AF1367" s="33"/>
      <c r="AG1367" s="33"/>
      <c r="AH1367" s="33"/>
      <c r="AI1367" s="33"/>
      <c r="AJ1367" s="33"/>
      <c r="AK1367" s="33"/>
      <c r="AL1367" s="33"/>
      <c r="AM1367" s="33"/>
      <c r="AN1367" s="33"/>
      <c r="AO1367" s="33"/>
      <c r="AP1367" s="33"/>
      <c r="AQ1367" s="33"/>
      <c r="AR1367" s="33"/>
      <c r="AS1367" s="33"/>
    </row>
    <row r="1368" spans="1:45">
      <c r="A1368" s="30"/>
      <c r="B1368" s="29"/>
      <c r="C1368" s="31"/>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2"/>
      <c r="AD1368" s="32"/>
      <c r="AE1368" s="33"/>
      <c r="AF1368" s="33"/>
      <c r="AG1368" s="33"/>
      <c r="AH1368" s="33"/>
      <c r="AI1368" s="33"/>
      <c r="AJ1368" s="33"/>
      <c r="AK1368" s="33"/>
      <c r="AL1368" s="33"/>
      <c r="AM1368" s="33"/>
      <c r="AN1368" s="33"/>
      <c r="AO1368" s="33"/>
      <c r="AP1368" s="33"/>
      <c r="AQ1368" s="33"/>
      <c r="AR1368" s="33"/>
      <c r="AS1368" s="33"/>
    </row>
    <row r="1369" spans="1:45">
      <c r="A1369" s="30"/>
      <c r="B1369" s="29"/>
      <c r="C1369" s="31"/>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2"/>
      <c r="AD1369" s="32"/>
      <c r="AE1369" s="33"/>
      <c r="AF1369" s="33"/>
      <c r="AG1369" s="33"/>
      <c r="AH1369" s="33"/>
      <c r="AI1369" s="33"/>
      <c r="AJ1369" s="33"/>
      <c r="AK1369" s="33"/>
      <c r="AL1369" s="33"/>
      <c r="AM1369" s="33"/>
      <c r="AN1369" s="33"/>
      <c r="AO1369" s="33"/>
      <c r="AP1369" s="33"/>
      <c r="AQ1369" s="33"/>
      <c r="AR1369" s="33"/>
      <c r="AS1369" s="33"/>
    </row>
    <row r="1370" spans="1:45">
      <c r="A1370" s="30"/>
      <c r="B1370" s="29"/>
      <c r="C1370" s="31"/>
      <c r="D1370" s="32"/>
      <c r="E1370" s="32"/>
      <c r="F1370" s="32"/>
      <c r="G1370" s="32"/>
      <c r="H1370" s="32"/>
      <c r="I1370" s="32"/>
      <c r="J1370" s="32"/>
      <c r="K1370" s="32"/>
      <c r="L1370" s="32"/>
      <c r="M1370" s="32"/>
      <c r="N1370" s="32"/>
      <c r="O1370" s="32"/>
      <c r="P1370" s="32"/>
      <c r="Q1370" s="32"/>
      <c r="R1370" s="32"/>
      <c r="S1370" s="32"/>
      <c r="T1370" s="32"/>
      <c r="U1370" s="32"/>
      <c r="V1370" s="32"/>
      <c r="W1370" s="32"/>
      <c r="X1370" s="32"/>
      <c r="Y1370" s="32"/>
      <c r="Z1370" s="32"/>
      <c r="AA1370" s="32"/>
      <c r="AB1370" s="32"/>
      <c r="AC1370" s="32"/>
      <c r="AD1370" s="32"/>
      <c r="AE1370" s="33"/>
      <c r="AF1370" s="33"/>
      <c r="AG1370" s="33"/>
      <c r="AH1370" s="33"/>
      <c r="AI1370" s="33"/>
      <c r="AJ1370" s="33"/>
      <c r="AK1370" s="33"/>
      <c r="AL1370" s="33"/>
      <c r="AM1370" s="33"/>
      <c r="AN1370" s="33"/>
      <c r="AO1370" s="33"/>
      <c r="AP1370" s="33"/>
      <c r="AQ1370" s="33"/>
      <c r="AR1370" s="33"/>
      <c r="AS1370" s="33"/>
    </row>
    <row r="1371" spans="1:45">
      <c r="A1371" s="30"/>
      <c r="B1371" s="29"/>
      <c r="C1371" s="31"/>
      <c r="D1371" s="32"/>
      <c r="E1371" s="32"/>
      <c r="F1371" s="32"/>
      <c r="G1371" s="32"/>
      <c r="H1371" s="32"/>
      <c r="I1371" s="32"/>
      <c r="J1371" s="32"/>
      <c r="K1371" s="32"/>
      <c r="L1371" s="32"/>
      <c r="M1371" s="32"/>
      <c r="N1371" s="32"/>
      <c r="O1371" s="32"/>
      <c r="P1371" s="32"/>
      <c r="Q1371" s="32"/>
      <c r="R1371" s="32"/>
      <c r="S1371" s="32"/>
      <c r="T1371" s="32"/>
      <c r="U1371" s="32"/>
      <c r="V1371" s="32"/>
      <c r="W1371" s="32"/>
      <c r="X1371" s="32"/>
      <c r="Y1371" s="32"/>
      <c r="Z1371" s="32"/>
      <c r="AA1371" s="32"/>
      <c r="AB1371" s="32"/>
      <c r="AC1371" s="32"/>
      <c r="AD1371" s="32"/>
      <c r="AE1371" s="33"/>
      <c r="AF1371" s="33"/>
      <c r="AG1371" s="33"/>
      <c r="AH1371" s="33"/>
      <c r="AI1371" s="33"/>
      <c r="AJ1371" s="33"/>
      <c r="AK1371" s="33"/>
      <c r="AL1371" s="33"/>
      <c r="AM1371" s="33"/>
      <c r="AN1371" s="33"/>
      <c r="AO1371" s="33"/>
      <c r="AP1371" s="33"/>
      <c r="AQ1371" s="33"/>
      <c r="AR1371" s="33"/>
      <c r="AS1371" s="33"/>
    </row>
    <row r="1372" spans="1:45">
      <c r="A1372" s="30"/>
      <c r="B1372" s="29"/>
      <c r="C1372" s="31"/>
      <c r="D1372" s="32"/>
      <c r="E1372" s="32"/>
      <c r="F1372" s="32"/>
      <c r="G1372" s="32"/>
      <c r="H1372" s="32"/>
      <c r="I1372" s="32"/>
      <c r="J1372" s="32"/>
      <c r="K1372" s="32"/>
      <c r="L1372" s="32"/>
      <c r="M1372" s="32"/>
      <c r="N1372" s="32"/>
      <c r="O1372" s="32"/>
      <c r="P1372" s="32"/>
      <c r="Q1372" s="32"/>
      <c r="R1372" s="32"/>
      <c r="S1372" s="32"/>
      <c r="T1372" s="32"/>
      <c r="U1372" s="32"/>
      <c r="V1372" s="32"/>
      <c r="W1372" s="32"/>
      <c r="X1372" s="32"/>
      <c r="Y1372" s="32"/>
      <c r="Z1372" s="32"/>
      <c r="AA1372" s="32"/>
      <c r="AB1372" s="32"/>
      <c r="AC1372" s="32"/>
      <c r="AD1372" s="32"/>
      <c r="AE1372" s="33"/>
      <c r="AF1372" s="33"/>
      <c r="AG1372" s="33"/>
      <c r="AH1372" s="33"/>
      <c r="AI1372" s="33"/>
      <c r="AJ1372" s="33"/>
      <c r="AK1372" s="33"/>
      <c r="AL1372" s="33"/>
      <c r="AM1372" s="33"/>
      <c r="AN1372" s="33"/>
      <c r="AO1372" s="33"/>
      <c r="AP1372" s="33"/>
      <c r="AQ1372" s="33"/>
      <c r="AR1372" s="33"/>
      <c r="AS1372" s="33"/>
    </row>
    <row r="1373" spans="1:45">
      <c r="A1373" s="30"/>
      <c r="B1373" s="29"/>
      <c r="C1373" s="31"/>
      <c r="D1373" s="32"/>
      <c r="E1373" s="32"/>
      <c r="F1373" s="32"/>
      <c r="G1373" s="32"/>
      <c r="H1373" s="32"/>
      <c r="I1373" s="32"/>
      <c r="J1373" s="32"/>
      <c r="K1373" s="32"/>
      <c r="L1373" s="32"/>
      <c r="M1373" s="32"/>
      <c r="N1373" s="32"/>
      <c r="O1373" s="32"/>
      <c r="P1373" s="32"/>
      <c r="Q1373" s="32"/>
      <c r="R1373" s="32"/>
      <c r="S1373" s="32"/>
      <c r="T1373" s="32"/>
      <c r="U1373" s="32"/>
      <c r="V1373" s="32"/>
      <c r="W1373" s="32"/>
      <c r="X1373" s="32"/>
      <c r="Y1373" s="32"/>
      <c r="Z1373" s="32"/>
      <c r="AA1373" s="32"/>
      <c r="AB1373" s="32"/>
      <c r="AC1373" s="32"/>
      <c r="AD1373" s="32"/>
      <c r="AE1373" s="33"/>
      <c r="AF1373" s="33"/>
      <c r="AG1373" s="33"/>
      <c r="AH1373" s="33"/>
      <c r="AI1373" s="33"/>
      <c r="AJ1373" s="33"/>
      <c r="AK1373" s="33"/>
      <c r="AL1373" s="33"/>
      <c r="AM1373" s="33"/>
      <c r="AN1373" s="33"/>
      <c r="AO1373" s="33"/>
      <c r="AP1373" s="33"/>
      <c r="AQ1373" s="33"/>
      <c r="AR1373" s="33"/>
      <c r="AS1373" s="33"/>
    </row>
    <row r="1374" spans="1:45">
      <c r="A1374" s="30"/>
      <c r="B1374" s="29"/>
      <c r="C1374" s="31"/>
      <c r="D1374" s="32"/>
      <c r="E1374" s="32"/>
      <c r="F1374" s="32"/>
      <c r="G1374" s="32"/>
      <c r="H1374" s="32"/>
      <c r="I1374" s="32"/>
      <c r="J1374" s="32"/>
      <c r="K1374" s="32"/>
      <c r="L1374" s="32"/>
      <c r="M1374" s="32"/>
      <c r="N1374" s="32"/>
      <c r="O1374" s="32"/>
      <c r="P1374" s="32"/>
      <c r="Q1374" s="32"/>
      <c r="R1374" s="32"/>
      <c r="S1374" s="32"/>
      <c r="T1374" s="32"/>
      <c r="U1374" s="32"/>
      <c r="V1374" s="32"/>
      <c r="W1374" s="32"/>
      <c r="X1374" s="32"/>
      <c r="Y1374" s="32"/>
      <c r="Z1374" s="32"/>
      <c r="AA1374" s="32"/>
      <c r="AB1374" s="32"/>
      <c r="AC1374" s="32"/>
      <c r="AD1374" s="32"/>
      <c r="AE1374" s="33"/>
      <c r="AF1374" s="33"/>
      <c r="AG1374" s="33"/>
      <c r="AH1374" s="33"/>
      <c r="AI1374" s="33"/>
      <c r="AJ1374" s="33"/>
      <c r="AK1374" s="33"/>
      <c r="AL1374" s="33"/>
      <c r="AM1374" s="33"/>
      <c r="AN1374" s="33"/>
      <c r="AO1374" s="33"/>
      <c r="AP1374" s="33"/>
      <c r="AQ1374" s="33"/>
      <c r="AR1374" s="33"/>
      <c r="AS1374" s="33"/>
    </row>
    <row r="1375" spans="1:45">
      <c r="A1375" s="30"/>
      <c r="B1375" s="29"/>
      <c r="C1375" s="31"/>
      <c r="D1375" s="32"/>
      <c r="E1375" s="32"/>
      <c r="F1375" s="32"/>
      <c r="G1375" s="32"/>
      <c r="H1375" s="32"/>
      <c r="I1375" s="32"/>
      <c r="J1375" s="32"/>
      <c r="K1375" s="32"/>
      <c r="L1375" s="32"/>
      <c r="M1375" s="32"/>
      <c r="N1375" s="32"/>
      <c r="O1375" s="32"/>
      <c r="P1375" s="32"/>
      <c r="Q1375" s="32"/>
      <c r="R1375" s="32"/>
      <c r="S1375" s="32"/>
      <c r="T1375" s="32"/>
      <c r="U1375" s="32"/>
      <c r="V1375" s="32"/>
      <c r="W1375" s="32"/>
      <c r="X1375" s="32"/>
      <c r="Y1375" s="32"/>
      <c r="Z1375" s="32"/>
      <c r="AA1375" s="32"/>
      <c r="AB1375" s="32"/>
      <c r="AC1375" s="32"/>
      <c r="AD1375" s="32"/>
      <c r="AE1375" s="33"/>
      <c r="AF1375" s="33"/>
      <c r="AG1375" s="33"/>
      <c r="AH1375" s="33"/>
      <c r="AI1375" s="33"/>
      <c r="AJ1375" s="33"/>
      <c r="AK1375" s="33"/>
      <c r="AL1375" s="33"/>
      <c r="AM1375" s="33"/>
      <c r="AN1375" s="33"/>
      <c r="AO1375" s="33"/>
      <c r="AP1375" s="33"/>
      <c r="AQ1375" s="33"/>
      <c r="AR1375" s="33"/>
      <c r="AS1375" s="33"/>
    </row>
    <row r="1376" spans="1:45">
      <c r="A1376" s="30"/>
      <c r="B1376" s="29"/>
      <c r="C1376" s="31"/>
      <c r="D1376" s="32"/>
      <c r="E1376" s="32"/>
      <c r="F1376" s="32"/>
      <c r="G1376" s="32"/>
      <c r="H1376" s="32"/>
      <c r="I1376" s="32"/>
      <c r="J1376" s="32"/>
      <c r="K1376" s="32"/>
      <c r="L1376" s="32"/>
      <c r="M1376" s="32"/>
      <c r="N1376" s="32"/>
      <c r="O1376" s="32"/>
      <c r="P1376" s="32"/>
      <c r="Q1376" s="32"/>
      <c r="R1376" s="32"/>
      <c r="S1376" s="32"/>
      <c r="T1376" s="32"/>
      <c r="U1376" s="32"/>
      <c r="V1376" s="32"/>
      <c r="W1376" s="32"/>
      <c r="X1376" s="32"/>
      <c r="Y1376" s="32"/>
      <c r="Z1376" s="32"/>
      <c r="AA1376" s="32"/>
      <c r="AB1376" s="32"/>
      <c r="AC1376" s="32"/>
      <c r="AD1376" s="32"/>
      <c r="AE1376" s="33"/>
      <c r="AF1376" s="33"/>
      <c r="AG1376" s="33"/>
      <c r="AH1376" s="33"/>
      <c r="AI1376" s="33"/>
      <c r="AJ1376" s="33"/>
      <c r="AK1376" s="33"/>
      <c r="AL1376" s="33"/>
      <c r="AM1376" s="33"/>
      <c r="AN1376" s="33"/>
      <c r="AO1376" s="33"/>
      <c r="AP1376" s="33"/>
      <c r="AQ1376" s="33"/>
      <c r="AR1376" s="33"/>
      <c r="AS1376" s="33"/>
    </row>
    <row r="1377" spans="1:45">
      <c r="A1377" s="30"/>
      <c r="B1377" s="29"/>
      <c r="C1377" s="31"/>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2"/>
      <c r="AD1377" s="32"/>
      <c r="AE1377" s="33"/>
      <c r="AF1377" s="33"/>
      <c r="AG1377" s="33"/>
      <c r="AH1377" s="33"/>
      <c r="AI1377" s="33"/>
      <c r="AJ1377" s="33"/>
      <c r="AK1377" s="33"/>
      <c r="AL1377" s="33"/>
      <c r="AM1377" s="33"/>
      <c r="AN1377" s="33"/>
      <c r="AO1377" s="33"/>
      <c r="AP1377" s="33"/>
      <c r="AQ1377" s="33"/>
      <c r="AR1377" s="33"/>
      <c r="AS1377" s="33"/>
    </row>
    <row r="1378" spans="1:45">
      <c r="A1378" s="30"/>
      <c r="B1378" s="29"/>
      <c r="C1378" s="31"/>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2"/>
      <c r="AD1378" s="32"/>
      <c r="AE1378" s="33"/>
      <c r="AF1378" s="33"/>
      <c r="AG1378" s="33"/>
      <c r="AH1378" s="33"/>
      <c r="AI1378" s="33"/>
      <c r="AJ1378" s="33"/>
      <c r="AK1378" s="33"/>
      <c r="AL1378" s="33"/>
      <c r="AM1378" s="33"/>
      <c r="AN1378" s="33"/>
      <c r="AO1378" s="33"/>
      <c r="AP1378" s="33"/>
      <c r="AQ1378" s="33"/>
      <c r="AR1378" s="33"/>
      <c r="AS1378" s="33"/>
    </row>
    <row r="1379" spans="1:45">
      <c r="A1379" s="30"/>
      <c r="B1379" s="29"/>
      <c r="C1379" s="31"/>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2"/>
      <c r="AD1379" s="32"/>
      <c r="AE1379" s="33"/>
      <c r="AF1379" s="33"/>
      <c r="AG1379" s="33"/>
      <c r="AH1379" s="33"/>
      <c r="AI1379" s="33"/>
      <c r="AJ1379" s="33"/>
      <c r="AK1379" s="33"/>
      <c r="AL1379" s="33"/>
      <c r="AM1379" s="33"/>
      <c r="AN1379" s="33"/>
      <c r="AO1379" s="33"/>
      <c r="AP1379" s="33"/>
      <c r="AQ1379" s="33"/>
      <c r="AR1379" s="33"/>
      <c r="AS1379" s="33"/>
    </row>
    <row r="1380" spans="1:45">
      <c r="A1380" s="30"/>
      <c r="B1380" s="29"/>
      <c r="C1380" s="31"/>
      <c r="D1380" s="32"/>
      <c r="E1380" s="32"/>
      <c r="F1380" s="32"/>
      <c r="G1380" s="32"/>
      <c r="H1380" s="32"/>
      <c r="I1380" s="32"/>
      <c r="J1380" s="32"/>
      <c r="K1380" s="32"/>
      <c r="L1380" s="32"/>
      <c r="M1380" s="32"/>
      <c r="N1380" s="32"/>
      <c r="O1380" s="32"/>
      <c r="P1380" s="32"/>
      <c r="Q1380" s="32"/>
      <c r="R1380" s="32"/>
      <c r="S1380" s="32"/>
      <c r="T1380" s="32"/>
      <c r="U1380" s="32"/>
      <c r="V1380" s="32"/>
      <c r="W1380" s="32"/>
      <c r="X1380" s="32"/>
      <c r="Y1380" s="32"/>
      <c r="Z1380" s="32"/>
      <c r="AA1380" s="32"/>
      <c r="AB1380" s="32"/>
      <c r="AC1380" s="32"/>
      <c r="AD1380" s="32"/>
      <c r="AE1380" s="33"/>
      <c r="AF1380" s="33"/>
      <c r="AG1380" s="33"/>
      <c r="AH1380" s="33"/>
      <c r="AI1380" s="33"/>
      <c r="AJ1380" s="33"/>
      <c r="AK1380" s="33"/>
      <c r="AL1380" s="33"/>
      <c r="AM1380" s="33"/>
      <c r="AN1380" s="33"/>
      <c r="AO1380" s="33"/>
      <c r="AP1380" s="33"/>
      <c r="AQ1380" s="33"/>
      <c r="AR1380" s="33"/>
      <c r="AS1380" s="33"/>
    </row>
    <row r="1381" spans="1:45">
      <c r="A1381" s="30"/>
      <c r="B1381" s="29"/>
      <c r="C1381" s="31"/>
      <c r="D1381" s="32"/>
      <c r="E1381" s="32"/>
      <c r="F1381" s="32"/>
      <c r="G1381" s="32"/>
      <c r="H1381" s="32"/>
      <c r="I1381" s="32"/>
      <c r="J1381" s="32"/>
      <c r="K1381" s="32"/>
      <c r="L1381" s="32"/>
      <c r="M1381" s="32"/>
      <c r="N1381" s="32"/>
      <c r="O1381" s="32"/>
      <c r="P1381" s="32"/>
      <c r="Q1381" s="32"/>
      <c r="R1381" s="32"/>
      <c r="S1381" s="32"/>
      <c r="T1381" s="32"/>
      <c r="U1381" s="32"/>
      <c r="V1381" s="32"/>
      <c r="W1381" s="32"/>
      <c r="X1381" s="32"/>
      <c r="Y1381" s="32"/>
      <c r="Z1381" s="32"/>
      <c r="AA1381" s="32"/>
      <c r="AB1381" s="32"/>
      <c r="AC1381" s="32"/>
      <c r="AD1381" s="32"/>
      <c r="AE1381" s="33"/>
      <c r="AF1381" s="33"/>
      <c r="AG1381" s="33"/>
      <c r="AH1381" s="33"/>
      <c r="AI1381" s="33"/>
      <c r="AJ1381" s="33"/>
      <c r="AK1381" s="33"/>
      <c r="AL1381" s="33"/>
      <c r="AM1381" s="33"/>
      <c r="AN1381" s="33"/>
      <c r="AO1381" s="33"/>
      <c r="AP1381" s="33"/>
      <c r="AQ1381" s="33"/>
      <c r="AR1381" s="33"/>
      <c r="AS1381" s="33"/>
    </row>
    <row r="1382" spans="1:45">
      <c r="A1382" s="30"/>
      <c r="B1382" s="29"/>
      <c r="C1382" s="31"/>
      <c r="D1382" s="32"/>
      <c r="E1382" s="32"/>
      <c r="F1382" s="32"/>
      <c r="G1382" s="32"/>
      <c r="H1382" s="32"/>
      <c r="I1382" s="32"/>
      <c r="J1382" s="32"/>
      <c r="K1382" s="32"/>
      <c r="L1382" s="32"/>
      <c r="M1382" s="32"/>
      <c r="N1382" s="32"/>
      <c r="O1382" s="32"/>
      <c r="P1382" s="32"/>
      <c r="Q1382" s="32"/>
      <c r="R1382" s="32"/>
      <c r="S1382" s="32"/>
      <c r="T1382" s="32"/>
      <c r="U1382" s="32"/>
      <c r="V1382" s="32"/>
      <c r="W1382" s="32"/>
      <c r="X1382" s="32"/>
      <c r="Y1382" s="32"/>
      <c r="Z1382" s="32"/>
      <c r="AA1382" s="32"/>
      <c r="AB1382" s="32"/>
      <c r="AC1382" s="32"/>
      <c r="AD1382" s="32"/>
      <c r="AE1382" s="33"/>
      <c r="AF1382" s="33"/>
      <c r="AG1382" s="33"/>
      <c r="AH1382" s="33"/>
      <c r="AI1382" s="33"/>
      <c r="AJ1382" s="33"/>
      <c r="AK1382" s="33"/>
      <c r="AL1382" s="33"/>
      <c r="AM1382" s="33"/>
      <c r="AN1382" s="33"/>
      <c r="AO1382" s="33"/>
      <c r="AP1382" s="33"/>
      <c r="AQ1382" s="33"/>
      <c r="AR1382" s="33"/>
      <c r="AS1382" s="33"/>
    </row>
    <row r="1383" spans="1:45">
      <c r="A1383" s="30"/>
      <c r="B1383" s="29"/>
      <c r="C1383" s="31"/>
      <c r="D1383" s="32"/>
      <c r="E1383" s="32"/>
      <c r="F1383" s="32"/>
      <c r="G1383" s="32"/>
      <c r="H1383" s="32"/>
      <c r="I1383" s="32"/>
      <c r="J1383" s="32"/>
      <c r="K1383" s="32"/>
      <c r="L1383" s="32"/>
      <c r="M1383" s="32"/>
      <c r="N1383" s="32"/>
      <c r="O1383" s="32"/>
      <c r="P1383" s="32"/>
      <c r="Q1383" s="32"/>
      <c r="R1383" s="32"/>
      <c r="S1383" s="32"/>
      <c r="T1383" s="32"/>
      <c r="U1383" s="32"/>
      <c r="V1383" s="32"/>
      <c r="W1383" s="32"/>
      <c r="X1383" s="32"/>
      <c r="Y1383" s="32"/>
      <c r="Z1383" s="32"/>
      <c r="AA1383" s="32"/>
      <c r="AB1383" s="32"/>
      <c r="AC1383" s="32"/>
      <c r="AD1383" s="32"/>
      <c r="AE1383" s="33"/>
      <c r="AF1383" s="33"/>
      <c r="AG1383" s="33"/>
      <c r="AH1383" s="33"/>
      <c r="AI1383" s="33"/>
      <c r="AJ1383" s="33"/>
      <c r="AK1383" s="33"/>
      <c r="AL1383" s="33"/>
      <c r="AM1383" s="33"/>
      <c r="AN1383" s="33"/>
      <c r="AO1383" s="33"/>
      <c r="AP1383" s="33"/>
      <c r="AQ1383" s="33"/>
      <c r="AR1383" s="33"/>
      <c r="AS1383" s="33"/>
    </row>
    <row r="1384" spans="1:45">
      <c r="A1384" s="30"/>
      <c r="B1384" s="29"/>
      <c r="C1384" s="31"/>
      <c r="D1384" s="32"/>
      <c r="E1384" s="32"/>
      <c r="F1384" s="32"/>
      <c r="G1384" s="32"/>
      <c r="H1384" s="32"/>
      <c r="I1384" s="32"/>
      <c r="J1384" s="32"/>
      <c r="K1384" s="32"/>
      <c r="L1384" s="32"/>
      <c r="M1384" s="32"/>
      <c r="N1384" s="32"/>
      <c r="O1384" s="32"/>
      <c r="P1384" s="32"/>
      <c r="Q1384" s="32"/>
      <c r="R1384" s="32"/>
      <c r="S1384" s="32"/>
      <c r="T1384" s="32"/>
      <c r="U1384" s="32"/>
      <c r="V1384" s="32"/>
      <c r="W1384" s="32"/>
      <c r="X1384" s="32"/>
      <c r="Y1384" s="32"/>
      <c r="Z1384" s="32"/>
      <c r="AA1384" s="32"/>
      <c r="AB1384" s="32"/>
      <c r="AC1384" s="32"/>
      <c r="AD1384" s="32"/>
      <c r="AE1384" s="33"/>
      <c r="AF1384" s="33"/>
      <c r="AG1384" s="33"/>
      <c r="AH1384" s="33"/>
      <c r="AI1384" s="33"/>
      <c r="AJ1384" s="33"/>
      <c r="AK1384" s="33"/>
      <c r="AL1384" s="33"/>
      <c r="AM1384" s="33"/>
      <c r="AN1384" s="33"/>
      <c r="AO1384" s="33"/>
      <c r="AP1384" s="33"/>
      <c r="AQ1384" s="33"/>
      <c r="AR1384" s="33"/>
      <c r="AS1384" s="33"/>
    </row>
    <row r="1385" spans="1:45">
      <c r="A1385" s="30"/>
      <c r="B1385" s="29"/>
      <c r="C1385" s="31"/>
      <c r="D1385" s="32"/>
      <c r="E1385" s="32"/>
      <c r="F1385" s="32"/>
      <c r="G1385" s="32"/>
      <c r="H1385" s="32"/>
      <c r="I1385" s="32"/>
      <c r="J1385" s="32"/>
      <c r="K1385" s="32"/>
      <c r="L1385" s="32"/>
      <c r="M1385" s="32"/>
      <c r="N1385" s="32"/>
      <c r="O1385" s="32"/>
      <c r="P1385" s="32"/>
      <c r="Q1385" s="32"/>
      <c r="R1385" s="32"/>
      <c r="S1385" s="32"/>
      <c r="T1385" s="32"/>
      <c r="U1385" s="32"/>
      <c r="V1385" s="32"/>
      <c r="W1385" s="32"/>
      <c r="X1385" s="32"/>
      <c r="Y1385" s="32"/>
      <c r="Z1385" s="32"/>
      <c r="AA1385" s="32"/>
      <c r="AB1385" s="32"/>
      <c r="AC1385" s="32"/>
      <c r="AD1385" s="32"/>
      <c r="AE1385" s="33"/>
      <c r="AF1385" s="33"/>
      <c r="AG1385" s="33"/>
      <c r="AH1385" s="33"/>
      <c r="AI1385" s="33"/>
      <c r="AJ1385" s="33"/>
      <c r="AK1385" s="33"/>
      <c r="AL1385" s="33"/>
      <c r="AM1385" s="33"/>
      <c r="AN1385" s="33"/>
      <c r="AO1385" s="33"/>
      <c r="AP1385" s="33"/>
      <c r="AQ1385" s="33"/>
      <c r="AR1385" s="33"/>
      <c r="AS1385" s="33"/>
    </row>
    <row r="1386" spans="1:45">
      <c r="A1386" s="30"/>
      <c r="B1386" s="29"/>
      <c r="C1386" s="31"/>
      <c r="D1386" s="32"/>
      <c r="E1386" s="32"/>
      <c r="F1386" s="32"/>
      <c r="G1386" s="32"/>
      <c r="H1386" s="32"/>
      <c r="I1386" s="32"/>
      <c r="J1386" s="32"/>
      <c r="K1386" s="32"/>
      <c r="L1386" s="32"/>
      <c r="M1386" s="32"/>
      <c r="N1386" s="32"/>
      <c r="O1386" s="32"/>
      <c r="P1386" s="32"/>
      <c r="Q1386" s="32"/>
      <c r="R1386" s="32"/>
      <c r="S1386" s="32"/>
      <c r="T1386" s="32"/>
      <c r="U1386" s="32"/>
      <c r="V1386" s="32"/>
      <c r="W1386" s="32"/>
      <c r="X1386" s="32"/>
      <c r="Y1386" s="32"/>
      <c r="Z1386" s="32"/>
      <c r="AA1386" s="32"/>
      <c r="AB1386" s="32"/>
      <c r="AC1386" s="32"/>
      <c r="AD1386" s="32"/>
      <c r="AE1386" s="33"/>
      <c r="AF1386" s="33"/>
      <c r="AG1386" s="33"/>
      <c r="AH1386" s="33"/>
      <c r="AI1386" s="33"/>
      <c r="AJ1386" s="33"/>
      <c r="AK1386" s="33"/>
      <c r="AL1386" s="33"/>
      <c r="AM1386" s="33"/>
      <c r="AN1386" s="33"/>
      <c r="AO1386" s="33"/>
      <c r="AP1386" s="33"/>
      <c r="AQ1386" s="33"/>
      <c r="AR1386" s="33"/>
      <c r="AS1386" s="33"/>
    </row>
    <row r="1387" spans="1:45">
      <c r="A1387" s="30"/>
      <c r="B1387" s="29"/>
      <c r="C1387" s="31"/>
      <c r="D1387" s="32"/>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2"/>
      <c r="AD1387" s="32"/>
      <c r="AE1387" s="33"/>
      <c r="AF1387" s="33"/>
      <c r="AG1387" s="33"/>
      <c r="AH1387" s="33"/>
      <c r="AI1387" s="33"/>
      <c r="AJ1387" s="33"/>
      <c r="AK1387" s="33"/>
      <c r="AL1387" s="33"/>
      <c r="AM1387" s="33"/>
      <c r="AN1387" s="33"/>
      <c r="AO1387" s="33"/>
      <c r="AP1387" s="33"/>
      <c r="AQ1387" s="33"/>
      <c r="AR1387" s="33"/>
      <c r="AS1387" s="33"/>
    </row>
    <row r="1388" spans="1:45">
      <c r="A1388" s="30"/>
      <c r="B1388" s="29"/>
      <c r="C1388" s="31"/>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2"/>
      <c r="AD1388" s="32"/>
      <c r="AE1388" s="33"/>
      <c r="AF1388" s="33"/>
      <c r="AG1388" s="33"/>
      <c r="AH1388" s="33"/>
      <c r="AI1388" s="33"/>
      <c r="AJ1388" s="33"/>
      <c r="AK1388" s="33"/>
      <c r="AL1388" s="33"/>
      <c r="AM1388" s="33"/>
      <c r="AN1388" s="33"/>
      <c r="AO1388" s="33"/>
      <c r="AP1388" s="33"/>
      <c r="AQ1388" s="33"/>
      <c r="AR1388" s="33"/>
      <c r="AS1388" s="33"/>
    </row>
    <row r="1389" spans="1:45">
      <c r="A1389" s="30"/>
      <c r="B1389" s="29"/>
      <c r="C1389" s="31"/>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2"/>
      <c r="AD1389" s="32"/>
      <c r="AE1389" s="33"/>
      <c r="AF1389" s="33"/>
      <c r="AG1389" s="33"/>
      <c r="AH1389" s="33"/>
      <c r="AI1389" s="33"/>
      <c r="AJ1389" s="33"/>
      <c r="AK1389" s="33"/>
      <c r="AL1389" s="33"/>
      <c r="AM1389" s="33"/>
      <c r="AN1389" s="33"/>
      <c r="AO1389" s="33"/>
      <c r="AP1389" s="33"/>
      <c r="AQ1389" s="33"/>
      <c r="AR1389" s="33"/>
      <c r="AS1389" s="33"/>
    </row>
    <row r="1390" spans="1:45">
      <c r="A1390" s="30"/>
      <c r="B1390" s="29"/>
      <c r="C1390" s="31"/>
      <c r="D1390" s="32"/>
      <c r="E1390" s="32"/>
      <c r="F1390" s="32"/>
      <c r="G1390" s="32"/>
      <c r="H1390" s="32"/>
      <c r="I1390" s="32"/>
      <c r="J1390" s="32"/>
      <c r="K1390" s="32"/>
      <c r="L1390" s="32"/>
      <c r="M1390" s="32"/>
      <c r="N1390" s="32"/>
      <c r="O1390" s="32"/>
      <c r="P1390" s="32"/>
      <c r="Q1390" s="32"/>
      <c r="R1390" s="32"/>
      <c r="S1390" s="32"/>
      <c r="T1390" s="32"/>
      <c r="U1390" s="32"/>
      <c r="V1390" s="32"/>
      <c r="W1390" s="32"/>
      <c r="X1390" s="32"/>
      <c r="Y1390" s="32"/>
      <c r="Z1390" s="32"/>
      <c r="AA1390" s="32"/>
      <c r="AB1390" s="32"/>
      <c r="AC1390" s="32"/>
      <c r="AD1390" s="32"/>
      <c r="AE1390" s="33"/>
      <c r="AF1390" s="33"/>
      <c r="AG1390" s="33"/>
      <c r="AH1390" s="33"/>
      <c r="AI1390" s="33"/>
      <c r="AJ1390" s="33"/>
      <c r="AK1390" s="33"/>
      <c r="AL1390" s="33"/>
      <c r="AM1390" s="33"/>
      <c r="AN1390" s="33"/>
      <c r="AO1390" s="33"/>
      <c r="AP1390" s="33"/>
      <c r="AQ1390" s="33"/>
      <c r="AR1390" s="33"/>
      <c r="AS1390" s="33"/>
    </row>
    <row r="1391" spans="1:45">
      <c r="A1391" s="30"/>
      <c r="B1391" s="29"/>
      <c r="C1391" s="31"/>
      <c r="D1391" s="32"/>
      <c r="E1391" s="32"/>
      <c r="F1391" s="32"/>
      <c r="G1391" s="32"/>
      <c r="H1391" s="32"/>
      <c r="I1391" s="32"/>
      <c r="J1391" s="32"/>
      <c r="K1391" s="32"/>
      <c r="L1391" s="32"/>
      <c r="M1391" s="32"/>
      <c r="N1391" s="32"/>
      <c r="O1391" s="32"/>
      <c r="P1391" s="32"/>
      <c r="Q1391" s="32"/>
      <c r="R1391" s="32"/>
      <c r="S1391" s="32"/>
      <c r="T1391" s="32"/>
      <c r="U1391" s="32"/>
      <c r="V1391" s="32"/>
      <c r="W1391" s="32"/>
      <c r="X1391" s="32"/>
      <c r="Y1391" s="32"/>
      <c r="Z1391" s="32"/>
      <c r="AA1391" s="32"/>
      <c r="AB1391" s="32"/>
      <c r="AC1391" s="32"/>
      <c r="AD1391" s="32"/>
      <c r="AE1391" s="33"/>
      <c r="AF1391" s="33"/>
      <c r="AG1391" s="33"/>
      <c r="AH1391" s="33"/>
      <c r="AI1391" s="33"/>
      <c r="AJ1391" s="33"/>
      <c r="AK1391" s="33"/>
      <c r="AL1391" s="33"/>
      <c r="AM1391" s="33"/>
      <c r="AN1391" s="33"/>
      <c r="AO1391" s="33"/>
      <c r="AP1391" s="33"/>
      <c r="AQ1391" s="33"/>
      <c r="AR1391" s="33"/>
      <c r="AS1391" s="33"/>
    </row>
    <row r="1392" spans="1:45">
      <c r="A1392" s="30"/>
      <c r="B1392" s="29"/>
      <c r="C1392" s="31"/>
      <c r="D1392" s="32"/>
      <c r="E1392" s="32"/>
      <c r="F1392" s="32"/>
      <c r="G1392" s="32"/>
      <c r="H1392" s="32"/>
      <c r="I1392" s="32"/>
      <c r="J1392" s="32"/>
      <c r="K1392" s="32"/>
      <c r="L1392" s="32"/>
      <c r="M1392" s="32"/>
      <c r="N1392" s="32"/>
      <c r="O1392" s="32"/>
      <c r="P1392" s="32"/>
      <c r="Q1392" s="32"/>
      <c r="R1392" s="32"/>
      <c r="S1392" s="32"/>
      <c r="T1392" s="32"/>
      <c r="U1392" s="32"/>
      <c r="V1392" s="32"/>
      <c r="W1392" s="32"/>
      <c r="X1392" s="32"/>
      <c r="Y1392" s="32"/>
      <c r="Z1392" s="32"/>
      <c r="AA1392" s="32"/>
      <c r="AB1392" s="32"/>
      <c r="AC1392" s="32"/>
      <c r="AD1392" s="32"/>
      <c r="AE1392" s="33"/>
      <c r="AF1392" s="33"/>
      <c r="AG1392" s="33"/>
      <c r="AH1392" s="33"/>
      <c r="AI1392" s="33"/>
      <c r="AJ1392" s="33"/>
      <c r="AK1392" s="33"/>
      <c r="AL1392" s="33"/>
      <c r="AM1392" s="33"/>
      <c r="AN1392" s="33"/>
      <c r="AO1392" s="33"/>
      <c r="AP1392" s="33"/>
      <c r="AQ1392" s="33"/>
      <c r="AR1392" s="33"/>
      <c r="AS1392" s="33"/>
    </row>
    <row r="1393" spans="1:45">
      <c r="A1393" s="30"/>
      <c r="B1393" s="29"/>
      <c r="C1393" s="31"/>
      <c r="D1393" s="32"/>
      <c r="E1393" s="32"/>
      <c r="F1393" s="32"/>
      <c r="G1393" s="32"/>
      <c r="H1393" s="32"/>
      <c r="I1393" s="32"/>
      <c r="J1393" s="32"/>
      <c r="K1393" s="32"/>
      <c r="L1393" s="32"/>
      <c r="M1393" s="32"/>
      <c r="N1393" s="32"/>
      <c r="O1393" s="32"/>
      <c r="P1393" s="32"/>
      <c r="Q1393" s="32"/>
      <c r="R1393" s="32"/>
      <c r="S1393" s="32"/>
      <c r="T1393" s="32"/>
      <c r="U1393" s="32"/>
      <c r="V1393" s="32"/>
      <c r="W1393" s="32"/>
      <c r="X1393" s="32"/>
      <c r="Y1393" s="32"/>
      <c r="Z1393" s="32"/>
      <c r="AA1393" s="32"/>
      <c r="AB1393" s="32"/>
      <c r="AC1393" s="32"/>
      <c r="AD1393" s="32"/>
      <c r="AE1393" s="33"/>
      <c r="AF1393" s="33"/>
      <c r="AG1393" s="33"/>
      <c r="AH1393" s="33"/>
      <c r="AI1393" s="33"/>
      <c r="AJ1393" s="33"/>
      <c r="AK1393" s="33"/>
      <c r="AL1393" s="33"/>
      <c r="AM1393" s="33"/>
      <c r="AN1393" s="33"/>
      <c r="AO1393" s="33"/>
      <c r="AP1393" s="33"/>
      <c r="AQ1393" s="33"/>
      <c r="AR1393" s="33"/>
      <c r="AS1393" s="33"/>
    </row>
    <row r="1394" spans="1:45">
      <c r="A1394" s="30"/>
      <c r="B1394" s="29"/>
      <c r="C1394" s="31"/>
      <c r="D1394" s="32"/>
      <c r="E1394" s="32"/>
      <c r="F1394" s="32"/>
      <c r="G1394" s="32"/>
      <c r="H1394" s="32"/>
      <c r="I1394" s="32"/>
      <c r="J1394" s="32"/>
      <c r="K1394" s="32"/>
      <c r="L1394" s="32"/>
      <c r="M1394" s="32"/>
      <c r="N1394" s="32"/>
      <c r="O1394" s="32"/>
      <c r="P1394" s="32"/>
      <c r="Q1394" s="32"/>
      <c r="R1394" s="32"/>
      <c r="S1394" s="32"/>
      <c r="T1394" s="32"/>
      <c r="U1394" s="32"/>
      <c r="V1394" s="32"/>
      <c r="W1394" s="32"/>
      <c r="X1394" s="32"/>
      <c r="Y1394" s="32"/>
      <c r="Z1394" s="32"/>
      <c r="AA1394" s="32"/>
      <c r="AB1394" s="32"/>
      <c r="AC1394" s="32"/>
      <c r="AD1394" s="32"/>
      <c r="AE1394" s="33"/>
      <c r="AF1394" s="33"/>
      <c r="AG1394" s="33"/>
      <c r="AH1394" s="33"/>
      <c r="AI1394" s="33"/>
      <c r="AJ1394" s="33"/>
      <c r="AK1394" s="33"/>
      <c r="AL1394" s="33"/>
      <c r="AM1394" s="33"/>
      <c r="AN1394" s="33"/>
      <c r="AO1394" s="33"/>
      <c r="AP1394" s="33"/>
      <c r="AQ1394" s="33"/>
      <c r="AR1394" s="33"/>
      <c r="AS1394" s="33"/>
    </row>
    <row r="1395" spans="1:45">
      <c r="A1395" s="30"/>
      <c r="B1395" s="29"/>
      <c r="C1395" s="31"/>
      <c r="D1395" s="32"/>
      <c r="E1395" s="32"/>
      <c r="F1395" s="32"/>
      <c r="G1395" s="32"/>
      <c r="H1395" s="32"/>
      <c r="I1395" s="32"/>
      <c r="J1395" s="32"/>
      <c r="K1395" s="32"/>
      <c r="L1395" s="32"/>
      <c r="M1395" s="32"/>
      <c r="N1395" s="32"/>
      <c r="O1395" s="32"/>
      <c r="P1395" s="32"/>
      <c r="Q1395" s="32"/>
      <c r="R1395" s="32"/>
      <c r="S1395" s="32"/>
      <c r="T1395" s="32"/>
      <c r="U1395" s="32"/>
      <c r="V1395" s="32"/>
      <c r="W1395" s="32"/>
      <c r="X1395" s="32"/>
      <c r="Y1395" s="32"/>
      <c r="Z1395" s="32"/>
      <c r="AA1395" s="32"/>
      <c r="AB1395" s="32"/>
      <c r="AC1395" s="32"/>
      <c r="AD1395" s="32"/>
      <c r="AE1395" s="33"/>
      <c r="AF1395" s="33"/>
      <c r="AG1395" s="33"/>
      <c r="AH1395" s="33"/>
      <c r="AI1395" s="33"/>
      <c r="AJ1395" s="33"/>
      <c r="AK1395" s="33"/>
      <c r="AL1395" s="33"/>
      <c r="AM1395" s="33"/>
      <c r="AN1395" s="33"/>
      <c r="AO1395" s="33"/>
      <c r="AP1395" s="33"/>
      <c r="AQ1395" s="33"/>
      <c r="AR1395" s="33"/>
      <c r="AS1395" s="33"/>
    </row>
    <row r="1396" spans="1:45">
      <c r="A1396" s="30"/>
      <c r="B1396" s="29"/>
      <c r="C1396" s="31"/>
      <c r="D1396" s="32"/>
      <c r="E1396" s="32"/>
      <c r="F1396" s="32"/>
      <c r="G1396" s="32"/>
      <c r="H1396" s="32"/>
      <c r="I1396" s="32"/>
      <c r="J1396" s="32"/>
      <c r="K1396" s="32"/>
      <c r="L1396" s="32"/>
      <c r="M1396" s="32"/>
      <c r="N1396" s="32"/>
      <c r="O1396" s="32"/>
      <c r="P1396" s="32"/>
      <c r="Q1396" s="32"/>
      <c r="R1396" s="32"/>
      <c r="S1396" s="32"/>
      <c r="T1396" s="32"/>
      <c r="U1396" s="32"/>
      <c r="V1396" s="32"/>
      <c r="W1396" s="32"/>
      <c r="X1396" s="32"/>
      <c r="Y1396" s="32"/>
      <c r="Z1396" s="32"/>
      <c r="AA1396" s="32"/>
      <c r="AB1396" s="32"/>
      <c r="AC1396" s="32"/>
      <c r="AD1396" s="32"/>
      <c r="AE1396" s="33"/>
      <c r="AF1396" s="33"/>
      <c r="AG1396" s="33"/>
      <c r="AH1396" s="33"/>
      <c r="AI1396" s="33"/>
      <c r="AJ1396" s="33"/>
      <c r="AK1396" s="33"/>
      <c r="AL1396" s="33"/>
      <c r="AM1396" s="33"/>
      <c r="AN1396" s="33"/>
      <c r="AO1396" s="33"/>
      <c r="AP1396" s="33"/>
      <c r="AQ1396" s="33"/>
      <c r="AR1396" s="33"/>
      <c r="AS1396" s="33"/>
    </row>
    <row r="1397" spans="1:45">
      <c r="A1397" s="30"/>
      <c r="B1397" s="29"/>
      <c r="C1397" s="31"/>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2"/>
      <c r="AD1397" s="32"/>
      <c r="AE1397" s="33"/>
      <c r="AF1397" s="33"/>
      <c r="AG1397" s="33"/>
      <c r="AH1397" s="33"/>
      <c r="AI1397" s="33"/>
      <c r="AJ1397" s="33"/>
      <c r="AK1397" s="33"/>
      <c r="AL1397" s="33"/>
      <c r="AM1397" s="33"/>
      <c r="AN1397" s="33"/>
      <c r="AO1397" s="33"/>
      <c r="AP1397" s="33"/>
      <c r="AQ1397" s="33"/>
      <c r="AR1397" s="33"/>
      <c r="AS1397" s="33"/>
    </row>
    <row r="1398" spans="1:45">
      <c r="A1398" s="30"/>
      <c r="B1398" s="29"/>
      <c r="C1398" s="31"/>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2"/>
      <c r="AD1398" s="32"/>
      <c r="AE1398" s="33"/>
      <c r="AF1398" s="33"/>
      <c r="AG1398" s="33"/>
      <c r="AH1398" s="33"/>
      <c r="AI1398" s="33"/>
      <c r="AJ1398" s="33"/>
      <c r="AK1398" s="33"/>
      <c r="AL1398" s="33"/>
      <c r="AM1398" s="33"/>
      <c r="AN1398" s="33"/>
      <c r="AO1398" s="33"/>
      <c r="AP1398" s="33"/>
      <c r="AQ1398" s="33"/>
      <c r="AR1398" s="33"/>
      <c r="AS1398" s="33"/>
    </row>
    <row r="1399" spans="1:45">
      <c r="A1399" s="30"/>
      <c r="B1399" s="29"/>
      <c r="C1399" s="31"/>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2"/>
      <c r="AD1399" s="32"/>
      <c r="AE1399" s="33"/>
      <c r="AF1399" s="33"/>
      <c r="AG1399" s="33"/>
      <c r="AH1399" s="33"/>
      <c r="AI1399" s="33"/>
      <c r="AJ1399" s="33"/>
      <c r="AK1399" s="33"/>
      <c r="AL1399" s="33"/>
      <c r="AM1399" s="33"/>
      <c r="AN1399" s="33"/>
      <c r="AO1399" s="33"/>
      <c r="AP1399" s="33"/>
      <c r="AQ1399" s="33"/>
      <c r="AR1399" s="33"/>
      <c r="AS1399" s="33"/>
    </row>
    <row r="1400" spans="1:45">
      <c r="A1400" s="30"/>
      <c r="B1400" s="29"/>
      <c r="C1400" s="31"/>
      <c r="D1400" s="32"/>
      <c r="E1400" s="32"/>
      <c r="F1400" s="32"/>
      <c r="G1400" s="32"/>
      <c r="H1400" s="32"/>
      <c r="I1400" s="32"/>
      <c r="J1400" s="32"/>
      <c r="K1400" s="32"/>
      <c r="L1400" s="32"/>
      <c r="M1400" s="32"/>
      <c r="N1400" s="32"/>
      <c r="O1400" s="32"/>
      <c r="P1400" s="32"/>
      <c r="Q1400" s="32"/>
      <c r="R1400" s="32"/>
      <c r="S1400" s="32"/>
      <c r="T1400" s="32"/>
      <c r="U1400" s="32"/>
      <c r="V1400" s="32"/>
      <c r="W1400" s="32"/>
      <c r="X1400" s="32"/>
      <c r="Y1400" s="32"/>
      <c r="Z1400" s="32"/>
      <c r="AA1400" s="32"/>
      <c r="AB1400" s="32"/>
      <c r="AC1400" s="32"/>
      <c r="AD1400" s="32"/>
      <c r="AE1400" s="33"/>
      <c r="AF1400" s="33"/>
      <c r="AG1400" s="33"/>
      <c r="AH1400" s="33"/>
      <c r="AI1400" s="33"/>
      <c r="AJ1400" s="33"/>
      <c r="AK1400" s="33"/>
      <c r="AL1400" s="33"/>
      <c r="AM1400" s="33"/>
      <c r="AN1400" s="33"/>
      <c r="AO1400" s="33"/>
      <c r="AP1400" s="33"/>
      <c r="AQ1400" s="33"/>
      <c r="AR1400" s="33"/>
      <c r="AS1400" s="33"/>
    </row>
    <row r="1401" spans="1:45">
      <c r="A1401" s="30"/>
      <c r="B1401" s="29"/>
      <c r="C1401" s="31"/>
      <c r="D1401" s="32"/>
      <c r="E1401" s="32"/>
      <c r="F1401" s="32"/>
      <c r="G1401" s="32"/>
      <c r="H1401" s="32"/>
      <c r="I1401" s="32"/>
      <c r="J1401" s="32"/>
      <c r="K1401" s="32"/>
      <c r="L1401" s="32"/>
      <c r="M1401" s="32"/>
      <c r="N1401" s="32"/>
      <c r="O1401" s="32"/>
      <c r="P1401" s="32"/>
      <c r="Q1401" s="32"/>
      <c r="R1401" s="32"/>
      <c r="S1401" s="32"/>
      <c r="T1401" s="32"/>
      <c r="U1401" s="32"/>
      <c r="V1401" s="32"/>
      <c r="W1401" s="32"/>
      <c r="X1401" s="32"/>
      <c r="Y1401" s="32"/>
      <c r="Z1401" s="32"/>
      <c r="AA1401" s="32"/>
      <c r="AB1401" s="32"/>
      <c r="AC1401" s="32"/>
      <c r="AD1401" s="32"/>
      <c r="AE1401" s="33"/>
      <c r="AF1401" s="33"/>
      <c r="AG1401" s="33"/>
      <c r="AH1401" s="33"/>
      <c r="AI1401" s="33"/>
      <c r="AJ1401" s="33"/>
      <c r="AK1401" s="33"/>
      <c r="AL1401" s="33"/>
      <c r="AM1401" s="33"/>
      <c r="AN1401" s="33"/>
      <c r="AO1401" s="33"/>
      <c r="AP1401" s="33"/>
      <c r="AQ1401" s="33"/>
      <c r="AR1401" s="33"/>
      <c r="AS1401" s="33"/>
    </row>
    <row r="1402" spans="1:45">
      <c r="A1402" s="30"/>
      <c r="B1402" s="29"/>
      <c r="C1402" s="31"/>
      <c r="D1402" s="32"/>
      <c r="E1402" s="32"/>
      <c r="F1402" s="32"/>
      <c r="G1402" s="32"/>
      <c r="H1402" s="32"/>
      <c r="I1402" s="32"/>
      <c r="J1402" s="32"/>
      <c r="K1402" s="32"/>
      <c r="L1402" s="32"/>
      <c r="M1402" s="32"/>
      <c r="N1402" s="32"/>
      <c r="O1402" s="32"/>
      <c r="P1402" s="32"/>
      <c r="Q1402" s="32"/>
      <c r="R1402" s="32"/>
      <c r="S1402" s="32"/>
      <c r="T1402" s="32"/>
      <c r="U1402" s="32"/>
      <c r="V1402" s="32"/>
      <c r="W1402" s="32"/>
      <c r="X1402" s="32"/>
      <c r="Y1402" s="32"/>
      <c r="Z1402" s="32"/>
      <c r="AA1402" s="32"/>
      <c r="AB1402" s="32"/>
      <c r="AC1402" s="32"/>
      <c r="AD1402" s="32"/>
      <c r="AE1402" s="33"/>
      <c r="AF1402" s="33"/>
      <c r="AG1402" s="33"/>
      <c r="AH1402" s="33"/>
      <c r="AI1402" s="33"/>
      <c r="AJ1402" s="33"/>
      <c r="AK1402" s="33"/>
      <c r="AL1402" s="33"/>
      <c r="AM1402" s="33"/>
      <c r="AN1402" s="33"/>
      <c r="AO1402" s="33"/>
      <c r="AP1402" s="33"/>
      <c r="AQ1402" s="33"/>
      <c r="AR1402" s="33"/>
      <c r="AS1402" s="33"/>
    </row>
    <row r="1403" spans="1:45">
      <c r="A1403" s="30"/>
      <c r="B1403" s="29"/>
      <c r="C1403" s="31"/>
      <c r="D1403" s="32"/>
      <c r="E1403" s="32"/>
      <c r="F1403" s="32"/>
      <c r="G1403" s="32"/>
      <c r="H1403" s="32"/>
      <c r="I1403" s="32"/>
      <c r="J1403" s="32"/>
      <c r="K1403" s="32"/>
      <c r="L1403" s="32"/>
      <c r="M1403" s="32"/>
      <c r="N1403" s="32"/>
      <c r="O1403" s="32"/>
      <c r="P1403" s="32"/>
      <c r="Q1403" s="32"/>
      <c r="R1403" s="32"/>
      <c r="S1403" s="32"/>
      <c r="T1403" s="32"/>
      <c r="U1403" s="32"/>
      <c r="V1403" s="32"/>
      <c r="W1403" s="32"/>
      <c r="X1403" s="32"/>
      <c r="Y1403" s="32"/>
      <c r="Z1403" s="32"/>
      <c r="AA1403" s="32"/>
      <c r="AB1403" s="32"/>
      <c r="AC1403" s="32"/>
      <c r="AD1403" s="32"/>
      <c r="AE1403" s="33"/>
      <c r="AF1403" s="33"/>
      <c r="AG1403" s="33"/>
      <c r="AH1403" s="33"/>
      <c r="AI1403" s="33"/>
      <c r="AJ1403" s="33"/>
      <c r="AK1403" s="33"/>
      <c r="AL1403" s="33"/>
      <c r="AM1403" s="33"/>
      <c r="AN1403" s="33"/>
      <c r="AO1403" s="33"/>
      <c r="AP1403" s="33"/>
      <c r="AQ1403" s="33"/>
      <c r="AR1403" s="33"/>
      <c r="AS1403" s="33"/>
    </row>
    <row r="1404" spans="1:45">
      <c r="A1404" s="30"/>
      <c r="B1404" s="29"/>
      <c r="C1404" s="31"/>
      <c r="D1404" s="32"/>
      <c r="E1404" s="32"/>
      <c r="F1404" s="32"/>
      <c r="G1404" s="32"/>
      <c r="H1404" s="32"/>
      <c r="I1404" s="32"/>
      <c r="J1404" s="32"/>
      <c r="K1404" s="32"/>
      <c r="L1404" s="32"/>
      <c r="M1404" s="32"/>
      <c r="N1404" s="32"/>
      <c r="O1404" s="32"/>
      <c r="P1404" s="32"/>
      <c r="Q1404" s="32"/>
      <c r="R1404" s="32"/>
      <c r="S1404" s="32"/>
      <c r="T1404" s="32"/>
      <c r="U1404" s="32"/>
      <c r="V1404" s="32"/>
      <c r="W1404" s="32"/>
      <c r="X1404" s="32"/>
      <c r="Y1404" s="32"/>
      <c r="Z1404" s="32"/>
      <c r="AA1404" s="32"/>
      <c r="AB1404" s="32"/>
      <c r="AC1404" s="32"/>
      <c r="AD1404" s="32"/>
      <c r="AE1404" s="33"/>
      <c r="AF1404" s="33"/>
      <c r="AG1404" s="33"/>
      <c r="AH1404" s="33"/>
      <c r="AI1404" s="33"/>
      <c r="AJ1404" s="33"/>
      <c r="AK1404" s="33"/>
      <c r="AL1404" s="33"/>
      <c r="AM1404" s="33"/>
      <c r="AN1404" s="33"/>
      <c r="AO1404" s="33"/>
      <c r="AP1404" s="33"/>
      <c r="AQ1404" s="33"/>
      <c r="AR1404" s="33"/>
      <c r="AS1404" s="33"/>
    </row>
    <row r="1405" spans="1:45">
      <c r="A1405" s="30"/>
      <c r="B1405" s="29"/>
      <c r="C1405" s="31"/>
      <c r="D1405" s="32"/>
      <c r="E1405" s="32"/>
      <c r="F1405" s="32"/>
      <c r="G1405" s="32"/>
      <c r="H1405" s="32"/>
      <c r="I1405" s="32"/>
      <c r="J1405" s="32"/>
      <c r="K1405" s="32"/>
      <c r="L1405" s="32"/>
      <c r="M1405" s="32"/>
      <c r="N1405" s="32"/>
      <c r="O1405" s="32"/>
      <c r="P1405" s="32"/>
      <c r="Q1405" s="32"/>
      <c r="R1405" s="32"/>
      <c r="S1405" s="32"/>
      <c r="T1405" s="32"/>
      <c r="U1405" s="32"/>
      <c r="V1405" s="32"/>
      <c r="W1405" s="32"/>
      <c r="X1405" s="32"/>
      <c r="Y1405" s="32"/>
      <c r="Z1405" s="32"/>
      <c r="AA1405" s="32"/>
      <c r="AB1405" s="32"/>
      <c r="AC1405" s="32"/>
      <c r="AD1405" s="32"/>
      <c r="AE1405" s="33"/>
      <c r="AF1405" s="33"/>
      <c r="AG1405" s="33"/>
      <c r="AH1405" s="33"/>
      <c r="AI1405" s="33"/>
      <c r="AJ1405" s="33"/>
      <c r="AK1405" s="33"/>
      <c r="AL1405" s="33"/>
      <c r="AM1405" s="33"/>
      <c r="AN1405" s="33"/>
      <c r="AO1405" s="33"/>
      <c r="AP1405" s="33"/>
      <c r="AQ1405" s="33"/>
      <c r="AR1405" s="33"/>
      <c r="AS1405" s="33"/>
    </row>
    <row r="1406" spans="1:45">
      <c r="A1406" s="30"/>
      <c r="B1406" s="29"/>
      <c r="C1406" s="31"/>
      <c r="D1406" s="32"/>
      <c r="E1406" s="32"/>
      <c r="F1406" s="32"/>
      <c r="G1406" s="32"/>
      <c r="H1406" s="32"/>
      <c r="I1406" s="32"/>
      <c r="J1406" s="32"/>
      <c r="K1406" s="32"/>
      <c r="L1406" s="32"/>
      <c r="M1406" s="32"/>
      <c r="N1406" s="32"/>
      <c r="O1406" s="32"/>
      <c r="P1406" s="32"/>
      <c r="Q1406" s="32"/>
      <c r="R1406" s="32"/>
      <c r="S1406" s="32"/>
      <c r="T1406" s="32"/>
      <c r="U1406" s="32"/>
      <c r="V1406" s="32"/>
      <c r="W1406" s="32"/>
      <c r="X1406" s="32"/>
      <c r="Y1406" s="32"/>
      <c r="Z1406" s="32"/>
      <c r="AA1406" s="32"/>
      <c r="AB1406" s="32"/>
      <c r="AC1406" s="32"/>
      <c r="AD1406" s="32"/>
      <c r="AE1406" s="33"/>
      <c r="AF1406" s="33"/>
      <c r="AG1406" s="33"/>
      <c r="AH1406" s="33"/>
      <c r="AI1406" s="33"/>
      <c r="AJ1406" s="33"/>
      <c r="AK1406" s="33"/>
      <c r="AL1406" s="33"/>
      <c r="AM1406" s="33"/>
      <c r="AN1406" s="33"/>
      <c r="AO1406" s="33"/>
      <c r="AP1406" s="33"/>
      <c r="AQ1406" s="33"/>
      <c r="AR1406" s="33"/>
      <c r="AS1406" s="33"/>
    </row>
    <row r="1407" spans="1:45">
      <c r="A1407" s="30"/>
      <c r="B1407" s="29"/>
      <c r="C1407" s="31"/>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2"/>
      <c r="AD1407" s="32"/>
      <c r="AE1407" s="33"/>
      <c r="AF1407" s="33"/>
      <c r="AG1407" s="33"/>
      <c r="AH1407" s="33"/>
      <c r="AI1407" s="33"/>
      <c r="AJ1407" s="33"/>
      <c r="AK1407" s="33"/>
      <c r="AL1407" s="33"/>
      <c r="AM1407" s="33"/>
      <c r="AN1407" s="33"/>
      <c r="AO1407" s="33"/>
      <c r="AP1407" s="33"/>
      <c r="AQ1407" s="33"/>
      <c r="AR1407" s="33"/>
      <c r="AS1407" s="33"/>
    </row>
    <row r="1408" spans="1:45">
      <c r="A1408" s="30"/>
      <c r="B1408" s="29"/>
      <c r="C1408" s="31"/>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2"/>
      <c r="AD1408" s="32"/>
      <c r="AE1408" s="33"/>
      <c r="AF1408" s="33"/>
      <c r="AG1408" s="33"/>
      <c r="AH1408" s="33"/>
      <c r="AI1408" s="33"/>
      <c r="AJ1408" s="33"/>
      <c r="AK1408" s="33"/>
      <c r="AL1408" s="33"/>
      <c r="AM1408" s="33"/>
      <c r="AN1408" s="33"/>
      <c r="AO1408" s="33"/>
      <c r="AP1408" s="33"/>
      <c r="AQ1408" s="33"/>
      <c r="AR1408" s="33"/>
      <c r="AS1408" s="33"/>
    </row>
    <row r="1409" spans="1:45">
      <c r="A1409" s="30"/>
      <c r="B1409" s="29"/>
      <c r="C1409" s="31"/>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2"/>
      <c r="AD1409" s="32"/>
      <c r="AE1409" s="33"/>
      <c r="AF1409" s="33"/>
      <c r="AG1409" s="33"/>
      <c r="AH1409" s="33"/>
      <c r="AI1409" s="33"/>
      <c r="AJ1409" s="33"/>
      <c r="AK1409" s="33"/>
      <c r="AL1409" s="33"/>
      <c r="AM1409" s="33"/>
      <c r="AN1409" s="33"/>
      <c r="AO1409" s="33"/>
      <c r="AP1409" s="33"/>
      <c r="AQ1409" s="33"/>
      <c r="AR1409" s="33"/>
      <c r="AS1409" s="33"/>
    </row>
    <row r="1410" spans="1:45">
      <c r="A1410" s="30"/>
      <c r="B1410" s="29"/>
      <c r="C1410" s="31"/>
      <c r="D1410" s="32"/>
      <c r="E1410" s="32"/>
      <c r="F1410" s="32"/>
      <c r="G1410" s="32"/>
      <c r="H1410" s="32"/>
      <c r="I1410" s="32"/>
      <c r="J1410" s="32"/>
      <c r="K1410" s="32"/>
      <c r="L1410" s="32"/>
      <c r="M1410" s="32"/>
      <c r="N1410" s="32"/>
      <c r="O1410" s="32"/>
      <c r="P1410" s="32"/>
      <c r="Q1410" s="32"/>
      <c r="R1410" s="32"/>
      <c r="S1410" s="32"/>
      <c r="T1410" s="32"/>
      <c r="U1410" s="32"/>
      <c r="V1410" s="32"/>
      <c r="W1410" s="32"/>
      <c r="X1410" s="32"/>
      <c r="Y1410" s="32"/>
      <c r="Z1410" s="32"/>
      <c r="AA1410" s="32"/>
      <c r="AB1410" s="32"/>
      <c r="AC1410" s="32"/>
      <c r="AD1410" s="32"/>
      <c r="AE1410" s="33"/>
      <c r="AF1410" s="33"/>
      <c r="AG1410" s="33"/>
      <c r="AH1410" s="33"/>
      <c r="AI1410" s="33"/>
      <c r="AJ1410" s="33"/>
      <c r="AK1410" s="33"/>
      <c r="AL1410" s="33"/>
      <c r="AM1410" s="33"/>
      <c r="AN1410" s="33"/>
      <c r="AO1410" s="33"/>
      <c r="AP1410" s="33"/>
      <c r="AQ1410" s="33"/>
      <c r="AR1410" s="33"/>
      <c r="AS1410" s="33"/>
    </row>
    <row r="1411" spans="1:45">
      <c r="A1411" s="30"/>
      <c r="B1411" s="29"/>
      <c r="C1411" s="31"/>
      <c r="D1411" s="32"/>
      <c r="E1411" s="32"/>
      <c r="F1411" s="32"/>
      <c r="G1411" s="32"/>
      <c r="H1411" s="32"/>
      <c r="I1411" s="32"/>
      <c r="J1411" s="32"/>
      <c r="K1411" s="32"/>
      <c r="L1411" s="32"/>
      <c r="M1411" s="32"/>
      <c r="N1411" s="32"/>
      <c r="O1411" s="32"/>
      <c r="P1411" s="32"/>
      <c r="Q1411" s="32"/>
      <c r="R1411" s="32"/>
      <c r="S1411" s="32"/>
      <c r="T1411" s="32"/>
      <c r="U1411" s="32"/>
      <c r="V1411" s="32"/>
      <c r="W1411" s="32"/>
      <c r="X1411" s="32"/>
      <c r="Y1411" s="32"/>
      <c r="Z1411" s="32"/>
      <c r="AA1411" s="32"/>
      <c r="AB1411" s="32"/>
      <c r="AC1411" s="32"/>
      <c r="AD1411" s="32"/>
      <c r="AE1411" s="33"/>
      <c r="AF1411" s="33"/>
      <c r="AG1411" s="33"/>
      <c r="AH1411" s="33"/>
      <c r="AI1411" s="33"/>
      <c r="AJ1411" s="33"/>
      <c r="AK1411" s="33"/>
      <c r="AL1411" s="33"/>
      <c r="AM1411" s="33"/>
      <c r="AN1411" s="33"/>
      <c r="AO1411" s="33"/>
      <c r="AP1411" s="33"/>
      <c r="AQ1411" s="33"/>
      <c r="AR1411" s="33"/>
      <c r="AS1411" s="33"/>
    </row>
    <row r="1412" spans="1:45">
      <c r="A1412" s="30"/>
      <c r="B1412" s="29"/>
      <c r="C1412" s="31"/>
      <c r="D1412" s="32"/>
      <c r="E1412" s="32"/>
      <c r="F1412" s="32"/>
      <c r="G1412" s="32"/>
      <c r="H1412" s="32"/>
      <c r="I1412" s="32"/>
      <c r="J1412" s="32"/>
      <c r="K1412" s="32"/>
      <c r="L1412" s="32"/>
      <c r="M1412" s="32"/>
      <c r="N1412" s="32"/>
      <c r="O1412" s="32"/>
      <c r="P1412" s="32"/>
      <c r="Q1412" s="32"/>
      <c r="R1412" s="32"/>
      <c r="S1412" s="32"/>
      <c r="T1412" s="32"/>
      <c r="U1412" s="32"/>
      <c r="V1412" s="32"/>
      <c r="W1412" s="32"/>
      <c r="X1412" s="32"/>
      <c r="Y1412" s="32"/>
      <c r="Z1412" s="32"/>
      <c r="AA1412" s="32"/>
      <c r="AB1412" s="32"/>
      <c r="AC1412" s="32"/>
      <c r="AD1412" s="32"/>
      <c r="AE1412" s="33"/>
      <c r="AF1412" s="33"/>
      <c r="AG1412" s="33"/>
      <c r="AH1412" s="33"/>
      <c r="AI1412" s="33"/>
      <c r="AJ1412" s="33"/>
      <c r="AK1412" s="33"/>
      <c r="AL1412" s="33"/>
      <c r="AM1412" s="33"/>
      <c r="AN1412" s="33"/>
      <c r="AO1412" s="33"/>
      <c r="AP1412" s="33"/>
      <c r="AQ1412" s="33"/>
      <c r="AR1412" s="33"/>
      <c r="AS1412" s="33"/>
    </row>
    <row r="1413" spans="1:45">
      <c r="A1413" s="30"/>
      <c r="B1413" s="29"/>
      <c r="C1413" s="31"/>
      <c r="D1413" s="32"/>
      <c r="E1413" s="32"/>
      <c r="F1413" s="32"/>
      <c r="G1413" s="32"/>
      <c r="H1413" s="32"/>
      <c r="I1413" s="32"/>
      <c r="J1413" s="32"/>
      <c r="K1413" s="32"/>
      <c r="L1413" s="32"/>
      <c r="M1413" s="32"/>
      <c r="N1413" s="32"/>
      <c r="O1413" s="32"/>
      <c r="P1413" s="32"/>
      <c r="Q1413" s="32"/>
      <c r="R1413" s="32"/>
      <c r="S1413" s="32"/>
      <c r="T1413" s="32"/>
      <c r="U1413" s="32"/>
      <c r="V1413" s="32"/>
      <c r="W1413" s="32"/>
      <c r="X1413" s="32"/>
      <c r="Y1413" s="32"/>
      <c r="Z1413" s="32"/>
      <c r="AA1413" s="32"/>
      <c r="AB1413" s="32"/>
      <c r="AC1413" s="32"/>
      <c r="AD1413" s="32"/>
      <c r="AE1413" s="33"/>
      <c r="AF1413" s="33"/>
      <c r="AG1413" s="33"/>
      <c r="AH1413" s="33"/>
      <c r="AI1413" s="33"/>
      <c r="AJ1413" s="33"/>
      <c r="AK1413" s="33"/>
      <c r="AL1413" s="33"/>
      <c r="AM1413" s="33"/>
      <c r="AN1413" s="33"/>
      <c r="AO1413" s="33"/>
      <c r="AP1413" s="33"/>
      <c r="AQ1413" s="33"/>
      <c r="AR1413" s="33"/>
      <c r="AS1413" s="33"/>
    </row>
    <row r="1414" spans="1:45">
      <c r="A1414" s="30"/>
      <c r="B1414" s="29"/>
      <c r="C1414" s="31"/>
      <c r="D1414" s="32"/>
      <c r="E1414" s="32"/>
      <c r="F1414" s="32"/>
      <c r="G1414" s="32"/>
      <c r="H1414" s="32"/>
      <c r="I1414" s="32"/>
      <c r="J1414" s="32"/>
      <c r="K1414" s="32"/>
      <c r="L1414" s="32"/>
      <c r="M1414" s="32"/>
      <c r="N1414" s="32"/>
      <c r="O1414" s="32"/>
      <c r="P1414" s="32"/>
      <c r="Q1414" s="32"/>
      <c r="R1414" s="32"/>
      <c r="S1414" s="32"/>
      <c r="T1414" s="32"/>
      <c r="U1414" s="32"/>
      <c r="V1414" s="32"/>
      <c r="W1414" s="32"/>
      <c r="X1414" s="32"/>
      <c r="Y1414" s="32"/>
      <c r="Z1414" s="32"/>
      <c r="AA1414" s="32"/>
      <c r="AB1414" s="32"/>
      <c r="AC1414" s="32"/>
      <c r="AD1414" s="32"/>
      <c r="AE1414" s="33"/>
      <c r="AF1414" s="33"/>
      <c r="AG1414" s="33"/>
      <c r="AH1414" s="33"/>
      <c r="AI1414" s="33"/>
      <c r="AJ1414" s="33"/>
      <c r="AK1414" s="33"/>
      <c r="AL1414" s="33"/>
      <c r="AM1414" s="33"/>
      <c r="AN1414" s="33"/>
      <c r="AO1414" s="33"/>
      <c r="AP1414" s="33"/>
      <c r="AQ1414" s="33"/>
      <c r="AR1414" s="33"/>
      <c r="AS1414" s="33"/>
    </row>
    <row r="1415" spans="1:45">
      <c r="A1415" s="30"/>
      <c r="B1415" s="29"/>
      <c r="C1415" s="31"/>
      <c r="D1415" s="32"/>
      <c r="E1415" s="32"/>
      <c r="F1415" s="32"/>
      <c r="G1415" s="32"/>
      <c r="H1415" s="32"/>
      <c r="I1415" s="32"/>
      <c r="J1415" s="32"/>
      <c r="K1415" s="32"/>
      <c r="L1415" s="32"/>
      <c r="M1415" s="32"/>
      <c r="N1415" s="32"/>
      <c r="O1415" s="32"/>
      <c r="P1415" s="32"/>
      <c r="Q1415" s="32"/>
      <c r="R1415" s="32"/>
      <c r="S1415" s="32"/>
      <c r="T1415" s="32"/>
      <c r="U1415" s="32"/>
      <c r="V1415" s="32"/>
      <c r="W1415" s="32"/>
      <c r="X1415" s="32"/>
      <c r="Y1415" s="32"/>
      <c r="Z1415" s="32"/>
      <c r="AA1415" s="32"/>
      <c r="AB1415" s="32"/>
      <c r="AC1415" s="32"/>
      <c r="AD1415" s="32"/>
      <c r="AE1415" s="33"/>
      <c r="AF1415" s="33"/>
      <c r="AG1415" s="33"/>
      <c r="AH1415" s="33"/>
      <c r="AI1415" s="33"/>
      <c r="AJ1415" s="33"/>
      <c r="AK1415" s="33"/>
      <c r="AL1415" s="33"/>
      <c r="AM1415" s="33"/>
      <c r="AN1415" s="33"/>
      <c r="AO1415" s="33"/>
      <c r="AP1415" s="33"/>
      <c r="AQ1415" s="33"/>
      <c r="AR1415" s="33"/>
      <c r="AS1415" s="33"/>
    </row>
    <row r="1416" spans="1:45">
      <c r="A1416" s="30"/>
      <c r="B1416" s="29"/>
      <c r="C1416" s="31"/>
      <c r="D1416" s="32"/>
      <c r="E1416" s="32"/>
      <c r="F1416" s="32"/>
      <c r="G1416" s="32"/>
      <c r="H1416" s="32"/>
      <c r="I1416" s="32"/>
      <c r="J1416" s="32"/>
      <c r="K1416" s="32"/>
      <c r="L1416" s="32"/>
      <c r="M1416" s="32"/>
      <c r="N1416" s="32"/>
      <c r="O1416" s="32"/>
      <c r="P1416" s="32"/>
      <c r="Q1416" s="32"/>
      <c r="R1416" s="32"/>
      <c r="S1416" s="32"/>
      <c r="T1416" s="32"/>
      <c r="U1416" s="32"/>
      <c r="V1416" s="32"/>
      <c r="W1416" s="32"/>
      <c r="X1416" s="32"/>
      <c r="Y1416" s="32"/>
      <c r="Z1416" s="32"/>
      <c r="AA1416" s="32"/>
      <c r="AB1416" s="32"/>
      <c r="AC1416" s="32"/>
      <c r="AD1416" s="32"/>
      <c r="AE1416" s="33"/>
      <c r="AF1416" s="33"/>
      <c r="AG1416" s="33"/>
      <c r="AH1416" s="33"/>
      <c r="AI1416" s="33"/>
      <c r="AJ1416" s="33"/>
      <c r="AK1416" s="33"/>
      <c r="AL1416" s="33"/>
      <c r="AM1416" s="33"/>
      <c r="AN1416" s="33"/>
      <c r="AO1416" s="33"/>
      <c r="AP1416" s="33"/>
      <c r="AQ1416" s="33"/>
      <c r="AR1416" s="33"/>
      <c r="AS1416" s="33"/>
    </row>
    <row r="1417" spans="1:45">
      <c r="A1417" s="30"/>
      <c r="B1417" s="29"/>
      <c r="C1417" s="31"/>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2"/>
      <c r="AD1417" s="32"/>
      <c r="AE1417" s="33"/>
      <c r="AF1417" s="33"/>
      <c r="AG1417" s="33"/>
      <c r="AH1417" s="33"/>
      <c r="AI1417" s="33"/>
      <c r="AJ1417" s="33"/>
      <c r="AK1417" s="33"/>
      <c r="AL1417" s="33"/>
      <c r="AM1417" s="33"/>
      <c r="AN1417" s="33"/>
      <c r="AO1417" s="33"/>
      <c r="AP1417" s="33"/>
      <c r="AQ1417" s="33"/>
      <c r="AR1417" s="33"/>
      <c r="AS1417" s="33"/>
    </row>
    <row r="1418" spans="1:45">
      <c r="A1418" s="30"/>
      <c r="B1418" s="29"/>
      <c r="C1418" s="31"/>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2"/>
      <c r="AD1418" s="32"/>
      <c r="AE1418" s="33"/>
      <c r="AF1418" s="33"/>
      <c r="AG1418" s="33"/>
      <c r="AH1418" s="33"/>
      <c r="AI1418" s="33"/>
      <c r="AJ1418" s="33"/>
      <c r="AK1418" s="33"/>
      <c r="AL1418" s="33"/>
      <c r="AM1418" s="33"/>
      <c r="AN1418" s="33"/>
      <c r="AO1418" s="33"/>
      <c r="AP1418" s="33"/>
      <c r="AQ1418" s="33"/>
      <c r="AR1418" s="33"/>
      <c r="AS1418" s="33"/>
    </row>
    <row r="1419" spans="1:45">
      <c r="A1419" s="30"/>
      <c r="B1419" s="29"/>
      <c r="C1419" s="31"/>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2"/>
      <c r="AD1419" s="32"/>
      <c r="AE1419" s="33"/>
      <c r="AF1419" s="33"/>
      <c r="AG1419" s="33"/>
      <c r="AH1419" s="33"/>
      <c r="AI1419" s="33"/>
      <c r="AJ1419" s="33"/>
      <c r="AK1419" s="33"/>
      <c r="AL1419" s="33"/>
      <c r="AM1419" s="33"/>
      <c r="AN1419" s="33"/>
      <c r="AO1419" s="33"/>
      <c r="AP1419" s="33"/>
      <c r="AQ1419" s="33"/>
      <c r="AR1419" s="33"/>
      <c r="AS1419" s="33"/>
    </row>
    <row r="1420" spans="1:45">
      <c r="A1420" s="30"/>
      <c r="C1420" s="31"/>
      <c r="D1420" s="32"/>
      <c r="E1420" s="32"/>
      <c r="F1420" s="32"/>
      <c r="G1420" s="32"/>
      <c r="H1420" s="32"/>
      <c r="I1420" s="32"/>
      <c r="J1420" s="32"/>
      <c r="K1420" s="32"/>
      <c r="L1420" s="32"/>
      <c r="M1420" s="32"/>
      <c r="N1420" s="32"/>
      <c r="O1420" s="32"/>
      <c r="P1420" s="32"/>
      <c r="Q1420" s="32"/>
      <c r="R1420" s="32"/>
      <c r="S1420" s="32"/>
      <c r="T1420" s="32"/>
      <c r="U1420" s="32"/>
      <c r="V1420" s="32"/>
      <c r="W1420" s="32"/>
      <c r="X1420" s="32"/>
      <c r="Y1420" s="32"/>
      <c r="Z1420" s="32"/>
      <c r="AA1420" s="32"/>
      <c r="AB1420" s="32"/>
      <c r="AC1420" s="32"/>
      <c r="AD1420" s="32"/>
      <c r="AE1420" s="33"/>
      <c r="AF1420" s="33"/>
      <c r="AG1420" s="33"/>
      <c r="AH1420" s="33"/>
      <c r="AI1420" s="33"/>
      <c r="AJ1420" s="33"/>
      <c r="AK1420" s="33"/>
      <c r="AL1420" s="33"/>
      <c r="AM1420" s="33"/>
      <c r="AN1420" s="33"/>
      <c r="AO1420" s="33"/>
      <c r="AP1420" s="33"/>
      <c r="AQ1420" s="33"/>
      <c r="AR1420" s="33"/>
      <c r="AS1420" s="33"/>
    </row>
  </sheetData>
  <mergeCells count="52">
    <mergeCell ref="A4:AK4"/>
    <mergeCell ref="AK495:AK497"/>
    <mergeCell ref="A1:AK1"/>
    <mergeCell ref="A2:AK2"/>
    <mergeCell ref="A3:AK3"/>
    <mergeCell ref="A6:A10"/>
    <mergeCell ref="B6:B10"/>
    <mergeCell ref="C6:E6"/>
    <mergeCell ref="AF8:AG8"/>
    <mergeCell ref="AG9:AG10"/>
    <mergeCell ref="T9:U9"/>
    <mergeCell ref="S9:S10"/>
    <mergeCell ref="S7:U8"/>
    <mergeCell ref="V9:V10"/>
    <mergeCell ref="W9:X9"/>
    <mergeCell ref="Y9:Y10"/>
    <mergeCell ref="C7:C10"/>
    <mergeCell ref="M8:O8"/>
    <mergeCell ref="N9:O9"/>
    <mergeCell ref="M9:M10"/>
    <mergeCell ref="F6:R7"/>
    <mergeCell ref="F8:F10"/>
    <mergeCell ref="G8:I8"/>
    <mergeCell ref="G9:G10"/>
    <mergeCell ref="H9:I9"/>
    <mergeCell ref="J8:L8"/>
    <mergeCell ref="J9:J10"/>
    <mergeCell ref="K9:L9"/>
    <mergeCell ref="D8:D10"/>
    <mergeCell ref="E8:E10"/>
    <mergeCell ref="P8:R8"/>
    <mergeCell ref="P9:P10"/>
    <mergeCell ref="Q9:R9"/>
    <mergeCell ref="Y7:AA8"/>
    <mergeCell ref="D7:E7"/>
    <mergeCell ref="S6:AD6"/>
    <mergeCell ref="AI8:AI10"/>
    <mergeCell ref="V7:X8"/>
    <mergeCell ref="Z9:AA9"/>
    <mergeCell ref="AB7:AD8"/>
    <mergeCell ref="AB9:AB10"/>
    <mergeCell ref="AC9:AD9"/>
    <mergeCell ref="AH6:AI7"/>
    <mergeCell ref="AH8:AH10"/>
    <mergeCell ref="AK491:AK492"/>
    <mergeCell ref="AK486:AK490"/>
    <mergeCell ref="AK116:AK118"/>
    <mergeCell ref="AJ6:AJ10"/>
    <mergeCell ref="AE6:AG7"/>
    <mergeCell ref="AK6:AK10"/>
    <mergeCell ref="AE8:AE10"/>
    <mergeCell ref="AF9:AF10"/>
  </mergeCells>
  <pageMargins left="0.47244094488188981" right="0.19685039370078741" top="0.55118110236220474" bottom="0.15748031496062992" header="0.39370078740157483" footer="0.15748031496062992"/>
  <pageSetup paperSize="8" scale="65" firstPageNumber="72"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1139"/>
  <sheetViews>
    <sheetView topLeftCell="A7" zoomScale="85" zoomScaleNormal="85" workbookViewId="0">
      <pane ySplit="4" topLeftCell="A168" activePane="bottomLeft" state="frozen"/>
      <selection activeCell="A7" sqref="A7"/>
      <selection pane="bottomLeft" activeCell="C213" sqref="C213"/>
    </sheetView>
  </sheetViews>
  <sheetFormatPr defaultRowHeight="12.75"/>
  <cols>
    <col min="1" max="1" width="7" style="36" customWidth="1"/>
    <col min="2" max="2" width="42.85546875" style="35" customWidth="1"/>
    <col min="3" max="3" width="18.28515625" style="37" customWidth="1"/>
    <col min="4" max="4" width="12.42578125" style="38" customWidth="1"/>
    <col min="5" max="5" width="11.7109375" style="38" customWidth="1"/>
    <col min="6" max="6" width="15" style="38" customWidth="1"/>
    <col min="7" max="7" width="13.42578125" style="38" customWidth="1"/>
    <col min="8" max="8" width="9.85546875" style="38" hidden="1" customWidth="1"/>
    <col min="9" max="9" width="10.7109375" style="38" hidden="1" customWidth="1"/>
    <col min="10" max="10" width="11.5703125" style="38" customWidth="1"/>
    <col min="11" max="11" width="10.5703125" style="38" hidden="1" customWidth="1"/>
    <col min="12" max="13" width="11.42578125" style="38" hidden="1" customWidth="1"/>
    <col min="14" max="14" width="9.85546875" style="38" hidden="1" customWidth="1"/>
    <col min="15" max="15" width="14.7109375" style="38" hidden="1" customWidth="1"/>
    <col min="16" max="16" width="11.28515625" style="38" hidden="1" customWidth="1"/>
    <col min="17" max="17" width="9.42578125" style="38" hidden="1" customWidth="1"/>
    <col min="18" max="18" width="13.85546875" style="38" hidden="1" customWidth="1"/>
    <col min="19" max="19" width="12.28515625" style="38" customWidth="1"/>
    <col min="20" max="20" width="11.85546875" style="38" customWidth="1"/>
    <col min="21" max="21" width="10.5703125" style="38" customWidth="1"/>
    <col min="22" max="22" width="10.42578125" style="38" hidden="1" customWidth="1"/>
    <col min="23" max="23" width="9.140625" style="38" hidden="1" customWidth="1"/>
    <col min="24" max="24" width="9.7109375" style="38" hidden="1" customWidth="1"/>
    <col min="25" max="25" width="10.5703125" style="38" hidden="1" customWidth="1"/>
    <col min="26" max="26" width="9.42578125" style="38" hidden="1" customWidth="1"/>
    <col min="27" max="27" width="10.5703125" style="38" hidden="1" customWidth="1"/>
    <col min="28" max="28" width="11" style="38" hidden="1" customWidth="1"/>
    <col min="29" max="29" width="9" style="38" hidden="1" customWidth="1"/>
    <col min="30" max="30" width="10" style="38" hidden="1" customWidth="1"/>
    <col min="31" max="31" width="12.5703125" style="34" hidden="1" customWidth="1"/>
    <col min="32" max="32" width="9.5703125" style="34" hidden="1" customWidth="1"/>
    <col min="33" max="33" width="9.85546875" style="34" hidden="1" customWidth="1"/>
    <col min="34" max="34" width="7.85546875" style="34" hidden="1" customWidth="1"/>
    <col min="35" max="35" width="7.5703125" style="34" hidden="1" customWidth="1"/>
    <col min="36" max="36" width="0.85546875" style="34" hidden="1" customWidth="1"/>
    <col min="37" max="37" width="17.140625" style="34" customWidth="1"/>
    <col min="38" max="38" width="17" style="34" hidden="1" customWidth="1"/>
    <col min="39" max="40" width="9.42578125" style="34" hidden="1" customWidth="1"/>
    <col min="41" max="41" width="11.7109375" style="34" hidden="1" customWidth="1"/>
    <col min="42" max="42" width="15" style="34" customWidth="1"/>
    <col min="43" max="43" width="14.140625" style="34" customWidth="1"/>
    <col min="44" max="44" width="12.28515625" style="34" customWidth="1"/>
    <col min="45" max="45" width="19.28515625" style="34" customWidth="1"/>
    <col min="46" max="46" width="10.42578125" style="34" customWidth="1"/>
    <col min="47" max="47" width="9.140625" style="34"/>
    <col min="48" max="48" width="8.42578125" style="34" customWidth="1"/>
    <col min="49" max="274" width="9.140625" style="34"/>
    <col min="275" max="275" width="8.42578125" style="34" customWidth="1"/>
    <col min="276" max="276" width="43.42578125" style="34" customWidth="1"/>
    <col min="277" max="280" width="0" style="34" hidden="1" customWidth="1"/>
    <col min="281" max="281" width="0.28515625" style="34" customWidth="1"/>
    <col min="282" max="282" width="13.5703125" style="34" customWidth="1"/>
    <col min="283" max="283" width="13" style="34" customWidth="1"/>
    <col min="284" max="284" width="10.7109375" style="34" customWidth="1"/>
    <col min="285" max="285" width="9.5703125" style="34" customWidth="1"/>
    <col min="286" max="287" width="12.85546875" style="34" customWidth="1"/>
    <col min="288" max="288" width="9.42578125" style="34" customWidth="1"/>
    <col min="289" max="289" width="10.42578125" style="34" customWidth="1"/>
    <col min="290" max="290" width="12.42578125" style="34" customWidth="1"/>
    <col min="291" max="291" width="12.85546875" style="34" customWidth="1"/>
    <col min="292" max="292" width="9.42578125" style="34" customWidth="1"/>
    <col min="293" max="293" width="11.85546875" style="34" customWidth="1"/>
    <col min="294" max="294" width="24.140625" style="34" customWidth="1"/>
    <col min="295" max="295" width="17.5703125" style="34" customWidth="1"/>
    <col min="296" max="296" width="24.140625" style="34" customWidth="1"/>
    <col min="297" max="297" width="14.7109375" style="34" customWidth="1"/>
    <col min="298" max="298" width="15" style="34" customWidth="1"/>
    <col min="299" max="299" width="14.140625" style="34" customWidth="1"/>
    <col min="300" max="300" width="12.28515625" style="34" customWidth="1"/>
    <col min="301" max="301" width="19.28515625" style="34" customWidth="1"/>
    <col min="302" max="302" width="10.42578125" style="34" customWidth="1"/>
    <col min="303" max="303" width="9.140625" style="34"/>
    <col min="304" max="304" width="8.42578125" style="34" customWidth="1"/>
    <col min="305" max="530" width="9.140625" style="34"/>
    <col min="531" max="531" width="8.42578125" style="34" customWidth="1"/>
    <col min="532" max="532" width="43.42578125" style="34" customWidth="1"/>
    <col min="533" max="536" width="0" style="34" hidden="1" customWidth="1"/>
    <col min="537" max="537" width="0.28515625" style="34" customWidth="1"/>
    <col min="538" max="538" width="13.5703125" style="34" customWidth="1"/>
    <col min="539" max="539" width="13" style="34" customWidth="1"/>
    <col min="540" max="540" width="10.7109375" style="34" customWidth="1"/>
    <col min="541" max="541" width="9.5703125" style="34" customWidth="1"/>
    <col min="542" max="543" width="12.85546875" style="34" customWidth="1"/>
    <col min="544" max="544" width="9.42578125" style="34" customWidth="1"/>
    <col min="545" max="545" width="10.42578125" style="34" customWidth="1"/>
    <col min="546" max="546" width="12.42578125" style="34" customWidth="1"/>
    <col min="547" max="547" width="12.85546875" style="34" customWidth="1"/>
    <col min="548" max="548" width="9.42578125" style="34" customWidth="1"/>
    <col min="549" max="549" width="11.85546875" style="34" customWidth="1"/>
    <col min="550" max="550" width="24.140625" style="34" customWidth="1"/>
    <col min="551" max="551" width="17.5703125" style="34" customWidth="1"/>
    <col min="552" max="552" width="24.140625" style="34" customWidth="1"/>
    <col min="553" max="553" width="14.7109375" style="34" customWidth="1"/>
    <col min="554" max="554" width="15" style="34" customWidth="1"/>
    <col min="555" max="555" width="14.140625" style="34" customWidth="1"/>
    <col min="556" max="556" width="12.28515625" style="34" customWidth="1"/>
    <col min="557" max="557" width="19.28515625" style="34" customWidth="1"/>
    <col min="558" max="558" width="10.42578125" style="34" customWidth="1"/>
    <col min="559" max="559" width="9.140625" style="34"/>
    <col min="560" max="560" width="8.42578125" style="34" customWidth="1"/>
    <col min="561" max="786" width="9.140625" style="34"/>
    <col min="787" max="787" width="8.42578125" style="34" customWidth="1"/>
    <col min="788" max="788" width="43.42578125" style="34" customWidth="1"/>
    <col min="789" max="792" width="0" style="34" hidden="1" customWidth="1"/>
    <col min="793" max="793" width="0.28515625" style="34" customWidth="1"/>
    <col min="794" max="794" width="13.5703125" style="34" customWidth="1"/>
    <col min="795" max="795" width="13" style="34" customWidth="1"/>
    <col min="796" max="796" width="10.7109375" style="34" customWidth="1"/>
    <col min="797" max="797" width="9.5703125" style="34" customWidth="1"/>
    <col min="798" max="799" width="12.85546875" style="34" customWidth="1"/>
    <col min="800" max="800" width="9.42578125" style="34" customWidth="1"/>
    <col min="801" max="801" width="10.42578125" style="34" customWidth="1"/>
    <col min="802" max="802" width="12.42578125" style="34" customWidth="1"/>
    <col min="803" max="803" width="12.85546875" style="34" customWidth="1"/>
    <col min="804" max="804" width="9.42578125" style="34" customWidth="1"/>
    <col min="805" max="805" width="11.85546875" style="34" customWidth="1"/>
    <col min="806" max="806" width="24.140625" style="34" customWidth="1"/>
    <col min="807" max="807" width="17.5703125" style="34" customWidth="1"/>
    <col min="808" max="808" width="24.140625" style="34" customWidth="1"/>
    <col min="809" max="809" width="14.7109375" style="34" customWidth="1"/>
    <col min="810" max="810" width="15" style="34" customWidth="1"/>
    <col min="811" max="811" width="14.140625" style="34" customWidth="1"/>
    <col min="812" max="812" width="12.28515625" style="34" customWidth="1"/>
    <col min="813" max="813" width="19.28515625" style="34" customWidth="1"/>
    <col min="814" max="814" width="10.42578125" style="34" customWidth="1"/>
    <col min="815" max="815" width="9.140625" style="34"/>
    <col min="816" max="816" width="8.42578125" style="34" customWidth="1"/>
    <col min="817" max="1042" width="9.140625" style="34"/>
    <col min="1043" max="1043" width="8.42578125" style="34" customWidth="1"/>
    <col min="1044" max="1044" width="43.42578125" style="34" customWidth="1"/>
    <col min="1045" max="1048" width="0" style="34" hidden="1" customWidth="1"/>
    <col min="1049" max="1049" width="0.28515625" style="34" customWidth="1"/>
    <col min="1050" max="1050" width="13.5703125" style="34" customWidth="1"/>
    <col min="1051" max="1051" width="13" style="34" customWidth="1"/>
    <col min="1052" max="1052" width="10.7109375" style="34" customWidth="1"/>
    <col min="1053" max="1053" width="9.5703125" style="34" customWidth="1"/>
    <col min="1054" max="1055" width="12.85546875" style="34" customWidth="1"/>
    <col min="1056" max="1056" width="9.42578125" style="34" customWidth="1"/>
    <col min="1057" max="1057" width="10.42578125" style="34" customWidth="1"/>
    <col min="1058" max="1058" width="12.42578125" style="34" customWidth="1"/>
    <col min="1059" max="1059" width="12.85546875" style="34" customWidth="1"/>
    <col min="1060" max="1060" width="9.42578125" style="34" customWidth="1"/>
    <col min="1061" max="1061" width="11.85546875" style="34" customWidth="1"/>
    <col min="1062" max="1062" width="24.140625" style="34" customWidth="1"/>
    <col min="1063" max="1063" width="17.5703125" style="34" customWidth="1"/>
    <col min="1064" max="1064" width="24.140625" style="34" customWidth="1"/>
    <col min="1065" max="1065" width="14.7109375" style="34" customWidth="1"/>
    <col min="1066" max="1066" width="15" style="34" customWidth="1"/>
    <col min="1067" max="1067" width="14.140625" style="34" customWidth="1"/>
    <col min="1068" max="1068" width="12.28515625" style="34" customWidth="1"/>
    <col min="1069" max="1069" width="19.28515625" style="34" customWidth="1"/>
    <col min="1070" max="1070" width="10.42578125" style="34" customWidth="1"/>
    <col min="1071" max="1071" width="9.140625" style="34"/>
    <col min="1072" max="1072" width="8.42578125" style="34" customWidth="1"/>
    <col min="1073" max="1298" width="9.140625" style="34"/>
    <col min="1299" max="1299" width="8.42578125" style="34" customWidth="1"/>
    <col min="1300" max="1300" width="43.42578125" style="34" customWidth="1"/>
    <col min="1301" max="1304" width="0" style="34" hidden="1" customWidth="1"/>
    <col min="1305" max="1305" width="0.28515625" style="34" customWidth="1"/>
    <col min="1306" max="1306" width="13.5703125" style="34" customWidth="1"/>
    <col min="1307" max="1307" width="13" style="34" customWidth="1"/>
    <col min="1308" max="1308" width="10.7109375" style="34" customWidth="1"/>
    <col min="1309" max="1309" width="9.5703125" style="34" customWidth="1"/>
    <col min="1310" max="1311" width="12.85546875" style="34" customWidth="1"/>
    <col min="1312" max="1312" width="9.42578125" style="34" customWidth="1"/>
    <col min="1313" max="1313" width="10.42578125" style="34" customWidth="1"/>
    <col min="1314" max="1314" width="12.42578125" style="34" customWidth="1"/>
    <col min="1315" max="1315" width="12.85546875" style="34" customWidth="1"/>
    <col min="1316" max="1316" width="9.42578125" style="34" customWidth="1"/>
    <col min="1317" max="1317" width="11.85546875" style="34" customWidth="1"/>
    <col min="1318" max="1318" width="24.140625" style="34" customWidth="1"/>
    <col min="1319" max="1319" width="17.5703125" style="34" customWidth="1"/>
    <col min="1320" max="1320" width="24.140625" style="34" customWidth="1"/>
    <col min="1321" max="1321" width="14.7109375" style="34" customWidth="1"/>
    <col min="1322" max="1322" width="15" style="34" customWidth="1"/>
    <col min="1323" max="1323" width="14.140625" style="34" customWidth="1"/>
    <col min="1324" max="1324" width="12.28515625" style="34" customWidth="1"/>
    <col min="1325" max="1325" width="19.28515625" style="34" customWidth="1"/>
    <col min="1326" max="1326" width="10.42578125" style="34" customWidth="1"/>
    <col min="1327" max="1327" width="9.140625" style="34"/>
    <col min="1328" max="1328" width="8.42578125" style="34" customWidth="1"/>
    <col min="1329" max="1554" width="9.140625" style="34"/>
    <col min="1555" max="1555" width="8.42578125" style="34" customWidth="1"/>
    <col min="1556" max="1556" width="43.42578125" style="34" customWidth="1"/>
    <col min="1557" max="1560" width="0" style="34" hidden="1" customWidth="1"/>
    <col min="1561" max="1561" width="0.28515625" style="34" customWidth="1"/>
    <col min="1562" max="1562" width="13.5703125" style="34" customWidth="1"/>
    <col min="1563" max="1563" width="13" style="34" customWidth="1"/>
    <col min="1564" max="1564" width="10.7109375" style="34" customWidth="1"/>
    <col min="1565" max="1565" width="9.5703125" style="34" customWidth="1"/>
    <col min="1566" max="1567" width="12.85546875" style="34" customWidth="1"/>
    <col min="1568" max="1568" width="9.42578125" style="34" customWidth="1"/>
    <col min="1569" max="1569" width="10.42578125" style="34" customWidth="1"/>
    <col min="1570" max="1570" width="12.42578125" style="34" customWidth="1"/>
    <col min="1571" max="1571" width="12.85546875" style="34" customWidth="1"/>
    <col min="1572" max="1572" width="9.42578125" style="34" customWidth="1"/>
    <col min="1573" max="1573" width="11.85546875" style="34" customWidth="1"/>
    <col min="1574" max="1574" width="24.140625" style="34" customWidth="1"/>
    <col min="1575" max="1575" width="17.5703125" style="34" customWidth="1"/>
    <col min="1576" max="1576" width="24.140625" style="34" customWidth="1"/>
    <col min="1577" max="1577" width="14.7109375" style="34" customWidth="1"/>
    <col min="1578" max="1578" width="15" style="34" customWidth="1"/>
    <col min="1579" max="1579" width="14.140625" style="34" customWidth="1"/>
    <col min="1580" max="1580" width="12.28515625" style="34" customWidth="1"/>
    <col min="1581" max="1581" width="19.28515625" style="34" customWidth="1"/>
    <col min="1582" max="1582" width="10.42578125" style="34" customWidth="1"/>
    <col min="1583" max="1583" width="9.140625" style="34"/>
    <col min="1584" max="1584" width="8.42578125" style="34" customWidth="1"/>
    <col min="1585" max="1810" width="9.140625" style="34"/>
    <col min="1811" max="1811" width="8.42578125" style="34" customWidth="1"/>
    <col min="1812" max="1812" width="43.42578125" style="34" customWidth="1"/>
    <col min="1813" max="1816" width="0" style="34" hidden="1" customWidth="1"/>
    <col min="1817" max="1817" width="0.28515625" style="34" customWidth="1"/>
    <col min="1818" max="1818" width="13.5703125" style="34" customWidth="1"/>
    <col min="1819" max="1819" width="13" style="34" customWidth="1"/>
    <col min="1820" max="1820" width="10.7109375" style="34" customWidth="1"/>
    <col min="1821" max="1821" width="9.5703125" style="34" customWidth="1"/>
    <col min="1822" max="1823" width="12.85546875" style="34" customWidth="1"/>
    <col min="1824" max="1824" width="9.42578125" style="34" customWidth="1"/>
    <col min="1825" max="1825" width="10.42578125" style="34" customWidth="1"/>
    <col min="1826" max="1826" width="12.42578125" style="34" customWidth="1"/>
    <col min="1827" max="1827" width="12.85546875" style="34" customWidth="1"/>
    <col min="1828" max="1828" width="9.42578125" style="34" customWidth="1"/>
    <col min="1829" max="1829" width="11.85546875" style="34" customWidth="1"/>
    <col min="1830" max="1830" width="24.140625" style="34" customWidth="1"/>
    <col min="1831" max="1831" width="17.5703125" style="34" customWidth="1"/>
    <col min="1832" max="1832" width="24.140625" style="34" customWidth="1"/>
    <col min="1833" max="1833" width="14.7109375" style="34" customWidth="1"/>
    <col min="1834" max="1834" width="15" style="34" customWidth="1"/>
    <col min="1835" max="1835" width="14.140625" style="34" customWidth="1"/>
    <col min="1836" max="1836" width="12.28515625" style="34" customWidth="1"/>
    <col min="1837" max="1837" width="19.28515625" style="34" customWidth="1"/>
    <col min="1838" max="1838" width="10.42578125" style="34" customWidth="1"/>
    <col min="1839" max="1839" width="9.140625" style="34"/>
    <col min="1840" max="1840" width="8.42578125" style="34" customWidth="1"/>
    <col min="1841" max="2066" width="9.140625" style="34"/>
    <col min="2067" max="2067" width="8.42578125" style="34" customWidth="1"/>
    <col min="2068" max="2068" width="43.42578125" style="34" customWidth="1"/>
    <col min="2069" max="2072" width="0" style="34" hidden="1" customWidth="1"/>
    <col min="2073" max="2073" width="0.28515625" style="34" customWidth="1"/>
    <col min="2074" max="2074" width="13.5703125" style="34" customWidth="1"/>
    <col min="2075" max="2075" width="13" style="34" customWidth="1"/>
    <col min="2076" max="2076" width="10.7109375" style="34" customWidth="1"/>
    <col min="2077" max="2077" width="9.5703125" style="34" customWidth="1"/>
    <col min="2078" max="2079" width="12.85546875" style="34" customWidth="1"/>
    <col min="2080" max="2080" width="9.42578125" style="34" customWidth="1"/>
    <col min="2081" max="2081" width="10.42578125" style="34" customWidth="1"/>
    <col min="2082" max="2082" width="12.42578125" style="34" customWidth="1"/>
    <col min="2083" max="2083" width="12.85546875" style="34" customWidth="1"/>
    <col min="2084" max="2084" width="9.42578125" style="34" customWidth="1"/>
    <col min="2085" max="2085" width="11.85546875" style="34" customWidth="1"/>
    <col min="2086" max="2086" width="24.140625" style="34" customWidth="1"/>
    <col min="2087" max="2087" width="17.5703125" style="34" customWidth="1"/>
    <col min="2088" max="2088" width="24.140625" style="34" customWidth="1"/>
    <col min="2089" max="2089" width="14.7109375" style="34" customWidth="1"/>
    <col min="2090" max="2090" width="15" style="34" customWidth="1"/>
    <col min="2091" max="2091" width="14.140625" style="34" customWidth="1"/>
    <col min="2092" max="2092" width="12.28515625" style="34" customWidth="1"/>
    <col min="2093" max="2093" width="19.28515625" style="34" customWidth="1"/>
    <col min="2094" max="2094" width="10.42578125" style="34" customWidth="1"/>
    <col min="2095" max="2095" width="9.140625" style="34"/>
    <col min="2096" max="2096" width="8.42578125" style="34" customWidth="1"/>
    <col min="2097" max="2322" width="9.140625" style="34"/>
    <col min="2323" max="2323" width="8.42578125" style="34" customWidth="1"/>
    <col min="2324" max="2324" width="43.42578125" style="34" customWidth="1"/>
    <col min="2325" max="2328" width="0" style="34" hidden="1" customWidth="1"/>
    <col min="2329" max="2329" width="0.28515625" style="34" customWidth="1"/>
    <col min="2330" max="2330" width="13.5703125" style="34" customWidth="1"/>
    <col min="2331" max="2331" width="13" style="34" customWidth="1"/>
    <col min="2332" max="2332" width="10.7109375" style="34" customWidth="1"/>
    <col min="2333" max="2333" width="9.5703125" style="34" customWidth="1"/>
    <col min="2334" max="2335" width="12.85546875" style="34" customWidth="1"/>
    <col min="2336" max="2336" width="9.42578125" style="34" customWidth="1"/>
    <col min="2337" max="2337" width="10.42578125" style="34" customWidth="1"/>
    <col min="2338" max="2338" width="12.42578125" style="34" customWidth="1"/>
    <col min="2339" max="2339" width="12.85546875" style="34" customWidth="1"/>
    <col min="2340" max="2340" width="9.42578125" style="34" customWidth="1"/>
    <col min="2341" max="2341" width="11.85546875" style="34" customWidth="1"/>
    <col min="2342" max="2342" width="24.140625" style="34" customWidth="1"/>
    <col min="2343" max="2343" width="17.5703125" style="34" customWidth="1"/>
    <col min="2344" max="2344" width="24.140625" style="34" customWidth="1"/>
    <col min="2345" max="2345" width="14.7109375" style="34" customWidth="1"/>
    <col min="2346" max="2346" width="15" style="34" customWidth="1"/>
    <col min="2347" max="2347" width="14.140625" style="34" customWidth="1"/>
    <col min="2348" max="2348" width="12.28515625" style="34" customWidth="1"/>
    <col min="2349" max="2349" width="19.28515625" style="34" customWidth="1"/>
    <col min="2350" max="2350" width="10.42578125" style="34" customWidth="1"/>
    <col min="2351" max="2351" width="9.140625" style="34"/>
    <col min="2352" max="2352" width="8.42578125" style="34" customWidth="1"/>
    <col min="2353" max="2578" width="9.140625" style="34"/>
    <col min="2579" max="2579" width="8.42578125" style="34" customWidth="1"/>
    <col min="2580" max="2580" width="43.42578125" style="34" customWidth="1"/>
    <col min="2581" max="2584" width="0" style="34" hidden="1" customWidth="1"/>
    <col min="2585" max="2585" width="0.28515625" style="34" customWidth="1"/>
    <col min="2586" max="2586" width="13.5703125" style="34" customWidth="1"/>
    <col min="2587" max="2587" width="13" style="34" customWidth="1"/>
    <col min="2588" max="2588" width="10.7109375" style="34" customWidth="1"/>
    <col min="2589" max="2589" width="9.5703125" style="34" customWidth="1"/>
    <col min="2590" max="2591" width="12.85546875" style="34" customWidth="1"/>
    <col min="2592" max="2592" width="9.42578125" style="34" customWidth="1"/>
    <col min="2593" max="2593" width="10.42578125" style="34" customWidth="1"/>
    <col min="2594" max="2594" width="12.42578125" style="34" customWidth="1"/>
    <col min="2595" max="2595" width="12.85546875" style="34" customWidth="1"/>
    <col min="2596" max="2596" width="9.42578125" style="34" customWidth="1"/>
    <col min="2597" max="2597" width="11.85546875" style="34" customWidth="1"/>
    <col min="2598" max="2598" width="24.140625" style="34" customWidth="1"/>
    <col min="2599" max="2599" width="17.5703125" style="34" customWidth="1"/>
    <col min="2600" max="2600" width="24.140625" style="34" customWidth="1"/>
    <col min="2601" max="2601" width="14.7109375" style="34" customWidth="1"/>
    <col min="2602" max="2602" width="15" style="34" customWidth="1"/>
    <col min="2603" max="2603" width="14.140625" style="34" customWidth="1"/>
    <col min="2604" max="2604" width="12.28515625" style="34" customWidth="1"/>
    <col min="2605" max="2605" width="19.28515625" style="34" customWidth="1"/>
    <col min="2606" max="2606" width="10.42578125" style="34" customWidth="1"/>
    <col min="2607" max="2607" width="9.140625" style="34"/>
    <col min="2608" max="2608" width="8.42578125" style="34" customWidth="1"/>
    <col min="2609" max="2834" width="9.140625" style="34"/>
    <col min="2835" max="2835" width="8.42578125" style="34" customWidth="1"/>
    <col min="2836" max="2836" width="43.42578125" style="34" customWidth="1"/>
    <col min="2837" max="2840" width="0" style="34" hidden="1" customWidth="1"/>
    <col min="2841" max="2841" width="0.28515625" style="34" customWidth="1"/>
    <col min="2842" max="2842" width="13.5703125" style="34" customWidth="1"/>
    <col min="2843" max="2843" width="13" style="34" customWidth="1"/>
    <col min="2844" max="2844" width="10.7109375" style="34" customWidth="1"/>
    <col min="2845" max="2845" width="9.5703125" style="34" customWidth="1"/>
    <col min="2846" max="2847" width="12.85546875" style="34" customWidth="1"/>
    <col min="2848" max="2848" width="9.42578125" style="34" customWidth="1"/>
    <col min="2849" max="2849" width="10.42578125" style="34" customWidth="1"/>
    <col min="2850" max="2850" width="12.42578125" style="34" customWidth="1"/>
    <col min="2851" max="2851" width="12.85546875" style="34" customWidth="1"/>
    <col min="2852" max="2852" width="9.42578125" style="34" customWidth="1"/>
    <col min="2853" max="2853" width="11.85546875" style="34" customWidth="1"/>
    <col min="2854" max="2854" width="24.140625" style="34" customWidth="1"/>
    <col min="2855" max="2855" width="17.5703125" style="34" customWidth="1"/>
    <col min="2856" max="2856" width="24.140625" style="34" customWidth="1"/>
    <col min="2857" max="2857" width="14.7109375" style="34" customWidth="1"/>
    <col min="2858" max="2858" width="15" style="34" customWidth="1"/>
    <col min="2859" max="2859" width="14.140625" style="34" customWidth="1"/>
    <col min="2860" max="2860" width="12.28515625" style="34" customWidth="1"/>
    <col min="2861" max="2861" width="19.28515625" style="34" customWidth="1"/>
    <col min="2862" max="2862" width="10.42578125" style="34" customWidth="1"/>
    <col min="2863" max="2863" width="9.140625" style="34"/>
    <col min="2864" max="2864" width="8.42578125" style="34" customWidth="1"/>
    <col min="2865" max="3090" width="9.140625" style="34"/>
    <col min="3091" max="3091" width="8.42578125" style="34" customWidth="1"/>
    <col min="3092" max="3092" width="43.42578125" style="34" customWidth="1"/>
    <col min="3093" max="3096" width="0" style="34" hidden="1" customWidth="1"/>
    <col min="3097" max="3097" width="0.28515625" style="34" customWidth="1"/>
    <col min="3098" max="3098" width="13.5703125" style="34" customWidth="1"/>
    <col min="3099" max="3099" width="13" style="34" customWidth="1"/>
    <col min="3100" max="3100" width="10.7109375" style="34" customWidth="1"/>
    <col min="3101" max="3101" width="9.5703125" style="34" customWidth="1"/>
    <col min="3102" max="3103" width="12.85546875" style="34" customWidth="1"/>
    <col min="3104" max="3104" width="9.42578125" style="34" customWidth="1"/>
    <col min="3105" max="3105" width="10.42578125" style="34" customWidth="1"/>
    <col min="3106" max="3106" width="12.42578125" style="34" customWidth="1"/>
    <col min="3107" max="3107" width="12.85546875" style="34" customWidth="1"/>
    <col min="3108" max="3108" width="9.42578125" style="34" customWidth="1"/>
    <col min="3109" max="3109" width="11.85546875" style="34" customWidth="1"/>
    <col min="3110" max="3110" width="24.140625" style="34" customWidth="1"/>
    <col min="3111" max="3111" width="17.5703125" style="34" customWidth="1"/>
    <col min="3112" max="3112" width="24.140625" style="34" customWidth="1"/>
    <col min="3113" max="3113" width="14.7109375" style="34" customWidth="1"/>
    <col min="3114" max="3114" width="15" style="34" customWidth="1"/>
    <col min="3115" max="3115" width="14.140625" style="34" customWidth="1"/>
    <col min="3116" max="3116" width="12.28515625" style="34" customWidth="1"/>
    <col min="3117" max="3117" width="19.28515625" style="34" customWidth="1"/>
    <col min="3118" max="3118" width="10.42578125" style="34" customWidth="1"/>
    <col min="3119" max="3119" width="9.140625" style="34"/>
    <col min="3120" max="3120" width="8.42578125" style="34" customWidth="1"/>
    <col min="3121" max="3346" width="9.140625" style="34"/>
    <col min="3347" max="3347" width="8.42578125" style="34" customWidth="1"/>
    <col min="3348" max="3348" width="43.42578125" style="34" customWidth="1"/>
    <col min="3349" max="3352" width="0" style="34" hidden="1" customWidth="1"/>
    <col min="3353" max="3353" width="0.28515625" style="34" customWidth="1"/>
    <col min="3354" max="3354" width="13.5703125" style="34" customWidth="1"/>
    <col min="3355" max="3355" width="13" style="34" customWidth="1"/>
    <col min="3356" max="3356" width="10.7109375" style="34" customWidth="1"/>
    <col min="3357" max="3357" width="9.5703125" style="34" customWidth="1"/>
    <col min="3358" max="3359" width="12.85546875" style="34" customWidth="1"/>
    <col min="3360" max="3360" width="9.42578125" style="34" customWidth="1"/>
    <col min="3361" max="3361" width="10.42578125" style="34" customWidth="1"/>
    <col min="3362" max="3362" width="12.42578125" style="34" customWidth="1"/>
    <col min="3363" max="3363" width="12.85546875" style="34" customWidth="1"/>
    <col min="3364" max="3364" width="9.42578125" style="34" customWidth="1"/>
    <col min="3365" max="3365" width="11.85546875" style="34" customWidth="1"/>
    <col min="3366" max="3366" width="24.140625" style="34" customWidth="1"/>
    <col min="3367" max="3367" width="17.5703125" style="34" customWidth="1"/>
    <col min="3368" max="3368" width="24.140625" style="34" customWidth="1"/>
    <col min="3369" max="3369" width="14.7109375" style="34" customWidth="1"/>
    <col min="3370" max="3370" width="15" style="34" customWidth="1"/>
    <col min="3371" max="3371" width="14.140625" style="34" customWidth="1"/>
    <col min="3372" max="3372" width="12.28515625" style="34" customWidth="1"/>
    <col min="3373" max="3373" width="19.28515625" style="34" customWidth="1"/>
    <col min="3374" max="3374" width="10.42578125" style="34" customWidth="1"/>
    <col min="3375" max="3375" width="9.140625" style="34"/>
    <col min="3376" max="3376" width="8.42578125" style="34" customWidth="1"/>
    <col min="3377" max="3602" width="9.140625" style="34"/>
    <col min="3603" max="3603" width="8.42578125" style="34" customWidth="1"/>
    <col min="3604" max="3604" width="43.42578125" style="34" customWidth="1"/>
    <col min="3605" max="3608" width="0" style="34" hidden="1" customWidth="1"/>
    <col min="3609" max="3609" width="0.28515625" style="34" customWidth="1"/>
    <col min="3610" max="3610" width="13.5703125" style="34" customWidth="1"/>
    <col min="3611" max="3611" width="13" style="34" customWidth="1"/>
    <col min="3612" max="3612" width="10.7109375" style="34" customWidth="1"/>
    <col min="3613" max="3613" width="9.5703125" style="34" customWidth="1"/>
    <col min="3614" max="3615" width="12.85546875" style="34" customWidth="1"/>
    <col min="3616" max="3616" width="9.42578125" style="34" customWidth="1"/>
    <col min="3617" max="3617" width="10.42578125" style="34" customWidth="1"/>
    <col min="3618" max="3618" width="12.42578125" style="34" customWidth="1"/>
    <col min="3619" max="3619" width="12.85546875" style="34" customWidth="1"/>
    <col min="3620" max="3620" width="9.42578125" style="34" customWidth="1"/>
    <col min="3621" max="3621" width="11.85546875" style="34" customWidth="1"/>
    <col min="3622" max="3622" width="24.140625" style="34" customWidth="1"/>
    <col min="3623" max="3623" width="17.5703125" style="34" customWidth="1"/>
    <col min="3624" max="3624" width="24.140625" style="34" customWidth="1"/>
    <col min="3625" max="3625" width="14.7109375" style="34" customWidth="1"/>
    <col min="3626" max="3626" width="15" style="34" customWidth="1"/>
    <col min="3627" max="3627" width="14.140625" style="34" customWidth="1"/>
    <col min="3628" max="3628" width="12.28515625" style="34" customWidth="1"/>
    <col min="3629" max="3629" width="19.28515625" style="34" customWidth="1"/>
    <col min="3630" max="3630" width="10.42578125" style="34" customWidth="1"/>
    <col min="3631" max="3631" width="9.140625" style="34"/>
    <col min="3632" max="3632" width="8.42578125" style="34" customWidth="1"/>
    <col min="3633" max="3858" width="9.140625" style="34"/>
    <col min="3859" max="3859" width="8.42578125" style="34" customWidth="1"/>
    <col min="3860" max="3860" width="43.42578125" style="34" customWidth="1"/>
    <col min="3861" max="3864" width="0" style="34" hidden="1" customWidth="1"/>
    <col min="3865" max="3865" width="0.28515625" style="34" customWidth="1"/>
    <col min="3866" max="3866" width="13.5703125" style="34" customWidth="1"/>
    <col min="3867" max="3867" width="13" style="34" customWidth="1"/>
    <col min="3868" max="3868" width="10.7109375" style="34" customWidth="1"/>
    <col min="3869" max="3869" width="9.5703125" style="34" customWidth="1"/>
    <col min="3870" max="3871" width="12.85546875" style="34" customWidth="1"/>
    <col min="3872" max="3872" width="9.42578125" style="34" customWidth="1"/>
    <col min="3873" max="3873" width="10.42578125" style="34" customWidth="1"/>
    <col min="3874" max="3874" width="12.42578125" style="34" customWidth="1"/>
    <col min="3875" max="3875" width="12.85546875" style="34" customWidth="1"/>
    <col min="3876" max="3876" width="9.42578125" style="34" customWidth="1"/>
    <col min="3877" max="3877" width="11.85546875" style="34" customWidth="1"/>
    <col min="3878" max="3878" width="24.140625" style="34" customWidth="1"/>
    <col min="3879" max="3879" width="17.5703125" style="34" customWidth="1"/>
    <col min="3880" max="3880" width="24.140625" style="34" customWidth="1"/>
    <col min="3881" max="3881" width="14.7109375" style="34" customWidth="1"/>
    <col min="3882" max="3882" width="15" style="34" customWidth="1"/>
    <col min="3883" max="3883" width="14.140625" style="34" customWidth="1"/>
    <col min="3884" max="3884" width="12.28515625" style="34" customWidth="1"/>
    <col min="3885" max="3885" width="19.28515625" style="34" customWidth="1"/>
    <col min="3886" max="3886" width="10.42578125" style="34" customWidth="1"/>
    <col min="3887" max="3887" width="9.140625" style="34"/>
    <col min="3888" max="3888" width="8.42578125" style="34" customWidth="1"/>
    <col min="3889" max="4114" width="9.140625" style="34"/>
    <col min="4115" max="4115" width="8.42578125" style="34" customWidth="1"/>
    <col min="4116" max="4116" width="43.42578125" style="34" customWidth="1"/>
    <col min="4117" max="4120" width="0" style="34" hidden="1" customWidth="1"/>
    <col min="4121" max="4121" width="0.28515625" style="34" customWidth="1"/>
    <col min="4122" max="4122" width="13.5703125" style="34" customWidth="1"/>
    <col min="4123" max="4123" width="13" style="34" customWidth="1"/>
    <col min="4124" max="4124" width="10.7109375" style="34" customWidth="1"/>
    <col min="4125" max="4125" width="9.5703125" style="34" customWidth="1"/>
    <col min="4126" max="4127" width="12.85546875" style="34" customWidth="1"/>
    <col min="4128" max="4128" width="9.42578125" style="34" customWidth="1"/>
    <col min="4129" max="4129" width="10.42578125" style="34" customWidth="1"/>
    <col min="4130" max="4130" width="12.42578125" style="34" customWidth="1"/>
    <col min="4131" max="4131" width="12.85546875" style="34" customWidth="1"/>
    <col min="4132" max="4132" width="9.42578125" style="34" customWidth="1"/>
    <col min="4133" max="4133" width="11.85546875" style="34" customWidth="1"/>
    <col min="4134" max="4134" width="24.140625" style="34" customWidth="1"/>
    <col min="4135" max="4135" width="17.5703125" style="34" customWidth="1"/>
    <col min="4136" max="4136" width="24.140625" style="34" customWidth="1"/>
    <col min="4137" max="4137" width="14.7109375" style="34" customWidth="1"/>
    <col min="4138" max="4138" width="15" style="34" customWidth="1"/>
    <col min="4139" max="4139" width="14.140625" style="34" customWidth="1"/>
    <col min="4140" max="4140" width="12.28515625" style="34" customWidth="1"/>
    <col min="4141" max="4141" width="19.28515625" style="34" customWidth="1"/>
    <col min="4142" max="4142" width="10.42578125" style="34" customWidth="1"/>
    <col min="4143" max="4143" width="9.140625" style="34"/>
    <col min="4144" max="4144" width="8.42578125" style="34" customWidth="1"/>
    <col min="4145" max="4370" width="9.140625" style="34"/>
    <col min="4371" max="4371" width="8.42578125" style="34" customWidth="1"/>
    <col min="4372" max="4372" width="43.42578125" style="34" customWidth="1"/>
    <col min="4373" max="4376" width="0" style="34" hidden="1" customWidth="1"/>
    <col min="4377" max="4377" width="0.28515625" style="34" customWidth="1"/>
    <col min="4378" max="4378" width="13.5703125" style="34" customWidth="1"/>
    <col min="4379" max="4379" width="13" style="34" customWidth="1"/>
    <col min="4380" max="4380" width="10.7109375" style="34" customWidth="1"/>
    <col min="4381" max="4381" width="9.5703125" style="34" customWidth="1"/>
    <col min="4382" max="4383" width="12.85546875" style="34" customWidth="1"/>
    <col min="4384" max="4384" width="9.42578125" style="34" customWidth="1"/>
    <col min="4385" max="4385" width="10.42578125" style="34" customWidth="1"/>
    <col min="4386" max="4386" width="12.42578125" style="34" customWidth="1"/>
    <col min="4387" max="4387" width="12.85546875" style="34" customWidth="1"/>
    <col min="4388" max="4388" width="9.42578125" style="34" customWidth="1"/>
    <col min="4389" max="4389" width="11.85546875" style="34" customWidth="1"/>
    <col min="4390" max="4390" width="24.140625" style="34" customWidth="1"/>
    <col min="4391" max="4391" width="17.5703125" style="34" customWidth="1"/>
    <col min="4392" max="4392" width="24.140625" style="34" customWidth="1"/>
    <col min="4393" max="4393" width="14.7109375" style="34" customWidth="1"/>
    <col min="4394" max="4394" width="15" style="34" customWidth="1"/>
    <col min="4395" max="4395" width="14.140625" style="34" customWidth="1"/>
    <col min="4396" max="4396" width="12.28515625" style="34" customWidth="1"/>
    <col min="4397" max="4397" width="19.28515625" style="34" customWidth="1"/>
    <col min="4398" max="4398" width="10.42578125" style="34" customWidth="1"/>
    <col min="4399" max="4399" width="9.140625" style="34"/>
    <col min="4400" max="4400" width="8.42578125" style="34" customWidth="1"/>
    <col min="4401" max="4626" width="9.140625" style="34"/>
    <col min="4627" max="4627" width="8.42578125" style="34" customWidth="1"/>
    <col min="4628" max="4628" width="43.42578125" style="34" customWidth="1"/>
    <col min="4629" max="4632" width="0" style="34" hidden="1" customWidth="1"/>
    <col min="4633" max="4633" width="0.28515625" style="34" customWidth="1"/>
    <col min="4634" max="4634" width="13.5703125" style="34" customWidth="1"/>
    <col min="4635" max="4635" width="13" style="34" customWidth="1"/>
    <col min="4636" max="4636" width="10.7109375" style="34" customWidth="1"/>
    <col min="4637" max="4637" width="9.5703125" style="34" customWidth="1"/>
    <col min="4638" max="4639" width="12.85546875" style="34" customWidth="1"/>
    <col min="4640" max="4640" width="9.42578125" style="34" customWidth="1"/>
    <col min="4641" max="4641" width="10.42578125" style="34" customWidth="1"/>
    <col min="4642" max="4642" width="12.42578125" style="34" customWidth="1"/>
    <col min="4643" max="4643" width="12.85546875" style="34" customWidth="1"/>
    <col min="4644" max="4644" width="9.42578125" style="34" customWidth="1"/>
    <col min="4645" max="4645" width="11.85546875" style="34" customWidth="1"/>
    <col min="4646" max="4646" width="24.140625" style="34" customWidth="1"/>
    <col min="4647" max="4647" width="17.5703125" style="34" customWidth="1"/>
    <col min="4648" max="4648" width="24.140625" style="34" customWidth="1"/>
    <col min="4649" max="4649" width="14.7109375" style="34" customWidth="1"/>
    <col min="4650" max="4650" width="15" style="34" customWidth="1"/>
    <col min="4651" max="4651" width="14.140625" style="34" customWidth="1"/>
    <col min="4652" max="4652" width="12.28515625" style="34" customWidth="1"/>
    <col min="4653" max="4653" width="19.28515625" style="34" customWidth="1"/>
    <col min="4654" max="4654" width="10.42578125" style="34" customWidth="1"/>
    <col min="4655" max="4655" width="9.140625" style="34"/>
    <col min="4656" max="4656" width="8.42578125" style="34" customWidth="1"/>
    <col min="4657" max="4882" width="9.140625" style="34"/>
    <col min="4883" max="4883" width="8.42578125" style="34" customWidth="1"/>
    <col min="4884" max="4884" width="43.42578125" style="34" customWidth="1"/>
    <col min="4885" max="4888" width="0" style="34" hidden="1" customWidth="1"/>
    <col min="4889" max="4889" width="0.28515625" style="34" customWidth="1"/>
    <col min="4890" max="4890" width="13.5703125" style="34" customWidth="1"/>
    <col min="4891" max="4891" width="13" style="34" customWidth="1"/>
    <col min="4892" max="4892" width="10.7109375" style="34" customWidth="1"/>
    <col min="4893" max="4893" width="9.5703125" style="34" customWidth="1"/>
    <col min="4894" max="4895" width="12.85546875" style="34" customWidth="1"/>
    <col min="4896" max="4896" width="9.42578125" style="34" customWidth="1"/>
    <col min="4897" max="4897" width="10.42578125" style="34" customWidth="1"/>
    <col min="4898" max="4898" width="12.42578125" style="34" customWidth="1"/>
    <col min="4899" max="4899" width="12.85546875" style="34" customWidth="1"/>
    <col min="4900" max="4900" width="9.42578125" style="34" customWidth="1"/>
    <col min="4901" max="4901" width="11.85546875" style="34" customWidth="1"/>
    <col min="4902" max="4902" width="24.140625" style="34" customWidth="1"/>
    <col min="4903" max="4903" width="17.5703125" style="34" customWidth="1"/>
    <col min="4904" max="4904" width="24.140625" style="34" customWidth="1"/>
    <col min="4905" max="4905" width="14.7109375" style="34" customWidth="1"/>
    <col min="4906" max="4906" width="15" style="34" customWidth="1"/>
    <col min="4907" max="4907" width="14.140625" style="34" customWidth="1"/>
    <col min="4908" max="4908" width="12.28515625" style="34" customWidth="1"/>
    <col min="4909" max="4909" width="19.28515625" style="34" customWidth="1"/>
    <col min="4910" max="4910" width="10.42578125" style="34" customWidth="1"/>
    <col min="4911" max="4911" width="9.140625" style="34"/>
    <col min="4912" max="4912" width="8.42578125" style="34" customWidth="1"/>
    <col min="4913" max="5138" width="9.140625" style="34"/>
    <col min="5139" max="5139" width="8.42578125" style="34" customWidth="1"/>
    <col min="5140" max="5140" width="43.42578125" style="34" customWidth="1"/>
    <col min="5141" max="5144" width="0" style="34" hidden="1" customWidth="1"/>
    <col min="5145" max="5145" width="0.28515625" style="34" customWidth="1"/>
    <col min="5146" max="5146" width="13.5703125" style="34" customWidth="1"/>
    <col min="5147" max="5147" width="13" style="34" customWidth="1"/>
    <col min="5148" max="5148" width="10.7109375" style="34" customWidth="1"/>
    <col min="5149" max="5149" width="9.5703125" style="34" customWidth="1"/>
    <col min="5150" max="5151" width="12.85546875" style="34" customWidth="1"/>
    <col min="5152" max="5152" width="9.42578125" style="34" customWidth="1"/>
    <col min="5153" max="5153" width="10.42578125" style="34" customWidth="1"/>
    <col min="5154" max="5154" width="12.42578125" style="34" customWidth="1"/>
    <col min="5155" max="5155" width="12.85546875" style="34" customWidth="1"/>
    <col min="5156" max="5156" width="9.42578125" style="34" customWidth="1"/>
    <col min="5157" max="5157" width="11.85546875" style="34" customWidth="1"/>
    <col min="5158" max="5158" width="24.140625" style="34" customWidth="1"/>
    <col min="5159" max="5159" width="17.5703125" style="34" customWidth="1"/>
    <col min="5160" max="5160" width="24.140625" style="34" customWidth="1"/>
    <col min="5161" max="5161" width="14.7109375" style="34" customWidth="1"/>
    <col min="5162" max="5162" width="15" style="34" customWidth="1"/>
    <col min="5163" max="5163" width="14.140625" style="34" customWidth="1"/>
    <col min="5164" max="5164" width="12.28515625" style="34" customWidth="1"/>
    <col min="5165" max="5165" width="19.28515625" style="34" customWidth="1"/>
    <col min="5166" max="5166" width="10.42578125" style="34" customWidth="1"/>
    <col min="5167" max="5167" width="9.140625" style="34"/>
    <col min="5168" max="5168" width="8.42578125" style="34" customWidth="1"/>
    <col min="5169" max="5394" width="9.140625" style="34"/>
    <col min="5395" max="5395" width="8.42578125" style="34" customWidth="1"/>
    <col min="5396" max="5396" width="43.42578125" style="34" customWidth="1"/>
    <col min="5397" max="5400" width="0" style="34" hidden="1" customWidth="1"/>
    <col min="5401" max="5401" width="0.28515625" style="34" customWidth="1"/>
    <col min="5402" max="5402" width="13.5703125" style="34" customWidth="1"/>
    <col min="5403" max="5403" width="13" style="34" customWidth="1"/>
    <col min="5404" max="5404" width="10.7109375" style="34" customWidth="1"/>
    <col min="5405" max="5405" width="9.5703125" style="34" customWidth="1"/>
    <col min="5406" max="5407" width="12.85546875" style="34" customWidth="1"/>
    <col min="5408" max="5408" width="9.42578125" style="34" customWidth="1"/>
    <col min="5409" max="5409" width="10.42578125" style="34" customWidth="1"/>
    <col min="5410" max="5410" width="12.42578125" style="34" customWidth="1"/>
    <col min="5411" max="5411" width="12.85546875" style="34" customWidth="1"/>
    <col min="5412" max="5412" width="9.42578125" style="34" customWidth="1"/>
    <col min="5413" max="5413" width="11.85546875" style="34" customWidth="1"/>
    <col min="5414" max="5414" width="24.140625" style="34" customWidth="1"/>
    <col min="5415" max="5415" width="17.5703125" style="34" customWidth="1"/>
    <col min="5416" max="5416" width="24.140625" style="34" customWidth="1"/>
    <col min="5417" max="5417" width="14.7109375" style="34" customWidth="1"/>
    <col min="5418" max="5418" width="15" style="34" customWidth="1"/>
    <col min="5419" max="5419" width="14.140625" style="34" customWidth="1"/>
    <col min="5420" max="5420" width="12.28515625" style="34" customWidth="1"/>
    <col min="5421" max="5421" width="19.28515625" style="34" customWidth="1"/>
    <col min="5422" max="5422" width="10.42578125" style="34" customWidth="1"/>
    <col min="5423" max="5423" width="9.140625" style="34"/>
    <col min="5424" max="5424" width="8.42578125" style="34" customWidth="1"/>
    <col min="5425" max="5650" width="9.140625" style="34"/>
    <col min="5651" max="5651" width="8.42578125" style="34" customWidth="1"/>
    <col min="5652" max="5652" width="43.42578125" style="34" customWidth="1"/>
    <col min="5653" max="5656" width="0" style="34" hidden="1" customWidth="1"/>
    <col min="5657" max="5657" width="0.28515625" style="34" customWidth="1"/>
    <col min="5658" max="5658" width="13.5703125" style="34" customWidth="1"/>
    <col min="5659" max="5659" width="13" style="34" customWidth="1"/>
    <col min="5660" max="5660" width="10.7109375" style="34" customWidth="1"/>
    <col min="5661" max="5661" width="9.5703125" style="34" customWidth="1"/>
    <col min="5662" max="5663" width="12.85546875" style="34" customWidth="1"/>
    <col min="5664" max="5664" width="9.42578125" style="34" customWidth="1"/>
    <col min="5665" max="5665" width="10.42578125" style="34" customWidth="1"/>
    <col min="5666" max="5666" width="12.42578125" style="34" customWidth="1"/>
    <col min="5667" max="5667" width="12.85546875" style="34" customWidth="1"/>
    <col min="5668" max="5668" width="9.42578125" style="34" customWidth="1"/>
    <col min="5669" max="5669" width="11.85546875" style="34" customWidth="1"/>
    <col min="5670" max="5670" width="24.140625" style="34" customWidth="1"/>
    <col min="5671" max="5671" width="17.5703125" style="34" customWidth="1"/>
    <col min="5672" max="5672" width="24.140625" style="34" customWidth="1"/>
    <col min="5673" max="5673" width="14.7109375" style="34" customWidth="1"/>
    <col min="5674" max="5674" width="15" style="34" customWidth="1"/>
    <col min="5675" max="5675" width="14.140625" style="34" customWidth="1"/>
    <col min="5676" max="5676" width="12.28515625" style="34" customWidth="1"/>
    <col min="5677" max="5677" width="19.28515625" style="34" customWidth="1"/>
    <col min="5678" max="5678" width="10.42578125" style="34" customWidth="1"/>
    <col min="5679" max="5679" width="9.140625" style="34"/>
    <col min="5680" max="5680" width="8.42578125" style="34" customWidth="1"/>
    <col min="5681" max="5906" width="9.140625" style="34"/>
    <col min="5907" max="5907" width="8.42578125" style="34" customWidth="1"/>
    <col min="5908" max="5908" width="43.42578125" style="34" customWidth="1"/>
    <col min="5909" max="5912" width="0" style="34" hidden="1" customWidth="1"/>
    <col min="5913" max="5913" width="0.28515625" style="34" customWidth="1"/>
    <col min="5914" max="5914" width="13.5703125" style="34" customWidth="1"/>
    <col min="5915" max="5915" width="13" style="34" customWidth="1"/>
    <col min="5916" max="5916" width="10.7109375" style="34" customWidth="1"/>
    <col min="5917" max="5917" width="9.5703125" style="34" customWidth="1"/>
    <col min="5918" max="5919" width="12.85546875" style="34" customWidth="1"/>
    <col min="5920" max="5920" width="9.42578125" style="34" customWidth="1"/>
    <col min="5921" max="5921" width="10.42578125" style="34" customWidth="1"/>
    <col min="5922" max="5922" width="12.42578125" style="34" customWidth="1"/>
    <col min="5923" max="5923" width="12.85546875" style="34" customWidth="1"/>
    <col min="5924" max="5924" width="9.42578125" style="34" customWidth="1"/>
    <col min="5925" max="5925" width="11.85546875" style="34" customWidth="1"/>
    <col min="5926" max="5926" width="24.140625" style="34" customWidth="1"/>
    <col min="5927" max="5927" width="17.5703125" style="34" customWidth="1"/>
    <col min="5928" max="5928" width="24.140625" style="34" customWidth="1"/>
    <col min="5929" max="5929" width="14.7109375" style="34" customWidth="1"/>
    <col min="5930" max="5930" width="15" style="34" customWidth="1"/>
    <col min="5931" max="5931" width="14.140625" style="34" customWidth="1"/>
    <col min="5932" max="5932" width="12.28515625" style="34" customWidth="1"/>
    <col min="5933" max="5933" width="19.28515625" style="34" customWidth="1"/>
    <col min="5934" max="5934" width="10.42578125" style="34" customWidth="1"/>
    <col min="5935" max="5935" width="9.140625" style="34"/>
    <col min="5936" max="5936" width="8.42578125" style="34" customWidth="1"/>
    <col min="5937" max="6162" width="9.140625" style="34"/>
    <col min="6163" max="6163" width="8.42578125" style="34" customWidth="1"/>
    <col min="6164" max="6164" width="43.42578125" style="34" customWidth="1"/>
    <col min="6165" max="6168" width="0" style="34" hidden="1" customWidth="1"/>
    <col min="6169" max="6169" width="0.28515625" style="34" customWidth="1"/>
    <col min="6170" max="6170" width="13.5703125" style="34" customWidth="1"/>
    <col min="6171" max="6171" width="13" style="34" customWidth="1"/>
    <col min="6172" max="6172" width="10.7109375" style="34" customWidth="1"/>
    <col min="6173" max="6173" width="9.5703125" style="34" customWidth="1"/>
    <col min="6174" max="6175" width="12.85546875" style="34" customWidth="1"/>
    <col min="6176" max="6176" width="9.42578125" style="34" customWidth="1"/>
    <col min="6177" max="6177" width="10.42578125" style="34" customWidth="1"/>
    <col min="6178" max="6178" width="12.42578125" style="34" customWidth="1"/>
    <col min="6179" max="6179" width="12.85546875" style="34" customWidth="1"/>
    <col min="6180" max="6180" width="9.42578125" style="34" customWidth="1"/>
    <col min="6181" max="6181" width="11.85546875" style="34" customWidth="1"/>
    <col min="6182" max="6182" width="24.140625" style="34" customWidth="1"/>
    <col min="6183" max="6183" width="17.5703125" style="34" customWidth="1"/>
    <col min="6184" max="6184" width="24.140625" style="34" customWidth="1"/>
    <col min="6185" max="6185" width="14.7109375" style="34" customWidth="1"/>
    <col min="6186" max="6186" width="15" style="34" customWidth="1"/>
    <col min="6187" max="6187" width="14.140625" style="34" customWidth="1"/>
    <col min="6188" max="6188" width="12.28515625" style="34" customWidth="1"/>
    <col min="6189" max="6189" width="19.28515625" style="34" customWidth="1"/>
    <col min="6190" max="6190" width="10.42578125" style="34" customWidth="1"/>
    <col min="6191" max="6191" width="9.140625" style="34"/>
    <col min="6192" max="6192" width="8.42578125" style="34" customWidth="1"/>
    <col min="6193" max="6418" width="9.140625" style="34"/>
    <col min="6419" max="6419" width="8.42578125" style="34" customWidth="1"/>
    <col min="6420" max="6420" width="43.42578125" style="34" customWidth="1"/>
    <col min="6421" max="6424" width="0" style="34" hidden="1" customWidth="1"/>
    <col min="6425" max="6425" width="0.28515625" style="34" customWidth="1"/>
    <col min="6426" max="6426" width="13.5703125" style="34" customWidth="1"/>
    <col min="6427" max="6427" width="13" style="34" customWidth="1"/>
    <col min="6428" max="6428" width="10.7109375" style="34" customWidth="1"/>
    <col min="6429" max="6429" width="9.5703125" style="34" customWidth="1"/>
    <col min="6430" max="6431" width="12.85546875" style="34" customWidth="1"/>
    <col min="6432" max="6432" width="9.42578125" style="34" customWidth="1"/>
    <col min="6433" max="6433" width="10.42578125" style="34" customWidth="1"/>
    <col min="6434" max="6434" width="12.42578125" style="34" customWidth="1"/>
    <col min="6435" max="6435" width="12.85546875" style="34" customWidth="1"/>
    <col min="6436" max="6436" width="9.42578125" style="34" customWidth="1"/>
    <col min="6437" max="6437" width="11.85546875" style="34" customWidth="1"/>
    <col min="6438" max="6438" width="24.140625" style="34" customWidth="1"/>
    <col min="6439" max="6439" width="17.5703125" style="34" customWidth="1"/>
    <col min="6440" max="6440" width="24.140625" style="34" customWidth="1"/>
    <col min="6441" max="6441" width="14.7109375" style="34" customWidth="1"/>
    <col min="6442" max="6442" width="15" style="34" customWidth="1"/>
    <col min="6443" max="6443" width="14.140625" style="34" customWidth="1"/>
    <col min="6444" max="6444" width="12.28515625" style="34" customWidth="1"/>
    <col min="6445" max="6445" width="19.28515625" style="34" customWidth="1"/>
    <col min="6446" max="6446" width="10.42578125" style="34" customWidth="1"/>
    <col min="6447" max="6447" width="9.140625" style="34"/>
    <col min="6448" max="6448" width="8.42578125" style="34" customWidth="1"/>
    <col min="6449" max="6674" width="9.140625" style="34"/>
    <col min="6675" max="6675" width="8.42578125" style="34" customWidth="1"/>
    <col min="6676" max="6676" width="43.42578125" style="34" customWidth="1"/>
    <col min="6677" max="6680" width="0" style="34" hidden="1" customWidth="1"/>
    <col min="6681" max="6681" width="0.28515625" style="34" customWidth="1"/>
    <col min="6682" max="6682" width="13.5703125" style="34" customWidth="1"/>
    <col min="6683" max="6683" width="13" style="34" customWidth="1"/>
    <col min="6684" max="6684" width="10.7109375" style="34" customWidth="1"/>
    <col min="6685" max="6685" width="9.5703125" style="34" customWidth="1"/>
    <col min="6686" max="6687" width="12.85546875" style="34" customWidth="1"/>
    <col min="6688" max="6688" width="9.42578125" style="34" customWidth="1"/>
    <col min="6689" max="6689" width="10.42578125" style="34" customWidth="1"/>
    <col min="6690" max="6690" width="12.42578125" style="34" customWidth="1"/>
    <col min="6691" max="6691" width="12.85546875" style="34" customWidth="1"/>
    <col min="6692" max="6692" width="9.42578125" style="34" customWidth="1"/>
    <col min="6693" max="6693" width="11.85546875" style="34" customWidth="1"/>
    <col min="6694" max="6694" width="24.140625" style="34" customWidth="1"/>
    <col min="6695" max="6695" width="17.5703125" style="34" customWidth="1"/>
    <col min="6696" max="6696" width="24.140625" style="34" customWidth="1"/>
    <col min="6697" max="6697" width="14.7109375" style="34" customWidth="1"/>
    <col min="6698" max="6698" width="15" style="34" customWidth="1"/>
    <col min="6699" max="6699" width="14.140625" style="34" customWidth="1"/>
    <col min="6700" max="6700" width="12.28515625" style="34" customWidth="1"/>
    <col min="6701" max="6701" width="19.28515625" style="34" customWidth="1"/>
    <col min="6702" max="6702" width="10.42578125" style="34" customWidth="1"/>
    <col min="6703" max="6703" width="9.140625" style="34"/>
    <col min="6704" max="6704" width="8.42578125" style="34" customWidth="1"/>
    <col min="6705" max="6930" width="9.140625" style="34"/>
    <col min="6931" max="6931" width="8.42578125" style="34" customWidth="1"/>
    <col min="6932" max="6932" width="43.42578125" style="34" customWidth="1"/>
    <col min="6933" max="6936" width="0" style="34" hidden="1" customWidth="1"/>
    <col min="6937" max="6937" width="0.28515625" style="34" customWidth="1"/>
    <col min="6938" max="6938" width="13.5703125" style="34" customWidth="1"/>
    <col min="6939" max="6939" width="13" style="34" customWidth="1"/>
    <col min="6940" max="6940" width="10.7109375" style="34" customWidth="1"/>
    <col min="6941" max="6941" width="9.5703125" style="34" customWidth="1"/>
    <col min="6942" max="6943" width="12.85546875" style="34" customWidth="1"/>
    <col min="6944" max="6944" width="9.42578125" style="34" customWidth="1"/>
    <col min="6945" max="6945" width="10.42578125" style="34" customWidth="1"/>
    <col min="6946" max="6946" width="12.42578125" style="34" customWidth="1"/>
    <col min="6947" max="6947" width="12.85546875" style="34" customWidth="1"/>
    <col min="6948" max="6948" width="9.42578125" style="34" customWidth="1"/>
    <col min="6949" max="6949" width="11.85546875" style="34" customWidth="1"/>
    <col min="6950" max="6950" width="24.140625" style="34" customWidth="1"/>
    <col min="6951" max="6951" width="17.5703125" style="34" customWidth="1"/>
    <col min="6952" max="6952" width="24.140625" style="34" customWidth="1"/>
    <col min="6953" max="6953" width="14.7109375" style="34" customWidth="1"/>
    <col min="6954" max="6954" width="15" style="34" customWidth="1"/>
    <col min="6955" max="6955" width="14.140625" style="34" customWidth="1"/>
    <col min="6956" max="6956" width="12.28515625" style="34" customWidth="1"/>
    <col min="6957" max="6957" width="19.28515625" style="34" customWidth="1"/>
    <col min="6958" max="6958" width="10.42578125" style="34" customWidth="1"/>
    <col min="6959" max="6959" width="9.140625" style="34"/>
    <col min="6960" max="6960" width="8.42578125" style="34" customWidth="1"/>
    <col min="6961" max="7186" width="9.140625" style="34"/>
    <col min="7187" max="7187" width="8.42578125" style="34" customWidth="1"/>
    <col min="7188" max="7188" width="43.42578125" style="34" customWidth="1"/>
    <col min="7189" max="7192" width="0" style="34" hidden="1" customWidth="1"/>
    <col min="7193" max="7193" width="0.28515625" style="34" customWidth="1"/>
    <col min="7194" max="7194" width="13.5703125" style="34" customWidth="1"/>
    <col min="7195" max="7195" width="13" style="34" customWidth="1"/>
    <col min="7196" max="7196" width="10.7109375" style="34" customWidth="1"/>
    <col min="7197" max="7197" width="9.5703125" style="34" customWidth="1"/>
    <col min="7198" max="7199" width="12.85546875" style="34" customWidth="1"/>
    <col min="7200" max="7200" width="9.42578125" style="34" customWidth="1"/>
    <col min="7201" max="7201" width="10.42578125" style="34" customWidth="1"/>
    <col min="7202" max="7202" width="12.42578125" style="34" customWidth="1"/>
    <col min="7203" max="7203" width="12.85546875" style="34" customWidth="1"/>
    <col min="7204" max="7204" width="9.42578125" style="34" customWidth="1"/>
    <col min="7205" max="7205" width="11.85546875" style="34" customWidth="1"/>
    <col min="7206" max="7206" width="24.140625" style="34" customWidth="1"/>
    <col min="7207" max="7207" width="17.5703125" style="34" customWidth="1"/>
    <col min="7208" max="7208" width="24.140625" style="34" customWidth="1"/>
    <col min="7209" max="7209" width="14.7109375" style="34" customWidth="1"/>
    <col min="7210" max="7210" width="15" style="34" customWidth="1"/>
    <col min="7211" max="7211" width="14.140625" style="34" customWidth="1"/>
    <col min="7212" max="7212" width="12.28515625" style="34" customWidth="1"/>
    <col min="7213" max="7213" width="19.28515625" style="34" customWidth="1"/>
    <col min="7214" max="7214" width="10.42578125" style="34" customWidth="1"/>
    <col min="7215" max="7215" width="9.140625" style="34"/>
    <col min="7216" max="7216" width="8.42578125" style="34" customWidth="1"/>
    <col min="7217" max="7442" width="9.140625" style="34"/>
    <col min="7443" max="7443" width="8.42578125" style="34" customWidth="1"/>
    <col min="7444" max="7444" width="43.42578125" style="34" customWidth="1"/>
    <col min="7445" max="7448" width="0" style="34" hidden="1" customWidth="1"/>
    <col min="7449" max="7449" width="0.28515625" style="34" customWidth="1"/>
    <col min="7450" max="7450" width="13.5703125" style="34" customWidth="1"/>
    <col min="7451" max="7451" width="13" style="34" customWidth="1"/>
    <col min="7452" max="7452" width="10.7109375" style="34" customWidth="1"/>
    <col min="7453" max="7453" width="9.5703125" style="34" customWidth="1"/>
    <col min="7454" max="7455" width="12.85546875" style="34" customWidth="1"/>
    <col min="7456" max="7456" width="9.42578125" style="34" customWidth="1"/>
    <col min="7457" max="7457" width="10.42578125" style="34" customWidth="1"/>
    <col min="7458" max="7458" width="12.42578125" style="34" customWidth="1"/>
    <col min="7459" max="7459" width="12.85546875" style="34" customWidth="1"/>
    <col min="7460" max="7460" width="9.42578125" style="34" customWidth="1"/>
    <col min="7461" max="7461" width="11.85546875" style="34" customWidth="1"/>
    <col min="7462" max="7462" width="24.140625" style="34" customWidth="1"/>
    <col min="7463" max="7463" width="17.5703125" style="34" customWidth="1"/>
    <col min="7464" max="7464" width="24.140625" style="34" customWidth="1"/>
    <col min="7465" max="7465" width="14.7109375" style="34" customWidth="1"/>
    <col min="7466" max="7466" width="15" style="34" customWidth="1"/>
    <col min="7467" max="7467" width="14.140625" style="34" customWidth="1"/>
    <col min="7468" max="7468" width="12.28515625" style="34" customWidth="1"/>
    <col min="7469" max="7469" width="19.28515625" style="34" customWidth="1"/>
    <col min="7470" max="7470" width="10.42578125" style="34" customWidth="1"/>
    <col min="7471" max="7471" width="9.140625" style="34"/>
    <col min="7472" max="7472" width="8.42578125" style="34" customWidth="1"/>
    <col min="7473" max="7698" width="9.140625" style="34"/>
    <col min="7699" max="7699" width="8.42578125" style="34" customWidth="1"/>
    <col min="7700" max="7700" width="43.42578125" style="34" customWidth="1"/>
    <col min="7701" max="7704" width="0" style="34" hidden="1" customWidth="1"/>
    <col min="7705" max="7705" width="0.28515625" style="34" customWidth="1"/>
    <col min="7706" max="7706" width="13.5703125" style="34" customWidth="1"/>
    <col min="7707" max="7707" width="13" style="34" customWidth="1"/>
    <col min="7708" max="7708" width="10.7109375" style="34" customWidth="1"/>
    <col min="7709" max="7709" width="9.5703125" style="34" customWidth="1"/>
    <col min="7710" max="7711" width="12.85546875" style="34" customWidth="1"/>
    <col min="7712" max="7712" width="9.42578125" style="34" customWidth="1"/>
    <col min="7713" max="7713" width="10.42578125" style="34" customWidth="1"/>
    <col min="7714" max="7714" width="12.42578125" style="34" customWidth="1"/>
    <col min="7715" max="7715" width="12.85546875" style="34" customWidth="1"/>
    <col min="7716" max="7716" width="9.42578125" style="34" customWidth="1"/>
    <col min="7717" max="7717" width="11.85546875" style="34" customWidth="1"/>
    <col min="7718" max="7718" width="24.140625" style="34" customWidth="1"/>
    <col min="7719" max="7719" width="17.5703125" style="34" customWidth="1"/>
    <col min="7720" max="7720" width="24.140625" style="34" customWidth="1"/>
    <col min="7721" max="7721" width="14.7109375" style="34" customWidth="1"/>
    <col min="7722" max="7722" width="15" style="34" customWidth="1"/>
    <col min="7723" max="7723" width="14.140625" style="34" customWidth="1"/>
    <col min="7724" max="7724" width="12.28515625" style="34" customWidth="1"/>
    <col min="7725" max="7725" width="19.28515625" style="34" customWidth="1"/>
    <col min="7726" max="7726" width="10.42578125" style="34" customWidth="1"/>
    <col min="7727" max="7727" width="9.140625" style="34"/>
    <col min="7728" max="7728" width="8.42578125" style="34" customWidth="1"/>
    <col min="7729" max="7954" width="9.140625" style="34"/>
    <col min="7955" max="7955" width="8.42578125" style="34" customWidth="1"/>
    <col min="7956" max="7956" width="43.42578125" style="34" customWidth="1"/>
    <col min="7957" max="7960" width="0" style="34" hidden="1" customWidth="1"/>
    <col min="7961" max="7961" width="0.28515625" style="34" customWidth="1"/>
    <col min="7962" max="7962" width="13.5703125" style="34" customWidth="1"/>
    <col min="7963" max="7963" width="13" style="34" customWidth="1"/>
    <col min="7964" max="7964" width="10.7109375" style="34" customWidth="1"/>
    <col min="7965" max="7965" width="9.5703125" style="34" customWidth="1"/>
    <col min="7966" max="7967" width="12.85546875" style="34" customWidth="1"/>
    <col min="7968" max="7968" width="9.42578125" style="34" customWidth="1"/>
    <col min="7969" max="7969" width="10.42578125" style="34" customWidth="1"/>
    <col min="7970" max="7970" width="12.42578125" style="34" customWidth="1"/>
    <col min="7971" max="7971" width="12.85546875" style="34" customWidth="1"/>
    <col min="7972" max="7972" width="9.42578125" style="34" customWidth="1"/>
    <col min="7973" max="7973" width="11.85546875" style="34" customWidth="1"/>
    <col min="7974" max="7974" width="24.140625" style="34" customWidth="1"/>
    <col min="7975" max="7975" width="17.5703125" style="34" customWidth="1"/>
    <col min="7976" max="7976" width="24.140625" style="34" customWidth="1"/>
    <col min="7977" max="7977" width="14.7109375" style="34" customWidth="1"/>
    <col min="7978" max="7978" width="15" style="34" customWidth="1"/>
    <col min="7979" max="7979" width="14.140625" style="34" customWidth="1"/>
    <col min="7980" max="7980" width="12.28515625" style="34" customWidth="1"/>
    <col min="7981" max="7981" width="19.28515625" style="34" customWidth="1"/>
    <col min="7982" max="7982" width="10.42578125" style="34" customWidth="1"/>
    <col min="7983" max="7983" width="9.140625" style="34"/>
    <col min="7984" max="7984" width="8.42578125" style="34" customWidth="1"/>
    <col min="7985" max="8210" width="9.140625" style="34"/>
    <col min="8211" max="8211" width="8.42578125" style="34" customWidth="1"/>
    <col min="8212" max="8212" width="43.42578125" style="34" customWidth="1"/>
    <col min="8213" max="8216" width="0" style="34" hidden="1" customWidth="1"/>
    <col min="8217" max="8217" width="0.28515625" style="34" customWidth="1"/>
    <col min="8218" max="8218" width="13.5703125" style="34" customWidth="1"/>
    <col min="8219" max="8219" width="13" style="34" customWidth="1"/>
    <col min="8220" max="8220" width="10.7109375" style="34" customWidth="1"/>
    <col min="8221" max="8221" width="9.5703125" style="34" customWidth="1"/>
    <col min="8222" max="8223" width="12.85546875" style="34" customWidth="1"/>
    <col min="8224" max="8224" width="9.42578125" style="34" customWidth="1"/>
    <col min="8225" max="8225" width="10.42578125" style="34" customWidth="1"/>
    <col min="8226" max="8226" width="12.42578125" style="34" customWidth="1"/>
    <col min="8227" max="8227" width="12.85546875" style="34" customWidth="1"/>
    <col min="8228" max="8228" width="9.42578125" style="34" customWidth="1"/>
    <col min="8229" max="8229" width="11.85546875" style="34" customWidth="1"/>
    <col min="8230" max="8230" width="24.140625" style="34" customWidth="1"/>
    <col min="8231" max="8231" width="17.5703125" style="34" customWidth="1"/>
    <col min="8232" max="8232" width="24.140625" style="34" customWidth="1"/>
    <col min="8233" max="8233" width="14.7109375" style="34" customWidth="1"/>
    <col min="8234" max="8234" width="15" style="34" customWidth="1"/>
    <col min="8235" max="8235" width="14.140625" style="34" customWidth="1"/>
    <col min="8236" max="8236" width="12.28515625" style="34" customWidth="1"/>
    <col min="8237" max="8237" width="19.28515625" style="34" customWidth="1"/>
    <col min="8238" max="8238" width="10.42578125" style="34" customWidth="1"/>
    <col min="8239" max="8239" width="9.140625" style="34"/>
    <col min="8240" max="8240" width="8.42578125" style="34" customWidth="1"/>
    <col min="8241" max="8466" width="9.140625" style="34"/>
    <col min="8467" max="8467" width="8.42578125" style="34" customWidth="1"/>
    <col min="8468" max="8468" width="43.42578125" style="34" customWidth="1"/>
    <col min="8469" max="8472" width="0" style="34" hidden="1" customWidth="1"/>
    <col min="8473" max="8473" width="0.28515625" style="34" customWidth="1"/>
    <col min="8474" max="8474" width="13.5703125" style="34" customWidth="1"/>
    <col min="8475" max="8475" width="13" style="34" customWidth="1"/>
    <col min="8476" max="8476" width="10.7109375" style="34" customWidth="1"/>
    <col min="8477" max="8477" width="9.5703125" style="34" customWidth="1"/>
    <col min="8478" max="8479" width="12.85546875" style="34" customWidth="1"/>
    <col min="8480" max="8480" width="9.42578125" style="34" customWidth="1"/>
    <col min="8481" max="8481" width="10.42578125" style="34" customWidth="1"/>
    <col min="8482" max="8482" width="12.42578125" style="34" customWidth="1"/>
    <col min="8483" max="8483" width="12.85546875" style="34" customWidth="1"/>
    <col min="8484" max="8484" width="9.42578125" style="34" customWidth="1"/>
    <col min="8485" max="8485" width="11.85546875" style="34" customWidth="1"/>
    <col min="8486" max="8486" width="24.140625" style="34" customWidth="1"/>
    <col min="8487" max="8487" width="17.5703125" style="34" customWidth="1"/>
    <col min="8488" max="8488" width="24.140625" style="34" customWidth="1"/>
    <col min="8489" max="8489" width="14.7109375" style="34" customWidth="1"/>
    <col min="8490" max="8490" width="15" style="34" customWidth="1"/>
    <col min="8491" max="8491" width="14.140625" style="34" customWidth="1"/>
    <col min="8492" max="8492" width="12.28515625" style="34" customWidth="1"/>
    <col min="8493" max="8493" width="19.28515625" style="34" customWidth="1"/>
    <col min="8494" max="8494" width="10.42578125" style="34" customWidth="1"/>
    <col min="8495" max="8495" width="9.140625" style="34"/>
    <col min="8496" max="8496" width="8.42578125" style="34" customWidth="1"/>
    <col min="8497" max="8722" width="9.140625" style="34"/>
    <col min="8723" max="8723" width="8.42578125" style="34" customWidth="1"/>
    <col min="8724" max="8724" width="43.42578125" style="34" customWidth="1"/>
    <col min="8725" max="8728" width="0" style="34" hidden="1" customWidth="1"/>
    <col min="8729" max="8729" width="0.28515625" style="34" customWidth="1"/>
    <col min="8730" max="8730" width="13.5703125" style="34" customWidth="1"/>
    <col min="8731" max="8731" width="13" style="34" customWidth="1"/>
    <col min="8732" max="8732" width="10.7109375" style="34" customWidth="1"/>
    <col min="8733" max="8733" width="9.5703125" style="34" customWidth="1"/>
    <col min="8734" max="8735" width="12.85546875" style="34" customWidth="1"/>
    <col min="8736" max="8736" width="9.42578125" style="34" customWidth="1"/>
    <col min="8737" max="8737" width="10.42578125" style="34" customWidth="1"/>
    <col min="8738" max="8738" width="12.42578125" style="34" customWidth="1"/>
    <col min="8739" max="8739" width="12.85546875" style="34" customWidth="1"/>
    <col min="8740" max="8740" width="9.42578125" style="34" customWidth="1"/>
    <col min="8741" max="8741" width="11.85546875" style="34" customWidth="1"/>
    <col min="8742" max="8742" width="24.140625" style="34" customWidth="1"/>
    <col min="8743" max="8743" width="17.5703125" style="34" customWidth="1"/>
    <col min="8744" max="8744" width="24.140625" style="34" customWidth="1"/>
    <col min="8745" max="8745" width="14.7109375" style="34" customWidth="1"/>
    <col min="8746" max="8746" width="15" style="34" customWidth="1"/>
    <col min="8747" max="8747" width="14.140625" style="34" customWidth="1"/>
    <col min="8748" max="8748" width="12.28515625" style="34" customWidth="1"/>
    <col min="8749" max="8749" width="19.28515625" style="34" customWidth="1"/>
    <col min="8750" max="8750" width="10.42578125" style="34" customWidth="1"/>
    <col min="8751" max="8751" width="9.140625" style="34"/>
    <col min="8752" max="8752" width="8.42578125" style="34" customWidth="1"/>
    <col min="8753" max="8978" width="9.140625" style="34"/>
    <col min="8979" max="8979" width="8.42578125" style="34" customWidth="1"/>
    <col min="8980" max="8980" width="43.42578125" style="34" customWidth="1"/>
    <col min="8981" max="8984" width="0" style="34" hidden="1" customWidth="1"/>
    <col min="8985" max="8985" width="0.28515625" style="34" customWidth="1"/>
    <col min="8986" max="8986" width="13.5703125" style="34" customWidth="1"/>
    <col min="8987" max="8987" width="13" style="34" customWidth="1"/>
    <col min="8988" max="8988" width="10.7109375" style="34" customWidth="1"/>
    <col min="8989" max="8989" width="9.5703125" style="34" customWidth="1"/>
    <col min="8990" max="8991" width="12.85546875" style="34" customWidth="1"/>
    <col min="8992" max="8992" width="9.42578125" style="34" customWidth="1"/>
    <col min="8993" max="8993" width="10.42578125" style="34" customWidth="1"/>
    <col min="8994" max="8994" width="12.42578125" style="34" customWidth="1"/>
    <col min="8995" max="8995" width="12.85546875" style="34" customWidth="1"/>
    <col min="8996" max="8996" width="9.42578125" style="34" customWidth="1"/>
    <col min="8997" max="8997" width="11.85546875" style="34" customWidth="1"/>
    <col min="8998" max="8998" width="24.140625" style="34" customWidth="1"/>
    <col min="8999" max="8999" width="17.5703125" style="34" customWidth="1"/>
    <col min="9000" max="9000" width="24.140625" style="34" customWidth="1"/>
    <col min="9001" max="9001" width="14.7109375" style="34" customWidth="1"/>
    <col min="9002" max="9002" width="15" style="34" customWidth="1"/>
    <col min="9003" max="9003" width="14.140625" style="34" customWidth="1"/>
    <col min="9004" max="9004" width="12.28515625" style="34" customWidth="1"/>
    <col min="9005" max="9005" width="19.28515625" style="34" customWidth="1"/>
    <col min="9006" max="9006" width="10.42578125" style="34" customWidth="1"/>
    <col min="9007" max="9007" width="9.140625" style="34"/>
    <col min="9008" max="9008" width="8.42578125" style="34" customWidth="1"/>
    <col min="9009" max="9234" width="9.140625" style="34"/>
    <col min="9235" max="9235" width="8.42578125" style="34" customWidth="1"/>
    <col min="9236" max="9236" width="43.42578125" style="34" customWidth="1"/>
    <col min="9237" max="9240" width="0" style="34" hidden="1" customWidth="1"/>
    <col min="9241" max="9241" width="0.28515625" style="34" customWidth="1"/>
    <col min="9242" max="9242" width="13.5703125" style="34" customWidth="1"/>
    <col min="9243" max="9243" width="13" style="34" customWidth="1"/>
    <col min="9244" max="9244" width="10.7109375" style="34" customWidth="1"/>
    <col min="9245" max="9245" width="9.5703125" style="34" customWidth="1"/>
    <col min="9246" max="9247" width="12.85546875" style="34" customWidth="1"/>
    <col min="9248" max="9248" width="9.42578125" style="34" customWidth="1"/>
    <col min="9249" max="9249" width="10.42578125" style="34" customWidth="1"/>
    <col min="9250" max="9250" width="12.42578125" style="34" customWidth="1"/>
    <col min="9251" max="9251" width="12.85546875" style="34" customWidth="1"/>
    <col min="9252" max="9252" width="9.42578125" style="34" customWidth="1"/>
    <col min="9253" max="9253" width="11.85546875" style="34" customWidth="1"/>
    <col min="9254" max="9254" width="24.140625" style="34" customWidth="1"/>
    <col min="9255" max="9255" width="17.5703125" style="34" customWidth="1"/>
    <col min="9256" max="9256" width="24.140625" style="34" customWidth="1"/>
    <col min="9257" max="9257" width="14.7109375" style="34" customWidth="1"/>
    <col min="9258" max="9258" width="15" style="34" customWidth="1"/>
    <col min="9259" max="9259" width="14.140625" style="34" customWidth="1"/>
    <col min="9260" max="9260" width="12.28515625" style="34" customWidth="1"/>
    <col min="9261" max="9261" width="19.28515625" style="34" customWidth="1"/>
    <col min="9262" max="9262" width="10.42578125" style="34" customWidth="1"/>
    <col min="9263" max="9263" width="9.140625" style="34"/>
    <col min="9264" max="9264" width="8.42578125" style="34" customWidth="1"/>
    <col min="9265" max="9490" width="9.140625" style="34"/>
    <col min="9491" max="9491" width="8.42578125" style="34" customWidth="1"/>
    <col min="9492" max="9492" width="43.42578125" style="34" customWidth="1"/>
    <col min="9493" max="9496" width="0" style="34" hidden="1" customWidth="1"/>
    <col min="9497" max="9497" width="0.28515625" style="34" customWidth="1"/>
    <col min="9498" max="9498" width="13.5703125" style="34" customWidth="1"/>
    <col min="9499" max="9499" width="13" style="34" customWidth="1"/>
    <col min="9500" max="9500" width="10.7109375" style="34" customWidth="1"/>
    <col min="9501" max="9501" width="9.5703125" style="34" customWidth="1"/>
    <col min="9502" max="9503" width="12.85546875" style="34" customWidth="1"/>
    <col min="9504" max="9504" width="9.42578125" style="34" customWidth="1"/>
    <col min="9505" max="9505" width="10.42578125" style="34" customWidth="1"/>
    <col min="9506" max="9506" width="12.42578125" style="34" customWidth="1"/>
    <col min="9507" max="9507" width="12.85546875" style="34" customWidth="1"/>
    <col min="9508" max="9508" width="9.42578125" style="34" customWidth="1"/>
    <col min="9509" max="9509" width="11.85546875" style="34" customWidth="1"/>
    <col min="9510" max="9510" width="24.140625" style="34" customWidth="1"/>
    <col min="9511" max="9511" width="17.5703125" style="34" customWidth="1"/>
    <col min="9512" max="9512" width="24.140625" style="34" customWidth="1"/>
    <col min="9513" max="9513" width="14.7109375" style="34" customWidth="1"/>
    <col min="9514" max="9514" width="15" style="34" customWidth="1"/>
    <col min="9515" max="9515" width="14.140625" style="34" customWidth="1"/>
    <col min="9516" max="9516" width="12.28515625" style="34" customWidth="1"/>
    <col min="9517" max="9517" width="19.28515625" style="34" customWidth="1"/>
    <col min="9518" max="9518" width="10.42578125" style="34" customWidth="1"/>
    <col min="9519" max="9519" width="9.140625" style="34"/>
    <col min="9520" max="9520" width="8.42578125" style="34" customWidth="1"/>
    <col min="9521" max="9746" width="9.140625" style="34"/>
    <col min="9747" max="9747" width="8.42578125" style="34" customWidth="1"/>
    <col min="9748" max="9748" width="43.42578125" style="34" customWidth="1"/>
    <col min="9749" max="9752" width="0" style="34" hidden="1" customWidth="1"/>
    <col min="9753" max="9753" width="0.28515625" style="34" customWidth="1"/>
    <col min="9754" max="9754" width="13.5703125" style="34" customWidth="1"/>
    <col min="9755" max="9755" width="13" style="34" customWidth="1"/>
    <col min="9756" max="9756" width="10.7109375" style="34" customWidth="1"/>
    <col min="9757" max="9757" width="9.5703125" style="34" customWidth="1"/>
    <col min="9758" max="9759" width="12.85546875" style="34" customWidth="1"/>
    <col min="9760" max="9760" width="9.42578125" style="34" customWidth="1"/>
    <col min="9761" max="9761" width="10.42578125" style="34" customWidth="1"/>
    <col min="9762" max="9762" width="12.42578125" style="34" customWidth="1"/>
    <col min="9763" max="9763" width="12.85546875" style="34" customWidth="1"/>
    <col min="9764" max="9764" width="9.42578125" style="34" customWidth="1"/>
    <col min="9765" max="9765" width="11.85546875" style="34" customWidth="1"/>
    <col min="9766" max="9766" width="24.140625" style="34" customWidth="1"/>
    <col min="9767" max="9767" width="17.5703125" style="34" customWidth="1"/>
    <col min="9768" max="9768" width="24.140625" style="34" customWidth="1"/>
    <col min="9769" max="9769" width="14.7109375" style="34" customWidth="1"/>
    <col min="9770" max="9770" width="15" style="34" customWidth="1"/>
    <col min="9771" max="9771" width="14.140625" style="34" customWidth="1"/>
    <col min="9772" max="9772" width="12.28515625" style="34" customWidth="1"/>
    <col min="9773" max="9773" width="19.28515625" style="34" customWidth="1"/>
    <col min="9774" max="9774" width="10.42578125" style="34" customWidth="1"/>
    <col min="9775" max="9775" width="9.140625" style="34"/>
    <col min="9776" max="9776" width="8.42578125" style="34" customWidth="1"/>
    <col min="9777" max="10002" width="9.140625" style="34"/>
    <col min="10003" max="10003" width="8.42578125" style="34" customWidth="1"/>
    <col min="10004" max="10004" width="43.42578125" style="34" customWidth="1"/>
    <col min="10005" max="10008" width="0" style="34" hidden="1" customWidth="1"/>
    <col min="10009" max="10009" width="0.28515625" style="34" customWidth="1"/>
    <col min="10010" max="10010" width="13.5703125" style="34" customWidth="1"/>
    <col min="10011" max="10011" width="13" style="34" customWidth="1"/>
    <col min="10012" max="10012" width="10.7109375" style="34" customWidth="1"/>
    <col min="10013" max="10013" width="9.5703125" style="34" customWidth="1"/>
    <col min="10014" max="10015" width="12.85546875" style="34" customWidth="1"/>
    <col min="10016" max="10016" width="9.42578125" style="34" customWidth="1"/>
    <col min="10017" max="10017" width="10.42578125" style="34" customWidth="1"/>
    <col min="10018" max="10018" width="12.42578125" style="34" customWidth="1"/>
    <col min="10019" max="10019" width="12.85546875" style="34" customWidth="1"/>
    <col min="10020" max="10020" width="9.42578125" style="34" customWidth="1"/>
    <col min="10021" max="10021" width="11.85546875" style="34" customWidth="1"/>
    <col min="10022" max="10022" width="24.140625" style="34" customWidth="1"/>
    <col min="10023" max="10023" width="17.5703125" style="34" customWidth="1"/>
    <col min="10024" max="10024" width="24.140625" style="34" customWidth="1"/>
    <col min="10025" max="10025" width="14.7109375" style="34" customWidth="1"/>
    <col min="10026" max="10026" width="15" style="34" customWidth="1"/>
    <col min="10027" max="10027" width="14.140625" style="34" customWidth="1"/>
    <col min="10028" max="10028" width="12.28515625" style="34" customWidth="1"/>
    <col min="10029" max="10029" width="19.28515625" style="34" customWidth="1"/>
    <col min="10030" max="10030" width="10.42578125" style="34" customWidth="1"/>
    <col min="10031" max="10031" width="9.140625" style="34"/>
    <col min="10032" max="10032" width="8.42578125" style="34" customWidth="1"/>
    <col min="10033" max="10258" width="9.140625" style="34"/>
    <col min="10259" max="10259" width="8.42578125" style="34" customWidth="1"/>
    <col min="10260" max="10260" width="43.42578125" style="34" customWidth="1"/>
    <col min="10261" max="10264" width="0" style="34" hidden="1" customWidth="1"/>
    <col min="10265" max="10265" width="0.28515625" style="34" customWidth="1"/>
    <col min="10266" max="10266" width="13.5703125" style="34" customWidth="1"/>
    <col min="10267" max="10267" width="13" style="34" customWidth="1"/>
    <col min="10268" max="10268" width="10.7109375" style="34" customWidth="1"/>
    <col min="10269" max="10269" width="9.5703125" style="34" customWidth="1"/>
    <col min="10270" max="10271" width="12.85546875" style="34" customWidth="1"/>
    <col min="10272" max="10272" width="9.42578125" style="34" customWidth="1"/>
    <col min="10273" max="10273" width="10.42578125" style="34" customWidth="1"/>
    <col min="10274" max="10274" width="12.42578125" style="34" customWidth="1"/>
    <col min="10275" max="10275" width="12.85546875" style="34" customWidth="1"/>
    <col min="10276" max="10276" width="9.42578125" style="34" customWidth="1"/>
    <col min="10277" max="10277" width="11.85546875" style="34" customWidth="1"/>
    <col min="10278" max="10278" width="24.140625" style="34" customWidth="1"/>
    <col min="10279" max="10279" width="17.5703125" style="34" customWidth="1"/>
    <col min="10280" max="10280" width="24.140625" style="34" customWidth="1"/>
    <col min="10281" max="10281" width="14.7109375" style="34" customWidth="1"/>
    <col min="10282" max="10282" width="15" style="34" customWidth="1"/>
    <col min="10283" max="10283" width="14.140625" style="34" customWidth="1"/>
    <col min="10284" max="10284" width="12.28515625" style="34" customWidth="1"/>
    <col min="10285" max="10285" width="19.28515625" style="34" customWidth="1"/>
    <col min="10286" max="10286" width="10.42578125" style="34" customWidth="1"/>
    <col min="10287" max="10287" width="9.140625" style="34"/>
    <col min="10288" max="10288" width="8.42578125" style="34" customWidth="1"/>
    <col min="10289" max="10514" width="9.140625" style="34"/>
    <col min="10515" max="10515" width="8.42578125" style="34" customWidth="1"/>
    <col min="10516" max="10516" width="43.42578125" style="34" customWidth="1"/>
    <col min="10517" max="10520" width="0" style="34" hidden="1" customWidth="1"/>
    <col min="10521" max="10521" width="0.28515625" style="34" customWidth="1"/>
    <col min="10522" max="10522" width="13.5703125" style="34" customWidth="1"/>
    <col min="10523" max="10523" width="13" style="34" customWidth="1"/>
    <col min="10524" max="10524" width="10.7109375" style="34" customWidth="1"/>
    <col min="10525" max="10525" width="9.5703125" style="34" customWidth="1"/>
    <col min="10526" max="10527" width="12.85546875" style="34" customWidth="1"/>
    <col min="10528" max="10528" width="9.42578125" style="34" customWidth="1"/>
    <col min="10529" max="10529" width="10.42578125" style="34" customWidth="1"/>
    <col min="10530" max="10530" width="12.42578125" style="34" customWidth="1"/>
    <col min="10531" max="10531" width="12.85546875" style="34" customWidth="1"/>
    <col min="10532" max="10532" width="9.42578125" style="34" customWidth="1"/>
    <col min="10533" max="10533" width="11.85546875" style="34" customWidth="1"/>
    <col min="10534" max="10534" width="24.140625" style="34" customWidth="1"/>
    <col min="10535" max="10535" width="17.5703125" style="34" customWidth="1"/>
    <col min="10536" max="10536" width="24.140625" style="34" customWidth="1"/>
    <col min="10537" max="10537" width="14.7109375" style="34" customWidth="1"/>
    <col min="10538" max="10538" width="15" style="34" customWidth="1"/>
    <col min="10539" max="10539" width="14.140625" style="34" customWidth="1"/>
    <col min="10540" max="10540" width="12.28515625" style="34" customWidth="1"/>
    <col min="10541" max="10541" width="19.28515625" style="34" customWidth="1"/>
    <col min="10542" max="10542" width="10.42578125" style="34" customWidth="1"/>
    <col min="10543" max="10543" width="9.140625" style="34"/>
    <col min="10544" max="10544" width="8.42578125" style="34" customWidth="1"/>
    <col min="10545" max="10770" width="9.140625" style="34"/>
    <col min="10771" max="10771" width="8.42578125" style="34" customWidth="1"/>
    <col min="10772" max="10772" width="43.42578125" style="34" customWidth="1"/>
    <col min="10773" max="10776" width="0" style="34" hidden="1" customWidth="1"/>
    <col min="10777" max="10777" width="0.28515625" style="34" customWidth="1"/>
    <col min="10778" max="10778" width="13.5703125" style="34" customWidth="1"/>
    <col min="10779" max="10779" width="13" style="34" customWidth="1"/>
    <col min="10780" max="10780" width="10.7109375" style="34" customWidth="1"/>
    <col min="10781" max="10781" width="9.5703125" style="34" customWidth="1"/>
    <col min="10782" max="10783" width="12.85546875" style="34" customWidth="1"/>
    <col min="10784" max="10784" width="9.42578125" style="34" customWidth="1"/>
    <col min="10785" max="10785" width="10.42578125" style="34" customWidth="1"/>
    <col min="10786" max="10786" width="12.42578125" style="34" customWidth="1"/>
    <col min="10787" max="10787" width="12.85546875" style="34" customWidth="1"/>
    <col min="10788" max="10788" width="9.42578125" style="34" customWidth="1"/>
    <col min="10789" max="10789" width="11.85546875" style="34" customWidth="1"/>
    <col min="10790" max="10790" width="24.140625" style="34" customWidth="1"/>
    <col min="10791" max="10791" width="17.5703125" style="34" customWidth="1"/>
    <col min="10792" max="10792" width="24.140625" style="34" customWidth="1"/>
    <col min="10793" max="10793" width="14.7109375" style="34" customWidth="1"/>
    <col min="10794" max="10794" width="15" style="34" customWidth="1"/>
    <col min="10795" max="10795" width="14.140625" style="34" customWidth="1"/>
    <col min="10796" max="10796" width="12.28515625" style="34" customWidth="1"/>
    <col min="10797" max="10797" width="19.28515625" style="34" customWidth="1"/>
    <col min="10798" max="10798" width="10.42578125" style="34" customWidth="1"/>
    <col min="10799" max="10799" width="9.140625" style="34"/>
    <col min="10800" max="10800" width="8.42578125" style="34" customWidth="1"/>
    <col min="10801" max="11026" width="9.140625" style="34"/>
    <col min="11027" max="11027" width="8.42578125" style="34" customWidth="1"/>
    <col min="11028" max="11028" width="43.42578125" style="34" customWidth="1"/>
    <col min="11029" max="11032" width="0" style="34" hidden="1" customWidth="1"/>
    <col min="11033" max="11033" width="0.28515625" style="34" customWidth="1"/>
    <col min="11034" max="11034" width="13.5703125" style="34" customWidth="1"/>
    <col min="11035" max="11035" width="13" style="34" customWidth="1"/>
    <col min="11036" max="11036" width="10.7109375" style="34" customWidth="1"/>
    <col min="11037" max="11037" width="9.5703125" style="34" customWidth="1"/>
    <col min="11038" max="11039" width="12.85546875" style="34" customWidth="1"/>
    <col min="11040" max="11040" width="9.42578125" style="34" customWidth="1"/>
    <col min="11041" max="11041" width="10.42578125" style="34" customWidth="1"/>
    <col min="11042" max="11042" width="12.42578125" style="34" customWidth="1"/>
    <col min="11043" max="11043" width="12.85546875" style="34" customWidth="1"/>
    <col min="11044" max="11044" width="9.42578125" style="34" customWidth="1"/>
    <col min="11045" max="11045" width="11.85546875" style="34" customWidth="1"/>
    <col min="11046" max="11046" width="24.140625" style="34" customWidth="1"/>
    <col min="11047" max="11047" width="17.5703125" style="34" customWidth="1"/>
    <col min="11048" max="11048" width="24.140625" style="34" customWidth="1"/>
    <col min="11049" max="11049" width="14.7109375" style="34" customWidth="1"/>
    <col min="11050" max="11050" width="15" style="34" customWidth="1"/>
    <col min="11051" max="11051" width="14.140625" style="34" customWidth="1"/>
    <col min="11052" max="11052" width="12.28515625" style="34" customWidth="1"/>
    <col min="11053" max="11053" width="19.28515625" style="34" customWidth="1"/>
    <col min="11054" max="11054" width="10.42578125" style="34" customWidth="1"/>
    <col min="11055" max="11055" width="9.140625" style="34"/>
    <col min="11056" max="11056" width="8.42578125" style="34" customWidth="1"/>
    <col min="11057" max="11282" width="9.140625" style="34"/>
    <col min="11283" max="11283" width="8.42578125" style="34" customWidth="1"/>
    <col min="11284" max="11284" width="43.42578125" style="34" customWidth="1"/>
    <col min="11285" max="11288" width="0" style="34" hidden="1" customWidth="1"/>
    <col min="11289" max="11289" width="0.28515625" style="34" customWidth="1"/>
    <col min="11290" max="11290" width="13.5703125" style="34" customWidth="1"/>
    <col min="11291" max="11291" width="13" style="34" customWidth="1"/>
    <col min="11292" max="11292" width="10.7109375" style="34" customWidth="1"/>
    <col min="11293" max="11293" width="9.5703125" style="34" customWidth="1"/>
    <col min="11294" max="11295" width="12.85546875" style="34" customWidth="1"/>
    <col min="11296" max="11296" width="9.42578125" style="34" customWidth="1"/>
    <col min="11297" max="11297" width="10.42578125" style="34" customWidth="1"/>
    <col min="11298" max="11298" width="12.42578125" style="34" customWidth="1"/>
    <col min="11299" max="11299" width="12.85546875" style="34" customWidth="1"/>
    <col min="11300" max="11300" width="9.42578125" style="34" customWidth="1"/>
    <col min="11301" max="11301" width="11.85546875" style="34" customWidth="1"/>
    <col min="11302" max="11302" width="24.140625" style="34" customWidth="1"/>
    <col min="11303" max="11303" width="17.5703125" style="34" customWidth="1"/>
    <col min="11304" max="11304" width="24.140625" style="34" customWidth="1"/>
    <col min="11305" max="11305" width="14.7109375" style="34" customWidth="1"/>
    <col min="11306" max="11306" width="15" style="34" customWidth="1"/>
    <col min="11307" max="11307" width="14.140625" style="34" customWidth="1"/>
    <col min="11308" max="11308" width="12.28515625" style="34" customWidth="1"/>
    <col min="11309" max="11309" width="19.28515625" style="34" customWidth="1"/>
    <col min="11310" max="11310" width="10.42578125" style="34" customWidth="1"/>
    <col min="11311" max="11311" width="9.140625" style="34"/>
    <col min="11312" max="11312" width="8.42578125" style="34" customWidth="1"/>
    <col min="11313" max="11538" width="9.140625" style="34"/>
    <col min="11539" max="11539" width="8.42578125" style="34" customWidth="1"/>
    <col min="11540" max="11540" width="43.42578125" style="34" customWidth="1"/>
    <col min="11541" max="11544" width="0" style="34" hidden="1" customWidth="1"/>
    <col min="11545" max="11545" width="0.28515625" style="34" customWidth="1"/>
    <col min="11546" max="11546" width="13.5703125" style="34" customWidth="1"/>
    <col min="11547" max="11547" width="13" style="34" customWidth="1"/>
    <col min="11548" max="11548" width="10.7109375" style="34" customWidth="1"/>
    <col min="11549" max="11549" width="9.5703125" style="34" customWidth="1"/>
    <col min="11550" max="11551" width="12.85546875" style="34" customWidth="1"/>
    <col min="11552" max="11552" width="9.42578125" style="34" customWidth="1"/>
    <col min="11553" max="11553" width="10.42578125" style="34" customWidth="1"/>
    <col min="11554" max="11554" width="12.42578125" style="34" customWidth="1"/>
    <col min="11555" max="11555" width="12.85546875" style="34" customWidth="1"/>
    <col min="11556" max="11556" width="9.42578125" style="34" customWidth="1"/>
    <col min="11557" max="11557" width="11.85546875" style="34" customWidth="1"/>
    <col min="11558" max="11558" width="24.140625" style="34" customWidth="1"/>
    <col min="11559" max="11559" width="17.5703125" style="34" customWidth="1"/>
    <col min="11560" max="11560" width="24.140625" style="34" customWidth="1"/>
    <col min="11561" max="11561" width="14.7109375" style="34" customWidth="1"/>
    <col min="11562" max="11562" width="15" style="34" customWidth="1"/>
    <col min="11563" max="11563" width="14.140625" style="34" customWidth="1"/>
    <col min="11564" max="11564" width="12.28515625" style="34" customWidth="1"/>
    <col min="11565" max="11565" width="19.28515625" style="34" customWidth="1"/>
    <col min="11566" max="11566" width="10.42578125" style="34" customWidth="1"/>
    <col min="11567" max="11567" width="9.140625" style="34"/>
    <col min="11568" max="11568" width="8.42578125" style="34" customWidth="1"/>
    <col min="11569" max="11794" width="9.140625" style="34"/>
    <col min="11795" max="11795" width="8.42578125" style="34" customWidth="1"/>
    <col min="11796" max="11796" width="43.42578125" style="34" customWidth="1"/>
    <col min="11797" max="11800" width="0" style="34" hidden="1" customWidth="1"/>
    <col min="11801" max="11801" width="0.28515625" style="34" customWidth="1"/>
    <col min="11802" max="11802" width="13.5703125" style="34" customWidth="1"/>
    <col min="11803" max="11803" width="13" style="34" customWidth="1"/>
    <col min="11804" max="11804" width="10.7109375" style="34" customWidth="1"/>
    <col min="11805" max="11805" width="9.5703125" style="34" customWidth="1"/>
    <col min="11806" max="11807" width="12.85546875" style="34" customWidth="1"/>
    <col min="11808" max="11808" width="9.42578125" style="34" customWidth="1"/>
    <col min="11809" max="11809" width="10.42578125" style="34" customWidth="1"/>
    <col min="11810" max="11810" width="12.42578125" style="34" customWidth="1"/>
    <col min="11811" max="11811" width="12.85546875" style="34" customWidth="1"/>
    <col min="11812" max="11812" width="9.42578125" style="34" customWidth="1"/>
    <col min="11813" max="11813" width="11.85546875" style="34" customWidth="1"/>
    <col min="11814" max="11814" width="24.140625" style="34" customWidth="1"/>
    <col min="11815" max="11815" width="17.5703125" style="34" customWidth="1"/>
    <col min="11816" max="11816" width="24.140625" style="34" customWidth="1"/>
    <col min="11817" max="11817" width="14.7109375" style="34" customWidth="1"/>
    <col min="11818" max="11818" width="15" style="34" customWidth="1"/>
    <col min="11819" max="11819" width="14.140625" style="34" customWidth="1"/>
    <col min="11820" max="11820" width="12.28515625" style="34" customWidth="1"/>
    <col min="11821" max="11821" width="19.28515625" style="34" customWidth="1"/>
    <col min="11822" max="11822" width="10.42578125" style="34" customWidth="1"/>
    <col min="11823" max="11823" width="9.140625" style="34"/>
    <col min="11824" max="11824" width="8.42578125" style="34" customWidth="1"/>
    <col min="11825" max="12050" width="9.140625" style="34"/>
    <col min="12051" max="12051" width="8.42578125" style="34" customWidth="1"/>
    <col min="12052" max="12052" width="43.42578125" style="34" customWidth="1"/>
    <col min="12053" max="12056" width="0" style="34" hidden="1" customWidth="1"/>
    <col min="12057" max="12057" width="0.28515625" style="34" customWidth="1"/>
    <col min="12058" max="12058" width="13.5703125" style="34" customWidth="1"/>
    <col min="12059" max="12059" width="13" style="34" customWidth="1"/>
    <col min="12060" max="12060" width="10.7109375" style="34" customWidth="1"/>
    <col min="12061" max="12061" width="9.5703125" style="34" customWidth="1"/>
    <col min="12062" max="12063" width="12.85546875" style="34" customWidth="1"/>
    <col min="12064" max="12064" width="9.42578125" style="34" customWidth="1"/>
    <col min="12065" max="12065" width="10.42578125" style="34" customWidth="1"/>
    <col min="12066" max="12066" width="12.42578125" style="34" customWidth="1"/>
    <col min="12067" max="12067" width="12.85546875" style="34" customWidth="1"/>
    <col min="12068" max="12068" width="9.42578125" style="34" customWidth="1"/>
    <col min="12069" max="12069" width="11.85546875" style="34" customWidth="1"/>
    <col min="12070" max="12070" width="24.140625" style="34" customWidth="1"/>
    <col min="12071" max="12071" width="17.5703125" style="34" customWidth="1"/>
    <col min="12072" max="12072" width="24.140625" style="34" customWidth="1"/>
    <col min="12073" max="12073" width="14.7109375" style="34" customWidth="1"/>
    <col min="12074" max="12074" width="15" style="34" customWidth="1"/>
    <col min="12075" max="12075" width="14.140625" style="34" customWidth="1"/>
    <col min="12076" max="12076" width="12.28515625" style="34" customWidth="1"/>
    <col min="12077" max="12077" width="19.28515625" style="34" customWidth="1"/>
    <col min="12078" max="12078" width="10.42578125" style="34" customWidth="1"/>
    <col min="12079" max="12079" width="9.140625" style="34"/>
    <col min="12080" max="12080" width="8.42578125" style="34" customWidth="1"/>
    <col min="12081" max="12306" width="9.140625" style="34"/>
    <col min="12307" max="12307" width="8.42578125" style="34" customWidth="1"/>
    <col min="12308" max="12308" width="43.42578125" style="34" customWidth="1"/>
    <col min="12309" max="12312" width="0" style="34" hidden="1" customWidth="1"/>
    <col min="12313" max="12313" width="0.28515625" style="34" customWidth="1"/>
    <col min="12314" max="12314" width="13.5703125" style="34" customWidth="1"/>
    <col min="12315" max="12315" width="13" style="34" customWidth="1"/>
    <col min="12316" max="12316" width="10.7109375" style="34" customWidth="1"/>
    <col min="12317" max="12317" width="9.5703125" style="34" customWidth="1"/>
    <col min="12318" max="12319" width="12.85546875" style="34" customWidth="1"/>
    <col min="12320" max="12320" width="9.42578125" style="34" customWidth="1"/>
    <col min="12321" max="12321" width="10.42578125" style="34" customWidth="1"/>
    <col min="12322" max="12322" width="12.42578125" style="34" customWidth="1"/>
    <col min="12323" max="12323" width="12.85546875" style="34" customWidth="1"/>
    <col min="12324" max="12324" width="9.42578125" style="34" customWidth="1"/>
    <col min="12325" max="12325" width="11.85546875" style="34" customWidth="1"/>
    <col min="12326" max="12326" width="24.140625" style="34" customWidth="1"/>
    <col min="12327" max="12327" width="17.5703125" style="34" customWidth="1"/>
    <col min="12328" max="12328" width="24.140625" style="34" customWidth="1"/>
    <col min="12329" max="12329" width="14.7109375" style="34" customWidth="1"/>
    <col min="12330" max="12330" width="15" style="34" customWidth="1"/>
    <col min="12331" max="12331" width="14.140625" style="34" customWidth="1"/>
    <col min="12332" max="12332" width="12.28515625" style="34" customWidth="1"/>
    <col min="12333" max="12333" width="19.28515625" style="34" customWidth="1"/>
    <col min="12334" max="12334" width="10.42578125" style="34" customWidth="1"/>
    <col min="12335" max="12335" width="9.140625" style="34"/>
    <col min="12336" max="12336" width="8.42578125" style="34" customWidth="1"/>
    <col min="12337" max="12562" width="9.140625" style="34"/>
    <col min="12563" max="12563" width="8.42578125" style="34" customWidth="1"/>
    <col min="12564" max="12564" width="43.42578125" style="34" customWidth="1"/>
    <col min="12565" max="12568" width="0" style="34" hidden="1" customWidth="1"/>
    <col min="12569" max="12569" width="0.28515625" style="34" customWidth="1"/>
    <col min="12570" max="12570" width="13.5703125" style="34" customWidth="1"/>
    <col min="12571" max="12571" width="13" style="34" customWidth="1"/>
    <col min="12572" max="12572" width="10.7109375" style="34" customWidth="1"/>
    <col min="12573" max="12573" width="9.5703125" style="34" customWidth="1"/>
    <col min="12574" max="12575" width="12.85546875" style="34" customWidth="1"/>
    <col min="12576" max="12576" width="9.42578125" style="34" customWidth="1"/>
    <col min="12577" max="12577" width="10.42578125" style="34" customWidth="1"/>
    <col min="12578" max="12578" width="12.42578125" style="34" customWidth="1"/>
    <col min="12579" max="12579" width="12.85546875" style="34" customWidth="1"/>
    <col min="12580" max="12580" width="9.42578125" style="34" customWidth="1"/>
    <col min="12581" max="12581" width="11.85546875" style="34" customWidth="1"/>
    <col min="12582" max="12582" width="24.140625" style="34" customWidth="1"/>
    <col min="12583" max="12583" width="17.5703125" style="34" customWidth="1"/>
    <col min="12584" max="12584" width="24.140625" style="34" customWidth="1"/>
    <col min="12585" max="12585" width="14.7109375" style="34" customWidth="1"/>
    <col min="12586" max="12586" width="15" style="34" customWidth="1"/>
    <col min="12587" max="12587" width="14.140625" style="34" customWidth="1"/>
    <col min="12588" max="12588" width="12.28515625" style="34" customWidth="1"/>
    <col min="12589" max="12589" width="19.28515625" style="34" customWidth="1"/>
    <col min="12590" max="12590" width="10.42578125" style="34" customWidth="1"/>
    <col min="12591" max="12591" width="9.140625" style="34"/>
    <col min="12592" max="12592" width="8.42578125" style="34" customWidth="1"/>
    <col min="12593" max="12818" width="9.140625" style="34"/>
    <col min="12819" max="12819" width="8.42578125" style="34" customWidth="1"/>
    <col min="12820" max="12820" width="43.42578125" style="34" customWidth="1"/>
    <col min="12821" max="12824" width="0" style="34" hidden="1" customWidth="1"/>
    <col min="12825" max="12825" width="0.28515625" style="34" customWidth="1"/>
    <col min="12826" max="12826" width="13.5703125" style="34" customWidth="1"/>
    <col min="12827" max="12827" width="13" style="34" customWidth="1"/>
    <col min="12828" max="12828" width="10.7109375" style="34" customWidth="1"/>
    <col min="12829" max="12829" width="9.5703125" style="34" customWidth="1"/>
    <col min="12830" max="12831" width="12.85546875" style="34" customWidth="1"/>
    <col min="12832" max="12832" width="9.42578125" style="34" customWidth="1"/>
    <col min="12833" max="12833" width="10.42578125" style="34" customWidth="1"/>
    <col min="12834" max="12834" width="12.42578125" style="34" customWidth="1"/>
    <col min="12835" max="12835" width="12.85546875" style="34" customWidth="1"/>
    <col min="12836" max="12836" width="9.42578125" style="34" customWidth="1"/>
    <col min="12837" max="12837" width="11.85546875" style="34" customWidth="1"/>
    <col min="12838" max="12838" width="24.140625" style="34" customWidth="1"/>
    <col min="12839" max="12839" width="17.5703125" style="34" customWidth="1"/>
    <col min="12840" max="12840" width="24.140625" style="34" customWidth="1"/>
    <col min="12841" max="12841" width="14.7109375" style="34" customWidth="1"/>
    <col min="12842" max="12842" width="15" style="34" customWidth="1"/>
    <col min="12843" max="12843" width="14.140625" style="34" customWidth="1"/>
    <col min="12844" max="12844" width="12.28515625" style="34" customWidth="1"/>
    <col min="12845" max="12845" width="19.28515625" style="34" customWidth="1"/>
    <col min="12846" max="12846" width="10.42578125" style="34" customWidth="1"/>
    <col min="12847" max="12847" width="9.140625" style="34"/>
    <col min="12848" max="12848" width="8.42578125" style="34" customWidth="1"/>
    <col min="12849" max="13074" width="9.140625" style="34"/>
    <col min="13075" max="13075" width="8.42578125" style="34" customWidth="1"/>
    <col min="13076" max="13076" width="43.42578125" style="34" customWidth="1"/>
    <col min="13077" max="13080" width="0" style="34" hidden="1" customWidth="1"/>
    <col min="13081" max="13081" width="0.28515625" style="34" customWidth="1"/>
    <col min="13082" max="13082" width="13.5703125" style="34" customWidth="1"/>
    <col min="13083" max="13083" width="13" style="34" customWidth="1"/>
    <col min="13084" max="13084" width="10.7109375" style="34" customWidth="1"/>
    <col min="13085" max="13085" width="9.5703125" style="34" customWidth="1"/>
    <col min="13086" max="13087" width="12.85546875" style="34" customWidth="1"/>
    <col min="13088" max="13088" width="9.42578125" style="34" customWidth="1"/>
    <col min="13089" max="13089" width="10.42578125" style="34" customWidth="1"/>
    <col min="13090" max="13090" width="12.42578125" style="34" customWidth="1"/>
    <col min="13091" max="13091" width="12.85546875" style="34" customWidth="1"/>
    <col min="13092" max="13092" width="9.42578125" style="34" customWidth="1"/>
    <col min="13093" max="13093" width="11.85546875" style="34" customWidth="1"/>
    <col min="13094" max="13094" width="24.140625" style="34" customWidth="1"/>
    <col min="13095" max="13095" width="17.5703125" style="34" customWidth="1"/>
    <col min="13096" max="13096" width="24.140625" style="34" customWidth="1"/>
    <col min="13097" max="13097" width="14.7109375" style="34" customWidth="1"/>
    <col min="13098" max="13098" width="15" style="34" customWidth="1"/>
    <col min="13099" max="13099" width="14.140625" style="34" customWidth="1"/>
    <col min="13100" max="13100" width="12.28515625" style="34" customWidth="1"/>
    <col min="13101" max="13101" width="19.28515625" style="34" customWidth="1"/>
    <col min="13102" max="13102" width="10.42578125" style="34" customWidth="1"/>
    <col min="13103" max="13103" width="9.140625" style="34"/>
    <col min="13104" max="13104" width="8.42578125" style="34" customWidth="1"/>
    <col min="13105" max="13330" width="9.140625" style="34"/>
    <col min="13331" max="13331" width="8.42578125" style="34" customWidth="1"/>
    <col min="13332" max="13332" width="43.42578125" style="34" customWidth="1"/>
    <col min="13333" max="13336" width="0" style="34" hidden="1" customWidth="1"/>
    <col min="13337" max="13337" width="0.28515625" style="34" customWidth="1"/>
    <col min="13338" max="13338" width="13.5703125" style="34" customWidth="1"/>
    <col min="13339" max="13339" width="13" style="34" customWidth="1"/>
    <col min="13340" max="13340" width="10.7109375" style="34" customWidth="1"/>
    <col min="13341" max="13341" width="9.5703125" style="34" customWidth="1"/>
    <col min="13342" max="13343" width="12.85546875" style="34" customWidth="1"/>
    <col min="13344" max="13344" width="9.42578125" style="34" customWidth="1"/>
    <col min="13345" max="13345" width="10.42578125" style="34" customWidth="1"/>
    <col min="13346" max="13346" width="12.42578125" style="34" customWidth="1"/>
    <col min="13347" max="13347" width="12.85546875" style="34" customWidth="1"/>
    <col min="13348" max="13348" width="9.42578125" style="34" customWidth="1"/>
    <col min="13349" max="13349" width="11.85546875" style="34" customWidth="1"/>
    <col min="13350" max="13350" width="24.140625" style="34" customWidth="1"/>
    <col min="13351" max="13351" width="17.5703125" style="34" customWidth="1"/>
    <col min="13352" max="13352" width="24.140625" style="34" customWidth="1"/>
    <col min="13353" max="13353" width="14.7109375" style="34" customWidth="1"/>
    <col min="13354" max="13354" width="15" style="34" customWidth="1"/>
    <col min="13355" max="13355" width="14.140625" style="34" customWidth="1"/>
    <col min="13356" max="13356" width="12.28515625" style="34" customWidth="1"/>
    <col min="13357" max="13357" width="19.28515625" style="34" customWidth="1"/>
    <col min="13358" max="13358" width="10.42578125" style="34" customWidth="1"/>
    <col min="13359" max="13359" width="9.140625" style="34"/>
    <col min="13360" max="13360" width="8.42578125" style="34" customWidth="1"/>
    <col min="13361" max="13586" width="9.140625" style="34"/>
    <col min="13587" max="13587" width="8.42578125" style="34" customWidth="1"/>
    <col min="13588" max="13588" width="43.42578125" style="34" customWidth="1"/>
    <col min="13589" max="13592" width="0" style="34" hidden="1" customWidth="1"/>
    <col min="13593" max="13593" width="0.28515625" style="34" customWidth="1"/>
    <col min="13594" max="13594" width="13.5703125" style="34" customWidth="1"/>
    <col min="13595" max="13595" width="13" style="34" customWidth="1"/>
    <col min="13596" max="13596" width="10.7109375" style="34" customWidth="1"/>
    <col min="13597" max="13597" width="9.5703125" style="34" customWidth="1"/>
    <col min="13598" max="13599" width="12.85546875" style="34" customWidth="1"/>
    <col min="13600" max="13600" width="9.42578125" style="34" customWidth="1"/>
    <col min="13601" max="13601" width="10.42578125" style="34" customWidth="1"/>
    <col min="13602" max="13602" width="12.42578125" style="34" customWidth="1"/>
    <col min="13603" max="13603" width="12.85546875" style="34" customWidth="1"/>
    <col min="13604" max="13604" width="9.42578125" style="34" customWidth="1"/>
    <col min="13605" max="13605" width="11.85546875" style="34" customWidth="1"/>
    <col min="13606" max="13606" width="24.140625" style="34" customWidth="1"/>
    <col min="13607" max="13607" width="17.5703125" style="34" customWidth="1"/>
    <col min="13608" max="13608" width="24.140625" style="34" customWidth="1"/>
    <col min="13609" max="13609" width="14.7109375" style="34" customWidth="1"/>
    <col min="13610" max="13610" width="15" style="34" customWidth="1"/>
    <col min="13611" max="13611" width="14.140625" style="34" customWidth="1"/>
    <col min="13612" max="13612" width="12.28515625" style="34" customWidth="1"/>
    <col min="13613" max="13613" width="19.28515625" style="34" customWidth="1"/>
    <col min="13614" max="13614" width="10.42578125" style="34" customWidth="1"/>
    <col min="13615" max="13615" width="9.140625" style="34"/>
    <col min="13616" max="13616" width="8.42578125" style="34" customWidth="1"/>
    <col min="13617" max="13842" width="9.140625" style="34"/>
    <col min="13843" max="13843" width="8.42578125" style="34" customWidth="1"/>
    <col min="13844" max="13844" width="43.42578125" style="34" customWidth="1"/>
    <col min="13845" max="13848" width="0" style="34" hidden="1" customWidth="1"/>
    <col min="13849" max="13849" width="0.28515625" style="34" customWidth="1"/>
    <col min="13850" max="13850" width="13.5703125" style="34" customWidth="1"/>
    <col min="13851" max="13851" width="13" style="34" customWidth="1"/>
    <col min="13852" max="13852" width="10.7109375" style="34" customWidth="1"/>
    <col min="13853" max="13853" width="9.5703125" style="34" customWidth="1"/>
    <col min="13854" max="13855" width="12.85546875" style="34" customWidth="1"/>
    <col min="13856" max="13856" width="9.42578125" style="34" customWidth="1"/>
    <col min="13857" max="13857" width="10.42578125" style="34" customWidth="1"/>
    <col min="13858" max="13858" width="12.42578125" style="34" customWidth="1"/>
    <col min="13859" max="13859" width="12.85546875" style="34" customWidth="1"/>
    <col min="13860" max="13860" width="9.42578125" style="34" customWidth="1"/>
    <col min="13861" max="13861" width="11.85546875" style="34" customWidth="1"/>
    <col min="13862" max="13862" width="24.140625" style="34" customWidth="1"/>
    <col min="13863" max="13863" width="17.5703125" style="34" customWidth="1"/>
    <col min="13864" max="13864" width="24.140625" style="34" customWidth="1"/>
    <col min="13865" max="13865" width="14.7109375" style="34" customWidth="1"/>
    <col min="13866" max="13866" width="15" style="34" customWidth="1"/>
    <col min="13867" max="13867" width="14.140625" style="34" customWidth="1"/>
    <col min="13868" max="13868" width="12.28515625" style="34" customWidth="1"/>
    <col min="13869" max="13869" width="19.28515625" style="34" customWidth="1"/>
    <col min="13870" max="13870" width="10.42578125" style="34" customWidth="1"/>
    <col min="13871" max="13871" width="9.140625" style="34"/>
    <col min="13872" max="13872" width="8.42578125" style="34" customWidth="1"/>
    <col min="13873" max="14098" width="9.140625" style="34"/>
    <col min="14099" max="14099" width="8.42578125" style="34" customWidth="1"/>
    <col min="14100" max="14100" width="43.42578125" style="34" customWidth="1"/>
    <col min="14101" max="14104" width="0" style="34" hidden="1" customWidth="1"/>
    <col min="14105" max="14105" width="0.28515625" style="34" customWidth="1"/>
    <col min="14106" max="14106" width="13.5703125" style="34" customWidth="1"/>
    <col min="14107" max="14107" width="13" style="34" customWidth="1"/>
    <col min="14108" max="14108" width="10.7109375" style="34" customWidth="1"/>
    <col min="14109" max="14109" width="9.5703125" style="34" customWidth="1"/>
    <col min="14110" max="14111" width="12.85546875" style="34" customWidth="1"/>
    <col min="14112" max="14112" width="9.42578125" style="34" customWidth="1"/>
    <col min="14113" max="14113" width="10.42578125" style="34" customWidth="1"/>
    <col min="14114" max="14114" width="12.42578125" style="34" customWidth="1"/>
    <col min="14115" max="14115" width="12.85546875" style="34" customWidth="1"/>
    <col min="14116" max="14116" width="9.42578125" style="34" customWidth="1"/>
    <col min="14117" max="14117" width="11.85546875" style="34" customWidth="1"/>
    <col min="14118" max="14118" width="24.140625" style="34" customWidth="1"/>
    <col min="14119" max="14119" width="17.5703125" style="34" customWidth="1"/>
    <col min="14120" max="14120" width="24.140625" style="34" customWidth="1"/>
    <col min="14121" max="14121" width="14.7109375" style="34" customWidth="1"/>
    <col min="14122" max="14122" width="15" style="34" customWidth="1"/>
    <col min="14123" max="14123" width="14.140625" style="34" customWidth="1"/>
    <col min="14124" max="14124" width="12.28515625" style="34" customWidth="1"/>
    <col min="14125" max="14125" width="19.28515625" style="34" customWidth="1"/>
    <col min="14126" max="14126" width="10.42578125" style="34" customWidth="1"/>
    <col min="14127" max="14127" width="9.140625" style="34"/>
    <col min="14128" max="14128" width="8.42578125" style="34" customWidth="1"/>
    <col min="14129" max="14354" width="9.140625" style="34"/>
    <col min="14355" max="14355" width="8.42578125" style="34" customWidth="1"/>
    <col min="14356" max="14356" width="43.42578125" style="34" customWidth="1"/>
    <col min="14357" max="14360" width="0" style="34" hidden="1" customWidth="1"/>
    <col min="14361" max="14361" width="0.28515625" style="34" customWidth="1"/>
    <col min="14362" max="14362" width="13.5703125" style="34" customWidth="1"/>
    <col min="14363" max="14363" width="13" style="34" customWidth="1"/>
    <col min="14364" max="14364" width="10.7109375" style="34" customWidth="1"/>
    <col min="14365" max="14365" width="9.5703125" style="34" customWidth="1"/>
    <col min="14366" max="14367" width="12.85546875" style="34" customWidth="1"/>
    <col min="14368" max="14368" width="9.42578125" style="34" customWidth="1"/>
    <col min="14369" max="14369" width="10.42578125" style="34" customWidth="1"/>
    <col min="14370" max="14370" width="12.42578125" style="34" customWidth="1"/>
    <col min="14371" max="14371" width="12.85546875" style="34" customWidth="1"/>
    <col min="14372" max="14372" width="9.42578125" style="34" customWidth="1"/>
    <col min="14373" max="14373" width="11.85546875" style="34" customWidth="1"/>
    <col min="14374" max="14374" width="24.140625" style="34" customWidth="1"/>
    <col min="14375" max="14375" width="17.5703125" style="34" customWidth="1"/>
    <col min="14376" max="14376" width="24.140625" style="34" customWidth="1"/>
    <col min="14377" max="14377" width="14.7109375" style="34" customWidth="1"/>
    <col min="14378" max="14378" width="15" style="34" customWidth="1"/>
    <col min="14379" max="14379" width="14.140625" style="34" customWidth="1"/>
    <col min="14380" max="14380" width="12.28515625" style="34" customWidth="1"/>
    <col min="14381" max="14381" width="19.28515625" style="34" customWidth="1"/>
    <col min="14382" max="14382" width="10.42578125" style="34" customWidth="1"/>
    <col min="14383" max="14383" width="9.140625" style="34"/>
    <col min="14384" max="14384" width="8.42578125" style="34" customWidth="1"/>
    <col min="14385" max="14610" width="9.140625" style="34"/>
    <col min="14611" max="14611" width="8.42578125" style="34" customWidth="1"/>
    <col min="14612" max="14612" width="43.42578125" style="34" customWidth="1"/>
    <col min="14613" max="14616" width="0" style="34" hidden="1" customWidth="1"/>
    <col min="14617" max="14617" width="0.28515625" style="34" customWidth="1"/>
    <col min="14618" max="14618" width="13.5703125" style="34" customWidth="1"/>
    <col min="14619" max="14619" width="13" style="34" customWidth="1"/>
    <col min="14620" max="14620" width="10.7109375" style="34" customWidth="1"/>
    <col min="14621" max="14621" width="9.5703125" style="34" customWidth="1"/>
    <col min="14622" max="14623" width="12.85546875" style="34" customWidth="1"/>
    <col min="14624" max="14624" width="9.42578125" style="34" customWidth="1"/>
    <col min="14625" max="14625" width="10.42578125" style="34" customWidth="1"/>
    <col min="14626" max="14626" width="12.42578125" style="34" customWidth="1"/>
    <col min="14627" max="14627" width="12.85546875" style="34" customWidth="1"/>
    <col min="14628" max="14628" width="9.42578125" style="34" customWidth="1"/>
    <col min="14629" max="14629" width="11.85546875" style="34" customWidth="1"/>
    <col min="14630" max="14630" width="24.140625" style="34" customWidth="1"/>
    <col min="14631" max="14631" width="17.5703125" style="34" customWidth="1"/>
    <col min="14632" max="14632" width="24.140625" style="34" customWidth="1"/>
    <col min="14633" max="14633" width="14.7109375" style="34" customWidth="1"/>
    <col min="14634" max="14634" width="15" style="34" customWidth="1"/>
    <col min="14635" max="14635" width="14.140625" style="34" customWidth="1"/>
    <col min="14636" max="14636" width="12.28515625" style="34" customWidth="1"/>
    <col min="14637" max="14637" width="19.28515625" style="34" customWidth="1"/>
    <col min="14638" max="14638" width="10.42578125" style="34" customWidth="1"/>
    <col min="14639" max="14639" width="9.140625" style="34"/>
    <col min="14640" max="14640" width="8.42578125" style="34" customWidth="1"/>
    <col min="14641" max="14866" width="9.140625" style="34"/>
    <col min="14867" max="14867" width="8.42578125" style="34" customWidth="1"/>
    <col min="14868" max="14868" width="43.42578125" style="34" customWidth="1"/>
    <col min="14869" max="14872" width="0" style="34" hidden="1" customWidth="1"/>
    <col min="14873" max="14873" width="0.28515625" style="34" customWidth="1"/>
    <col min="14874" max="14874" width="13.5703125" style="34" customWidth="1"/>
    <col min="14875" max="14875" width="13" style="34" customWidth="1"/>
    <col min="14876" max="14876" width="10.7109375" style="34" customWidth="1"/>
    <col min="14877" max="14877" width="9.5703125" style="34" customWidth="1"/>
    <col min="14878" max="14879" width="12.85546875" style="34" customWidth="1"/>
    <col min="14880" max="14880" width="9.42578125" style="34" customWidth="1"/>
    <col min="14881" max="14881" width="10.42578125" style="34" customWidth="1"/>
    <col min="14882" max="14882" width="12.42578125" style="34" customWidth="1"/>
    <col min="14883" max="14883" width="12.85546875" style="34" customWidth="1"/>
    <col min="14884" max="14884" width="9.42578125" style="34" customWidth="1"/>
    <col min="14885" max="14885" width="11.85546875" style="34" customWidth="1"/>
    <col min="14886" max="14886" width="24.140625" style="34" customWidth="1"/>
    <col min="14887" max="14887" width="17.5703125" style="34" customWidth="1"/>
    <col min="14888" max="14888" width="24.140625" style="34" customWidth="1"/>
    <col min="14889" max="14889" width="14.7109375" style="34" customWidth="1"/>
    <col min="14890" max="14890" width="15" style="34" customWidth="1"/>
    <col min="14891" max="14891" width="14.140625" style="34" customWidth="1"/>
    <col min="14892" max="14892" width="12.28515625" style="34" customWidth="1"/>
    <col min="14893" max="14893" width="19.28515625" style="34" customWidth="1"/>
    <col min="14894" max="14894" width="10.42578125" style="34" customWidth="1"/>
    <col min="14895" max="14895" width="9.140625" style="34"/>
    <col min="14896" max="14896" width="8.42578125" style="34" customWidth="1"/>
    <col min="14897" max="15122" width="9.140625" style="34"/>
    <col min="15123" max="15123" width="8.42578125" style="34" customWidth="1"/>
    <col min="15124" max="15124" width="43.42578125" style="34" customWidth="1"/>
    <col min="15125" max="15128" width="0" style="34" hidden="1" customWidth="1"/>
    <col min="15129" max="15129" width="0.28515625" style="34" customWidth="1"/>
    <col min="15130" max="15130" width="13.5703125" style="34" customWidth="1"/>
    <col min="15131" max="15131" width="13" style="34" customWidth="1"/>
    <col min="15132" max="15132" width="10.7109375" style="34" customWidth="1"/>
    <col min="15133" max="15133" width="9.5703125" style="34" customWidth="1"/>
    <col min="15134" max="15135" width="12.85546875" style="34" customWidth="1"/>
    <col min="15136" max="15136" width="9.42578125" style="34" customWidth="1"/>
    <col min="15137" max="15137" width="10.42578125" style="34" customWidth="1"/>
    <col min="15138" max="15138" width="12.42578125" style="34" customWidth="1"/>
    <col min="15139" max="15139" width="12.85546875" style="34" customWidth="1"/>
    <col min="15140" max="15140" width="9.42578125" style="34" customWidth="1"/>
    <col min="15141" max="15141" width="11.85546875" style="34" customWidth="1"/>
    <col min="15142" max="15142" width="24.140625" style="34" customWidth="1"/>
    <col min="15143" max="15143" width="17.5703125" style="34" customWidth="1"/>
    <col min="15144" max="15144" width="24.140625" style="34" customWidth="1"/>
    <col min="15145" max="15145" width="14.7109375" style="34" customWidth="1"/>
    <col min="15146" max="15146" width="15" style="34" customWidth="1"/>
    <col min="15147" max="15147" width="14.140625" style="34" customWidth="1"/>
    <col min="15148" max="15148" width="12.28515625" style="34" customWidth="1"/>
    <col min="15149" max="15149" width="19.28515625" style="34" customWidth="1"/>
    <col min="15150" max="15150" width="10.42578125" style="34" customWidth="1"/>
    <col min="15151" max="15151" width="9.140625" style="34"/>
    <col min="15152" max="15152" width="8.42578125" style="34" customWidth="1"/>
    <col min="15153" max="15378" width="9.140625" style="34"/>
    <col min="15379" max="15379" width="8.42578125" style="34" customWidth="1"/>
    <col min="15380" max="15380" width="43.42578125" style="34" customWidth="1"/>
    <col min="15381" max="15384" width="0" style="34" hidden="1" customWidth="1"/>
    <col min="15385" max="15385" width="0.28515625" style="34" customWidth="1"/>
    <col min="15386" max="15386" width="13.5703125" style="34" customWidth="1"/>
    <col min="15387" max="15387" width="13" style="34" customWidth="1"/>
    <col min="15388" max="15388" width="10.7109375" style="34" customWidth="1"/>
    <col min="15389" max="15389" width="9.5703125" style="34" customWidth="1"/>
    <col min="15390" max="15391" width="12.85546875" style="34" customWidth="1"/>
    <col min="15392" max="15392" width="9.42578125" style="34" customWidth="1"/>
    <col min="15393" max="15393" width="10.42578125" style="34" customWidth="1"/>
    <col min="15394" max="15394" width="12.42578125" style="34" customWidth="1"/>
    <col min="15395" max="15395" width="12.85546875" style="34" customWidth="1"/>
    <col min="15396" max="15396" width="9.42578125" style="34" customWidth="1"/>
    <col min="15397" max="15397" width="11.85546875" style="34" customWidth="1"/>
    <col min="15398" max="15398" width="24.140625" style="34" customWidth="1"/>
    <col min="15399" max="15399" width="17.5703125" style="34" customWidth="1"/>
    <col min="15400" max="15400" width="24.140625" style="34" customWidth="1"/>
    <col min="15401" max="15401" width="14.7109375" style="34" customWidth="1"/>
    <col min="15402" max="15402" width="15" style="34" customWidth="1"/>
    <col min="15403" max="15403" width="14.140625" style="34" customWidth="1"/>
    <col min="15404" max="15404" width="12.28515625" style="34" customWidth="1"/>
    <col min="15405" max="15405" width="19.28515625" style="34" customWidth="1"/>
    <col min="15406" max="15406" width="10.42578125" style="34" customWidth="1"/>
    <col min="15407" max="15407" width="9.140625" style="34"/>
    <col min="15408" max="15408" width="8.42578125" style="34" customWidth="1"/>
    <col min="15409" max="15634" width="9.140625" style="34"/>
    <col min="15635" max="15635" width="8.42578125" style="34" customWidth="1"/>
    <col min="15636" max="15636" width="43.42578125" style="34" customWidth="1"/>
    <col min="15637" max="15640" width="0" style="34" hidden="1" customWidth="1"/>
    <col min="15641" max="15641" width="0.28515625" style="34" customWidth="1"/>
    <col min="15642" max="15642" width="13.5703125" style="34" customWidth="1"/>
    <col min="15643" max="15643" width="13" style="34" customWidth="1"/>
    <col min="15644" max="15644" width="10.7109375" style="34" customWidth="1"/>
    <col min="15645" max="15645" width="9.5703125" style="34" customWidth="1"/>
    <col min="15646" max="15647" width="12.85546875" style="34" customWidth="1"/>
    <col min="15648" max="15648" width="9.42578125" style="34" customWidth="1"/>
    <col min="15649" max="15649" width="10.42578125" style="34" customWidth="1"/>
    <col min="15650" max="15650" width="12.42578125" style="34" customWidth="1"/>
    <col min="15651" max="15651" width="12.85546875" style="34" customWidth="1"/>
    <col min="15652" max="15652" width="9.42578125" style="34" customWidth="1"/>
    <col min="15653" max="15653" width="11.85546875" style="34" customWidth="1"/>
    <col min="15654" max="15654" width="24.140625" style="34" customWidth="1"/>
    <col min="15655" max="15655" width="17.5703125" style="34" customWidth="1"/>
    <col min="15656" max="15656" width="24.140625" style="34" customWidth="1"/>
    <col min="15657" max="15657" width="14.7109375" style="34" customWidth="1"/>
    <col min="15658" max="15658" width="15" style="34" customWidth="1"/>
    <col min="15659" max="15659" width="14.140625" style="34" customWidth="1"/>
    <col min="15660" max="15660" width="12.28515625" style="34" customWidth="1"/>
    <col min="15661" max="15661" width="19.28515625" style="34" customWidth="1"/>
    <col min="15662" max="15662" width="10.42578125" style="34" customWidth="1"/>
    <col min="15663" max="15663" width="9.140625" style="34"/>
    <col min="15664" max="15664" width="8.42578125" style="34" customWidth="1"/>
    <col min="15665" max="15890" width="9.140625" style="34"/>
    <col min="15891" max="15891" width="8.42578125" style="34" customWidth="1"/>
    <col min="15892" max="15892" width="43.42578125" style="34" customWidth="1"/>
    <col min="15893" max="15896" width="0" style="34" hidden="1" customWidth="1"/>
    <col min="15897" max="15897" width="0.28515625" style="34" customWidth="1"/>
    <col min="15898" max="15898" width="13.5703125" style="34" customWidth="1"/>
    <col min="15899" max="15899" width="13" style="34" customWidth="1"/>
    <col min="15900" max="15900" width="10.7109375" style="34" customWidth="1"/>
    <col min="15901" max="15901" width="9.5703125" style="34" customWidth="1"/>
    <col min="15902" max="15903" width="12.85546875" style="34" customWidth="1"/>
    <col min="15904" max="15904" width="9.42578125" style="34" customWidth="1"/>
    <col min="15905" max="15905" width="10.42578125" style="34" customWidth="1"/>
    <col min="15906" max="15906" width="12.42578125" style="34" customWidth="1"/>
    <col min="15907" max="15907" width="12.85546875" style="34" customWidth="1"/>
    <col min="15908" max="15908" width="9.42578125" style="34" customWidth="1"/>
    <col min="15909" max="15909" width="11.85546875" style="34" customWidth="1"/>
    <col min="15910" max="15910" width="24.140625" style="34" customWidth="1"/>
    <col min="15911" max="15911" width="17.5703125" style="34" customWidth="1"/>
    <col min="15912" max="15912" width="24.140625" style="34" customWidth="1"/>
    <col min="15913" max="15913" width="14.7109375" style="34" customWidth="1"/>
    <col min="15914" max="15914" width="15" style="34" customWidth="1"/>
    <col min="15915" max="15915" width="14.140625" style="34" customWidth="1"/>
    <col min="15916" max="15916" width="12.28515625" style="34" customWidth="1"/>
    <col min="15917" max="15917" width="19.28515625" style="34" customWidth="1"/>
    <col min="15918" max="15918" width="10.42578125" style="34" customWidth="1"/>
    <col min="15919" max="15919" width="9.140625" style="34"/>
    <col min="15920" max="15920" width="8.42578125" style="34" customWidth="1"/>
    <col min="15921" max="16146" width="9.140625" style="34"/>
    <col min="16147" max="16147" width="8.42578125" style="34" customWidth="1"/>
    <col min="16148" max="16148" width="43.42578125" style="34" customWidth="1"/>
    <col min="16149" max="16152" width="0" style="34" hidden="1" customWidth="1"/>
    <col min="16153" max="16153" width="0.28515625" style="34" customWidth="1"/>
    <col min="16154" max="16154" width="13.5703125" style="34" customWidth="1"/>
    <col min="16155" max="16155" width="13" style="34" customWidth="1"/>
    <col min="16156" max="16156" width="10.7109375" style="34" customWidth="1"/>
    <col min="16157" max="16157" width="9.5703125" style="34" customWidth="1"/>
    <col min="16158" max="16159" width="12.85546875" style="34" customWidth="1"/>
    <col min="16160" max="16160" width="9.42578125" style="34" customWidth="1"/>
    <col min="16161" max="16161" width="10.42578125" style="34" customWidth="1"/>
    <col min="16162" max="16162" width="12.42578125" style="34" customWidth="1"/>
    <col min="16163" max="16163" width="12.85546875" style="34" customWidth="1"/>
    <col min="16164" max="16164" width="9.42578125" style="34" customWidth="1"/>
    <col min="16165" max="16165" width="11.85546875" style="34" customWidth="1"/>
    <col min="16166" max="16166" width="24.140625" style="34" customWidth="1"/>
    <col min="16167" max="16167" width="17.5703125" style="34" customWidth="1"/>
    <col min="16168" max="16168" width="24.140625" style="34" customWidth="1"/>
    <col min="16169" max="16169" width="14.7109375" style="34" customWidth="1"/>
    <col min="16170" max="16170" width="15" style="34" customWidth="1"/>
    <col min="16171" max="16171" width="14.140625" style="34" customWidth="1"/>
    <col min="16172" max="16172" width="12.28515625" style="34" customWidth="1"/>
    <col min="16173" max="16173" width="19.28515625" style="34" customWidth="1"/>
    <col min="16174" max="16174" width="10.42578125" style="34" customWidth="1"/>
    <col min="16175" max="16175" width="9.140625" style="34"/>
    <col min="16176" max="16176" width="8.42578125" style="34" customWidth="1"/>
    <col min="16177" max="16384" width="9.140625" style="34"/>
  </cols>
  <sheetData>
    <row r="1" spans="1:45" ht="15.75">
      <c r="A1" s="659" t="s">
        <v>569</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row>
    <row r="2" spans="1:45" s="6" customFormat="1" ht="16.5" customHeight="1">
      <c r="A2" s="646" t="s">
        <v>570</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5"/>
      <c r="AM2" s="5"/>
      <c r="AN2" s="5"/>
      <c r="AO2" s="5"/>
      <c r="AP2" s="5"/>
      <c r="AQ2" s="5"/>
      <c r="AR2" s="5"/>
      <c r="AS2" s="5"/>
    </row>
    <row r="3" spans="1:45" s="6" customFormat="1" ht="34.5" customHeight="1">
      <c r="A3" s="647" t="s">
        <v>571</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57"/>
      <c r="AM3" s="57"/>
      <c r="AN3" s="57"/>
      <c r="AO3" s="108"/>
      <c r="AP3" s="108"/>
      <c r="AQ3" s="108"/>
      <c r="AR3" s="108"/>
      <c r="AS3" s="108"/>
    </row>
    <row r="4" spans="1:45" s="6" customFormat="1" ht="21" customHeight="1">
      <c r="A4" s="648" t="s">
        <v>1414</v>
      </c>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9"/>
      <c r="AM4" s="9"/>
      <c r="AN4" s="9"/>
      <c r="AO4" s="9"/>
      <c r="AP4" s="9"/>
      <c r="AQ4" s="9"/>
      <c r="AR4" s="9"/>
      <c r="AS4" s="9"/>
    </row>
    <row r="5" spans="1:45" s="6" customFormat="1" ht="14.25" customHeight="1">
      <c r="A5" s="8"/>
      <c r="B5" s="8"/>
      <c r="C5" s="8"/>
      <c r="D5" s="8"/>
      <c r="E5" s="8"/>
      <c r="F5" s="9"/>
      <c r="G5" s="9"/>
      <c r="H5" s="9"/>
      <c r="I5" s="9"/>
      <c r="J5" s="9"/>
      <c r="K5" s="9"/>
      <c r="L5" s="9"/>
      <c r="M5" s="9"/>
      <c r="N5" s="9"/>
      <c r="O5" s="9"/>
      <c r="P5" s="9"/>
      <c r="Q5" s="9"/>
      <c r="R5" s="9"/>
      <c r="S5" s="8"/>
      <c r="T5" s="8"/>
      <c r="U5" s="797" t="s">
        <v>1415</v>
      </c>
      <c r="V5" s="797"/>
      <c r="W5" s="797"/>
      <c r="X5" s="797"/>
      <c r="Y5" s="797"/>
      <c r="Z5" s="797"/>
      <c r="AA5" s="797"/>
      <c r="AB5" s="797"/>
      <c r="AC5" s="797"/>
      <c r="AD5" s="797"/>
      <c r="AE5" s="797"/>
      <c r="AF5" s="797"/>
      <c r="AG5" s="797"/>
      <c r="AH5" s="797"/>
      <c r="AI5" s="797"/>
      <c r="AJ5" s="797"/>
      <c r="AK5" s="797"/>
      <c r="AL5" s="9"/>
      <c r="AM5" s="9"/>
      <c r="AN5" s="9"/>
      <c r="AO5" s="9"/>
      <c r="AP5" s="9"/>
      <c r="AQ5" s="9"/>
      <c r="AR5" s="9"/>
      <c r="AS5" s="9"/>
    </row>
    <row r="6" spans="1:45" s="10" customFormat="1" ht="24" customHeight="1">
      <c r="A6" s="683" t="s">
        <v>14</v>
      </c>
      <c r="B6" s="684" t="s">
        <v>0</v>
      </c>
      <c r="C6" s="745" t="s">
        <v>1</v>
      </c>
      <c r="D6" s="746"/>
      <c r="E6" s="747"/>
      <c r="F6" s="748" t="s">
        <v>13</v>
      </c>
      <c r="G6" s="749"/>
      <c r="H6" s="749"/>
      <c r="I6" s="749"/>
      <c r="J6" s="749"/>
      <c r="K6" s="750"/>
      <c r="L6" s="750"/>
      <c r="M6" s="750"/>
      <c r="N6" s="750"/>
      <c r="O6" s="750"/>
      <c r="P6" s="750"/>
      <c r="Q6" s="750"/>
      <c r="R6" s="751"/>
      <c r="S6" s="745" t="s">
        <v>480</v>
      </c>
      <c r="T6" s="746"/>
      <c r="U6" s="746"/>
      <c r="V6" s="746"/>
      <c r="W6" s="746"/>
      <c r="X6" s="746"/>
      <c r="Y6" s="746"/>
      <c r="Z6" s="746"/>
      <c r="AA6" s="746"/>
      <c r="AB6" s="746"/>
      <c r="AC6" s="746"/>
      <c r="AD6" s="747"/>
      <c r="AE6" s="748" t="s">
        <v>12</v>
      </c>
      <c r="AF6" s="749"/>
      <c r="AG6" s="752"/>
      <c r="AH6" s="748" t="s">
        <v>117</v>
      </c>
      <c r="AI6" s="752"/>
      <c r="AJ6" s="753" t="s">
        <v>479</v>
      </c>
      <c r="AK6" s="684" t="s">
        <v>2</v>
      </c>
      <c r="AL6" s="754"/>
      <c r="AM6" s="754"/>
      <c r="AN6" s="754"/>
    </row>
    <row r="7" spans="1:45" s="10" customFormat="1" ht="14.25" customHeight="1">
      <c r="A7" s="683"/>
      <c r="B7" s="684"/>
      <c r="C7" s="753" t="s">
        <v>3</v>
      </c>
      <c r="D7" s="684" t="s">
        <v>4</v>
      </c>
      <c r="E7" s="684"/>
      <c r="F7" s="753" t="s">
        <v>1408</v>
      </c>
      <c r="G7" s="748" t="s">
        <v>480</v>
      </c>
      <c r="H7" s="749"/>
      <c r="I7" s="749"/>
      <c r="J7" s="752"/>
      <c r="K7" s="755"/>
      <c r="L7" s="755"/>
      <c r="M7" s="755"/>
      <c r="N7" s="755"/>
      <c r="O7" s="755"/>
      <c r="P7" s="755"/>
      <c r="Q7" s="755"/>
      <c r="R7" s="756"/>
      <c r="S7" s="748" t="s">
        <v>491</v>
      </c>
      <c r="T7" s="749"/>
      <c r="U7" s="752"/>
      <c r="V7" s="748" t="s">
        <v>488</v>
      </c>
      <c r="W7" s="749"/>
      <c r="X7" s="752"/>
      <c r="Y7" s="748" t="s">
        <v>489</v>
      </c>
      <c r="Z7" s="749"/>
      <c r="AA7" s="752"/>
      <c r="AB7" s="748" t="s">
        <v>490</v>
      </c>
      <c r="AC7" s="749"/>
      <c r="AD7" s="752"/>
      <c r="AE7" s="757"/>
      <c r="AF7" s="758"/>
      <c r="AG7" s="759"/>
      <c r="AH7" s="757"/>
      <c r="AI7" s="759"/>
      <c r="AJ7" s="760"/>
      <c r="AK7" s="684"/>
      <c r="AL7" s="754"/>
      <c r="AM7" s="754"/>
      <c r="AN7" s="754"/>
    </row>
    <row r="8" spans="1:45" s="10" customFormat="1" ht="18.75" customHeight="1">
      <c r="A8" s="683"/>
      <c r="B8" s="684"/>
      <c r="C8" s="760"/>
      <c r="D8" s="748" t="s">
        <v>16</v>
      </c>
      <c r="E8" s="753" t="s">
        <v>5</v>
      </c>
      <c r="F8" s="760"/>
      <c r="G8" s="757"/>
      <c r="H8" s="758"/>
      <c r="I8" s="758"/>
      <c r="J8" s="759"/>
      <c r="K8" s="761"/>
      <c r="L8" s="762"/>
      <c r="M8" s="745" t="s">
        <v>537</v>
      </c>
      <c r="N8" s="746"/>
      <c r="O8" s="747"/>
      <c r="P8" s="745" t="s">
        <v>538</v>
      </c>
      <c r="Q8" s="746"/>
      <c r="R8" s="747"/>
      <c r="S8" s="757"/>
      <c r="T8" s="758"/>
      <c r="U8" s="759"/>
      <c r="V8" s="757"/>
      <c r="W8" s="758"/>
      <c r="X8" s="759"/>
      <c r="Y8" s="757"/>
      <c r="Z8" s="758"/>
      <c r="AA8" s="759"/>
      <c r="AB8" s="757"/>
      <c r="AC8" s="758"/>
      <c r="AD8" s="759"/>
      <c r="AE8" s="684" t="s">
        <v>8</v>
      </c>
      <c r="AF8" s="745" t="s">
        <v>10</v>
      </c>
      <c r="AG8" s="747"/>
      <c r="AH8" s="753" t="s">
        <v>118</v>
      </c>
      <c r="AI8" s="753" t="s">
        <v>119</v>
      </c>
      <c r="AJ8" s="760"/>
      <c r="AK8" s="684"/>
      <c r="AL8" s="754"/>
      <c r="AM8" s="754"/>
      <c r="AN8" s="754"/>
    </row>
    <row r="9" spans="1:45" s="10" customFormat="1" ht="14.25">
      <c r="A9" s="683"/>
      <c r="B9" s="684"/>
      <c r="C9" s="760"/>
      <c r="D9" s="763"/>
      <c r="E9" s="760"/>
      <c r="F9" s="760"/>
      <c r="G9" s="753" t="s">
        <v>542</v>
      </c>
      <c r="H9" s="745" t="s">
        <v>480</v>
      </c>
      <c r="I9" s="747"/>
      <c r="J9" s="753" t="s">
        <v>546</v>
      </c>
      <c r="K9" s="745" t="s">
        <v>480</v>
      </c>
      <c r="L9" s="747"/>
      <c r="M9" s="753" t="s">
        <v>505</v>
      </c>
      <c r="N9" s="745" t="s">
        <v>480</v>
      </c>
      <c r="O9" s="747"/>
      <c r="P9" s="753" t="s">
        <v>505</v>
      </c>
      <c r="Q9" s="745" t="s">
        <v>480</v>
      </c>
      <c r="R9" s="747"/>
      <c r="S9" s="753" t="s">
        <v>505</v>
      </c>
      <c r="T9" s="745" t="s">
        <v>504</v>
      </c>
      <c r="U9" s="747"/>
      <c r="V9" s="760" t="s">
        <v>505</v>
      </c>
      <c r="W9" s="757" t="s">
        <v>504</v>
      </c>
      <c r="X9" s="759"/>
      <c r="Y9" s="760" t="s">
        <v>505</v>
      </c>
      <c r="Z9" s="757" t="s">
        <v>504</v>
      </c>
      <c r="AA9" s="759"/>
      <c r="AB9" s="760" t="s">
        <v>505</v>
      </c>
      <c r="AC9" s="757" t="s">
        <v>504</v>
      </c>
      <c r="AD9" s="759"/>
      <c r="AE9" s="684"/>
      <c r="AF9" s="684" t="s">
        <v>9</v>
      </c>
      <c r="AG9" s="753" t="s">
        <v>11</v>
      </c>
      <c r="AH9" s="760"/>
      <c r="AI9" s="760"/>
      <c r="AJ9" s="760"/>
      <c r="AK9" s="684"/>
      <c r="AL9" s="754"/>
      <c r="AM9" s="754"/>
      <c r="AN9" s="754"/>
    </row>
    <row r="10" spans="1:45" s="10" customFormat="1" ht="42.75">
      <c r="A10" s="683"/>
      <c r="B10" s="684"/>
      <c r="C10" s="764"/>
      <c r="D10" s="757"/>
      <c r="E10" s="764"/>
      <c r="F10" s="764"/>
      <c r="G10" s="764"/>
      <c r="H10" s="765" t="s">
        <v>541</v>
      </c>
      <c r="I10" s="766" t="s">
        <v>515</v>
      </c>
      <c r="J10" s="764"/>
      <c r="K10" s="765" t="s">
        <v>541</v>
      </c>
      <c r="L10" s="766" t="s">
        <v>515</v>
      </c>
      <c r="M10" s="764"/>
      <c r="N10" s="767" t="s">
        <v>539</v>
      </c>
      <c r="O10" s="767" t="s">
        <v>572</v>
      </c>
      <c r="P10" s="764"/>
      <c r="Q10" s="767" t="s">
        <v>539</v>
      </c>
      <c r="R10" s="767" t="s">
        <v>572</v>
      </c>
      <c r="S10" s="764"/>
      <c r="T10" s="767" t="s">
        <v>9</v>
      </c>
      <c r="U10" s="767" t="s">
        <v>545</v>
      </c>
      <c r="V10" s="764"/>
      <c r="W10" s="767" t="s">
        <v>9</v>
      </c>
      <c r="X10" s="767" t="s">
        <v>545</v>
      </c>
      <c r="Y10" s="764"/>
      <c r="Z10" s="767" t="s">
        <v>9</v>
      </c>
      <c r="AA10" s="767" t="s">
        <v>545</v>
      </c>
      <c r="AB10" s="764"/>
      <c r="AC10" s="767" t="s">
        <v>9</v>
      </c>
      <c r="AD10" s="767" t="s">
        <v>545</v>
      </c>
      <c r="AE10" s="684"/>
      <c r="AF10" s="684"/>
      <c r="AG10" s="764"/>
      <c r="AH10" s="764"/>
      <c r="AI10" s="764"/>
      <c r="AJ10" s="764"/>
      <c r="AK10" s="684"/>
      <c r="AL10" s="754"/>
      <c r="AM10" s="754"/>
      <c r="AN10" s="754"/>
    </row>
    <row r="11" spans="1:45" s="14" customFormat="1" ht="12">
      <c r="A11" s="686">
        <v>1</v>
      </c>
      <c r="B11" s="687">
        <v>2</v>
      </c>
      <c r="C11" s="686">
        <v>3</v>
      </c>
      <c r="D11" s="687">
        <v>4</v>
      </c>
      <c r="E11" s="686">
        <v>5</v>
      </c>
      <c r="F11" s="687">
        <v>6</v>
      </c>
      <c r="G11" s="686">
        <v>7</v>
      </c>
      <c r="H11" s="686"/>
      <c r="I11" s="686"/>
      <c r="J11" s="686"/>
      <c r="K11" s="686"/>
      <c r="L11" s="686">
        <v>8</v>
      </c>
      <c r="M11" s="686">
        <v>9</v>
      </c>
      <c r="N11" s="686">
        <v>10</v>
      </c>
      <c r="O11" s="686">
        <v>11</v>
      </c>
      <c r="P11" s="686">
        <v>12</v>
      </c>
      <c r="Q11" s="686">
        <v>13</v>
      </c>
      <c r="R11" s="686">
        <v>14</v>
      </c>
      <c r="S11" s="686">
        <v>6</v>
      </c>
      <c r="T11" s="686">
        <v>7</v>
      </c>
      <c r="U11" s="686">
        <v>8</v>
      </c>
      <c r="V11" s="686">
        <v>9</v>
      </c>
      <c r="W11" s="686">
        <v>10</v>
      </c>
      <c r="X11" s="686">
        <v>11</v>
      </c>
      <c r="Y11" s="686">
        <v>12</v>
      </c>
      <c r="Z11" s="686">
        <v>13</v>
      </c>
      <c r="AA11" s="686">
        <v>14</v>
      </c>
      <c r="AB11" s="686">
        <v>15</v>
      </c>
      <c r="AC11" s="686">
        <v>16</v>
      </c>
      <c r="AD11" s="686">
        <v>17</v>
      </c>
      <c r="AE11" s="687">
        <v>14</v>
      </c>
      <c r="AF11" s="686">
        <v>15</v>
      </c>
      <c r="AG11" s="686">
        <v>16</v>
      </c>
      <c r="AH11" s="686">
        <v>18</v>
      </c>
      <c r="AI11" s="686">
        <v>19</v>
      </c>
      <c r="AJ11" s="686">
        <v>19</v>
      </c>
      <c r="AK11" s="687">
        <v>15</v>
      </c>
      <c r="AL11" s="768"/>
      <c r="AM11" s="768"/>
      <c r="AN11" s="768"/>
      <c r="AO11" s="13"/>
    </row>
    <row r="12" spans="1:45" s="17" customFormat="1" ht="27" customHeight="1">
      <c r="A12" s="689"/>
      <c r="B12" s="685" t="s">
        <v>7</v>
      </c>
      <c r="C12" s="690"/>
      <c r="D12" s="690">
        <f t="shared" ref="D12:AJ12" si="0">D13+D101+D212</f>
        <v>429939</v>
      </c>
      <c r="E12" s="690">
        <f t="shared" si="0"/>
        <v>373420</v>
      </c>
      <c r="F12" s="690">
        <f t="shared" si="0"/>
        <v>427736</v>
      </c>
      <c r="G12" s="690">
        <f t="shared" si="0"/>
        <v>373420</v>
      </c>
      <c r="H12" s="690">
        <f t="shared" si="0"/>
        <v>24924</v>
      </c>
      <c r="I12" s="690">
        <f t="shared" si="0"/>
        <v>326402</v>
      </c>
      <c r="J12" s="690">
        <f t="shared" si="0"/>
        <v>56519</v>
      </c>
      <c r="K12" s="690">
        <f t="shared" si="0"/>
        <v>49499.9</v>
      </c>
      <c r="L12" s="690">
        <f t="shared" si="0"/>
        <v>7912</v>
      </c>
      <c r="M12" s="690">
        <f t="shared" si="0"/>
        <v>99493.9</v>
      </c>
      <c r="N12" s="690">
        <f t="shared" si="0"/>
        <v>50894</v>
      </c>
      <c r="O12" s="690">
        <f t="shared" si="0"/>
        <v>48599.9</v>
      </c>
      <c r="P12" s="690">
        <f t="shared" si="0"/>
        <v>343738.1</v>
      </c>
      <c r="Q12" s="690">
        <f t="shared" si="0"/>
        <v>335826.1</v>
      </c>
      <c r="R12" s="690">
        <f t="shared" si="0"/>
        <v>7912</v>
      </c>
      <c r="S12" s="690">
        <f t="shared" si="0"/>
        <v>189840</v>
      </c>
      <c r="T12" s="690">
        <f t="shared" si="0"/>
        <v>187470</v>
      </c>
      <c r="U12" s="690">
        <f t="shared" si="0"/>
        <v>2370</v>
      </c>
      <c r="V12" s="690" t="e">
        <f t="shared" si="0"/>
        <v>#REF!</v>
      </c>
      <c r="W12" s="690" t="e">
        <f t="shared" si="0"/>
        <v>#REF!</v>
      </c>
      <c r="X12" s="690" t="e">
        <f t="shared" si="0"/>
        <v>#REF!</v>
      </c>
      <c r="Y12" s="690" t="e">
        <f t="shared" si="0"/>
        <v>#REF!</v>
      </c>
      <c r="Z12" s="690" t="e">
        <f t="shared" si="0"/>
        <v>#REF!</v>
      </c>
      <c r="AA12" s="690" t="e">
        <f t="shared" si="0"/>
        <v>#REF!</v>
      </c>
      <c r="AB12" s="690" t="e">
        <f t="shared" si="0"/>
        <v>#REF!</v>
      </c>
      <c r="AC12" s="690" t="e">
        <f t="shared" si="0"/>
        <v>#REF!</v>
      </c>
      <c r="AD12" s="690" t="e">
        <f t="shared" si="0"/>
        <v>#REF!</v>
      </c>
      <c r="AE12" s="690" t="e">
        <f t="shared" si="0"/>
        <v>#REF!</v>
      </c>
      <c r="AF12" s="690" t="e">
        <f t="shared" si="0"/>
        <v>#REF!</v>
      </c>
      <c r="AG12" s="690" t="e">
        <f t="shared" si="0"/>
        <v>#REF!</v>
      </c>
      <c r="AH12" s="690" t="e">
        <f t="shared" si="0"/>
        <v>#REF!</v>
      </c>
      <c r="AI12" s="690" t="e">
        <f t="shared" si="0"/>
        <v>#REF!</v>
      </c>
      <c r="AJ12" s="690" t="e">
        <f t="shared" si="0"/>
        <v>#REF!</v>
      </c>
      <c r="AK12" s="691"/>
      <c r="AL12" s="769"/>
      <c r="AM12" s="769"/>
      <c r="AN12" s="769"/>
    </row>
    <row r="13" spans="1:45" s="17" customFormat="1" ht="32.25" customHeight="1">
      <c r="A13" s="693" t="s">
        <v>17</v>
      </c>
      <c r="B13" s="694" t="s">
        <v>532</v>
      </c>
      <c r="C13" s="695"/>
      <c r="D13" s="690">
        <f t="shared" ref="D13:AJ13" si="1">D14+D16+D38+D48+D57+D63+D72+D79+D85+D99</f>
        <v>164392</v>
      </c>
      <c r="E13" s="690">
        <f t="shared" si="1"/>
        <v>156480</v>
      </c>
      <c r="F13" s="690">
        <f t="shared" si="1"/>
        <v>162189</v>
      </c>
      <c r="G13" s="690">
        <f t="shared" si="1"/>
        <v>156480</v>
      </c>
      <c r="H13" s="690">
        <f t="shared" si="1"/>
        <v>0</v>
      </c>
      <c r="I13" s="690">
        <f t="shared" si="1"/>
        <v>156080</v>
      </c>
      <c r="J13" s="690">
        <f t="shared" si="1"/>
        <v>7912</v>
      </c>
      <c r="K13" s="690">
        <f t="shared" si="1"/>
        <v>0</v>
      </c>
      <c r="L13" s="690">
        <f t="shared" si="1"/>
        <v>7912</v>
      </c>
      <c r="M13" s="690">
        <f t="shared" si="1"/>
        <v>0</v>
      </c>
      <c r="N13" s="690">
        <f t="shared" si="1"/>
        <v>0</v>
      </c>
      <c r="O13" s="690">
        <f t="shared" si="1"/>
        <v>0</v>
      </c>
      <c r="P13" s="690">
        <f t="shared" si="1"/>
        <v>163192</v>
      </c>
      <c r="Q13" s="690">
        <f t="shared" si="1"/>
        <v>155280</v>
      </c>
      <c r="R13" s="690">
        <f t="shared" si="1"/>
        <v>7912</v>
      </c>
      <c r="S13" s="690">
        <f t="shared" si="1"/>
        <v>158850</v>
      </c>
      <c r="T13" s="690">
        <f t="shared" si="1"/>
        <v>156480</v>
      </c>
      <c r="U13" s="690">
        <f t="shared" si="1"/>
        <v>2370</v>
      </c>
      <c r="V13" s="690">
        <f t="shared" si="1"/>
        <v>6742</v>
      </c>
      <c r="W13" s="690">
        <f t="shared" si="1"/>
        <v>0</v>
      </c>
      <c r="X13" s="690">
        <f t="shared" si="1"/>
        <v>6742</v>
      </c>
      <c r="Y13" s="690">
        <f t="shared" si="1"/>
        <v>0</v>
      </c>
      <c r="Z13" s="690">
        <f t="shared" si="1"/>
        <v>0</v>
      </c>
      <c r="AA13" s="690">
        <f t="shared" si="1"/>
        <v>0</v>
      </c>
      <c r="AB13" s="690">
        <f t="shared" si="1"/>
        <v>0</v>
      </c>
      <c r="AC13" s="690">
        <f t="shared" si="1"/>
        <v>0</v>
      </c>
      <c r="AD13" s="690">
        <f t="shared" si="1"/>
        <v>0</v>
      </c>
      <c r="AE13" s="690">
        <f t="shared" si="1"/>
        <v>149115</v>
      </c>
      <c r="AF13" s="690">
        <f t="shared" si="1"/>
        <v>147990</v>
      </c>
      <c r="AG13" s="690">
        <f t="shared" si="1"/>
        <v>1125</v>
      </c>
      <c r="AH13" s="690">
        <f t="shared" si="1"/>
        <v>0</v>
      </c>
      <c r="AI13" s="690">
        <f t="shared" si="1"/>
        <v>0</v>
      </c>
      <c r="AJ13" s="690">
        <f t="shared" si="1"/>
        <v>0</v>
      </c>
      <c r="AK13" s="696"/>
      <c r="AL13" s="769"/>
      <c r="AM13" s="769"/>
      <c r="AN13" s="769"/>
      <c r="AO13" s="20"/>
      <c r="AP13" s="20"/>
      <c r="AQ13" s="20"/>
      <c r="AR13" s="20"/>
      <c r="AS13" s="20"/>
    </row>
    <row r="14" spans="1:45" s="22" customFormat="1" ht="25.5" customHeight="1">
      <c r="A14" s="709" t="s">
        <v>18</v>
      </c>
      <c r="B14" s="697" t="s">
        <v>19</v>
      </c>
      <c r="C14" s="698"/>
      <c r="D14" s="690">
        <f t="shared" ref="D14:E14" si="2">SUM(D15)</f>
        <v>3148</v>
      </c>
      <c r="E14" s="690">
        <f t="shared" si="2"/>
        <v>3148</v>
      </c>
      <c r="F14" s="690">
        <f>SUM(F15)</f>
        <v>3148</v>
      </c>
      <c r="G14" s="690">
        <f t="shared" ref="G14:AJ14" si="3">SUM(G15)</f>
        <v>3148</v>
      </c>
      <c r="H14" s="690">
        <f t="shared" si="3"/>
        <v>0</v>
      </c>
      <c r="I14" s="690">
        <f t="shared" si="3"/>
        <v>3148</v>
      </c>
      <c r="J14" s="690">
        <f t="shared" si="3"/>
        <v>0</v>
      </c>
      <c r="K14" s="690">
        <f t="shared" si="3"/>
        <v>0</v>
      </c>
      <c r="L14" s="690">
        <f t="shared" si="3"/>
        <v>0</v>
      </c>
      <c r="M14" s="690">
        <f t="shared" si="3"/>
        <v>0</v>
      </c>
      <c r="N14" s="690">
        <f t="shared" si="3"/>
        <v>0</v>
      </c>
      <c r="O14" s="690">
        <f t="shared" si="3"/>
        <v>0</v>
      </c>
      <c r="P14" s="690">
        <f t="shared" si="3"/>
        <v>3148</v>
      </c>
      <c r="Q14" s="690">
        <f t="shared" si="3"/>
        <v>3148</v>
      </c>
      <c r="R14" s="690">
        <f t="shared" si="3"/>
        <v>0</v>
      </c>
      <c r="S14" s="690">
        <f t="shared" si="3"/>
        <v>3148</v>
      </c>
      <c r="T14" s="690">
        <f t="shared" si="3"/>
        <v>3148</v>
      </c>
      <c r="U14" s="690">
        <f t="shared" si="3"/>
        <v>0</v>
      </c>
      <c r="V14" s="690">
        <f t="shared" si="3"/>
        <v>0</v>
      </c>
      <c r="W14" s="690">
        <f t="shared" si="3"/>
        <v>0</v>
      </c>
      <c r="X14" s="690">
        <f t="shared" si="3"/>
        <v>0</v>
      </c>
      <c r="Y14" s="690">
        <f t="shared" si="3"/>
        <v>0</v>
      </c>
      <c r="Z14" s="690">
        <f t="shared" si="3"/>
        <v>0</v>
      </c>
      <c r="AA14" s="690">
        <f t="shared" si="3"/>
        <v>0</v>
      </c>
      <c r="AB14" s="690">
        <f t="shared" si="3"/>
        <v>0</v>
      </c>
      <c r="AC14" s="690">
        <f t="shared" si="3"/>
        <v>0</v>
      </c>
      <c r="AD14" s="690">
        <f t="shared" si="3"/>
        <v>0</v>
      </c>
      <c r="AE14" s="690">
        <f t="shared" si="3"/>
        <v>3148</v>
      </c>
      <c r="AF14" s="690">
        <f t="shared" si="3"/>
        <v>3148</v>
      </c>
      <c r="AG14" s="690">
        <f t="shared" si="3"/>
        <v>0</v>
      </c>
      <c r="AH14" s="690">
        <f t="shared" si="3"/>
        <v>0</v>
      </c>
      <c r="AI14" s="690">
        <f t="shared" si="3"/>
        <v>0</v>
      </c>
      <c r="AJ14" s="690">
        <f t="shared" si="3"/>
        <v>0</v>
      </c>
      <c r="AK14" s="696"/>
      <c r="AL14" s="770"/>
      <c r="AM14" s="770"/>
      <c r="AN14" s="770"/>
      <c r="AO14" s="20"/>
      <c r="AP14" s="20"/>
      <c r="AQ14" s="20"/>
      <c r="AR14" s="20"/>
      <c r="AS14" s="20"/>
    </row>
    <row r="15" spans="1:45" s="17" customFormat="1" ht="15">
      <c r="A15" s="703" t="s">
        <v>20</v>
      </c>
      <c r="B15" s="704" t="s">
        <v>21</v>
      </c>
      <c r="C15" s="695"/>
      <c r="D15" s="109">
        <f>E15</f>
        <v>3148</v>
      </c>
      <c r="E15" s="109">
        <v>3148</v>
      </c>
      <c r="F15" s="109">
        <f>G15+J15</f>
        <v>3148</v>
      </c>
      <c r="G15" s="109">
        <f>H15+I15</f>
        <v>3148</v>
      </c>
      <c r="H15" s="109"/>
      <c r="I15" s="109">
        <v>3148</v>
      </c>
      <c r="J15" s="109">
        <f>K15+L15</f>
        <v>0</v>
      </c>
      <c r="K15" s="109"/>
      <c r="L15" s="109"/>
      <c r="M15" s="109">
        <f>N15+O15</f>
        <v>0</v>
      </c>
      <c r="N15" s="109"/>
      <c r="O15" s="109"/>
      <c r="P15" s="109">
        <f>Q15+R15</f>
        <v>3148</v>
      </c>
      <c r="Q15" s="109">
        <v>3148</v>
      </c>
      <c r="R15" s="109"/>
      <c r="S15" s="801">
        <f>T15+U15</f>
        <v>3148</v>
      </c>
      <c r="T15" s="801">
        <v>3148</v>
      </c>
      <c r="U15" s="109"/>
      <c r="V15" s="109">
        <f>W15+X15</f>
        <v>0</v>
      </c>
      <c r="W15" s="109"/>
      <c r="X15" s="109"/>
      <c r="Y15" s="109">
        <f>Z15+AA15</f>
        <v>0</v>
      </c>
      <c r="Z15" s="109"/>
      <c r="AA15" s="109"/>
      <c r="AB15" s="109">
        <f>AC15+AD15</f>
        <v>0</v>
      </c>
      <c r="AC15" s="109"/>
      <c r="AD15" s="109"/>
      <c r="AE15" s="109">
        <f>AF15+AG15</f>
        <v>3148</v>
      </c>
      <c r="AF15" s="109">
        <v>3148</v>
      </c>
      <c r="AG15" s="109"/>
      <c r="AH15" s="705" t="s">
        <v>114</v>
      </c>
      <c r="AI15" s="710"/>
      <c r="AJ15" s="710"/>
      <c r="AK15" s="691"/>
      <c r="AL15" s="771"/>
      <c r="AM15" s="771"/>
      <c r="AN15" s="771"/>
      <c r="AO15" s="24"/>
      <c r="AP15" s="24"/>
      <c r="AQ15" s="24"/>
      <c r="AR15" s="24"/>
      <c r="AS15" s="20"/>
    </row>
    <row r="16" spans="1:45" s="22" customFormat="1" ht="25.5" customHeight="1">
      <c r="A16" s="709" t="s">
        <v>22</v>
      </c>
      <c r="B16" s="697" t="s">
        <v>23</v>
      </c>
      <c r="C16" s="698"/>
      <c r="D16" s="690">
        <f t="shared" ref="D16:AJ16" si="4">SUM(D17:D37)</f>
        <v>17828</v>
      </c>
      <c r="E16" s="690">
        <f t="shared" si="4"/>
        <v>17828</v>
      </c>
      <c r="F16" s="690">
        <f t="shared" si="4"/>
        <v>17828</v>
      </c>
      <c r="G16" s="690">
        <f t="shared" si="4"/>
        <v>17828</v>
      </c>
      <c r="H16" s="690">
        <f t="shared" si="4"/>
        <v>0</v>
      </c>
      <c r="I16" s="690">
        <f t="shared" si="4"/>
        <v>17428</v>
      </c>
      <c r="J16" s="690">
        <f t="shared" si="4"/>
        <v>0</v>
      </c>
      <c r="K16" s="690">
        <f t="shared" si="4"/>
        <v>0</v>
      </c>
      <c r="L16" s="690">
        <f t="shared" si="4"/>
        <v>0</v>
      </c>
      <c r="M16" s="690">
        <f t="shared" si="4"/>
        <v>0</v>
      </c>
      <c r="N16" s="690">
        <f t="shared" si="4"/>
        <v>0</v>
      </c>
      <c r="O16" s="690">
        <f t="shared" si="4"/>
        <v>0</v>
      </c>
      <c r="P16" s="690">
        <f t="shared" si="4"/>
        <v>16628</v>
      </c>
      <c r="Q16" s="690">
        <f t="shared" si="4"/>
        <v>16628</v>
      </c>
      <c r="R16" s="690">
        <f t="shared" si="4"/>
        <v>0</v>
      </c>
      <c r="S16" s="690">
        <f t="shared" si="4"/>
        <v>17828</v>
      </c>
      <c r="T16" s="690">
        <f t="shared" si="4"/>
        <v>17828</v>
      </c>
      <c r="U16" s="690">
        <f t="shared" si="4"/>
        <v>0</v>
      </c>
      <c r="V16" s="690">
        <f t="shared" si="4"/>
        <v>0</v>
      </c>
      <c r="W16" s="690">
        <f t="shared" si="4"/>
        <v>0</v>
      </c>
      <c r="X16" s="690">
        <f t="shared" si="4"/>
        <v>0</v>
      </c>
      <c r="Y16" s="690">
        <f t="shared" si="4"/>
        <v>0</v>
      </c>
      <c r="Z16" s="690">
        <f t="shared" si="4"/>
        <v>0</v>
      </c>
      <c r="AA16" s="690">
        <f t="shared" si="4"/>
        <v>0</v>
      </c>
      <c r="AB16" s="690">
        <f t="shared" si="4"/>
        <v>0</v>
      </c>
      <c r="AC16" s="690">
        <f t="shared" si="4"/>
        <v>0</v>
      </c>
      <c r="AD16" s="690">
        <f t="shared" si="4"/>
        <v>0</v>
      </c>
      <c r="AE16" s="690">
        <f t="shared" si="4"/>
        <v>17747</v>
      </c>
      <c r="AF16" s="690">
        <f t="shared" si="4"/>
        <v>16628</v>
      </c>
      <c r="AG16" s="690">
        <f t="shared" si="4"/>
        <v>1119</v>
      </c>
      <c r="AH16" s="690">
        <f t="shared" si="4"/>
        <v>0</v>
      </c>
      <c r="AI16" s="690">
        <f t="shared" si="4"/>
        <v>0</v>
      </c>
      <c r="AJ16" s="690">
        <f t="shared" si="4"/>
        <v>0</v>
      </c>
      <c r="AK16" s="696"/>
      <c r="AL16" s="770"/>
      <c r="AM16" s="770"/>
      <c r="AN16" s="770"/>
      <c r="AO16" s="20"/>
      <c r="AP16" s="20"/>
      <c r="AQ16" s="20"/>
      <c r="AR16" s="20"/>
      <c r="AS16" s="20"/>
    </row>
    <row r="17" spans="1:45" s="17" customFormat="1" ht="30">
      <c r="A17" s="703" t="s">
        <v>20</v>
      </c>
      <c r="B17" s="704" t="s">
        <v>24</v>
      </c>
      <c r="C17" s="695"/>
      <c r="D17" s="109">
        <f t="shared" ref="D17:D80" si="5">E17</f>
        <v>400</v>
      </c>
      <c r="E17" s="109">
        <v>400</v>
      </c>
      <c r="F17" s="109">
        <f t="shared" ref="F17:F37" si="6">G17+J17</f>
        <v>400</v>
      </c>
      <c r="G17" s="109">
        <f t="shared" ref="G17:G35" si="7">H17+I17</f>
        <v>400</v>
      </c>
      <c r="H17" s="109"/>
      <c r="I17" s="109">
        <v>400</v>
      </c>
      <c r="J17" s="109">
        <f t="shared" ref="J17:J80" si="8">K17+L17</f>
        <v>0</v>
      </c>
      <c r="K17" s="109"/>
      <c r="L17" s="109"/>
      <c r="M17" s="109">
        <f t="shared" ref="M17:M80" si="9">N17+O17</f>
        <v>0</v>
      </c>
      <c r="N17" s="109"/>
      <c r="O17" s="109"/>
      <c r="P17" s="109">
        <f t="shared" ref="P17:P80" si="10">Q17+R17</f>
        <v>400</v>
      </c>
      <c r="Q17" s="109">
        <v>400</v>
      </c>
      <c r="R17" s="109"/>
      <c r="S17" s="801">
        <f t="shared" ref="S17:S80" si="11">T17+U17</f>
        <v>400</v>
      </c>
      <c r="T17" s="801">
        <v>400</v>
      </c>
      <c r="U17" s="109"/>
      <c r="V17" s="109">
        <f t="shared" ref="V17:V80" si="12">W17+X17</f>
        <v>0</v>
      </c>
      <c r="W17" s="109"/>
      <c r="X17" s="109"/>
      <c r="Y17" s="109">
        <f t="shared" ref="Y17:Y80" si="13">Z17+AA17</f>
        <v>0</v>
      </c>
      <c r="Z17" s="109"/>
      <c r="AA17" s="109"/>
      <c r="AB17" s="109">
        <f t="shared" ref="AB17:AB80" si="14">AC17+AD17</f>
        <v>0</v>
      </c>
      <c r="AC17" s="109"/>
      <c r="AD17" s="109"/>
      <c r="AE17" s="109">
        <f t="shared" ref="AE17:AE37" si="15">AF17+AG17</f>
        <v>420</v>
      </c>
      <c r="AF17" s="109">
        <v>400</v>
      </c>
      <c r="AG17" s="109">
        <v>20</v>
      </c>
      <c r="AH17" s="705" t="s">
        <v>114</v>
      </c>
      <c r="AI17" s="109"/>
      <c r="AJ17" s="109"/>
      <c r="AK17" s="691"/>
      <c r="AL17" s="771"/>
      <c r="AM17" s="771"/>
      <c r="AN17" s="771"/>
      <c r="AO17" s="24"/>
      <c r="AP17" s="24"/>
      <c r="AQ17" s="24"/>
      <c r="AR17" s="24"/>
      <c r="AS17" s="20"/>
    </row>
    <row r="18" spans="1:45" s="17" customFormat="1" ht="30">
      <c r="A18" s="703" t="s">
        <v>48</v>
      </c>
      <c r="B18" s="704" t="s">
        <v>68</v>
      </c>
      <c r="C18" s="695"/>
      <c r="D18" s="109">
        <f t="shared" si="5"/>
        <v>400</v>
      </c>
      <c r="E18" s="109">
        <v>400</v>
      </c>
      <c r="F18" s="109">
        <f t="shared" si="6"/>
        <v>400</v>
      </c>
      <c r="G18" s="109">
        <f t="shared" si="7"/>
        <v>400</v>
      </c>
      <c r="H18" s="109"/>
      <c r="I18" s="109">
        <v>400</v>
      </c>
      <c r="J18" s="109">
        <f t="shared" si="8"/>
        <v>0</v>
      </c>
      <c r="K18" s="109"/>
      <c r="L18" s="109"/>
      <c r="M18" s="109">
        <f t="shared" si="9"/>
        <v>0</v>
      </c>
      <c r="N18" s="109"/>
      <c r="O18" s="109"/>
      <c r="P18" s="109">
        <f t="shared" si="10"/>
        <v>400</v>
      </c>
      <c r="Q18" s="109">
        <v>400</v>
      </c>
      <c r="R18" s="109"/>
      <c r="S18" s="801">
        <f t="shared" si="11"/>
        <v>400</v>
      </c>
      <c r="T18" s="801">
        <v>400</v>
      </c>
      <c r="U18" s="109"/>
      <c r="V18" s="109">
        <f t="shared" si="12"/>
        <v>0</v>
      </c>
      <c r="W18" s="109"/>
      <c r="X18" s="109"/>
      <c r="Y18" s="109">
        <f t="shared" si="13"/>
        <v>0</v>
      </c>
      <c r="Z18" s="109"/>
      <c r="AA18" s="109"/>
      <c r="AB18" s="109">
        <f t="shared" si="14"/>
        <v>0</v>
      </c>
      <c r="AC18" s="109"/>
      <c r="AD18" s="109"/>
      <c r="AE18" s="109">
        <f t="shared" si="15"/>
        <v>420</v>
      </c>
      <c r="AF18" s="109">
        <v>400</v>
      </c>
      <c r="AG18" s="109">
        <v>20</v>
      </c>
      <c r="AH18" s="705" t="s">
        <v>114</v>
      </c>
      <c r="AI18" s="109"/>
      <c r="AJ18" s="109"/>
      <c r="AK18" s="691"/>
      <c r="AL18" s="771"/>
      <c r="AM18" s="771"/>
      <c r="AN18" s="771"/>
      <c r="AO18" s="24"/>
      <c r="AP18" s="24"/>
      <c r="AQ18" s="24"/>
      <c r="AR18" s="24"/>
      <c r="AS18" s="20"/>
    </row>
    <row r="19" spans="1:45" s="17" customFormat="1" ht="30">
      <c r="A19" s="703" t="s">
        <v>49</v>
      </c>
      <c r="B19" s="704" t="s">
        <v>69</v>
      </c>
      <c r="C19" s="695"/>
      <c r="D19" s="109">
        <f t="shared" si="5"/>
        <v>400</v>
      </c>
      <c r="E19" s="109">
        <v>400</v>
      </c>
      <c r="F19" s="109">
        <f t="shared" si="6"/>
        <v>400</v>
      </c>
      <c r="G19" s="109">
        <f t="shared" si="7"/>
        <v>400</v>
      </c>
      <c r="H19" s="109"/>
      <c r="I19" s="109">
        <v>400</v>
      </c>
      <c r="J19" s="109">
        <f t="shared" si="8"/>
        <v>0</v>
      </c>
      <c r="K19" s="109"/>
      <c r="L19" s="109"/>
      <c r="M19" s="109">
        <f t="shared" si="9"/>
        <v>0</v>
      </c>
      <c r="N19" s="109"/>
      <c r="O19" s="109"/>
      <c r="P19" s="109">
        <f t="shared" si="10"/>
        <v>400</v>
      </c>
      <c r="Q19" s="109">
        <v>400</v>
      </c>
      <c r="R19" s="109"/>
      <c r="S19" s="801">
        <f t="shared" si="11"/>
        <v>400</v>
      </c>
      <c r="T19" s="801">
        <v>400</v>
      </c>
      <c r="U19" s="109"/>
      <c r="V19" s="109">
        <f t="shared" si="12"/>
        <v>0</v>
      </c>
      <c r="W19" s="109"/>
      <c r="X19" s="109"/>
      <c r="Y19" s="109">
        <f t="shared" si="13"/>
        <v>0</v>
      </c>
      <c r="Z19" s="109"/>
      <c r="AA19" s="109"/>
      <c r="AB19" s="109">
        <f t="shared" si="14"/>
        <v>0</v>
      </c>
      <c r="AC19" s="109"/>
      <c r="AD19" s="109"/>
      <c r="AE19" s="109">
        <f t="shared" si="15"/>
        <v>420</v>
      </c>
      <c r="AF19" s="109">
        <v>400</v>
      </c>
      <c r="AG19" s="109">
        <v>20</v>
      </c>
      <c r="AH19" s="705" t="s">
        <v>114</v>
      </c>
      <c r="AI19" s="109"/>
      <c r="AJ19" s="109"/>
      <c r="AK19" s="691"/>
      <c r="AL19" s="771"/>
      <c r="AM19" s="771"/>
      <c r="AN19" s="771"/>
      <c r="AO19" s="24"/>
      <c r="AP19" s="24"/>
      <c r="AQ19" s="24"/>
      <c r="AR19" s="24"/>
      <c r="AS19" s="20"/>
    </row>
    <row r="20" spans="1:45" s="17" customFormat="1" ht="30">
      <c r="A20" s="703" t="s">
        <v>50</v>
      </c>
      <c r="B20" s="704" t="s">
        <v>70</v>
      </c>
      <c r="C20" s="695"/>
      <c r="D20" s="109">
        <f t="shared" si="5"/>
        <v>400</v>
      </c>
      <c r="E20" s="109">
        <v>400</v>
      </c>
      <c r="F20" s="109">
        <f t="shared" si="6"/>
        <v>400</v>
      </c>
      <c r="G20" s="109">
        <f t="shared" si="7"/>
        <v>400</v>
      </c>
      <c r="H20" s="109"/>
      <c r="I20" s="109">
        <v>400</v>
      </c>
      <c r="J20" s="109">
        <f t="shared" si="8"/>
        <v>0</v>
      </c>
      <c r="K20" s="109"/>
      <c r="L20" s="109"/>
      <c r="M20" s="109">
        <f t="shared" si="9"/>
        <v>0</v>
      </c>
      <c r="N20" s="109"/>
      <c r="O20" s="109"/>
      <c r="P20" s="109">
        <f t="shared" si="10"/>
        <v>400</v>
      </c>
      <c r="Q20" s="109">
        <v>400</v>
      </c>
      <c r="R20" s="109"/>
      <c r="S20" s="801">
        <f t="shared" si="11"/>
        <v>400</v>
      </c>
      <c r="T20" s="801">
        <v>400</v>
      </c>
      <c r="U20" s="109"/>
      <c r="V20" s="109">
        <f t="shared" si="12"/>
        <v>0</v>
      </c>
      <c r="W20" s="109"/>
      <c r="X20" s="109"/>
      <c r="Y20" s="109">
        <f t="shared" si="13"/>
        <v>0</v>
      </c>
      <c r="Z20" s="109"/>
      <c r="AA20" s="109"/>
      <c r="AB20" s="109">
        <f t="shared" si="14"/>
        <v>0</v>
      </c>
      <c r="AC20" s="109"/>
      <c r="AD20" s="109"/>
      <c r="AE20" s="109">
        <f t="shared" si="15"/>
        <v>420</v>
      </c>
      <c r="AF20" s="109">
        <v>400</v>
      </c>
      <c r="AG20" s="109">
        <v>20</v>
      </c>
      <c r="AH20" s="705" t="s">
        <v>114</v>
      </c>
      <c r="AI20" s="109"/>
      <c r="AJ20" s="109"/>
      <c r="AK20" s="691"/>
      <c r="AL20" s="771"/>
      <c r="AM20" s="771"/>
      <c r="AN20" s="771"/>
      <c r="AO20" s="24"/>
      <c r="AP20" s="24"/>
      <c r="AQ20" s="24"/>
      <c r="AR20" s="24"/>
      <c r="AS20" s="20"/>
    </row>
    <row r="21" spans="1:45" s="17" customFormat="1" ht="30">
      <c r="A21" s="703" t="s">
        <v>51</v>
      </c>
      <c r="B21" s="704" t="s">
        <v>25</v>
      </c>
      <c r="C21" s="695"/>
      <c r="D21" s="109">
        <f t="shared" si="5"/>
        <v>400</v>
      </c>
      <c r="E21" s="109">
        <v>400</v>
      </c>
      <c r="F21" s="109">
        <f t="shared" si="6"/>
        <v>400</v>
      </c>
      <c r="G21" s="109">
        <f t="shared" si="7"/>
        <v>400</v>
      </c>
      <c r="H21" s="109"/>
      <c r="I21" s="109">
        <v>400</v>
      </c>
      <c r="J21" s="109">
        <f t="shared" si="8"/>
        <v>0</v>
      </c>
      <c r="K21" s="109"/>
      <c r="L21" s="109"/>
      <c r="M21" s="109">
        <f t="shared" si="9"/>
        <v>0</v>
      </c>
      <c r="N21" s="109"/>
      <c r="O21" s="109"/>
      <c r="P21" s="109">
        <f t="shared" si="10"/>
        <v>400</v>
      </c>
      <c r="Q21" s="109">
        <v>400</v>
      </c>
      <c r="R21" s="109"/>
      <c r="S21" s="801">
        <f t="shared" si="11"/>
        <v>400</v>
      </c>
      <c r="T21" s="801">
        <v>400</v>
      </c>
      <c r="U21" s="109"/>
      <c r="V21" s="109">
        <f t="shared" si="12"/>
        <v>0</v>
      </c>
      <c r="W21" s="109"/>
      <c r="X21" s="109"/>
      <c r="Y21" s="109">
        <f t="shared" si="13"/>
        <v>0</v>
      </c>
      <c r="Z21" s="109"/>
      <c r="AA21" s="109"/>
      <c r="AB21" s="109">
        <f t="shared" si="14"/>
        <v>0</v>
      </c>
      <c r="AC21" s="109"/>
      <c r="AD21" s="109"/>
      <c r="AE21" s="109">
        <f t="shared" si="15"/>
        <v>420</v>
      </c>
      <c r="AF21" s="109">
        <v>400</v>
      </c>
      <c r="AG21" s="109">
        <v>20</v>
      </c>
      <c r="AH21" s="705" t="s">
        <v>114</v>
      </c>
      <c r="AI21" s="109"/>
      <c r="AJ21" s="109"/>
      <c r="AK21" s="691"/>
      <c r="AL21" s="771"/>
      <c r="AM21" s="771"/>
      <c r="AN21" s="771"/>
      <c r="AO21" s="24"/>
      <c r="AP21" s="24"/>
      <c r="AQ21" s="24"/>
      <c r="AR21" s="24"/>
      <c r="AS21" s="20"/>
    </row>
    <row r="22" spans="1:45" s="17" customFormat="1" ht="30">
      <c r="A22" s="703" t="s">
        <v>52</v>
      </c>
      <c r="B22" s="704" t="s">
        <v>26</v>
      </c>
      <c r="C22" s="695"/>
      <c r="D22" s="109">
        <f t="shared" si="5"/>
        <v>400</v>
      </c>
      <c r="E22" s="109">
        <v>400</v>
      </c>
      <c r="F22" s="109">
        <f t="shared" si="6"/>
        <v>400</v>
      </c>
      <c r="G22" s="109">
        <f t="shared" si="7"/>
        <v>400</v>
      </c>
      <c r="H22" s="109"/>
      <c r="I22" s="109">
        <v>400</v>
      </c>
      <c r="J22" s="109">
        <f t="shared" si="8"/>
        <v>0</v>
      </c>
      <c r="K22" s="109"/>
      <c r="L22" s="109"/>
      <c r="M22" s="109">
        <f t="shared" si="9"/>
        <v>0</v>
      </c>
      <c r="N22" s="109"/>
      <c r="O22" s="109"/>
      <c r="P22" s="109">
        <f t="shared" si="10"/>
        <v>400</v>
      </c>
      <c r="Q22" s="109">
        <v>400</v>
      </c>
      <c r="R22" s="109"/>
      <c r="S22" s="801">
        <f t="shared" si="11"/>
        <v>400</v>
      </c>
      <c r="T22" s="801">
        <v>400</v>
      </c>
      <c r="U22" s="109"/>
      <c r="V22" s="109">
        <f t="shared" si="12"/>
        <v>0</v>
      </c>
      <c r="W22" s="109"/>
      <c r="X22" s="109"/>
      <c r="Y22" s="109">
        <f t="shared" si="13"/>
        <v>0</v>
      </c>
      <c r="Z22" s="109"/>
      <c r="AA22" s="109"/>
      <c r="AB22" s="109">
        <f t="shared" si="14"/>
        <v>0</v>
      </c>
      <c r="AC22" s="109"/>
      <c r="AD22" s="109"/>
      <c r="AE22" s="109">
        <f t="shared" si="15"/>
        <v>420</v>
      </c>
      <c r="AF22" s="109">
        <v>400</v>
      </c>
      <c r="AG22" s="109">
        <v>20</v>
      </c>
      <c r="AH22" s="705" t="s">
        <v>114</v>
      </c>
      <c r="AI22" s="109"/>
      <c r="AJ22" s="109"/>
      <c r="AK22" s="691"/>
      <c r="AL22" s="771"/>
      <c r="AM22" s="771"/>
      <c r="AN22" s="771"/>
      <c r="AO22" s="24"/>
      <c r="AP22" s="24"/>
      <c r="AQ22" s="24"/>
      <c r="AR22" s="24"/>
      <c r="AS22" s="20"/>
    </row>
    <row r="23" spans="1:45" s="17" customFormat="1" ht="30">
      <c r="A23" s="703" t="s">
        <v>53</v>
      </c>
      <c r="B23" s="704" t="s">
        <v>71</v>
      </c>
      <c r="C23" s="695"/>
      <c r="D23" s="109">
        <f t="shared" si="5"/>
        <v>400</v>
      </c>
      <c r="E23" s="109">
        <v>400</v>
      </c>
      <c r="F23" s="109">
        <f t="shared" si="6"/>
        <v>400</v>
      </c>
      <c r="G23" s="109">
        <f t="shared" si="7"/>
        <v>400</v>
      </c>
      <c r="H23" s="109"/>
      <c r="I23" s="109">
        <v>400</v>
      </c>
      <c r="J23" s="109">
        <f t="shared" si="8"/>
        <v>0</v>
      </c>
      <c r="K23" s="109"/>
      <c r="L23" s="109"/>
      <c r="M23" s="109">
        <f t="shared" si="9"/>
        <v>0</v>
      </c>
      <c r="N23" s="109"/>
      <c r="O23" s="109"/>
      <c r="P23" s="109">
        <f t="shared" si="10"/>
        <v>400</v>
      </c>
      <c r="Q23" s="109">
        <v>400</v>
      </c>
      <c r="R23" s="109"/>
      <c r="S23" s="801">
        <f t="shared" si="11"/>
        <v>400</v>
      </c>
      <c r="T23" s="801">
        <v>400</v>
      </c>
      <c r="U23" s="109"/>
      <c r="V23" s="109">
        <f t="shared" si="12"/>
        <v>0</v>
      </c>
      <c r="W23" s="109"/>
      <c r="X23" s="109"/>
      <c r="Y23" s="109">
        <f t="shared" si="13"/>
        <v>0</v>
      </c>
      <c r="Z23" s="109"/>
      <c r="AA23" s="109"/>
      <c r="AB23" s="109">
        <f t="shared" si="14"/>
        <v>0</v>
      </c>
      <c r="AC23" s="109"/>
      <c r="AD23" s="109"/>
      <c r="AE23" s="109">
        <f t="shared" si="15"/>
        <v>420</v>
      </c>
      <c r="AF23" s="109">
        <v>400</v>
      </c>
      <c r="AG23" s="109">
        <v>20</v>
      </c>
      <c r="AH23" s="705" t="s">
        <v>114</v>
      </c>
      <c r="AI23" s="109"/>
      <c r="AJ23" s="109"/>
      <c r="AK23" s="691"/>
      <c r="AL23" s="771"/>
      <c r="AM23" s="771"/>
      <c r="AN23" s="771"/>
      <c r="AO23" s="24"/>
      <c r="AP23" s="24"/>
      <c r="AQ23" s="24"/>
      <c r="AR23" s="24"/>
      <c r="AS23" s="20"/>
    </row>
    <row r="24" spans="1:45" s="17" customFormat="1" ht="45">
      <c r="A24" s="703" t="s">
        <v>54</v>
      </c>
      <c r="B24" s="704" t="s">
        <v>27</v>
      </c>
      <c r="C24" s="695"/>
      <c r="D24" s="109">
        <f t="shared" si="5"/>
        <v>400</v>
      </c>
      <c r="E24" s="109">
        <v>400</v>
      </c>
      <c r="F24" s="109">
        <f t="shared" si="6"/>
        <v>400</v>
      </c>
      <c r="G24" s="109">
        <f t="shared" si="7"/>
        <v>400</v>
      </c>
      <c r="H24" s="109"/>
      <c r="I24" s="109">
        <v>400</v>
      </c>
      <c r="J24" s="109">
        <f t="shared" si="8"/>
        <v>0</v>
      </c>
      <c r="K24" s="109"/>
      <c r="L24" s="109"/>
      <c r="M24" s="109">
        <f t="shared" si="9"/>
        <v>0</v>
      </c>
      <c r="N24" s="109"/>
      <c r="O24" s="109"/>
      <c r="P24" s="109">
        <f t="shared" si="10"/>
        <v>400</v>
      </c>
      <c r="Q24" s="109">
        <v>400</v>
      </c>
      <c r="R24" s="109"/>
      <c r="S24" s="801">
        <f t="shared" si="11"/>
        <v>400</v>
      </c>
      <c r="T24" s="801">
        <v>400</v>
      </c>
      <c r="U24" s="109"/>
      <c r="V24" s="109">
        <f t="shared" si="12"/>
        <v>0</v>
      </c>
      <c r="W24" s="109"/>
      <c r="X24" s="109"/>
      <c r="Y24" s="109">
        <f t="shared" si="13"/>
        <v>0</v>
      </c>
      <c r="Z24" s="109"/>
      <c r="AA24" s="109"/>
      <c r="AB24" s="109">
        <f t="shared" si="14"/>
        <v>0</v>
      </c>
      <c r="AC24" s="109"/>
      <c r="AD24" s="109"/>
      <c r="AE24" s="109">
        <f t="shared" si="15"/>
        <v>420</v>
      </c>
      <c r="AF24" s="109">
        <v>400</v>
      </c>
      <c r="AG24" s="109">
        <v>20</v>
      </c>
      <c r="AH24" s="705" t="s">
        <v>114</v>
      </c>
      <c r="AI24" s="109"/>
      <c r="AJ24" s="109"/>
      <c r="AK24" s="691"/>
      <c r="AL24" s="771"/>
      <c r="AM24" s="771"/>
      <c r="AN24" s="771"/>
      <c r="AO24" s="24"/>
      <c r="AP24" s="24"/>
      <c r="AQ24" s="24"/>
      <c r="AR24" s="24"/>
      <c r="AS24" s="20"/>
    </row>
    <row r="25" spans="1:45" s="17" customFormat="1" ht="30">
      <c r="A25" s="703" t="s">
        <v>55</v>
      </c>
      <c r="B25" s="704" t="s">
        <v>28</v>
      </c>
      <c r="C25" s="695"/>
      <c r="D25" s="109">
        <f t="shared" si="5"/>
        <v>400</v>
      </c>
      <c r="E25" s="109">
        <v>400</v>
      </c>
      <c r="F25" s="109">
        <f t="shared" si="6"/>
        <v>400</v>
      </c>
      <c r="G25" s="109">
        <f t="shared" si="7"/>
        <v>400</v>
      </c>
      <c r="H25" s="109"/>
      <c r="I25" s="109">
        <v>400</v>
      </c>
      <c r="J25" s="109">
        <f t="shared" si="8"/>
        <v>0</v>
      </c>
      <c r="K25" s="109"/>
      <c r="L25" s="109"/>
      <c r="M25" s="109">
        <f t="shared" si="9"/>
        <v>0</v>
      </c>
      <c r="N25" s="109"/>
      <c r="O25" s="109"/>
      <c r="P25" s="109">
        <f t="shared" si="10"/>
        <v>400</v>
      </c>
      <c r="Q25" s="109">
        <v>400</v>
      </c>
      <c r="R25" s="109"/>
      <c r="S25" s="801">
        <f t="shared" si="11"/>
        <v>400</v>
      </c>
      <c r="T25" s="801">
        <v>400</v>
      </c>
      <c r="U25" s="109"/>
      <c r="V25" s="109">
        <f t="shared" si="12"/>
        <v>0</v>
      </c>
      <c r="W25" s="109"/>
      <c r="X25" s="109"/>
      <c r="Y25" s="109">
        <f t="shared" si="13"/>
        <v>0</v>
      </c>
      <c r="Z25" s="109"/>
      <c r="AA25" s="109"/>
      <c r="AB25" s="109">
        <f t="shared" si="14"/>
        <v>0</v>
      </c>
      <c r="AC25" s="109"/>
      <c r="AD25" s="109"/>
      <c r="AE25" s="109">
        <f t="shared" si="15"/>
        <v>420</v>
      </c>
      <c r="AF25" s="109">
        <v>400</v>
      </c>
      <c r="AG25" s="109">
        <v>20</v>
      </c>
      <c r="AH25" s="705" t="s">
        <v>114</v>
      </c>
      <c r="AI25" s="109"/>
      <c r="AJ25" s="109"/>
      <c r="AK25" s="691"/>
      <c r="AL25" s="771"/>
      <c r="AM25" s="771"/>
      <c r="AN25" s="771"/>
      <c r="AO25" s="24"/>
      <c r="AP25" s="24"/>
      <c r="AQ25" s="24"/>
      <c r="AR25" s="24"/>
      <c r="AS25" s="20"/>
    </row>
    <row r="26" spans="1:45" s="17" customFormat="1" ht="30">
      <c r="A26" s="703" t="s">
        <v>56</v>
      </c>
      <c r="B26" s="704" t="s">
        <v>29</v>
      </c>
      <c r="C26" s="695"/>
      <c r="D26" s="109">
        <f t="shared" si="5"/>
        <v>400</v>
      </c>
      <c r="E26" s="109">
        <v>400</v>
      </c>
      <c r="F26" s="109">
        <f t="shared" si="6"/>
        <v>400</v>
      </c>
      <c r="G26" s="109">
        <f t="shared" si="7"/>
        <v>400</v>
      </c>
      <c r="H26" s="109"/>
      <c r="I26" s="109">
        <v>400</v>
      </c>
      <c r="J26" s="109">
        <f t="shared" si="8"/>
        <v>0</v>
      </c>
      <c r="K26" s="109"/>
      <c r="L26" s="109"/>
      <c r="M26" s="109">
        <f t="shared" si="9"/>
        <v>0</v>
      </c>
      <c r="N26" s="109"/>
      <c r="O26" s="109"/>
      <c r="P26" s="109">
        <f t="shared" si="10"/>
        <v>400</v>
      </c>
      <c r="Q26" s="109">
        <v>400</v>
      </c>
      <c r="R26" s="109"/>
      <c r="S26" s="801">
        <f t="shared" si="11"/>
        <v>400</v>
      </c>
      <c r="T26" s="801">
        <v>400</v>
      </c>
      <c r="U26" s="109"/>
      <c r="V26" s="109">
        <f t="shared" si="12"/>
        <v>0</v>
      </c>
      <c r="W26" s="109"/>
      <c r="X26" s="109"/>
      <c r="Y26" s="109">
        <f t="shared" si="13"/>
        <v>0</v>
      </c>
      <c r="Z26" s="109"/>
      <c r="AA26" s="109"/>
      <c r="AB26" s="109">
        <f t="shared" si="14"/>
        <v>0</v>
      </c>
      <c r="AC26" s="109"/>
      <c r="AD26" s="109"/>
      <c r="AE26" s="109">
        <f t="shared" si="15"/>
        <v>420</v>
      </c>
      <c r="AF26" s="109">
        <v>400</v>
      </c>
      <c r="AG26" s="109">
        <v>20</v>
      </c>
      <c r="AH26" s="705" t="s">
        <v>114</v>
      </c>
      <c r="AI26" s="109"/>
      <c r="AJ26" s="109"/>
      <c r="AK26" s="691"/>
      <c r="AL26" s="771"/>
      <c r="AM26" s="771"/>
      <c r="AN26" s="771"/>
      <c r="AO26" s="24"/>
      <c r="AP26" s="24"/>
      <c r="AQ26" s="24"/>
      <c r="AR26" s="24"/>
      <c r="AS26" s="20"/>
    </row>
    <row r="27" spans="1:45" s="17" customFormat="1" ht="45">
      <c r="A27" s="703" t="s">
        <v>57</v>
      </c>
      <c r="B27" s="704" t="s">
        <v>30</v>
      </c>
      <c r="C27" s="695"/>
      <c r="D27" s="109">
        <f t="shared" si="5"/>
        <v>400</v>
      </c>
      <c r="E27" s="109">
        <v>400</v>
      </c>
      <c r="F27" s="109">
        <f t="shared" si="6"/>
        <v>400</v>
      </c>
      <c r="G27" s="109">
        <f t="shared" si="7"/>
        <v>400</v>
      </c>
      <c r="H27" s="109"/>
      <c r="I27" s="109">
        <v>400</v>
      </c>
      <c r="J27" s="109">
        <f t="shared" si="8"/>
        <v>0</v>
      </c>
      <c r="K27" s="109"/>
      <c r="L27" s="109"/>
      <c r="M27" s="109">
        <f t="shared" si="9"/>
        <v>0</v>
      </c>
      <c r="N27" s="109"/>
      <c r="O27" s="109"/>
      <c r="P27" s="109">
        <f t="shared" si="10"/>
        <v>400</v>
      </c>
      <c r="Q27" s="109">
        <v>400</v>
      </c>
      <c r="R27" s="109"/>
      <c r="S27" s="801">
        <f t="shared" si="11"/>
        <v>400</v>
      </c>
      <c r="T27" s="801">
        <v>400</v>
      </c>
      <c r="U27" s="109"/>
      <c r="V27" s="109">
        <f t="shared" si="12"/>
        <v>0</v>
      </c>
      <c r="W27" s="109"/>
      <c r="X27" s="109"/>
      <c r="Y27" s="109">
        <f t="shared" si="13"/>
        <v>0</v>
      </c>
      <c r="Z27" s="109"/>
      <c r="AA27" s="109"/>
      <c r="AB27" s="109">
        <f t="shared" si="14"/>
        <v>0</v>
      </c>
      <c r="AC27" s="109"/>
      <c r="AD27" s="109"/>
      <c r="AE27" s="109">
        <f t="shared" si="15"/>
        <v>420</v>
      </c>
      <c r="AF27" s="109">
        <v>400</v>
      </c>
      <c r="AG27" s="109">
        <v>20</v>
      </c>
      <c r="AH27" s="705" t="s">
        <v>114</v>
      </c>
      <c r="AI27" s="109"/>
      <c r="AJ27" s="109"/>
      <c r="AK27" s="691"/>
      <c r="AL27" s="771"/>
      <c r="AM27" s="771"/>
      <c r="AN27" s="771"/>
      <c r="AO27" s="24"/>
      <c r="AP27" s="24"/>
      <c r="AQ27" s="24"/>
      <c r="AR27" s="24"/>
      <c r="AS27" s="20"/>
    </row>
    <row r="28" spans="1:45" s="17" customFormat="1" ht="30">
      <c r="A28" s="703" t="s">
        <v>58</v>
      </c>
      <c r="B28" s="704" t="s">
        <v>72</v>
      </c>
      <c r="C28" s="695"/>
      <c r="D28" s="109">
        <f t="shared" si="5"/>
        <v>646</v>
      </c>
      <c r="E28" s="109">
        <v>646</v>
      </c>
      <c r="F28" s="109">
        <f t="shared" si="6"/>
        <v>646</v>
      </c>
      <c r="G28" s="109">
        <v>646</v>
      </c>
      <c r="H28" s="109"/>
      <c r="I28" s="109">
        <v>519</v>
      </c>
      <c r="J28" s="109">
        <f t="shared" si="8"/>
        <v>0</v>
      </c>
      <c r="K28" s="109"/>
      <c r="L28" s="109"/>
      <c r="M28" s="109">
        <f t="shared" si="9"/>
        <v>0</v>
      </c>
      <c r="N28" s="109"/>
      <c r="O28" s="109"/>
      <c r="P28" s="109">
        <f t="shared" si="10"/>
        <v>519</v>
      </c>
      <c r="Q28" s="109">
        <v>519</v>
      </c>
      <c r="R28" s="109"/>
      <c r="S28" s="801">
        <f t="shared" si="11"/>
        <v>646</v>
      </c>
      <c r="T28" s="801">
        <v>646</v>
      </c>
      <c r="U28" s="109"/>
      <c r="V28" s="109">
        <f t="shared" si="12"/>
        <v>0</v>
      </c>
      <c r="W28" s="109"/>
      <c r="X28" s="109"/>
      <c r="Y28" s="109">
        <f t="shared" si="13"/>
        <v>0</v>
      </c>
      <c r="Z28" s="109"/>
      <c r="AA28" s="109"/>
      <c r="AB28" s="109">
        <f t="shared" si="14"/>
        <v>0</v>
      </c>
      <c r="AC28" s="109"/>
      <c r="AD28" s="109"/>
      <c r="AE28" s="109">
        <f t="shared" si="15"/>
        <v>545</v>
      </c>
      <c r="AF28" s="109">
        <v>519</v>
      </c>
      <c r="AG28" s="109">
        <v>26</v>
      </c>
      <c r="AH28" s="705" t="s">
        <v>114</v>
      </c>
      <c r="AI28" s="109"/>
      <c r="AJ28" s="109"/>
      <c r="AK28" s="691"/>
      <c r="AL28" s="771"/>
      <c r="AM28" s="771"/>
      <c r="AN28" s="771"/>
      <c r="AO28" s="24"/>
      <c r="AP28" s="24"/>
      <c r="AQ28" s="24"/>
      <c r="AR28" s="24"/>
      <c r="AS28" s="20"/>
    </row>
    <row r="29" spans="1:45" s="17" customFormat="1" ht="30">
      <c r="A29" s="703" t="s">
        <v>59</v>
      </c>
      <c r="B29" s="704" t="s">
        <v>31</v>
      </c>
      <c r="C29" s="695"/>
      <c r="D29" s="109">
        <f t="shared" si="5"/>
        <v>1598</v>
      </c>
      <c r="E29" s="109">
        <v>1598</v>
      </c>
      <c r="F29" s="109">
        <f t="shared" si="6"/>
        <v>1598</v>
      </c>
      <c r="G29" s="109">
        <f t="shared" si="7"/>
        <v>1598</v>
      </c>
      <c r="H29" s="109"/>
      <c r="I29" s="109">
        <v>1598</v>
      </c>
      <c r="J29" s="109">
        <f t="shared" si="8"/>
        <v>0</v>
      </c>
      <c r="K29" s="109"/>
      <c r="L29" s="109"/>
      <c r="M29" s="109">
        <f t="shared" si="9"/>
        <v>0</v>
      </c>
      <c r="N29" s="109"/>
      <c r="O29" s="109"/>
      <c r="P29" s="109">
        <f t="shared" si="10"/>
        <v>1598</v>
      </c>
      <c r="Q29" s="109">
        <v>1598</v>
      </c>
      <c r="R29" s="109"/>
      <c r="S29" s="801">
        <f t="shared" si="11"/>
        <v>1598</v>
      </c>
      <c r="T29" s="801">
        <v>1598</v>
      </c>
      <c r="U29" s="109"/>
      <c r="V29" s="109">
        <f t="shared" si="12"/>
        <v>0</v>
      </c>
      <c r="W29" s="109"/>
      <c r="X29" s="109"/>
      <c r="Y29" s="109">
        <f t="shared" si="13"/>
        <v>0</v>
      </c>
      <c r="Z29" s="109"/>
      <c r="AA29" s="109"/>
      <c r="AB29" s="109">
        <f t="shared" si="14"/>
        <v>0</v>
      </c>
      <c r="AC29" s="109"/>
      <c r="AD29" s="109"/>
      <c r="AE29" s="109">
        <f t="shared" si="15"/>
        <v>1678</v>
      </c>
      <c r="AF29" s="109">
        <v>1598</v>
      </c>
      <c r="AG29" s="109">
        <v>80</v>
      </c>
      <c r="AH29" s="705" t="s">
        <v>114</v>
      </c>
      <c r="AI29" s="109"/>
      <c r="AJ29" s="109"/>
      <c r="AK29" s="691"/>
      <c r="AL29" s="771"/>
      <c r="AM29" s="771"/>
      <c r="AN29" s="771"/>
      <c r="AO29" s="24"/>
      <c r="AP29" s="24"/>
      <c r="AQ29" s="24"/>
      <c r="AR29" s="24"/>
      <c r="AS29" s="20"/>
    </row>
    <row r="30" spans="1:45" s="17" customFormat="1" ht="60">
      <c r="A30" s="703" t="s">
        <v>60</v>
      </c>
      <c r="B30" s="704" t="s">
        <v>32</v>
      </c>
      <c r="C30" s="695"/>
      <c r="D30" s="109">
        <f t="shared" si="5"/>
        <v>1598</v>
      </c>
      <c r="E30" s="109">
        <v>1598</v>
      </c>
      <c r="F30" s="109">
        <f t="shared" si="6"/>
        <v>1598</v>
      </c>
      <c r="G30" s="109">
        <f t="shared" si="7"/>
        <v>1598</v>
      </c>
      <c r="H30" s="109"/>
      <c r="I30" s="109">
        <v>1598</v>
      </c>
      <c r="J30" s="109">
        <f t="shared" si="8"/>
        <v>0</v>
      </c>
      <c r="K30" s="109"/>
      <c r="L30" s="109"/>
      <c r="M30" s="109">
        <f t="shared" si="9"/>
        <v>0</v>
      </c>
      <c r="N30" s="109"/>
      <c r="O30" s="109"/>
      <c r="P30" s="109">
        <f t="shared" si="10"/>
        <v>1598</v>
      </c>
      <c r="Q30" s="109">
        <v>1598</v>
      </c>
      <c r="R30" s="109"/>
      <c r="S30" s="801">
        <f t="shared" si="11"/>
        <v>1598</v>
      </c>
      <c r="T30" s="801">
        <v>1598</v>
      </c>
      <c r="U30" s="109"/>
      <c r="V30" s="109">
        <f t="shared" si="12"/>
        <v>0</v>
      </c>
      <c r="W30" s="109"/>
      <c r="X30" s="109"/>
      <c r="Y30" s="109">
        <f t="shared" si="13"/>
        <v>0</v>
      </c>
      <c r="Z30" s="109"/>
      <c r="AA30" s="109"/>
      <c r="AB30" s="109">
        <f t="shared" si="14"/>
        <v>0</v>
      </c>
      <c r="AC30" s="109"/>
      <c r="AD30" s="109"/>
      <c r="AE30" s="109">
        <f t="shared" si="15"/>
        <v>1678</v>
      </c>
      <c r="AF30" s="109">
        <v>1598</v>
      </c>
      <c r="AG30" s="109">
        <v>80</v>
      </c>
      <c r="AH30" s="705" t="s">
        <v>114</v>
      </c>
      <c r="AI30" s="109"/>
      <c r="AJ30" s="109"/>
      <c r="AK30" s="691"/>
      <c r="AL30" s="771"/>
      <c r="AM30" s="771"/>
      <c r="AN30" s="771"/>
      <c r="AO30" s="24"/>
      <c r="AP30" s="24"/>
      <c r="AQ30" s="24"/>
      <c r="AR30" s="24"/>
      <c r="AS30" s="20"/>
    </row>
    <row r="31" spans="1:45" s="17" customFormat="1" ht="30">
      <c r="A31" s="703" t="s">
        <v>61</v>
      </c>
      <c r="B31" s="704" t="s">
        <v>33</v>
      </c>
      <c r="C31" s="695"/>
      <c r="D31" s="109">
        <f t="shared" si="5"/>
        <v>798</v>
      </c>
      <c r="E31" s="109">
        <v>798</v>
      </c>
      <c r="F31" s="109">
        <f t="shared" si="6"/>
        <v>798</v>
      </c>
      <c r="G31" s="109">
        <f t="shared" si="7"/>
        <v>798</v>
      </c>
      <c r="H31" s="109"/>
      <c r="I31" s="109">
        <v>798</v>
      </c>
      <c r="J31" s="109">
        <f t="shared" si="8"/>
        <v>0</v>
      </c>
      <c r="K31" s="109"/>
      <c r="L31" s="109"/>
      <c r="M31" s="109">
        <f t="shared" si="9"/>
        <v>0</v>
      </c>
      <c r="N31" s="109"/>
      <c r="O31" s="109"/>
      <c r="P31" s="109">
        <f t="shared" si="10"/>
        <v>798</v>
      </c>
      <c r="Q31" s="109">
        <v>798</v>
      </c>
      <c r="R31" s="109"/>
      <c r="S31" s="801">
        <f t="shared" si="11"/>
        <v>798</v>
      </c>
      <c r="T31" s="801">
        <v>798</v>
      </c>
      <c r="U31" s="109"/>
      <c r="V31" s="109">
        <f t="shared" si="12"/>
        <v>0</v>
      </c>
      <c r="W31" s="109"/>
      <c r="X31" s="109"/>
      <c r="Y31" s="109">
        <f t="shared" si="13"/>
        <v>0</v>
      </c>
      <c r="Z31" s="109"/>
      <c r="AA31" s="109"/>
      <c r="AB31" s="109">
        <f t="shared" si="14"/>
        <v>0</v>
      </c>
      <c r="AC31" s="109"/>
      <c r="AD31" s="109"/>
      <c r="AE31" s="109">
        <f t="shared" si="15"/>
        <v>838</v>
      </c>
      <c r="AF31" s="109">
        <v>798</v>
      </c>
      <c r="AG31" s="109">
        <v>40</v>
      </c>
      <c r="AH31" s="705" t="s">
        <v>114</v>
      </c>
      <c r="AI31" s="109"/>
      <c r="AJ31" s="109"/>
      <c r="AK31" s="691"/>
      <c r="AL31" s="771"/>
      <c r="AM31" s="771"/>
      <c r="AN31" s="771"/>
      <c r="AO31" s="24"/>
      <c r="AP31" s="24"/>
      <c r="AQ31" s="24"/>
      <c r="AR31" s="24"/>
      <c r="AS31" s="20"/>
    </row>
    <row r="32" spans="1:45" s="17" customFormat="1" ht="45">
      <c r="A32" s="703" t="s">
        <v>62</v>
      </c>
      <c r="B32" s="704" t="s">
        <v>34</v>
      </c>
      <c r="C32" s="695"/>
      <c r="D32" s="109">
        <f t="shared" si="5"/>
        <v>798</v>
      </c>
      <c r="E32" s="109">
        <v>798</v>
      </c>
      <c r="F32" s="109">
        <f t="shared" si="6"/>
        <v>798</v>
      </c>
      <c r="G32" s="109">
        <f t="shared" si="7"/>
        <v>798</v>
      </c>
      <c r="H32" s="109"/>
      <c r="I32" s="109">
        <v>798</v>
      </c>
      <c r="J32" s="109">
        <f t="shared" si="8"/>
        <v>0</v>
      </c>
      <c r="K32" s="109"/>
      <c r="L32" s="109"/>
      <c r="M32" s="109">
        <f t="shared" si="9"/>
        <v>0</v>
      </c>
      <c r="N32" s="109"/>
      <c r="O32" s="109"/>
      <c r="P32" s="109">
        <f t="shared" si="10"/>
        <v>798</v>
      </c>
      <c r="Q32" s="109">
        <v>798</v>
      </c>
      <c r="R32" s="109"/>
      <c r="S32" s="801">
        <f t="shared" si="11"/>
        <v>798</v>
      </c>
      <c r="T32" s="801">
        <v>798</v>
      </c>
      <c r="U32" s="109"/>
      <c r="V32" s="109">
        <f t="shared" si="12"/>
        <v>0</v>
      </c>
      <c r="W32" s="109"/>
      <c r="X32" s="109"/>
      <c r="Y32" s="109">
        <f t="shared" si="13"/>
        <v>0</v>
      </c>
      <c r="Z32" s="109"/>
      <c r="AA32" s="109"/>
      <c r="AB32" s="109">
        <f t="shared" si="14"/>
        <v>0</v>
      </c>
      <c r="AC32" s="109"/>
      <c r="AD32" s="109"/>
      <c r="AE32" s="109">
        <f t="shared" si="15"/>
        <v>838</v>
      </c>
      <c r="AF32" s="109">
        <v>798</v>
      </c>
      <c r="AG32" s="109">
        <v>40</v>
      </c>
      <c r="AH32" s="705" t="s">
        <v>114</v>
      </c>
      <c r="AI32" s="109"/>
      <c r="AJ32" s="109"/>
      <c r="AK32" s="691"/>
      <c r="AL32" s="771"/>
      <c r="AM32" s="771"/>
      <c r="AN32" s="771"/>
      <c r="AO32" s="24"/>
      <c r="AP32" s="24"/>
      <c r="AQ32" s="24"/>
      <c r="AR32" s="24"/>
      <c r="AS32" s="20"/>
    </row>
    <row r="33" spans="1:45" s="17" customFormat="1" ht="63" customHeight="1">
      <c r="A33" s="703" t="s">
        <v>63</v>
      </c>
      <c r="B33" s="704" t="s">
        <v>35</v>
      </c>
      <c r="C33" s="695"/>
      <c r="D33" s="109">
        <f t="shared" si="5"/>
        <v>1598</v>
      </c>
      <c r="E33" s="109">
        <v>1598</v>
      </c>
      <c r="F33" s="109">
        <f t="shared" si="6"/>
        <v>1598</v>
      </c>
      <c r="G33" s="109">
        <f t="shared" si="7"/>
        <v>1598</v>
      </c>
      <c r="H33" s="109"/>
      <c r="I33" s="109">
        <v>1598</v>
      </c>
      <c r="J33" s="109">
        <f t="shared" si="8"/>
        <v>0</v>
      </c>
      <c r="K33" s="109"/>
      <c r="L33" s="109"/>
      <c r="M33" s="109">
        <f t="shared" si="9"/>
        <v>0</v>
      </c>
      <c r="N33" s="109"/>
      <c r="O33" s="109"/>
      <c r="P33" s="109">
        <f t="shared" si="10"/>
        <v>1598</v>
      </c>
      <c r="Q33" s="109">
        <v>1598</v>
      </c>
      <c r="R33" s="109"/>
      <c r="S33" s="801">
        <f t="shared" si="11"/>
        <v>1598</v>
      </c>
      <c r="T33" s="801">
        <v>1598</v>
      </c>
      <c r="U33" s="109"/>
      <c r="V33" s="109">
        <f t="shared" si="12"/>
        <v>0</v>
      </c>
      <c r="W33" s="109"/>
      <c r="X33" s="109"/>
      <c r="Y33" s="109">
        <f t="shared" si="13"/>
        <v>0</v>
      </c>
      <c r="Z33" s="109"/>
      <c r="AA33" s="109"/>
      <c r="AB33" s="109">
        <f t="shared" si="14"/>
        <v>0</v>
      </c>
      <c r="AC33" s="109"/>
      <c r="AD33" s="109"/>
      <c r="AE33" s="109">
        <f t="shared" si="15"/>
        <v>1678</v>
      </c>
      <c r="AF33" s="109">
        <v>1598</v>
      </c>
      <c r="AG33" s="109">
        <v>80</v>
      </c>
      <c r="AH33" s="705" t="s">
        <v>114</v>
      </c>
      <c r="AI33" s="109"/>
      <c r="AJ33" s="109"/>
      <c r="AK33" s="691"/>
      <c r="AL33" s="771"/>
      <c r="AM33" s="771"/>
      <c r="AN33" s="771"/>
      <c r="AO33" s="24"/>
      <c r="AP33" s="24"/>
      <c r="AQ33" s="24"/>
      <c r="AR33" s="24"/>
      <c r="AS33" s="20"/>
    </row>
    <row r="34" spans="1:45" s="17" customFormat="1" ht="30">
      <c r="A34" s="703" t="s">
        <v>64</v>
      </c>
      <c r="B34" s="704" t="s">
        <v>573</v>
      </c>
      <c r="C34" s="695"/>
      <c r="D34" s="109">
        <f t="shared" si="5"/>
        <v>1598</v>
      </c>
      <c r="E34" s="109">
        <v>1598</v>
      </c>
      <c r="F34" s="109">
        <f t="shared" si="6"/>
        <v>1598</v>
      </c>
      <c r="G34" s="109">
        <f t="shared" si="7"/>
        <v>1598</v>
      </c>
      <c r="H34" s="109"/>
      <c r="I34" s="109">
        <v>1598</v>
      </c>
      <c r="J34" s="109">
        <f t="shared" si="8"/>
        <v>0</v>
      </c>
      <c r="K34" s="109"/>
      <c r="L34" s="109"/>
      <c r="M34" s="109">
        <f t="shared" si="9"/>
        <v>0</v>
      </c>
      <c r="N34" s="109"/>
      <c r="O34" s="109"/>
      <c r="P34" s="109">
        <f t="shared" si="10"/>
        <v>798</v>
      </c>
      <c r="Q34" s="109">
        <v>798</v>
      </c>
      <c r="R34" s="109"/>
      <c r="S34" s="801">
        <f t="shared" si="11"/>
        <v>1598</v>
      </c>
      <c r="T34" s="801">
        <v>1598</v>
      </c>
      <c r="U34" s="109"/>
      <c r="V34" s="109">
        <f t="shared" si="12"/>
        <v>0</v>
      </c>
      <c r="W34" s="109"/>
      <c r="X34" s="109"/>
      <c r="Y34" s="109">
        <f t="shared" si="13"/>
        <v>0</v>
      </c>
      <c r="Z34" s="109"/>
      <c r="AA34" s="109"/>
      <c r="AB34" s="109">
        <f t="shared" si="14"/>
        <v>0</v>
      </c>
      <c r="AC34" s="109"/>
      <c r="AD34" s="109"/>
      <c r="AE34" s="109">
        <f t="shared" si="15"/>
        <v>838</v>
      </c>
      <c r="AF34" s="109">
        <v>798</v>
      </c>
      <c r="AG34" s="109">
        <v>40</v>
      </c>
      <c r="AH34" s="705" t="s">
        <v>114</v>
      </c>
      <c r="AI34" s="109"/>
      <c r="AJ34" s="109"/>
      <c r="AK34" s="691"/>
      <c r="AL34" s="771"/>
      <c r="AM34" s="771"/>
      <c r="AN34" s="771"/>
      <c r="AO34" s="24"/>
      <c r="AP34" s="24"/>
      <c r="AQ34" s="24"/>
      <c r="AR34" s="24"/>
      <c r="AS34" s="20"/>
    </row>
    <row r="35" spans="1:45" s="17" customFormat="1" ht="30">
      <c r="A35" s="703" t="s">
        <v>65</v>
      </c>
      <c r="B35" s="704" t="s">
        <v>36</v>
      </c>
      <c r="C35" s="695"/>
      <c r="D35" s="109">
        <f t="shared" si="5"/>
        <v>1598</v>
      </c>
      <c r="E35" s="109">
        <v>1598</v>
      </c>
      <c r="F35" s="109">
        <f t="shared" si="6"/>
        <v>1598</v>
      </c>
      <c r="G35" s="109">
        <f t="shared" si="7"/>
        <v>1598</v>
      </c>
      <c r="H35" s="109"/>
      <c r="I35" s="109">
        <v>1598</v>
      </c>
      <c r="J35" s="109">
        <f t="shared" si="8"/>
        <v>0</v>
      </c>
      <c r="K35" s="109"/>
      <c r="L35" s="109"/>
      <c r="M35" s="109">
        <f t="shared" si="9"/>
        <v>0</v>
      </c>
      <c r="N35" s="109"/>
      <c r="O35" s="109"/>
      <c r="P35" s="109">
        <f t="shared" si="10"/>
        <v>1598</v>
      </c>
      <c r="Q35" s="109">
        <v>1598</v>
      </c>
      <c r="R35" s="109"/>
      <c r="S35" s="801">
        <f t="shared" si="11"/>
        <v>1598</v>
      </c>
      <c r="T35" s="801">
        <v>1598</v>
      </c>
      <c r="U35" s="109"/>
      <c r="V35" s="109">
        <f t="shared" si="12"/>
        <v>0</v>
      </c>
      <c r="W35" s="109"/>
      <c r="X35" s="109"/>
      <c r="Y35" s="109">
        <f t="shared" si="13"/>
        <v>0</v>
      </c>
      <c r="Z35" s="109"/>
      <c r="AA35" s="109"/>
      <c r="AB35" s="109">
        <f t="shared" si="14"/>
        <v>0</v>
      </c>
      <c r="AC35" s="109"/>
      <c r="AD35" s="109"/>
      <c r="AE35" s="109">
        <f t="shared" si="15"/>
        <v>1678</v>
      </c>
      <c r="AF35" s="109">
        <v>1598</v>
      </c>
      <c r="AG35" s="109">
        <v>80</v>
      </c>
      <c r="AH35" s="705" t="s">
        <v>114</v>
      </c>
      <c r="AI35" s="109"/>
      <c r="AJ35" s="109"/>
      <c r="AK35" s="691"/>
      <c r="AL35" s="771"/>
      <c r="AM35" s="771"/>
      <c r="AN35" s="771"/>
      <c r="AO35" s="24"/>
      <c r="AP35" s="24"/>
      <c r="AQ35" s="24"/>
      <c r="AR35" s="24"/>
      <c r="AS35" s="20"/>
    </row>
    <row r="36" spans="1:45" s="17" customFormat="1" ht="30">
      <c r="A36" s="703" t="s">
        <v>66</v>
      </c>
      <c r="B36" s="704" t="s">
        <v>37</v>
      </c>
      <c r="C36" s="695"/>
      <c r="D36" s="109">
        <f t="shared" si="5"/>
        <v>1598</v>
      </c>
      <c r="E36" s="109">
        <v>1598</v>
      </c>
      <c r="F36" s="109">
        <f t="shared" si="6"/>
        <v>1598</v>
      </c>
      <c r="G36" s="109">
        <v>1598</v>
      </c>
      <c r="H36" s="109"/>
      <c r="I36" s="109">
        <v>1465</v>
      </c>
      <c r="J36" s="109">
        <f t="shared" si="8"/>
        <v>0</v>
      </c>
      <c r="K36" s="109"/>
      <c r="L36" s="109"/>
      <c r="M36" s="109">
        <f t="shared" si="9"/>
        <v>0</v>
      </c>
      <c r="N36" s="109"/>
      <c r="O36" s="109"/>
      <c r="P36" s="109">
        <f t="shared" si="10"/>
        <v>1465</v>
      </c>
      <c r="Q36" s="109">
        <v>1465</v>
      </c>
      <c r="R36" s="109"/>
      <c r="S36" s="801">
        <f t="shared" si="11"/>
        <v>1598</v>
      </c>
      <c r="T36" s="801">
        <v>1598</v>
      </c>
      <c r="U36" s="109"/>
      <c r="V36" s="109">
        <f t="shared" si="12"/>
        <v>0</v>
      </c>
      <c r="W36" s="109"/>
      <c r="X36" s="109"/>
      <c r="Y36" s="109">
        <f t="shared" si="13"/>
        <v>0</v>
      </c>
      <c r="Z36" s="109"/>
      <c r="AA36" s="109"/>
      <c r="AB36" s="109">
        <f t="shared" si="14"/>
        <v>0</v>
      </c>
      <c r="AC36" s="109"/>
      <c r="AD36" s="109"/>
      <c r="AE36" s="109">
        <f t="shared" si="15"/>
        <v>1678</v>
      </c>
      <c r="AF36" s="109">
        <v>1465</v>
      </c>
      <c r="AG36" s="109">
        <v>213</v>
      </c>
      <c r="AH36" s="705" t="s">
        <v>114</v>
      </c>
      <c r="AI36" s="109"/>
      <c r="AJ36" s="109"/>
      <c r="AK36" s="691"/>
      <c r="AL36" s="771"/>
      <c r="AM36" s="771"/>
      <c r="AN36" s="771"/>
      <c r="AO36" s="24"/>
      <c r="AP36" s="24"/>
      <c r="AQ36" s="24"/>
      <c r="AR36" s="24"/>
      <c r="AS36" s="20"/>
    </row>
    <row r="37" spans="1:45" s="17" customFormat="1" ht="30">
      <c r="A37" s="703" t="s">
        <v>67</v>
      </c>
      <c r="B37" s="704" t="s">
        <v>38</v>
      </c>
      <c r="C37" s="695"/>
      <c r="D37" s="109">
        <f t="shared" si="5"/>
        <v>1598</v>
      </c>
      <c r="E37" s="109">
        <v>1598</v>
      </c>
      <c r="F37" s="109">
        <f t="shared" si="6"/>
        <v>1598</v>
      </c>
      <c r="G37" s="109">
        <v>1598</v>
      </c>
      <c r="H37" s="109"/>
      <c r="I37" s="109">
        <v>1458</v>
      </c>
      <c r="J37" s="109">
        <f t="shared" si="8"/>
        <v>0</v>
      </c>
      <c r="K37" s="109"/>
      <c r="L37" s="109"/>
      <c r="M37" s="109">
        <f t="shared" si="9"/>
        <v>0</v>
      </c>
      <c r="N37" s="109"/>
      <c r="O37" s="109"/>
      <c r="P37" s="109">
        <f t="shared" si="10"/>
        <v>1458</v>
      </c>
      <c r="Q37" s="109">
        <v>1458</v>
      </c>
      <c r="R37" s="109"/>
      <c r="S37" s="801">
        <f t="shared" si="11"/>
        <v>1598</v>
      </c>
      <c r="T37" s="801">
        <v>1598</v>
      </c>
      <c r="U37" s="109"/>
      <c r="V37" s="109">
        <f t="shared" si="12"/>
        <v>0</v>
      </c>
      <c r="W37" s="109"/>
      <c r="X37" s="109"/>
      <c r="Y37" s="109">
        <f t="shared" si="13"/>
        <v>0</v>
      </c>
      <c r="Z37" s="109"/>
      <c r="AA37" s="109"/>
      <c r="AB37" s="109">
        <f t="shared" si="14"/>
        <v>0</v>
      </c>
      <c r="AC37" s="109"/>
      <c r="AD37" s="109"/>
      <c r="AE37" s="109">
        <f t="shared" si="15"/>
        <v>1678</v>
      </c>
      <c r="AF37" s="109">
        <v>1458</v>
      </c>
      <c r="AG37" s="109">
        <v>220</v>
      </c>
      <c r="AH37" s="705" t="s">
        <v>114</v>
      </c>
      <c r="AI37" s="109"/>
      <c r="AJ37" s="109"/>
      <c r="AK37" s="691"/>
      <c r="AL37" s="771"/>
      <c r="AM37" s="771"/>
      <c r="AN37" s="771"/>
      <c r="AO37" s="24"/>
      <c r="AP37" s="24"/>
      <c r="AQ37" s="24"/>
      <c r="AR37" s="24"/>
      <c r="AS37" s="20"/>
    </row>
    <row r="38" spans="1:45" s="22" customFormat="1" ht="25.5" customHeight="1">
      <c r="A38" s="709" t="s">
        <v>39</v>
      </c>
      <c r="B38" s="697" t="s">
        <v>40</v>
      </c>
      <c r="C38" s="698"/>
      <c r="D38" s="690">
        <f t="shared" ref="D38:E38" si="16">SUM(D39:D47)</f>
        <v>20465</v>
      </c>
      <c r="E38" s="690">
        <f t="shared" si="16"/>
        <v>20465</v>
      </c>
      <c r="F38" s="690">
        <f>SUM(F39:F47)</f>
        <v>20465</v>
      </c>
      <c r="G38" s="690">
        <f t="shared" ref="G38:AJ38" si="17">SUM(G39:G47)</f>
        <v>20465</v>
      </c>
      <c r="H38" s="690">
        <f t="shared" si="17"/>
        <v>0</v>
      </c>
      <c r="I38" s="690">
        <f t="shared" si="17"/>
        <v>20465</v>
      </c>
      <c r="J38" s="690">
        <f t="shared" si="17"/>
        <v>0</v>
      </c>
      <c r="K38" s="690">
        <f t="shared" si="17"/>
        <v>0</v>
      </c>
      <c r="L38" s="690">
        <f t="shared" si="17"/>
        <v>0</v>
      </c>
      <c r="M38" s="690">
        <f t="shared" si="17"/>
        <v>0</v>
      </c>
      <c r="N38" s="690">
        <f t="shared" si="17"/>
        <v>0</v>
      </c>
      <c r="O38" s="690">
        <f t="shared" si="17"/>
        <v>0</v>
      </c>
      <c r="P38" s="690">
        <f t="shared" si="17"/>
        <v>20465</v>
      </c>
      <c r="Q38" s="690">
        <f t="shared" si="17"/>
        <v>20465</v>
      </c>
      <c r="R38" s="690">
        <f t="shared" si="17"/>
        <v>0</v>
      </c>
      <c r="S38" s="690">
        <f t="shared" si="17"/>
        <v>20465</v>
      </c>
      <c r="T38" s="690">
        <f t="shared" si="17"/>
        <v>20465</v>
      </c>
      <c r="U38" s="690">
        <f t="shared" si="17"/>
        <v>0</v>
      </c>
      <c r="V38" s="690">
        <f t="shared" si="17"/>
        <v>0</v>
      </c>
      <c r="W38" s="690">
        <f t="shared" si="17"/>
        <v>0</v>
      </c>
      <c r="X38" s="690">
        <f t="shared" si="17"/>
        <v>0</v>
      </c>
      <c r="Y38" s="690">
        <f t="shared" si="17"/>
        <v>0</v>
      </c>
      <c r="Z38" s="690">
        <f t="shared" si="17"/>
        <v>0</v>
      </c>
      <c r="AA38" s="690">
        <f t="shared" si="17"/>
        <v>0</v>
      </c>
      <c r="AB38" s="690">
        <f t="shared" si="17"/>
        <v>0</v>
      </c>
      <c r="AC38" s="690">
        <f t="shared" si="17"/>
        <v>0</v>
      </c>
      <c r="AD38" s="690">
        <f t="shared" si="17"/>
        <v>0</v>
      </c>
      <c r="AE38" s="690">
        <f t="shared" si="17"/>
        <v>20465</v>
      </c>
      <c r="AF38" s="690">
        <f t="shared" si="17"/>
        <v>20465</v>
      </c>
      <c r="AG38" s="690">
        <f t="shared" si="17"/>
        <v>0</v>
      </c>
      <c r="AH38" s="690">
        <f t="shared" si="17"/>
        <v>0</v>
      </c>
      <c r="AI38" s="690">
        <f t="shared" si="17"/>
        <v>0</v>
      </c>
      <c r="AJ38" s="690">
        <f t="shared" si="17"/>
        <v>0</v>
      </c>
      <c r="AK38" s="696"/>
      <c r="AL38" s="770"/>
      <c r="AM38" s="770"/>
      <c r="AN38" s="770"/>
      <c r="AO38" s="20"/>
      <c r="AP38" s="20"/>
      <c r="AQ38" s="20"/>
      <c r="AR38" s="20"/>
      <c r="AS38" s="20"/>
    </row>
    <row r="39" spans="1:45" s="17" customFormat="1" ht="20.25" customHeight="1">
      <c r="A39" s="703" t="s">
        <v>20</v>
      </c>
      <c r="B39" s="704" t="s">
        <v>41</v>
      </c>
      <c r="C39" s="695"/>
      <c r="D39" s="109">
        <f t="shared" si="5"/>
        <v>3800</v>
      </c>
      <c r="E39" s="109">
        <v>3800</v>
      </c>
      <c r="F39" s="109">
        <f t="shared" ref="F39:F47" si="18">G39+J39</f>
        <v>3800</v>
      </c>
      <c r="G39" s="109">
        <f t="shared" ref="G39:G47" si="19">H39+I39</f>
        <v>3800</v>
      </c>
      <c r="H39" s="109"/>
      <c r="I39" s="109">
        <v>3800</v>
      </c>
      <c r="J39" s="109">
        <f t="shared" si="8"/>
        <v>0</v>
      </c>
      <c r="K39" s="109"/>
      <c r="L39" s="109"/>
      <c r="M39" s="109">
        <f t="shared" si="9"/>
        <v>0</v>
      </c>
      <c r="N39" s="109"/>
      <c r="O39" s="109"/>
      <c r="P39" s="109">
        <f t="shared" si="10"/>
        <v>3800</v>
      </c>
      <c r="Q39" s="109">
        <v>3800</v>
      </c>
      <c r="R39" s="109"/>
      <c r="S39" s="801">
        <f t="shared" si="11"/>
        <v>3800</v>
      </c>
      <c r="T39" s="801">
        <v>3800</v>
      </c>
      <c r="U39" s="109"/>
      <c r="V39" s="109">
        <f t="shared" si="12"/>
        <v>0</v>
      </c>
      <c r="W39" s="109"/>
      <c r="X39" s="109"/>
      <c r="Y39" s="109">
        <f t="shared" si="13"/>
        <v>0</v>
      </c>
      <c r="Z39" s="109"/>
      <c r="AA39" s="109"/>
      <c r="AB39" s="109">
        <f t="shared" si="14"/>
        <v>0</v>
      </c>
      <c r="AC39" s="109"/>
      <c r="AD39" s="109"/>
      <c r="AE39" s="109">
        <f t="shared" ref="AE39:AE47" si="20">AF39+AG39</f>
        <v>3800</v>
      </c>
      <c r="AF39" s="109">
        <v>3800</v>
      </c>
      <c r="AG39" s="109"/>
      <c r="AH39" s="705" t="s">
        <v>114</v>
      </c>
      <c r="AI39" s="109"/>
      <c r="AJ39" s="109"/>
      <c r="AK39" s="691"/>
      <c r="AL39" s="771"/>
      <c r="AM39" s="771"/>
      <c r="AN39" s="771"/>
      <c r="AO39" s="24"/>
      <c r="AP39" s="24"/>
      <c r="AQ39" s="24"/>
      <c r="AR39" s="24"/>
      <c r="AS39" s="20"/>
    </row>
    <row r="40" spans="1:45" s="17" customFormat="1" ht="30">
      <c r="A40" s="703" t="s">
        <v>48</v>
      </c>
      <c r="B40" s="704" t="s">
        <v>42</v>
      </c>
      <c r="C40" s="695"/>
      <c r="D40" s="109">
        <f t="shared" si="5"/>
        <v>2665</v>
      </c>
      <c r="E40" s="109">
        <v>2665</v>
      </c>
      <c r="F40" s="109">
        <f t="shared" si="18"/>
        <v>2665</v>
      </c>
      <c r="G40" s="109">
        <f t="shared" si="19"/>
        <v>2665</v>
      </c>
      <c r="H40" s="109"/>
      <c r="I40" s="109">
        <v>2665</v>
      </c>
      <c r="J40" s="109">
        <f t="shared" si="8"/>
        <v>0</v>
      </c>
      <c r="K40" s="109"/>
      <c r="L40" s="109"/>
      <c r="M40" s="109">
        <f t="shared" si="9"/>
        <v>0</v>
      </c>
      <c r="N40" s="109"/>
      <c r="O40" s="109"/>
      <c r="P40" s="109">
        <f t="shared" si="10"/>
        <v>2665</v>
      </c>
      <c r="Q40" s="109">
        <v>2665</v>
      </c>
      <c r="R40" s="109"/>
      <c r="S40" s="801">
        <f t="shared" si="11"/>
        <v>2665</v>
      </c>
      <c r="T40" s="801">
        <v>2665</v>
      </c>
      <c r="U40" s="109"/>
      <c r="V40" s="109">
        <f t="shared" si="12"/>
        <v>0</v>
      </c>
      <c r="W40" s="109"/>
      <c r="X40" s="109"/>
      <c r="Y40" s="109">
        <f t="shared" si="13"/>
        <v>0</v>
      </c>
      <c r="Z40" s="109"/>
      <c r="AA40" s="109"/>
      <c r="AB40" s="109">
        <f t="shared" si="14"/>
        <v>0</v>
      </c>
      <c r="AC40" s="109"/>
      <c r="AD40" s="109"/>
      <c r="AE40" s="109">
        <f t="shared" si="20"/>
        <v>2665</v>
      </c>
      <c r="AF40" s="109">
        <v>2665</v>
      </c>
      <c r="AG40" s="109"/>
      <c r="AH40" s="705" t="s">
        <v>114</v>
      </c>
      <c r="AI40" s="109"/>
      <c r="AJ40" s="109"/>
      <c r="AK40" s="691"/>
      <c r="AL40" s="771"/>
      <c r="AM40" s="771"/>
      <c r="AN40" s="771"/>
      <c r="AO40" s="24"/>
      <c r="AP40" s="24"/>
      <c r="AQ40" s="24"/>
      <c r="AR40" s="24"/>
      <c r="AS40" s="20"/>
    </row>
    <row r="41" spans="1:45" s="17" customFormat="1" ht="20.25" customHeight="1">
      <c r="A41" s="703" t="s">
        <v>49</v>
      </c>
      <c r="B41" s="704" t="s">
        <v>43</v>
      </c>
      <c r="C41" s="695"/>
      <c r="D41" s="109">
        <f t="shared" si="5"/>
        <v>1500</v>
      </c>
      <c r="E41" s="109">
        <v>1500</v>
      </c>
      <c r="F41" s="109">
        <f t="shared" si="18"/>
        <v>1500</v>
      </c>
      <c r="G41" s="109">
        <f t="shared" si="19"/>
        <v>1500</v>
      </c>
      <c r="H41" s="109"/>
      <c r="I41" s="109">
        <v>1500</v>
      </c>
      <c r="J41" s="109">
        <f t="shared" si="8"/>
        <v>0</v>
      </c>
      <c r="K41" s="109"/>
      <c r="L41" s="109"/>
      <c r="M41" s="109">
        <f t="shared" si="9"/>
        <v>0</v>
      </c>
      <c r="N41" s="109"/>
      <c r="O41" s="109"/>
      <c r="P41" s="109">
        <f t="shared" si="10"/>
        <v>1500</v>
      </c>
      <c r="Q41" s="109">
        <v>1500</v>
      </c>
      <c r="R41" s="109"/>
      <c r="S41" s="801">
        <f t="shared" si="11"/>
        <v>1500</v>
      </c>
      <c r="T41" s="801">
        <v>1500</v>
      </c>
      <c r="U41" s="109"/>
      <c r="V41" s="109">
        <f t="shared" si="12"/>
        <v>0</v>
      </c>
      <c r="W41" s="109"/>
      <c r="X41" s="109"/>
      <c r="Y41" s="109">
        <f t="shared" si="13"/>
        <v>0</v>
      </c>
      <c r="Z41" s="109"/>
      <c r="AA41" s="109"/>
      <c r="AB41" s="109">
        <f t="shared" si="14"/>
        <v>0</v>
      </c>
      <c r="AC41" s="109"/>
      <c r="AD41" s="109"/>
      <c r="AE41" s="109">
        <f t="shared" si="20"/>
        <v>1500</v>
      </c>
      <c r="AF41" s="109">
        <v>1500</v>
      </c>
      <c r="AG41" s="109"/>
      <c r="AH41" s="705" t="s">
        <v>114</v>
      </c>
      <c r="AI41" s="109"/>
      <c r="AJ41" s="109"/>
      <c r="AK41" s="691"/>
      <c r="AL41" s="771"/>
      <c r="AM41" s="771"/>
      <c r="AN41" s="771"/>
      <c r="AO41" s="24"/>
      <c r="AP41" s="24"/>
      <c r="AQ41" s="24"/>
      <c r="AR41" s="24"/>
      <c r="AS41" s="20"/>
    </row>
    <row r="42" spans="1:45" s="17" customFormat="1" ht="20.25" customHeight="1">
      <c r="A42" s="703" t="s">
        <v>50</v>
      </c>
      <c r="B42" s="704" t="s">
        <v>44</v>
      </c>
      <c r="C42" s="695"/>
      <c r="D42" s="109">
        <f t="shared" si="5"/>
        <v>1500</v>
      </c>
      <c r="E42" s="109">
        <v>1500</v>
      </c>
      <c r="F42" s="109">
        <f t="shared" si="18"/>
        <v>1500</v>
      </c>
      <c r="G42" s="109">
        <f t="shared" si="19"/>
        <v>1500</v>
      </c>
      <c r="H42" s="109"/>
      <c r="I42" s="109">
        <v>1500</v>
      </c>
      <c r="J42" s="109">
        <f t="shared" si="8"/>
        <v>0</v>
      </c>
      <c r="K42" s="109"/>
      <c r="L42" s="109"/>
      <c r="M42" s="109">
        <f t="shared" si="9"/>
        <v>0</v>
      </c>
      <c r="N42" s="109"/>
      <c r="O42" s="109"/>
      <c r="P42" s="109">
        <f t="shared" si="10"/>
        <v>1500</v>
      </c>
      <c r="Q42" s="109">
        <v>1500</v>
      </c>
      <c r="R42" s="109"/>
      <c r="S42" s="801">
        <f t="shared" si="11"/>
        <v>1500</v>
      </c>
      <c r="T42" s="801">
        <v>1500</v>
      </c>
      <c r="U42" s="109"/>
      <c r="V42" s="109">
        <f t="shared" si="12"/>
        <v>0</v>
      </c>
      <c r="W42" s="109"/>
      <c r="X42" s="109"/>
      <c r="Y42" s="109">
        <f t="shared" si="13"/>
        <v>0</v>
      </c>
      <c r="Z42" s="109"/>
      <c r="AA42" s="109"/>
      <c r="AB42" s="109">
        <f t="shared" si="14"/>
        <v>0</v>
      </c>
      <c r="AC42" s="109"/>
      <c r="AD42" s="109"/>
      <c r="AE42" s="109">
        <f t="shared" si="20"/>
        <v>1500</v>
      </c>
      <c r="AF42" s="109">
        <v>1500</v>
      </c>
      <c r="AG42" s="109"/>
      <c r="AH42" s="705" t="s">
        <v>114</v>
      </c>
      <c r="AI42" s="109"/>
      <c r="AJ42" s="109"/>
      <c r="AK42" s="691"/>
      <c r="AL42" s="771"/>
      <c r="AM42" s="771"/>
      <c r="AN42" s="771"/>
      <c r="AO42" s="24"/>
      <c r="AP42" s="24"/>
      <c r="AQ42" s="24"/>
      <c r="AR42" s="24"/>
      <c r="AS42" s="20"/>
    </row>
    <row r="43" spans="1:45" s="17" customFormat="1" ht="20.25" customHeight="1">
      <c r="A43" s="703" t="s">
        <v>51</v>
      </c>
      <c r="B43" s="704" t="s">
        <v>45</v>
      </c>
      <c r="C43" s="695"/>
      <c r="D43" s="109">
        <f t="shared" si="5"/>
        <v>2000</v>
      </c>
      <c r="E43" s="109">
        <v>2000</v>
      </c>
      <c r="F43" s="109">
        <f t="shared" si="18"/>
        <v>2000</v>
      </c>
      <c r="G43" s="109">
        <f t="shared" si="19"/>
        <v>2000</v>
      </c>
      <c r="H43" s="109"/>
      <c r="I43" s="109">
        <v>2000</v>
      </c>
      <c r="J43" s="109">
        <f t="shared" si="8"/>
        <v>0</v>
      </c>
      <c r="K43" s="109"/>
      <c r="L43" s="109"/>
      <c r="M43" s="109">
        <f t="shared" si="9"/>
        <v>0</v>
      </c>
      <c r="N43" s="109"/>
      <c r="O43" s="109"/>
      <c r="P43" s="109">
        <f t="shared" si="10"/>
        <v>2000</v>
      </c>
      <c r="Q43" s="109">
        <v>2000</v>
      </c>
      <c r="R43" s="109"/>
      <c r="S43" s="801">
        <f t="shared" si="11"/>
        <v>2000</v>
      </c>
      <c r="T43" s="801">
        <v>2000</v>
      </c>
      <c r="U43" s="109"/>
      <c r="V43" s="109">
        <f t="shared" si="12"/>
        <v>0</v>
      </c>
      <c r="W43" s="109"/>
      <c r="X43" s="109"/>
      <c r="Y43" s="109">
        <f t="shared" si="13"/>
        <v>0</v>
      </c>
      <c r="Z43" s="109"/>
      <c r="AA43" s="109"/>
      <c r="AB43" s="109">
        <f t="shared" si="14"/>
        <v>0</v>
      </c>
      <c r="AC43" s="109"/>
      <c r="AD43" s="109"/>
      <c r="AE43" s="109">
        <f t="shared" si="20"/>
        <v>2000</v>
      </c>
      <c r="AF43" s="109">
        <v>2000</v>
      </c>
      <c r="AG43" s="109"/>
      <c r="AH43" s="705" t="s">
        <v>114</v>
      </c>
      <c r="AI43" s="109"/>
      <c r="AJ43" s="109"/>
      <c r="AK43" s="691"/>
      <c r="AL43" s="771"/>
      <c r="AM43" s="771"/>
      <c r="AN43" s="771"/>
      <c r="AO43" s="24"/>
      <c r="AP43" s="24"/>
      <c r="AQ43" s="24"/>
      <c r="AR43" s="24"/>
      <c r="AS43" s="20"/>
    </row>
    <row r="44" spans="1:45" s="17" customFormat="1" ht="20.25" customHeight="1">
      <c r="A44" s="703" t="s">
        <v>52</v>
      </c>
      <c r="B44" s="704" t="s">
        <v>46</v>
      </c>
      <c r="C44" s="695"/>
      <c r="D44" s="109">
        <f t="shared" si="5"/>
        <v>1500</v>
      </c>
      <c r="E44" s="109">
        <v>1500</v>
      </c>
      <c r="F44" s="109">
        <f t="shared" si="18"/>
        <v>1500</v>
      </c>
      <c r="G44" s="109">
        <f t="shared" si="19"/>
        <v>1500</v>
      </c>
      <c r="H44" s="109"/>
      <c r="I44" s="109">
        <v>1500</v>
      </c>
      <c r="J44" s="109">
        <f t="shared" si="8"/>
        <v>0</v>
      </c>
      <c r="K44" s="109"/>
      <c r="L44" s="109"/>
      <c r="M44" s="109">
        <f t="shared" si="9"/>
        <v>0</v>
      </c>
      <c r="N44" s="109"/>
      <c r="O44" s="109"/>
      <c r="P44" s="109">
        <f t="shared" si="10"/>
        <v>1500</v>
      </c>
      <c r="Q44" s="109">
        <v>1500</v>
      </c>
      <c r="R44" s="109"/>
      <c r="S44" s="801">
        <f t="shared" si="11"/>
        <v>1500</v>
      </c>
      <c r="T44" s="801">
        <v>1500</v>
      </c>
      <c r="U44" s="109"/>
      <c r="V44" s="109">
        <f t="shared" si="12"/>
        <v>0</v>
      </c>
      <c r="W44" s="109"/>
      <c r="X44" s="109"/>
      <c r="Y44" s="109">
        <f t="shared" si="13"/>
        <v>0</v>
      </c>
      <c r="Z44" s="109"/>
      <c r="AA44" s="109"/>
      <c r="AB44" s="109">
        <f t="shared" si="14"/>
        <v>0</v>
      </c>
      <c r="AC44" s="109"/>
      <c r="AD44" s="109"/>
      <c r="AE44" s="109">
        <f t="shared" si="20"/>
        <v>1500</v>
      </c>
      <c r="AF44" s="109">
        <v>1500</v>
      </c>
      <c r="AG44" s="109"/>
      <c r="AH44" s="705" t="s">
        <v>114</v>
      </c>
      <c r="AI44" s="109"/>
      <c r="AJ44" s="109"/>
      <c r="AK44" s="691"/>
      <c r="AL44" s="771"/>
      <c r="AM44" s="771"/>
      <c r="AN44" s="771"/>
      <c r="AO44" s="24"/>
      <c r="AP44" s="24"/>
      <c r="AQ44" s="24"/>
      <c r="AR44" s="24"/>
      <c r="AS44" s="20"/>
    </row>
    <row r="45" spans="1:45" s="17" customFormat="1" ht="20.25" customHeight="1">
      <c r="A45" s="703" t="s">
        <v>53</v>
      </c>
      <c r="B45" s="704" t="s">
        <v>486</v>
      </c>
      <c r="C45" s="695"/>
      <c r="D45" s="109">
        <f t="shared" si="5"/>
        <v>3000</v>
      </c>
      <c r="E45" s="109">
        <v>3000</v>
      </c>
      <c r="F45" s="109">
        <f t="shared" si="18"/>
        <v>3000</v>
      </c>
      <c r="G45" s="109">
        <f t="shared" si="19"/>
        <v>3000</v>
      </c>
      <c r="H45" s="109"/>
      <c r="I45" s="109">
        <v>3000</v>
      </c>
      <c r="J45" s="109">
        <f t="shared" si="8"/>
        <v>0</v>
      </c>
      <c r="K45" s="109"/>
      <c r="L45" s="109"/>
      <c r="M45" s="109">
        <f t="shared" si="9"/>
        <v>0</v>
      </c>
      <c r="N45" s="109"/>
      <c r="O45" s="109"/>
      <c r="P45" s="109">
        <f t="shared" si="10"/>
        <v>3000</v>
      </c>
      <c r="Q45" s="109">
        <v>3000</v>
      </c>
      <c r="R45" s="109"/>
      <c r="S45" s="801">
        <f t="shared" si="11"/>
        <v>3000</v>
      </c>
      <c r="T45" s="801">
        <v>3000</v>
      </c>
      <c r="U45" s="109"/>
      <c r="V45" s="109">
        <f t="shared" si="12"/>
        <v>0</v>
      </c>
      <c r="W45" s="109"/>
      <c r="X45" s="109"/>
      <c r="Y45" s="109">
        <f t="shared" si="13"/>
        <v>0</v>
      </c>
      <c r="Z45" s="109"/>
      <c r="AA45" s="109"/>
      <c r="AB45" s="109">
        <f t="shared" si="14"/>
        <v>0</v>
      </c>
      <c r="AC45" s="109"/>
      <c r="AD45" s="109"/>
      <c r="AE45" s="109">
        <f t="shared" si="20"/>
        <v>3000</v>
      </c>
      <c r="AF45" s="109">
        <v>3000</v>
      </c>
      <c r="AG45" s="109"/>
      <c r="AH45" s="705" t="s">
        <v>114</v>
      </c>
      <c r="AI45" s="109"/>
      <c r="AJ45" s="109"/>
      <c r="AK45" s="691"/>
      <c r="AL45" s="771"/>
      <c r="AM45" s="771"/>
      <c r="AN45" s="771"/>
      <c r="AO45" s="24"/>
      <c r="AP45" s="24"/>
      <c r="AQ45" s="24"/>
      <c r="AR45" s="24"/>
      <c r="AS45" s="20"/>
    </row>
    <row r="46" spans="1:45" s="17" customFormat="1" ht="20.25" customHeight="1">
      <c r="A46" s="703" t="s">
        <v>54</v>
      </c>
      <c r="B46" s="704" t="s">
        <v>47</v>
      </c>
      <c r="C46" s="695"/>
      <c r="D46" s="109">
        <f t="shared" si="5"/>
        <v>1500</v>
      </c>
      <c r="E46" s="109">
        <v>1500</v>
      </c>
      <c r="F46" s="109">
        <f t="shared" si="18"/>
        <v>1500</v>
      </c>
      <c r="G46" s="109">
        <f t="shared" si="19"/>
        <v>1500</v>
      </c>
      <c r="H46" s="109"/>
      <c r="I46" s="109">
        <v>1500</v>
      </c>
      <c r="J46" s="109">
        <f t="shared" si="8"/>
        <v>0</v>
      </c>
      <c r="K46" s="109"/>
      <c r="L46" s="109"/>
      <c r="M46" s="109">
        <f t="shared" si="9"/>
        <v>0</v>
      </c>
      <c r="N46" s="109"/>
      <c r="O46" s="109"/>
      <c r="P46" s="109">
        <f t="shared" si="10"/>
        <v>1500</v>
      </c>
      <c r="Q46" s="109">
        <v>1500</v>
      </c>
      <c r="R46" s="109"/>
      <c r="S46" s="801">
        <f t="shared" si="11"/>
        <v>1500</v>
      </c>
      <c r="T46" s="801">
        <v>1500</v>
      </c>
      <c r="U46" s="109"/>
      <c r="V46" s="109">
        <f t="shared" si="12"/>
        <v>0</v>
      </c>
      <c r="W46" s="109"/>
      <c r="X46" s="109"/>
      <c r="Y46" s="109">
        <f t="shared" si="13"/>
        <v>0</v>
      </c>
      <c r="Z46" s="109"/>
      <c r="AA46" s="109"/>
      <c r="AB46" s="109">
        <f t="shared" si="14"/>
        <v>0</v>
      </c>
      <c r="AC46" s="109"/>
      <c r="AD46" s="109"/>
      <c r="AE46" s="109">
        <f t="shared" si="20"/>
        <v>1500</v>
      </c>
      <c r="AF46" s="109">
        <v>1500</v>
      </c>
      <c r="AG46" s="109"/>
      <c r="AH46" s="705" t="s">
        <v>114</v>
      </c>
      <c r="AI46" s="109"/>
      <c r="AJ46" s="109"/>
      <c r="AK46" s="691"/>
      <c r="AL46" s="771"/>
      <c r="AM46" s="771"/>
      <c r="AN46" s="771"/>
      <c r="AO46" s="24"/>
      <c r="AP46" s="24"/>
      <c r="AQ46" s="24"/>
      <c r="AR46" s="24"/>
      <c r="AS46" s="20"/>
    </row>
    <row r="47" spans="1:45" s="17" customFormat="1" ht="30">
      <c r="A47" s="703" t="s">
        <v>55</v>
      </c>
      <c r="B47" s="704" t="s">
        <v>73</v>
      </c>
      <c r="C47" s="695"/>
      <c r="D47" s="109">
        <f t="shared" si="5"/>
        <v>3000</v>
      </c>
      <c r="E47" s="109">
        <v>3000</v>
      </c>
      <c r="F47" s="109">
        <f t="shared" si="18"/>
        <v>3000</v>
      </c>
      <c r="G47" s="109">
        <f t="shared" si="19"/>
        <v>3000</v>
      </c>
      <c r="H47" s="109"/>
      <c r="I47" s="109">
        <v>3000</v>
      </c>
      <c r="J47" s="109">
        <f t="shared" si="8"/>
        <v>0</v>
      </c>
      <c r="K47" s="109"/>
      <c r="L47" s="109"/>
      <c r="M47" s="109">
        <f t="shared" si="9"/>
        <v>0</v>
      </c>
      <c r="N47" s="109"/>
      <c r="O47" s="109"/>
      <c r="P47" s="109">
        <f t="shared" si="10"/>
        <v>3000</v>
      </c>
      <c r="Q47" s="109">
        <v>3000</v>
      </c>
      <c r="R47" s="109"/>
      <c r="S47" s="801">
        <f t="shared" si="11"/>
        <v>3000</v>
      </c>
      <c r="T47" s="801">
        <v>3000</v>
      </c>
      <c r="U47" s="109"/>
      <c r="V47" s="109">
        <f t="shared" si="12"/>
        <v>0</v>
      </c>
      <c r="W47" s="109"/>
      <c r="X47" s="109"/>
      <c r="Y47" s="109">
        <f t="shared" si="13"/>
        <v>0</v>
      </c>
      <c r="Z47" s="109"/>
      <c r="AA47" s="109"/>
      <c r="AB47" s="109">
        <f t="shared" si="14"/>
        <v>0</v>
      </c>
      <c r="AC47" s="109"/>
      <c r="AD47" s="109"/>
      <c r="AE47" s="109">
        <f t="shared" si="20"/>
        <v>3000</v>
      </c>
      <c r="AF47" s="109">
        <v>3000</v>
      </c>
      <c r="AG47" s="109"/>
      <c r="AH47" s="705" t="s">
        <v>114</v>
      </c>
      <c r="AI47" s="109"/>
      <c r="AJ47" s="109"/>
      <c r="AK47" s="691"/>
      <c r="AL47" s="771"/>
      <c r="AM47" s="771"/>
      <c r="AN47" s="771"/>
      <c r="AO47" s="24"/>
      <c r="AP47" s="24"/>
      <c r="AQ47" s="24"/>
      <c r="AR47" s="24"/>
      <c r="AS47" s="20"/>
    </row>
    <row r="48" spans="1:45" s="22" customFormat="1" ht="25.5" customHeight="1">
      <c r="A48" s="709" t="s">
        <v>78</v>
      </c>
      <c r="B48" s="697" t="s">
        <v>77</v>
      </c>
      <c r="C48" s="698"/>
      <c r="D48" s="690">
        <f t="shared" ref="D48:AJ48" si="21">SUM(D49:D56)</f>
        <v>12988</v>
      </c>
      <c r="E48" s="690">
        <f t="shared" si="21"/>
        <v>12988</v>
      </c>
      <c r="F48" s="690">
        <f t="shared" si="21"/>
        <v>12988</v>
      </c>
      <c r="G48" s="690">
        <f t="shared" si="21"/>
        <v>12988</v>
      </c>
      <c r="H48" s="690">
        <f t="shared" si="21"/>
        <v>0</v>
      </c>
      <c r="I48" s="690">
        <f t="shared" si="21"/>
        <v>12988</v>
      </c>
      <c r="J48" s="690">
        <f t="shared" si="21"/>
        <v>0</v>
      </c>
      <c r="K48" s="690">
        <f t="shared" si="21"/>
        <v>0</v>
      </c>
      <c r="L48" s="690">
        <f t="shared" si="21"/>
        <v>0</v>
      </c>
      <c r="M48" s="690">
        <f t="shared" si="21"/>
        <v>0</v>
      </c>
      <c r="N48" s="690">
        <f t="shared" si="21"/>
        <v>0</v>
      </c>
      <c r="O48" s="690">
        <f t="shared" si="21"/>
        <v>0</v>
      </c>
      <c r="P48" s="690">
        <f t="shared" si="21"/>
        <v>12988</v>
      </c>
      <c r="Q48" s="690">
        <f t="shared" si="21"/>
        <v>12988</v>
      </c>
      <c r="R48" s="690">
        <f t="shared" si="21"/>
        <v>0</v>
      </c>
      <c r="S48" s="690">
        <f t="shared" si="21"/>
        <v>12988</v>
      </c>
      <c r="T48" s="690">
        <f t="shared" si="21"/>
        <v>12988</v>
      </c>
      <c r="U48" s="690">
        <f t="shared" si="21"/>
        <v>0</v>
      </c>
      <c r="V48" s="690">
        <f t="shared" si="21"/>
        <v>0</v>
      </c>
      <c r="W48" s="690">
        <f t="shared" si="21"/>
        <v>0</v>
      </c>
      <c r="X48" s="690">
        <f t="shared" si="21"/>
        <v>0</v>
      </c>
      <c r="Y48" s="690">
        <f t="shared" si="21"/>
        <v>0</v>
      </c>
      <c r="Z48" s="690">
        <f t="shared" si="21"/>
        <v>0</v>
      </c>
      <c r="AA48" s="690">
        <f t="shared" si="21"/>
        <v>0</v>
      </c>
      <c r="AB48" s="690">
        <f t="shared" si="21"/>
        <v>0</v>
      </c>
      <c r="AC48" s="690">
        <f t="shared" si="21"/>
        <v>0</v>
      </c>
      <c r="AD48" s="690">
        <f t="shared" si="21"/>
        <v>0</v>
      </c>
      <c r="AE48" s="690">
        <f t="shared" si="21"/>
        <v>12988</v>
      </c>
      <c r="AF48" s="690">
        <f t="shared" si="21"/>
        <v>12988</v>
      </c>
      <c r="AG48" s="690">
        <f t="shared" si="21"/>
        <v>0</v>
      </c>
      <c r="AH48" s="690">
        <f t="shared" si="21"/>
        <v>0</v>
      </c>
      <c r="AI48" s="690">
        <f t="shared" si="21"/>
        <v>0</v>
      </c>
      <c r="AJ48" s="690">
        <f t="shared" si="21"/>
        <v>0</v>
      </c>
      <c r="AK48" s="696"/>
      <c r="AL48" s="770"/>
      <c r="AM48" s="770"/>
      <c r="AN48" s="770"/>
      <c r="AO48" s="20"/>
      <c r="AP48" s="20"/>
      <c r="AQ48" s="20"/>
      <c r="AR48" s="20"/>
      <c r="AS48" s="20"/>
    </row>
    <row r="49" spans="1:45" s="17" customFormat="1" ht="20.25" customHeight="1">
      <c r="A49" s="703" t="s">
        <v>20</v>
      </c>
      <c r="B49" s="704" t="s">
        <v>74</v>
      </c>
      <c r="C49" s="695"/>
      <c r="D49" s="109">
        <f t="shared" si="5"/>
        <v>2000</v>
      </c>
      <c r="E49" s="109">
        <v>2000</v>
      </c>
      <c r="F49" s="109">
        <f t="shared" ref="F49:F56" si="22">G49+J49</f>
        <v>2000</v>
      </c>
      <c r="G49" s="109">
        <v>2000</v>
      </c>
      <c r="H49" s="109"/>
      <c r="I49" s="109">
        <v>1900</v>
      </c>
      <c r="J49" s="109">
        <f t="shared" si="8"/>
        <v>0</v>
      </c>
      <c r="K49" s="109"/>
      <c r="L49" s="109"/>
      <c r="M49" s="109">
        <f t="shared" si="9"/>
        <v>0</v>
      </c>
      <c r="N49" s="109"/>
      <c r="O49" s="109"/>
      <c r="P49" s="109">
        <f t="shared" si="10"/>
        <v>1900</v>
      </c>
      <c r="Q49" s="109">
        <v>1900</v>
      </c>
      <c r="R49" s="109"/>
      <c r="S49" s="801">
        <f t="shared" si="11"/>
        <v>2000</v>
      </c>
      <c r="T49" s="801">
        <v>2000</v>
      </c>
      <c r="U49" s="109"/>
      <c r="V49" s="109">
        <f t="shared" si="12"/>
        <v>0</v>
      </c>
      <c r="W49" s="109"/>
      <c r="X49" s="109"/>
      <c r="Y49" s="109">
        <f t="shared" si="13"/>
        <v>0</v>
      </c>
      <c r="Z49" s="109"/>
      <c r="AA49" s="109"/>
      <c r="AB49" s="109">
        <f t="shared" si="14"/>
        <v>0</v>
      </c>
      <c r="AC49" s="109"/>
      <c r="AD49" s="109"/>
      <c r="AE49" s="109">
        <f t="shared" ref="AE49:AE56" si="23">AF49+AG49</f>
        <v>1900</v>
      </c>
      <c r="AF49" s="109">
        <v>1900</v>
      </c>
      <c r="AG49" s="109"/>
      <c r="AH49" s="705" t="s">
        <v>114</v>
      </c>
      <c r="AI49" s="109"/>
      <c r="AJ49" s="109"/>
      <c r="AK49" s="691"/>
      <c r="AL49" s="771"/>
      <c r="AM49" s="771"/>
      <c r="AN49" s="771"/>
      <c r="AO49" s="24"/>
      <c r="AP49" s="24"/>
      <c r="AQ49" s="24"/>
      <c r="AR49" s="24"/>
      <c r="AS49" s="20"/>
    </row>
    <row r="50" spans="1:45" s="17" customFormat="1" ht="20.25" customHeight="1">
      <c r="A50" s="703" t="s">
        <v>48</v>
      </c>
      <c r="B50" s="704" t="s">
        <v>548</v>
      </c>
      <c r="C50" s="695"/>
      <c r="D50" s="109">
        <f t="shared" si="5"/>
        <v>800</v>
      </c>
      <c r="E50" s="109">
        <v>800</v>
      </c>
      <c r="F50" s="109">
        <f t="shared" si="22"/>
        <v>800</v>
      </c>
      <c r="G50" s="109">
        <v>800</v>
      </c>
      <c r="H50" s="109"/>
      <c r="I50" s="109">
        <v>2000</v>
      </c>
      <c r="J50" s="109">
        <f t="shared" si="8"/>
        <v>0</v>
      </c>
      <c r="K50" s="109"/>
      <c r="L50" s="109"/>
      <c r="M50" s="109">
        <f t="shared" si="9"/>
        <v>0</v>
      </c>
      <c r="N50" s="109"/>
      <c r="O50" s="109"/>
      <c r="P50" s="109">
        <f t="shared" si="10"/>
        <v>2000</v>
      </c>
      <c r="Q50" s="109">
        <v>2000</v>
      </c>
      <c r="R50" s="109"/>
      <c r="S50" s="801">
        <f t="shared" si="11"/>
        <v>800</v>
      </c>
      <c r="T50" s="801">
        <v>800</v>
      </c>
      <c r="U50" s="109"/>
      <c r="V50" s="109">
        <f t="shared" si="12"/>
        <v>0</v>
      </c>
      <c r="W50" s="109"/>
      <c r="X50" s="109"/>
      <c r="Y50" s="109">
        <f t="shared" si="13"/>
        <v>0</v>
      </c>
      <c r="Z50" s="109"/>
      <c r="AA50" s="109"/>
      <c r="AB50" s="109">
        <f t="shared" si="14"/>
        <v>0</v>
      </c>
      <c r="AC50" s="109"/>
      <c r="AD50" s="109"/>
      <c r="AE50" s="109">
        <f t="shared" si="23"/>
        <v>2000</v>
      </c>
      <c r="AF50" s="109">
        <v>2000</v>
      </c>
      <c r="AG50" s="109"/>
      <c r="AH50" s="705" t="s">
        <v>114</v>
      </c>
      <c r="AI50" s="109"/>
      <c r="AJ50" s="109"/>
      <c r="AK50" s="691"/>
      <c r="AL50" s="771"/>
      <c r="AM50" s="771"/>
      <c r="AN50" s="771"/>
      <c r="AO50" s="24"/>
      <c r="AP50" s="24"/>
      <c r="AQ50" s="24"/>
      <c r="AR50" s="24"/>
      <c r="AS50" s="20"/>
    </row>
    <row r="51" spans="1:45" s="17" customFormat="1" ht="20.25" customHeight="1">
      <c r="A51" s="703" t="s">
        <v>49</v>
      </c>
      <c r="B51" s="704" t="s">
        <v>75</v>
      </c>
      <c r="C51" s="695"/>
      <c r="D51" s="109">
        <f t="shared" si="5"/>
        <v>1200</v>
      </c>
      <c r="E51" s="109">
        <v>1200</v>
      </c>
      <c r="F51" s="109">
        <f t="shared" si="22"/>
        <v>1200</v>
      </c>
      <c r="G51" s="109">
        <v>1200</v>
      </c>
      <c r="H51" s="109"/>
      <c r="I51" s="109">
        <v>1000</v>
      </c>
      <c r="J51" s="109">
        <f t="shared" si="8"/>
        <v>0</v>
      </c>
      <c r="K51" s="109"/>
      <c r="L51" s="109"/>
      <c r="M51" s="109">
        <f t="shared" si="9"/>
        <v>0</v>
      </c>
      <c r="N51" s="109"/>
      <c r="O51" s="109"/>
      <c r="P51" s="109">
        <f t="shared" si="10"/>
        <v>1000</v>
      </c>
      <c r="Q51" s="109">
        <v>1000</v>
      </c>
      <c r="R51" s="109"/>
      <c r="S51" s="801">
        <f t="shared" si="11"/>
        <v>1200</v>
      </c>
      <c r="T51" s="801">
        <v>1200</v>
      </c>
      <c r="U51" s="109"/>
      <c r="V51" s="109">
        <f t="shared" si="12"/>
        <v>0</v>
      </c>
      <c r="W51" s="109"/>
      <c r="X51" s="109"/>
      <c r="Y51" s="109">
        <f t="shared" si="13"/>
        <v>0</v>
      </c>
      <c r="Z51" s="109"/>
      <c r="AA51" s="109"/>
      <c r="AB51" s="109">
        <f t="shared" si="14"/>
        <v>0</v>
      </c>
      <c r="AC51" s="109"/>
      <c r="AD51" s="109"/>
      <c r="AE51" s="109">
        <f t="shared" si="23"/>
        <v>1000</v>
      </c>
      <c r="AF51" s="109">
        <v>1000</v>
      </c>
      <c r="AG51" s="109"/>
      <c r="AH51" s="705" t="s">
        <v>114</v>
      </c>
      <c r="AI51" s="109"/>
      <c r="AJ51" s="109"/>
      <c r="AK51" s="691"/>
      <c r="AL51" s="771"/>
      <c r="AM51" s="771"/>
      <c r="AN51" s="771"/>
      <c r="AO51" s="24"/>
      <c r="AP51" s="24"/>
      <c r="AQ51" s="24"/>
      <c r="AR51" s="24"/>
      <c r="AS51" s="20"/>
    </row>
    <row r="52" spans="1:45" s="17" customFormat="1" ht="30">
      <c r="A52" s="703" t="s">
        <v>50</v>
      </c>
      <c r="B52" s="704" t="s">
        <v>549</v>
      </c>
      <c r="C52" s="695"/>
      <c r="D52" s="109">
        <f t="shared" si="5"/>
        <v>2088</v>
      </c>
      <c r="E52" s="109">
        <v>2088</v>
      </c>
      <c r="F52" s="109">
        <f t="shared" si="22"/>
        <v>2088</v>
      </c>
      <c r="G52" s="109">
        <v>2088</v>
      </c>
      <c r="H52" s="109"/>
      <c r="I52" s="109">
        <v>1200</v>
      </c>
      <c r="J52" s="109">
        <f t="shared" si="8"/>
        <v>0</v>
      </c>
      <c r="K52" s="109"/>
      <c r="L52" s="109"/>
      <c r="M52" s="109">
        <f t="shared" si="9"/>
        <v>0</v>
      </c>
      <c r="N52" s="109"/>
      <c r="O52" s="109"/>
      <c r="P52" s="109">
        <f t="shared" si="10"/>
        <v>1200</v>
      </c>
      <c r="Q52" s="109">
        <v>1200</v>
      </c>
      <c r="R52" s="109"/>
      <c r="S52" s="801">
        <f t="shared" si="11"/>
        <v>2088</v>
      </c>
      <c r="T52" s="801">
        <v>2088</v>
      </c>
      <c r="U52" s="109"/>
      <c r="V52" s="109">
        <f t="shared" si="12"/>
        <v>0</v>
      </c>
      <c r="W52" s="109"/>
      <c r="X52" s="109"/>
      <c r="Y52" s="109">
        <f t="shared" si="13"/>
        <v>0</v>
      </c>
      <c r="Z52" s="109"/>
      <c r="AA52" s="109"/>
      <c r="AB52" s="109">
        <f t="shared" si="14"/>
        <v>0</v>
      </c>
      <c r="AC52" s="109"/>
      <c r="AD52" s="109"/>
      <c r="AE52" s="109">
        <f t="shared" si="23"/>
        <v>1200</v>
      </c>
      <c r="AF52" s="109">
        <v>1200</v>
      </c>
      <c r="AG52" s="109"/>
      <c r="AH52" s="705" t="s">
        <v>114</v>
      </c>
      <c r="AI52" s="109"/>
      <c r="AJ52" s="109"/>
      <c r="AK52" s="691"/>
      <c r="AL52" s="771"/>
      <c r="AM52" s="771"/>
      <c r="AN52" s="771"/>
      <c r="AO52" s="24"/>
      <c r="AP52" s="24"/>
      <c r="AQ52" s="24"/>
      <c r="AR52" s="24"/>
      <c r="AS52" s="20"/>
    </row>
    <row r="53" spans="1:45" s="17" customFormat="1" ht="20.25" customHeight="1">
      <c r="A53" s="703" t="s">
        <v>51</v>
      </c>
      <c r="B53" s="704" t="s">
        <v>550</v>
      </c>
      <c r="C53" s="695"/>
      <c r="D53" s="109">
        <f t="shared" si="5"/>
        <v>1300</v>
      </c>
      <c r="E53" s="109">
        <v>1300</v>
      </c>
      <c r="F53" s="109">
        <f t="shared" si="22"/>
        <v>1300</v>
      </c>
      <c r="G53" s="109">
        <v>1300</v>
      </c>
      <c r="H53" s="109"/>
      <c r="I53" s="109">
        <v>1200</v>
      </c>
      <c r="J53" s="109">
        <f t="shared" si="8"/>
        <v>0</v>
      </c>
      <c r="K53" s="109"/>
      <c r="L53" s="109"/>
      <c r="M53" s="109">
        <f t="shared" si="9"/>
        <v>0</v>
      </c>
      <c r="N53" s="109"/>
      <c r="O53" s="109"/>
      <c r="P53" s="109">
        <f t="shared" si="10"/>
        <v>1200</v>
      </c>
      <c r="Q53" s="109">
        <v>1200</v>
      </c>
      <c r="R53" s="109"/>
      <c r="S53" s="801">
        <f t="shared" si="11"/>
        <v>1300</v>
      </c>
      <c r="T53" s="801">
        <v>1300</v>
      </c>
      <c r="U53" s="109"/>
      <c r="V53" s="109">
        <f t="shared" si="12"/>
        <v>0</v>
      </c>
      <c r="W53" s="109"/>
      <c r="X53" s="109"/>
      <c r="Y53" s="109">
        <f t="shared" si="13"/>
        <v>0</v>
      </c>
      <c r="Z53" s="109"/>
      <c r="AA53" s="109"/>
      <c r="AB53" s="109">
        <f t="shared" si="14"/>
        <v>0</v>
      </c>
      <c r="AC53" s="109"/>
      <c r="AD53" s="109"/>
      <c r="AE53" s="109">
        <f t="shared" si="23"/>
        <v>1200</v>
      </c>
      <c r="AF53" s="109">
        <v>1200</v>
      </c>
      <c r="AG53" s="109"/>
      <c r="AH53" s="705" t="s">
        <v>114</v>
      </c>
      <c r="AI53" s="109"/>
      <c r="AJ53" s="109"/>
      <c r="AK53" s="691"/>
      <c r="AL53" s="771"/>
      <c r="AM53" s="771"/>
      <c r="AN53" s="771"/>
      <c r="AO53" s="24"/>
      <c r="AP53" s="24"/>
      <c r="AQ53" s="24"/>
      <c r="AR53" s="24"/>
      <c r="AS53" s="20"/>
    </row>
    <row r="54" spans="1:45" s="17" customFormat="1" ht="20.25" customHeight="1">
      <c r="A54" s="703" t="s">
        <v>52</v>
      </c>
      <c r="B54" s="704" t="s">
        <v>76</v>
      </c>
      <c r="C54" s="695"/>
      <c r="D54" s="109">
        <f t="shared" si="5"/>
        <v>2000</v>
      </c>
      <c r="E54" s="109">
        <v>2000</v>
      </c>
      <c r="F54" s="109">
        <f t="shared" si="22"/>
        <v>2000</v>
      </c>
      <c r="G54" s="109">
        <v>2000</v>
      </c>
      <c r="H54" s="109"/>
      <c r="I54" s="109">
        <v>2000</v>
      </c>
      <c r="J54" s="109">
        <f t="shared" si="8"/>
        <v>0</v>
      </c>
      <c r="K54" s="109"/>
      <c r="L54" s="109"/>
      <c r="M54" s="109">
        <f t="shared" si="9"/>
        <v>0</v>
      </c>
      <c r="N54" s="109"/>
      <c r="O54" s="109"/>
      <c r="P54" s="109">
        <f t="shared" si="10"/>
        <v>2000</v>
      </c>
      <c r="Q54" s="109">
        <v>2000</v>
      </c>
      <c r="R54" s="109"/>
      <c r="S54" s="801">
        <f t="shared" si="11"/>
        <v>2000</v>
      </c>
      <c r="T54" s="801">
        <v>2000</v>
      </c>
      <c r="U54" s="109"/>
      <c r="V54" s="109">
        <f t="shared" si="12"/>
        <v>0</v>
      </c>
      <c r="W54" s="109"/>
      <c r="X54" s="109"/>
      <c r="Y54" s="109">
        <f t="shared" si="13"/>
        <v>0</v>
      </c>
      <c r="Z54" s="109"/>
      <c r="AA54" s="109"/>
      <c r="AB54" s="109">
        <f t="shared" si="14"/>
        <v>0</v>
      </c>
      <c r="AC54" s="109"/>
      <c r="AD54" s="109"/>
      <c r="AE54" s="109">
        <f t="shared" si="23"/>
        <v>2000</v>
      </c>
      <c r="AF54" s="109">
        <v>2000</v>
      </c>
      <c r="AG54" s="109"/>
      <c r="AH54" s="705" t="s">
        <v>114</v>
      </c>
      <c r="AI54" s="109"/>
      <c r="AJ54" s="109"/>
      <c r="AK54" s="691"/>
      <c r="AL54" s="771"/>
      <c r="AM54" s="771"/>
      <c r="AN54" s="771"/>
      <c r="AO54" s="24"/>
      <c r="AP54" s="24"/>
      <c r="AQ54" s="24"/>
      <c r="AR54" s="24"/>
      <c r="AS54" s="20"/>
    </row>
    <row r="55" spans="1:45" s="17" customFormat="1" ht="30">
      <c r="A55" s="703" t="s">
        <v>53</v>
      </c>
      <c r="B55" s="704" t="s">
        <v>487</v>
      </c>
      <c r="C55" s="695"/>
      <c r="D55" s="109">
        <f t="shared" si="5"/>
        <v>1800</v>
      </c>
      <c r="E55" s="109">
        <v>1800</v>
      </c>
      <c r="F55" s="109">
        <f t="shared" si="22"/>
        <v>1800</v>
      </c>
      <c r="G55" s="109">
        <v>1800</v>
      </c>
      <c r="H55" s="109"/>
      <c r="I55" s="109">
        <v>1800</v>
      </c>
      <c r="J55" s="109">
        <f t="shared" si="8"/>
        <v>0</v>
      </c>
      <c r="K55" s="109"/>
      <c r="L55" s="109"/>
      <c r="M55" s="109">
        <f t="shared" si="9"/>
        <v>0</v>
      </c>
      <c r="N55" s="109"/>
      <c r="O55" s="109"/>
      <c r="P55" s="109">
        <f t="shared" si="10"/>
        <v>1800</v>
      </c>
      <c r="Q55" s="109">
        <v>1800</v>
      </c>
      <c r="R55" s="109"/>
      <c r="S55" s="801">
        <f t="shared" si="11"/>
        <v>1800</v>
      </c>
      <c r="T55" s="801">
        <v>1800</v>
      </c>
      <c r="U55" s="109"/>
      <c r="V55" s="109">
        <f t="shared" si="12"/>
        <v>0</v>
      </c>
      <c r="W55" s="109"/>
      <c r="X55" s="109"/>
      <c r="Y55" s="109">
        <f t="shared" si="13"/>
        <v>0</v>
      </c>
      <c r="Z55" s="109"/>
      <c r="AA55" s="109"/>
      <c r="AB55" s="109">
        <f t="shared" si="14"/>
        <v>0</v>
      </c>
      <c r="AC55" s="109"/>
      <c r="AD55" s="109"/>
      <c r="AE55" s="109">
        <f t="shared" si="23"/>
        <v>1800</v>
      </c>
      <c r="AF55" s="109">
        <v>1800</v>
      </c>
      <c r="AG55" s="109"/>
      <c r="AH55" s="705" t="s">
        <v>114</v>
      </c>
      <c r="AI55" s="109"/>
      <c r="AJ55" s="109"/>
      <c r="AK55" s="691"/>
      <c r="AL55" s="771"/>
      <c r="AM55" s="771"/>
      <c r="AN55" s="771"/>
      <c r="AO55" s="24"/>
      <c r="AP55" s="24"/>
      <c r="AQ55" s="24"/>
      <c r="AR55" s="24"/>
      <c r="AS55" s="20"/>
    </row>
    <row r="56" spans="1:45" s="17" customFormat="1" ht="30">
      <c r="A56" s="703" t="s">
        <v>54</v>
      </c>
      <c r="B56" s="704" t="s">
        <v>551</v>
      </c>
      <c r="C56" s="695"/>
      <c r="D56" s="109">
        <f t="shared" si="5"/>
        <v>1800</v>
      </c>
      <c r="E56" s="109">
        <v>1800</v>
      </c>
      <c r="F56" s="109">
        <f t="shared" si="22"/>
        <v>1800</v>
      </c>
      <c r="G56" s="109">
        <v>1800</v>
      </c>
      <c r="H56" s="109"/>
      <c r="I56" s="109">
        <v>1888</v>
      </c>
      <c r="J56" s="109">
        <f t="shared" si="8"/>
        <v>0</v>
      </c>
      <c r="K56" s="109"/>
      <c r="L56" s="109"/>
      <c r="M56" s="109">
        <f t="shared" si="9"/>
        <v>0</v>
      </c>
      <c r="N56" s="109"/>
      <c r="O56" s="109"/>
      <c r="P56" s="109">
        <f t="shared" si="10"/>
        <v>1888</v>
      </c>
      <c r="Q56" s="109">
        <v>1888</v>
      </c>
      <c r="R56" s="109"/>
      <c r="S56" s="801">
        <f t="shared" si="11"/>
        <v>1800</v>
      </c>
      <c r="T56" s="801">
        <v>1800</v>
      </c>
      <c r="U56" s="109"/>
      <c r="V56" s="109">
        <f t="shared" si="12"/>
        <v>0</v>
      </c>
      <c r="W56" s="109"/>
      <c r="X56" s="109"/>
      <c r="Y56" s="109">
        <f t="shared" si="13"/>
        <v>0</v>
      </c>
      <c r="Z56" s="109"/>
      <c r="AA56" s="109"/>
      <c r="AB56" s="109">
        <f t="shared" si="14"/>
        <v>0</v>
      </c>
      <c r="AC56" s="109"/>
      <c r="AD56" s="109"/>
      <c r="AE56" s="109">
        <f t="shared" si="23"/>
        <v>1888</v>
      </c>
      <c r="AF56" s="109">
        <v>1888</v>
      </c>
      <c r="AG56" s="109"/>
      <c r="AH56" s="705" t="s">
        <v>114</v>
      </c>
      <c r="AI56" s="109"/>
      <c r="AJ56" s="109"/>
      <c r="AK56" s="691"/>
      <c r="AL56" s="771"/>
      <c r="AM56" s="771"/>
      <c r="AN56" s="771"/>
      <c r="AO56" s="24"/>
      <c r="AP56" s="24"/>
      <c r="AQ56" s="24"/>
      <c r="AR56" s="24"/>
      <c r="AS56" s="20"/>
    </row>
    <row r="57" spans="1:45" s="22" customFormat="1" ht="25.5" customHeight="1">
      <c r="A57" s="709" t="s">
        <v>80</v>
      </c>
      <c r="B57" s="697" t="s">
        <v>79</v>
      </c>
      <c r="C57" s="698"/>
      <c r="D57" s="690">
        <f t="shared" ref="D57:E57" si="24">SUM(D58:D62)</f>
        <v>17317</v>
      </c>
      <c r="E57" s="690">
        <f t="shared" si="24"/>
        <v>17317</v>
      </c>
      <c r="F57" s="690">
        <f>SUM(F58:F62)</f>
        <v>17317</v>
      </c>
      <c r="G57" s="690">
        <f t="shared" ref="G57:AJ57" si="25">SUM(G58:G62)</f>
        <v>17317</v>
      </c>
      <c r="H57" s="690">
        <f t="shared" si="25"/>
        <v>0</v>
      </c>
      <c r="I57" s="690">
        <f t="shared" si="25"/>
        <v>17317</v>
      </c>
      <c r="J57" s="690">
        <f t="shared" si="25"/>
        <v>0</v>
      </c>
      <c r="K57" s="690">
        <f t="shared" si="25"/>
        <v>0</v>
      </c>
      <c r="L57" s="690">
        <f t="shared" si="25"/>
        <v>0</v>
      </c>
      <c r="M57" s="690">
        <f t="shared" si="25"/>
        <v>0</v>
      </c>
      <c r="N57" s="690">
        <f t="shared" si="25"/>
        <v>0</v>
      </c>
      <c r="O57" s="690">
        <f t="shared" si="25"/>
        <v>0</v>
      </c>
      <c r="P57" s="690">
        <f t="shared" si="25"/>
        <v>17317</v>
      </c>
      <c r="Q57" s="690">
        <f t="shared" si="25"/>
        <v>17317</v>
      </c>
      <c r="R57" s="690">
        <f t="shared" si="25"/>
        <v>0</v>
      </c>
      <c r="S57" s="690">
        <f t="shared" si="25"/>
        <v>17317</v>
      </c>
      <c r="T57" s="690">
        <f t="shared" si="25"/>
        <v>17317</v>
      </c>
      <c r="U57" s="690">
        <f t="shared" si="25"/>
        <v>0</v>
      </c>
      <c r="V57" s="690">
        <f t="shared" si="25"/>
        <v>0</v>
      </c>
      <c r="W57" s="690">
        <f t="shared" si="25"/>
        <v>0</v>
      </c>
      <c r="X57" s="690">
        <f t="shared" si="25"/>
        <v>0</v>
      </c>
      <c r="Y57" s="690">
        <f t="shared" si="25"/>
        <v>0</v>
      </c>
      <c r="Z57" s="690">
        <f t="shared" si="25"/>
        <v>0</v>
      </c>
      <c r="AA57" s="690">
        <f t="shared" si="25"/>
        <v>0</v>
      </c>
      <c r="AB57" s="690">
        <f t="shared" si="25"/>
        <v>0</v>
      </c>
      <c r="AC57" s="690">
        <f t="shared" si="25"/>
        <v>0</v>
      </c>
      <c r="AD57" s="690">
        <f t="shared" si="25"/>
        <v>0</v>
      </c>
      <c r="AE57" s="690">
        <f t="shared" si="25"/>
        <v>17317</v>
      </c>
      <c r="AF57" s="690">
        <f t="shared" si="25"/>
        <v>17317</v>
      </c>
      <c r="AG57" s="690">
        <f t="shared" si="25"/>
        <v>0</v>
      </c>
      <c r="AH57" s="690">
        <f t="shared" si="25"/>
        <v>0</v>
      </c>
      <c r="AI57" s="690">
        <f t="shared" si="25"/>
        <v>0</v>
      </c>
      <c r="AJ57" s="690">
        <f t="shared" si="25"/>
        <v>0</v>
      </c>
      <c r="AK57" s="696"/>
      <c r="AL57" s="770"/>
      <c r="AM57" s="770"/>
      <c r="AN57" s="770"/>
      <c r="AO57" s="20"/>
      <c r="AP57" s="20"/>
      <c r="AQ57" s="20"/>
      <c r="AR57" s="20"/>
      <c r="AS57" s="20"/>
    </row>
    <row r="58" spans="1:45" s="17" customFormat="1" ht="20.25" customHeight="1">
      <c r="A58" s="703" t="s">
        <v>20</v>
      </c>
      <c r="B58" s="704" t="s">
        <v>81</v>
      </c>
      <c r="C58" s="695"/>
      <c r="D58" s="109">
        <f t="shared" si="5"/>
        <v>3800</v>
      </c>
      <c r="E58" s="109">
        <v>3800</v>
      </c>
      <c r="F58" s="109">
        <f t="shared" ref="F58:F62" si="26">G58+J58</f>
        <v>3800</v>
      </c>
      <c r="G58" s="109">
        <f t="shared" ref="G58:G62" si="27">H58+I58</f>
        <v>3800</v>
      </c>
      <c r="H58" s="109"/>
      <c r="I58" s="109">
        <v>3800</v>
      </c>
      <c r="J58" s="109">
        <f t="shared" si="8"/>
        <v>0</v>
      </c>
      <c r="K58" s="109"/>
      <c r="L58" s="109"/>
      <c r="M58" s="109">
        <f t="shared" si="9"/>
        <v>0</v>
      </c>
      <c r="N58" s="109"/>
      <c r="O58" s="109"/>
      <c r="P58" s="109">
        <f t="shared" si="10"/>
        <v>3800</v>
      </c>
      <c r="Q58" s="109">
        <v>3800</v>
      </c>
      <c r="R58" s="109"/>
      <c r="S58" s="801">
        <f t="shared" si="11"/>
        <v>3800</v>
      </c>
      <c r="T58" s="801">
        <v>3800</v>
      </c>
      <c r="U58" s="109"/>
      <c r="V58" s="109">
        <f t="shared" si="12"/>
        <v>0</v>
      </c>
      <c r="W58" s="109"/>
      <c r="X58" s="109"/>
      <c r="Y58" s="109">
        <f t="shared" si="13"/>
        <v>0</v>
      </c>
      <c r="Z58" s="109"/>
      <c r="AA58" s="109"/>
      <c r="AB58" s="109">
        <f t="shared" si="14"/>
        <v>0</v>
      </c>
      <c r="AC58" s="109"/>
      <c r="AD58" s="109"/>
      <c r="AE58" s="109">
        <f>AF58+AG58</f>
        <v>3800</v>
      </c>
      <c r="AF58" s="109">
        <v>3800</v>
      </c>
      <c r="AG58" s="109"/>
      <c r="AH58" s="705" t="s">
        <v>114</v>
      </c>
      <c r="AI58" s="109"/>
      <c r="AJ58" s="109"/>
      <c r="AK58" s="691"/>
      <c r="AL58" s="771"/>
      <c r="AM58" s="771"/>
      <c r="AN58" s="771"/>
      <c r="AO58" s="24"/>
      <c r="AP58" s="24"/>
      <c r="AQ58" s="24"/>
      <c r="AR58" s="24"/>
      <c r="AS58" s="20"/>
    </row>
    <row r="59" spans="1:45" s="17" customFormat="1" ht="20.25" customHeight="1">
      <c r="A59" s="703" t="s">
        <v>48</v>
      </c>
      <c r="B59" s="704" t="s">
        <v>82</v>
      </c>
      <c r="C59" s="695"/>
      <c r="D59" s="109">
        <f t="shared" si="5"/>
        <v>3500</v>
      </c>
      <c r="E59" s="109">
        <v>3500</v>
      </c>
      <c r="F59" s="109">
        <f t="shared" si="26"/>
        <v>3500</v>
      </c>
      <c r="G59" s="109">
        <f t="shared" si="27"/>
        <v>3500</v>
      </c>
      <c r="H59" s="109"/>
      <c r="I59" s="109">
        <v>3500</v>
      </c>
      <c r="J59" s="109">
        <f t="shared" si="8"/>
        <v>0</v>
      </c>
      <c r="K59" s="109"/>
      <c r="L59" s="109"/>
      <c r="M59" s="109">
        <f t="shared" si="9"/>
        <v>0</v>
      </c>
      <c r="N59" s="109"/>
      <c r="O59" s="109"/>
      <c r="P59" s="109">
        <f t="shared" si="10"/>
        <v>3500</v>
      </c>
      <c r="Q59" s="109">
        <v>3500</v>
      </c>
      <c r="R59" s="109"/>
      <c r="S59" s="801">
        <f t="shared" si="11"/>
        <v>3500</v>
      </c>
      <c r="T59" s="801">
        <v>3500</v>
      </c>
      <c r="U59" s="109"/>
      <c r="V59" s="109">
        <f t="shared" si="12"/>
        <v>0</v>
      </c>
      <c r="W59" s="109"/>
      <c r="X59" s="109"/>
      <c r="Y59" s="109">
        <f t="shared" si="13"/>
        <v>0</v>
      </c>
      <c r="Z59" s="109"/>
      <c r="AA59" s="109"/>
      <c r="AB59" s="109">
        <f t="shared" si="14"/>
        <v>0</v>
      </c>
      <c r="AC59" s="109"/>
      <c r="AD59" s="109"/>
      <c r="AE59" s="109">
        <f>AF59+AG59</f>
        <v>2500</v>
      </c>
      <c r="AF59" s="109">
        <v>2500</v>
      </c>
      <c r="AG59" s="109"/>
      <c r="AH59" s="705" t="s">
        <v>114</v>
      </c>
      <c r="AI59" s="109"/>
      <c r="AJ59" s="109"/>
      <c r="AK59" s="691"/>
      <c r="AL59" s="771"/>
      <c r="AM59" s="771"/>
      <c r="AN59" s="771"/>
      <c r="AO59" s="24"/>
      <c r="AP59" s="24"/>
      <c r="AQ59" s="24"/>
      <c r="AR59" s="24"/>
      <c r="AS59" s="20"/>
    </row>
    <row r="60" spans="1:45" s="17" customFormat="1" ht="30">
      <c r="A60" s="703" t="s">
        <v>49</v>
      </c>
      <c r="B60" s="704" t="s">
        <v>83</v>
      </c>
      <c r="C60" s="695"/>
      <c r="D60" s="109">
        <f t="shared" si="5"/>
        <v>2470</v>
      </c>
      <c r="E60" s="109">
        <v>2470</v>
      </c>
      <c r="F60" s="109">
        <f t="shared" si="26"/>
        <v>2470</v>
      </c>
      <c r="G60" s="109">
        <f t="shared" si="27"/>
        <v>2470</v>
      </c>
      <c r="H60" s="109"/>
      <c r="I60" s="109">
        <v>2470</v>
      </c>
      <c r="J60" s="109">
        <f t="shared" si="8"/>
        <v>0</v>
      </c>
      <c r="K60" s="109"/>
      <c r="L60" s="109"/>
      <c r="M60" s="109">
        <f t="shared" si="9"/>
        <v>0</v>
      </c>
      <c r="N60" s="109"/>
      <c r="O60" s="109"/>
      <c r="P60" s="109">
        <f t="shared" si="10"/>
        <v>2470</v>
      </c>
      <c r="Q60" s="109">
        <v>2470</v>
      </c>
      <c r="R60" s="109"/>
      <c r="S60" s="801">
        <f t="shared" si="11"/>
        <v>2470</v>
      </c>
      <c r="T60" s="801">
        <v>2470</v>
      </c>
      <c r="U60" s="109"/>
      <c r="V60" s="109">
        <f t="shared" si="12"/>
        <v>0</v>
      </c>
      <c r="W60" s="109"/>
      <c r="X60" s="109"/>
      <c r="Y60" s="109">
        <f t="shared" si="13"/>
        <v>0</v>
      </c>
      <c r="Z60" s="109"/>
      <c r="AA60" s="109"/>
      <c r="AB60" s="109">
        <f t="shared" si="14"/>
        <v>0</v>
      </c>
      <c r="AC60" s="109"/>
      <c r="AD60" s="109"/>
      <c r="AE60" s="109">
        <f>AF60+AG60</f>
        <v>2470</v>
      </c>
      <c r="AF60" s="109">
        <v>2470</v>
      </c>
      <c r="AG60" s="109"/>
      <c r="AH60" s="705" t="s">
        <v>114</v>
      </c>
      <c r="AI60" s="109"/>
      <c r="AJ60" s="109"/>
      <c r="AK60" s="691"/>
      <c r="AL60" s="771"/>
      <c r="AM60" s="771"/>
      <c r="AN60" s="771"/>
      <c r="AO60" s="24"/>
      <c r="AP60" s="24"/>
      <c r="AQ60" s="24"/>
      <c r="AR60" s="24"/>
      <c r="AS60" s="20"/>
    </row>
    <row r="61" spans="1:45" s="17" customFormat="1" ht="30">
      <c r="A61" s="703" t="s">
        <v>50</v>
      </c>
      <c r="B61" s="704" t="s">
        <v>84</v>
      </c>
      <c r="C61" s="695"/>
      <c r="D61" s="109">
        <f t="shared" si="5"/>
        <v>2470</v>
      </c>
      <c r="E61" s="109">
        <v>2470</v>
      </c>
      <c r="F61" s="109">
        <f t="shared" si="26"/>
        <v>2470</v>
      </c>
      <c r="G61" s="109">
        <f t="shared" si="27"/>
        <v>2470</v>
      </c>
      <c r="H61" s="109"/>
      <c r="I61" s="109">
        <v>2470</v>
      </c>
      <c r="J61" s="109">
        <f t="shared" si="8"/>
        <v>0</v>
      </c>
      <c r="K61" s="109"/>
      <c r="L61" s="109"/>
      <c r="M61" s="109">
        <f t="shared" si="9"/>
        <v>0</v>
      </c>
      <c r="N61" s="109"/>
      <c r="O61" s="109"/>
      <c r="P61" s="109">
        <f t="shared" si="10"/>
        <v>2470</v>
      </c>
      <c r="Q61" s="109">
        <v>2470</v>
      </c>
      <c r="R61" s="109"/>
      <c r="S61" s="801">
        <f t="shared" si="11"/>
        <v>2470</v>
      </c>
      <c r="T61" s="801">
        <v>2470</v>
      </c>
      <c r="U61" s="109"/>
      <c r="V61" s="109">
        <f t="shared" si="12"/>
        <v>0</v>
      </c>
      <c r="W61" s="109"/>
      <c r="X61" s="109"/>
      <c r="Y61" s="109">
        <f t="shared" si="13"/>
        <v>0</v>
      </c>
      <c r="Z61" s="109"/>
      <c r="AA61" s="109"/>
      <c r="AB61" s="109">
        <f t="shared" si="14"/>
        <v>0</v>
      </c>
      <c r="AC61" s="109"/>
      <c r="AD61" s="109"/>
      <c r="AE61" s="109">
        <f>AF61+AG61</f>
        <v>2470</v>
      </c>
      <c r="AF61" s="109">
        <v>2470</v>
      </c>
      <c r="AG61" s="109"/>
      <c r="AH61" s="705" t="s">
        <v>114</v>
      </c>
      <c r="AI61" s="109"/>
      <c r="AJ61" s="109"/>
      <c r="AK61" s="691"/>
      <c r="AL61" s="771"/>
      <c r="AM61" s="771"/>
      <c r="AN61" s="771"/>
      <c r="AO61" s="24"/>
      <c r="AP61" s="24"/>
      <c r="AQ61" s="24"/>
      <c r="AR61" s="24"/>
      <c r="AS61" s="20"/>
    </row>
    <row r="62" spans="1:45" s="17" customFormat="1" ht="45">
      <c r="A62" s="703" t="s">
        <v>51</v>
      </c>
      <c r="B62" s="704" t="s">
        <v>85</v>
      </c>
      <c r="C62" s="695"/>
      <c r="D62" s="109">
        <f t="shared" si="5"/>
        <v>5077</v>
      </c>
      <c r="E62" s="109">
        <v>5077</v>
      </c>
      <c r="F62" s="109">
        <f t="shared" si="26"/>
        <v>5077</v>
      </c>
      <c r="G62" s="109">
        <f t="shared" si="27"/>
        <v>5077</v>
      </c>
      <c r="H62" s="109"/>
      <c r="I62" s="109">
        <v>5077</v>
      </c>
      <c r="J62" s="109">
        <f t="shared" si="8"/>
        <v>0</v>
      </c>
      <c r="K62" s="109"/>
      <c r="L62" s="109"/>
      <c r="M62" s="109">
        <f t="shared" si="9"/>
        <v>0</v>
      </c>
      <c r="N62" s="109"/>
      <c r="O62" s="109"/>
      <c r="P62" s="109">
        <f t="shared" si="10"/>
        <v>5077</v>
      </c>
      <c r="Q62" s="109">
        <v>5077</v>
      </c>
      <c r="R62" s="109"/>
      <c r="S62" s="801">
        <f t="shared" si="11"/>
        <v>5077</v>
      </c>
      <c r="T62" s="801">
        <v>5077</v>
      </c>
      <c r="U62" s="109"/>
      <c r="V62" s="109">
        <f t="shared" si="12"/>
        <v>0</v>
      </c>
      <c r="W62" s="109"/>
      <c r="X62" s="109"/>
      <c r="Y62" s="109">
        <f t="shared" si="13"/>
        <v>0</v>
      </c>
      <c r="Z62" s="109"/>
      <c r="AA62" s="109"/>
      <c r="AB62" s="109">
        <f t="shared" si="14"/>
        <v>0</v>
      </c>
      <c r="AC62" s="109"/>
      <c r="AD62" s="109"/>
      <c r="AE62" s="109">
        <f>AF62+AG62</f>
        <v>6077</v>
      </c>
      <c r="AF62" s="109">
        <v>6077</v>
      </c>
      <c r="AG62" s="109"/>
      <c r="AH62" s="705" t="s">
        <v>114</v>
      </c>
      <c r="AI62" s="109"/>
      <c r="AJ62" s="109"/>
      <c r="AK62" s="691"/>
      <c r="AL62" s="771"/>
      <c r="AM62" s="771"/>
      <c r="AN62" s="771"/>
      <c r="AO62" s="24"/>
      <c r="AP62" s="24"/>
      <c r="AQ62" s="24"/>
      <c r="AR62" s="24"/>
      <c r="AS62" s="20"/>
    </row>
    <row r="63" spans="1:45" s="22" customFormat="1" ht="25.5" customHeight="1">
      <c r="A63" s="709" t="s">
        <v>86</v>
      </c>
      <c r="B63" s="697" t="s">
        <v>87</v>
      </c>
      <c r="C63" s="698"/>
      <c r="D63" s="690">
        <f t="shared" ref="D63:E63" si="28">SUM(D64:D71)</f>
        <v>17317</v>
      </c>
      <c r="E63" s="690">
        <f t="shared" si="28"/>
        <v>17317</v>
      </c>
      <c r="F63" s="690">
        <f>SUM(F64:F71)</f>
        <v>17317</v>
      </c>
      <c r="G63" s="690">
        <f t="shared" ref="G63:AJ63" si="29">SUM(G64:G71)</f>
        <v>17317</v>
      </c>
      <c r="H63" s="690">
        <f t="shared" si="29"/>
        <v>0</v>
      </c>
      <c r="I63" s="690">
        <f t="shared" si="29"/>
        <v>17317</v>
      </c>
      <c r="J63" s="690">
        <f t="shared" si="29"/>
        <v>0</v>
      </c>
      <c r="K63" s="690">
        <f t="shared" si="29"/>
        <v>0</v>
      </c>
      <c r="L63" s="690">
        <f t="shared" si="29"/>
        <v>0</v>
      </c>
      <c r="M63" s="690">
        <f t="shared" si="29"/>
        <v>0</v>
      </c>
      <c r="N63" s="690">
        <f t="shared" si="29"/>
        <v>0</v>
      </c>
      <c r="O63" s="690">
        <f t="shared" si="29"/>
        <v>0</v>
      </c>
      <c r="P63" s="690">
        <f t="shared" si="29"/>
        <v>17317</v>
      </c>
      <c r="Q63" s="690">
        <f t="shared" si="29"/>
        <v>17317</v>
      </c>
      <c r="R63" s="690">
        <f t="shared" si="29"/>
        <v>0</v>
      </c>
      <c r="S63" s="690">
        <f t="shared" si="29"/>
        <v>17317</v>
      </c>
      <c r="T63" s="690">
        <f t="shared" si="29"/>
        <v>17317</v>
      </c>
      <c r="U63" s="690">
        <f t="shared" si="29"/>
        <v>0</v>
      </c>
      <c r="V63" s="690">
        <f t="shared" si="29"/>
        <v>0</v>
      </c>
      <c r="W63" s="690">
        <f t="shared" si="29"/>
        <v>0</v>
      </c>
      <c r="X63" s="690">
        <f t="shared" si="29"/>
        <v>0</v>
      </c>
      <c r="Y63" s="690">
        <f t="shared" si="29"/>
        <v>0</v>
      </c>
      <c r="Z63" s="690">
        <f t="shared" si="29"/>
        <v>0</v>
      </c>
      <c r="AA63" s="690">
        <f t="shared" si="29"/>
        <v>0</v>
      </c>
      <c r="AB63" s="690">
        <f t="shared" si="29"/>
        <v>0</v>
      </c>
      <c r="AC63" s="690">
        <f t="shared" si="29"/>
        <v>0</v>
      </c>
      <c r="AD63" s="690">
        <f t="shared" si="29"/>
        <v>0</v>
      </c>
      <c r="AE63" s="690">
        <f t="shared" si="29"/>
        <v>17317</v>
      </c>
      <c r="AF63" s="690">
        <f t="shared" si="29"/>
        <v>17317</v>
      </c>
      <c r="AG63" s="690">
        <f t="shared" si="29"/>
        <v>0</v>
      </c>
      <c r="AH63" s="690">
        <f t="shared" si="29"/>
        <v>0</v>
      </c>
      <c r="AI63" s="690">
        <f t="shared" si="29"/>
        <v>0</v>
      </c>
      <c r="AJ63" s="690">
        <f t="shared" si="29"/>
        <v>0</v>
      </c>
      <c r="AK63" s="696"/>
      <c r="AL63" s="770"/>
      <c r="AM63" s="770"/>
      <c r="AN63" s="770"/>
      <c r="AO63" s="20"/>
      <c r="AP63" s="20"/>
      <c r="AQ63" s="20"/>
      <c r="AR63" s="20"/>
      <c r="AS63" s="20"/>
    </row>
    <row r="64" spans="1:45" s="17" customFormat="1" ht="20.25" customHeight="1">
      <c r="A64" s="703" t="s">
        <v>20</v>
      </c>
      <c r="B64" s="704" t="s">
        <v>88</v>
      </c>
      <c r="C64" s="695"/>
      <c r="D64" s="109">
        <f t="shared" si="5"/>
        <v>3000</v>
      </c>
      <c r="E64" s="109">
        <v>3000</v>
      </c>
      <c r="F64" s="109">
        <f t="shared" ref="F64:F71" si="30">G64+J64</f>
        <v>3000</v>
      </c>
      <c r="G64" s="109">
        <f t="shared" ref="G64:G71" si="31">H64+I64</f>
        <v>3000</v>
      </c>
      <c r="H64" s="109"/>
      <c r="I64" s="109">
        <v>3000</v>
      </c>
      <c r="J64" s="109">
        <f t="shared" si="8"/>
        <v>0</v>
      </c>
      <c r="K64" s="109"/>
      <c r="L64" s="109"/>
      <c r="M64" s="109">
        <f t="shared" si="9"/>
        <v>0</v>
      </c>
      <c r="N64" s="109"/>
      <c r="O64" s="109"/>
      <c r="P64" s="109">
        <f t="shared" si="10"/>
        <v>3000</v>
      </c>
      <c r="Q64" s="109">
        <v>3000</v>
      </c>
      <c r="R64" s="109"/>
      <c r="S64" s="801">
        <f t="shared" si="11"/>
        <v>3000</v>
      </c>
      <c r="T64" s="801">
        <v>3000</v>
      </c>
      <c r="U64" s="109"/>
      <c r="V64" s="109">
        <f t="shared" si="12"/>
        <v>0</v>
      </c>
      <c r="W64" s="109"/>
      <c r="X64" s="109"/>
      <c r="Y64" s="109">
        <f t="shared" si="13"/>
        <v>0</v>
      </c>
      <c r="Z64" s="109"/>
      <c r="AA64" s="109"/>
      <c r="AB64" s="109">
        <f t="shared" si="14"/>
        <v>0</v>
      </c>
      <c r="AC64" s="109"/>
      <c r="AD64" s="109"/>
      <c r="AE64" s="109">
        <f t="shared" ref="AE64:AE71" si="32">AF64+AG64</f>
        <v>3068</v>
      </c>
      <c r="AF64" s="109">
        <v>3068</v>
      </c>
      <c r="AG64" s="109"/>
      <c r="AH64" s="705" t="s">
        <v>114</v>
      </c>
      <c r="AI64" s="109"/>
      <c r="AJ64" s="109"/>
      <c r="AK64" s="691"/>
      <c r="AL64" s="771">
        <v>68</v>
      </c>
      <c r="AM64" s="771"/>
      <c r="AN64" s="771"/>
      <c r="AO64" s="24"/>
      <c r="AP64" s="24"/>
      <c r="AQ64" s="24"/>
      <c r="AR64" s="24"/>
      <c r="AS64" s="20"/>
    </row>
    <row r="65" spans="1:45" s="17" customFormat="1" ht="20.25" customHeight="1">
      <c r="A65" s="703" t="s">
        <v>48</v>
      </c>
      <c r="B65" s="704" t="s">
        <v>89</v>
      </c>
      <c r="C65" s="695"/>
      <c r="D65" s="109">
        <f t="shared" si="5"/>
        <v>1400</v>
      </c>
      <c r="E65" s="109">
        <v>1400</v>
      </c>
      <c r="F65" s="109">
        <f t="shared" si="30"/>
        <v>1400</v>
      </c>
      <c r="G65" s="109">
        <f t="shared" si="31"/>
        <v>1400</v>
      </c>
      <c r="H65" s="109"/>
      <c r="I65" s="109">
        <v>1400</v>
      </c>
      <c r="J65" s="109">
        <f t="shared" si="8"/>
        <v>0</v>
      </c>
      <c r="K65" s="109"/>
      <c r="L65" s="109"/>
      <c r="M65" s="109">
        <f t="shared" si="9"/>
        <v>0</v>
      </c>
      <c r="N65" s="109"/>
      <c r="O65" s="109"/>
      <c r="P65" s="109">
        <f t="shared" si="10"/>
        <v>1400</v>
      </c>
      <c r="Q65" s="109">
        <v>1400</v>
      </c>
      <c r="R65" s="109"/>
      <c r="S65" s="801">
        <f t="shared" si="11"/>
        <v>1400</v>
      </c>
      <c r="T65" s="801">
        <v>1400</v>
      </c>
      <c r="U65" s="109"/>
      <c r="V65" s="109">
        <f t="shared" si="12"/>
        <v>0</v>
      </c>
      <c r="W65" s="109"/>
      <c r="X65" s="109"/>
      <c r="Y65" s="109">
        <f t="shared" si="13"/>
        <v>0</v>
      </c>
      <c r="Z65" s="109"/>
      <c r="AA65" s="109"/>
      <c r="AB65" s="109">
        <f t="shared" si="14"/>
        <v>0</v>
      </c>
      <c r="AC65" s="109"/>
      <c r="AD65" s="109"/>
      <c r="AE65" s="109">
        <f t="shared" si="32"/>
        <v>1391</v>
      </c>
      <c r="AF65" s="109">
        <v>1391</v>
      </c>
      <c r="AG65" s="109"/>
      <c r="AH65" s="705" t="s">
        <v>114</v>
      </c>
      <c r="AI65" s="109"/>
      <c r="AJ65" s="109"/>
      <c r="AK65" s="691"/>
      <c r="AL65" s="771"/>
      <c r="AM65" s="771"/>
      <c r="AN65" s="771"/>
      <c r="AO65" s="24"/>
      <c r="AP65" s="24"/>
      <c r="AQ65" s="24"/>
      <c r="AR65" s="24"/>
      <c r="AS65" s="20"/>
    </row>
    <row r="66" spans="1:45" s="17" customFormat="1" ht="20.25" customHeight="1">
      <c r="A66" s="703" t="s">
        <v>49</v>
      </c>
      <c r="B66" s="704" t="s">
        <v>513</v>
      </c>
      <c r="C66" s="695"/>
      <c r="D66" s="109">
        <f t="shared" si="5"/>
        <v>1400</v>
      </c>
      <c r="E66" s="109">
        <v>1400</v>
      </c>
      <c r="F66" s="109">
        <f t="shared" si="30"/>
        <v>1400</v>
      </c>
      <c r="G66" s="109">
        <f t="shared" si="31"/>
        <v>1400</v>
      </c>
      <c r="H66" s="109"/>
      <c r="I66" s="109">
        <v>1400</v>
      </c>
      <c r="J66" s="109">
        <f t="shared" si="8"/>
        <v>0</v>
      </c>
      <c r="K66" s="109"/>
      <c r="L66" s="109"/>
      <c r="M66" s="109">
        <f t="shared" si="9"/>
        <v>0</v>
      </c>
      <c r="N66" s="109"/>
      <c r="O66" s="109"/>
      <c r="P66" s="109">
        <f t="shared" si="10"/>
        <v>1400</v>
      </c>
      <c r="Q66" s="109">
        <v>1400</v>
      </c>
      <c r="R66" s="109"/>
      <c r="S66" s="801">
        <f t="shared" si="11"/>
        <v>1400</v>
      </c>
      <c r="T66" s="801">
        <v>1400</v>
      </c>
      <c r="U66" s="109"/>
      <c r="V66" s="109">
        <f t="shared" si="12"/>
        <v>0</v>
      </c>
      <c r="W66" s="109"/>
      <c r="X66" s="109"/>
      <c r="Y66" s="109">
        <f t="shared" si="13"/>
        <v>0</v>
      </c>
      <c r="Z66" s="109"/>
      <c r="AA66" s="109"/>
      <c r="AB66" s="109">
        <f t="shared" si="14"/>
        <v>0</v>
      </c>
      <c r="AC66" s="109"/>
      <c r="AD66" s="109"/>
      <c r="AE66" s="109">
        <f t="shared" si="32"/>
        <v>1429</v>
      </c>
      <c r="AF66" s="109">
        <v>1429</v>
      </c>
      <c r="AG66" s="109"/>
      <c r="AH66" s="705" t="s">
        <v>114</v>
      </c>
      <c r="AI66" s="109"/>
      <c r="AJ66" s="109"/>
      <c r="AK66" s="691"/>
      <c r="AL66" s="771"/>
      <c r="AM66" s="771"/>
      <c r="AN66" s="771">
        <v>83083</v>
      </c>
      <c r="AO66" s="24"/>
      <c r="AP66" s="24"/>
      <c r="AQ66" s="24"/>
      <c r="AR66" s="24"/>
      <c r="AS66" s="20"/>
    </row>
    <row r="67" spans="1:45" s="17" customFormat="1" ht="30">
      <c r="A67" s="703" t="s">
        <v>50</v>
      </c>
      <c r="B67" s="704" t="s">
        <v>90</v>
      </c>
      <c r="C67" s="695"/>
      <c r="D67" s="109">
        <f t="shared" si="5"/>
        <v>1900</v>
      </c>
      <c r="E67" s="109">
        <v>1900</v>
      </c>
      <c r="F67" s="109">
        <f t="shared" si="30"/>
        <v>1900</v>
      </c>
      <c r="G67" s="109">
        <f t="shared" si="31"/>
        <v>1900</v>
      </c>
      <c r="H67" s="109"/>
      <c r="I67" s="109">
        <v>1900</v>
      </c>
      <c r="J67" s="109">
        <f t="shared" si="8"/>
        <v>0</v>
      </c>
      <c r="K67" s="109"/>
      <c r="L67" s="109"/>
      <c r="M67" s="109">
        <f t="shared" si="9"/>
        <v>0</v>
      </c>
      <c r="N67" s="109"/>
      <c r="O67" s="109"/>
      <c r="P67" s="109">
        <f t="shared" si="10"/>
        <v>1900</v>
      </c>
      <c r="Q67" s="109">
        <v>1900</v>
      </c>
      <c r="R67" s="109"/>
      <c r="S67" s="801">
        <f t="shared" si="11"/>
        <v>1900</v>
      </c>
      <c r="T67" s="801">
        <v>1900</v>
      </c>
      <c r="U67" s="109"/>
      <c r="V67" s="109">
        <f t="shared" si="12"/>
        <v>0</v>
      </c>
      <c r="W67" s="109"/>
      <c r="X67" s="109"/>
      <c r="Y67" s="109">
        <f t="shared" si="13"/>
        <v>0</v>
      </c>
      <c r="Z67" s="109"/>
      <c r="AA67" s="109"/>
      <c r="AB67" s="109">
        <f t="shared" si="14"/>
        <v>0</v>
      </c>
      <c r="AC67" s="109"/>
      <c r="AD67" s="109"/>
      <c r="AE67" s="109">
        <f t="shared" si="32"/>
        <v>1905</v>
      </c>
      <c r="AF67" s="109">
        <v>1905</v>
      </c>
      <c r="AG67" s="109"/>
      <c r="AH67" s="705" t="s">
        <v>114</v>
      </c>
      <c r="AI67" s="109"/>
      <c r="AJ67" s="109"/>
      <c r="AK67" s="691"/>
      <c r="AL67" s="771">
        <v>5</v>
      </c>
      <c r="AM67" s="771"/>
      <c r="AN67" s="771">
        <f>AN66*30%</f>
        <v>24924.899999999998</v>
      </c>
      <c r="AO67" s="24"/>
      <c r="AP67" s="24"/>
      <c r="AQ67" s="24"/>
      <c r="AR67" s="24"/>
      <c r="AS67" s="20"/>
    </row>
    <row r="68" spans="1:45" s="17" customFormat="1" ht="30">
      <c r="A68" s="703" t="s">
        <v>51</v>
      </c>
      <c r="B68" s="704" t="s">
        <v>512</v>
      </c>
      <c r="C68" s="695"/>
      <c r="D68" s="109">
        <f t="shared" si="5"/>
        <v>2017</v>
      </c>
      <c r="E68" s="109">
        <v>2017</v>
      </c>
      <c r="F68" s="109">
        <f t="shared" si="30"/>
        <v>2017</v>
      </c>
      <c r="G68" s="109">
        <f t="shared" si="31"/>
        <v>2017</v>
      </c>
      <c r="H68" s="109"/>
      <c r="I68" s="109">
        <v>2017</v>
      </c>
      <c r="J68" s="109">
        <f t="shared" si="8"/>
        <v>0</v>
      </c>
      <c r="K68" s="109"/>
      <c r="L68" s="109"/>
      <c r="M68" s="109">
        <f t="shared" si="9"/>
        <v>0</v>
      </c>
      <c r="N68" s="109"/>
      <c r="O68" s="109"/>
      <c r="P68" s="109">
        <f t="shared" si="10"/>
        <v>2017</v>
      </c>
      <c r="Q68" s="109">
        <v>2017</v>
      </c>
      <c r="R68" s="109"/>
      <c r="S68" s="801">
        <f t="shared" si="11"/>
        <v>2017</v>
      </c>
      <c r="T68" s="801">
        <v>2017</v>
      </c>
      <c r="U68" s="109"/>
      <c r="V68" s="109">
        <f t="shared" si="12"/>
        <v>0</v>
      </c>
      <c r="W68" s="109"/>
      <c r="X68" s="109"/>
      <c r="Y68" s="109">
        <f t="shared" si="13"/>
        <v>0</v>
      </c>
      <c r="Z68" s="109"/>
      <c r="AA68" s="109"/>
      <c r="AB68" s="109">
        <f t="shared" si="14"/>
        <v>0</v>
      </c>
      <c r="AC68" s="109"/>
      <c r="AD68" s="109"/>
      <c r="AE68" s="109">
        <f t="shared" si="32"/>
        <v>1905</v>
      </c>
      <c r="AF68" s="109">
        <v>1905</v>
      </c>
      <c r="AG68" s="109"/>
      <c r="AH68" s="705" t="s">
        <v>114</v>
      </c>
      <c r="AI68" s="109"/>
      <c r="AJ68" s="109"/>
      <c r="AK68" s="691"/>
      <c r="AL68" s="771"/>
      <c r="AM68" s="771"/>
      <c r="AN68" s="771"/>
      <c r="AO68" s="24"/>
      <c r="AP68" s="24"/>
      <c r="AQ68" s="24"/>
      <c r="AR68" s="24"/>
      <c r="AS68" s="20"/>
    </row>
    <row r="69" spans="1:45" s="17" customFormat="1" ht="20.25" customHeight="1">
      <c r="A69" s="703" t="s">
        <v>52</v>
      </c>
      <c r="B69" s="704" t="s">
        <v>91</v>
      </c>
      <c r="C69" s="695"/>
      <c r="D69" s="109">
        <f t="shared" si="5"/>
        <v>3000</v>
      </c>
      <c r="E69" s="109">
        <v>3000</v>
      </c>
      <c r="F69" s="109">
        <f t="shared" si="30"/>
        <v>3000</v>
      </c>
      <c r="G69" s="109">
        <f t="shared" si="31"/>
        <v>3000</v>
      </c>
      <c r="H69" s="109"/>
      <c r="I69" s="109">
        <v>3000</v>
      </c>
      <c r="J69" s="109">
        <f t="shared" si="8"/>
        <v>0</v>
      </c>
      <c r="K69" s="109"/>
      <c r="L69" s="109"/>
      <c r="M69" s="109">
        <f t="shared" si="9"/>
        <v>0</v>
      </c>
      <c r="N69" s="109"/>
      <c r="O69" s="109"/>
      <c r="P69" s="109">
        <f t="shared" si="10"/>
        <v>3000</v>
      </c>
      <c r="Q69" s="109">
        <v>3000</v>
      </c>
      <c r="R69" s="109"/>
      <c r="S69" s="801">
        <f t="shared" si="11"/>
        <v>3000</v>
      </c>
      <c r="T69" s="801">
        <v>3000</v>
      </c>
      <c r="U69" s="109"/>
      <c r="V69" s="109">
        <f t="shared" si="12"/>
        <v>0</v>
      </c>
      <c r="W69" s="109"/>
      <c r="X69" s="109"/>
      <c r="Y69" s="109">
        <f t="shared" si="13"/>
        <v>0</v>
      </c>
      <c r="Z69" s="109"/>
      <c r="AA69" s="109"/>
      <c r="AB69" s="109">
        <f t="shared" si="14"/>
        <v>0</v>
      </c>
      <c r="AC69" s="109"/>
      <c r="AD69" s="109"/>
      <c r="AE69" s="109">
        <f t="shared" si="32"/>
        <v>2857</v>
      </c>
      <c r="AF69" s="109">
        <v>2857</v>
      </c>
      <c r="AG69" s="109"/>
      <c r="AH69" s="705" t="s">
        <v>114</v>
      </c>
      <c r="AI69" s="109"/>
      <c r="AJ69" s="109"/>
      <c r="AK69" s="691"/>
      <c r="AL69" s="771"/>
      <c r="AM69" s="771"/>
      <c r="AN69" s="771"/>
      <c r="AO69" s="24"/>
      <c r="AP69" s="24"/>
      <c r="AQ69" s="24"/>
      <c r="AR69" s="24"/>
      <c r="AS69" s="20"/>
    </row>
    <row r="70" spans="1:45" s="17" customFormat="1" ht="20.25" customHeight="1">
      <c r="A70" s="703" t="s">
        <v>53</v>
      </c>
      <c r="B70" s="704" t="s">
        <v>92</v>
      </c>
      <c r="C70" s="695"/>
      <c r="D70" s="109">
        <f t="shared" si="5"/>
        <v>3200</v>
      </c>
      <c r="E70" s="109">
        <v>3200</v>
      </c>
      <c r="F70" s="109">
        <f t="shared" si="30"/>
        <v>3200</v>
      </c>
      <c r="G70" s="109">
        <f t="shared" si="31"/>
        <v>3200</v>
      </c>
      <c r="H70" s="109"/>
      <c r="I70" s="109">
        <v>3200</v>
      </c>
      <c r="J70" s="109">
        <f t="shared" si="8"/>
        <v>0</v>
      </c>
      <c r="K70" s="109"/>
      <c r="L70" s="109"/>
      <c r="M70" s="109">
        <f t="shared" si="9"/>
        <v>0</v>
      </c>
      <c r="N70" s="109"/>
      <c r="O70" s="109"/>
      <c r="P70" s="109">
        <f t="shared" si="10"/>
        <v>3200</v>
      </c>
      <c r="Q70" s="109">
        <v>3200</v>
      </c>
      <c r="R70" s="109"/>
      <c r="S70" s="801">
        <f t="shared" si="11"/>
        <v>3200</v>
      </c>
      <c r="T70" s="801">
        <v>3200</v>
      </c>
      <c r="U70" s="109"/>
      <c r="V70" s="109">
        <f t="shared" si="12"/>
        <v>0</v>
      </c>
      <c r="W70" s="109"/>
      <c r="X70" s="109"/>
      <c r="Y70" s="109">
        <f t="shared" si="13"/>
        <v>0</v>
      </c>
      <c r="Z70" s="109"/>
      <c r="AA70" s="109"/>
      <c r="AB70" s="109">
        <f t="shared" si="14"/>
        <v>0</v>
      </c>
      <c r="AC70" s="109"/>
      <c r="AD70" s="109"/>
      <c r="AE70" s="109">
        <f t="shared" si="32"/>
        <v>3333</v>
      </c>
      <c r="AF70" s="109">
        <v>3333</v>
      </c>
      <c r="AG70" s="109"/>
      <c r="AH70" s="705" t="s">
        <v>114</v>
      </c>
      <c r="AI70" s="109"/>
      <c r="AJ70" s="109"/>
      <c r="AK70" s="691"/>
      <c r="AL70" s="771">
        <v>133</v>
      </c>
      <c r="AM70" s="771"/>
      <c r="AN70" s="771"/>
      <c r="AO70" s="24"/>
      <c r="AP70" s="24"/>
      <c r="AQ70" s="24"/>
      <c r="AR70" s="24"/>
      <c r="AS70" s="20"/>
    </row>
    <row r="71" spans="1:45" s="17" customFormat="1" ht="30">
      <c r="A71" s="703" t="s">
        <v>54</v>
      </c>
      <c r="B71" s="704" t="s">
        <v>485</v>
      </c>
      <c r="C71" s="695"/>
      <c r="D71" s="109">
        <f t="shared" si="5"/>
        <v>1400</v>
      </c>
      <c r="E71" s="109">
        <v>1400</v>
      </c>
      <c r="F71" s="109">
        <f t="shared" si="30"/>
        <v>1400</v>
      </c>
      <c r="G71" s="109">
        <f t="shared" si="31"/>
        <v>1400</v>
      </c>
      <c r="H71" s="109"/>
      <c r="I71" s="109">
        <v>1400</v>
      </c>
      <c r="J71" s="109">
        <f t="shared" si="8"/>
        <v>0</v>
      </c>
      <c r="K71" s="109"/>
      <c r="L71" s="109"/>
      <c r="M71" s="109">
        <f t="shared" si="9"/>
        <v>0</v>
      </c>
      <c r="N71" s="109"/>
      <c r="O71" s="109"/>
      <c r="P71" s="109">
        <f t="shared" si="10"/>
        <v>1400</v>
      </c>
      <c r="Q71" s="109">
        <v>1400</v>
      </c>
      <c r="R71" s="109"/>
      <c r="S71" s="801">
        <f t="shared" si="11"/>
        <v>1400</v>
      </c>
      <c r="T71" s="801">
        <v>1400</v>
      </c>
      <c r="U71" s="109"/>
      <c r="V71" s="109">
        <f t="shared" si="12"/>
        <v>0</v>
      </c>
      <c r="W71" s="109"/>
      <c r="X71" s="109"/>
      <c r="Y71" s="109">
        <f t="shared" si="13"/>
        <v>0</v>
      </c>
      <c r="Z71" s="109"/>
      <c r="AA71" s="109"/>
      <c r="AB71" s="109">
        <f t="shared" si="14"/>
        <v>0</v>
      </c>
      <c r="AC71" s="109"/>
      <c r="AD71" s="109"/>
      <c r="AE71" s="109">
        <f t="shared" si="32"/>
        <v>1429</v>
      </c>
      <c r="AF71" s="109">
        <v>1429</v>
      </c>
      <c r="AG71" s="109"/>
      <c r="AH71" s="705" t="s">
        <v>114</v>
      </c>
      <c r="AI71" s="109"/>
      <c r="AJ71" s="109"/>
      <c r="AK71" s="691"/>
      <c r="AL71" s="771"/>
      <c r="AM71" s="771"/>
      <c r="AN71" s="771"/>
      <c r="AO71" s="24"/>
      <c r="AP71" s="24"/>
      <c r="AQ71" s="24"/>
      <c r="AR71" s="24"/>
      <c r="AS71" s="20"/>
    </row>
    <row r="72" spans="1:45" s="22" customFormat="1" ht="25.5" customHeight="1">
      <c r="A72" s="709" t="s">
        <v>93</v>
      </c>
      <c r="B72" s="697" t="s">
        <v>94</v>
      </c>
      <c r="C72" s="698"/>
      <c r="D72" s="690">
        <f t="shared" ref="D72:AJ72" si="33">SUM(D73:D78)</f>
        <v>16254</v>
      </c>
      <c r="E72" s="690">
        <f t="shared" si="33"/>
        <v>16254</v>
      </c>
      <c r="F72" s="690">
        <f t="shared" si="33"/>
        <v>14051</v>
      </c>
      <c r="G72" s="690">
        <f t="shared" si="33"/>
        <v>16254</v>
      </c>
      <c r="H72" s="690">
        <f t="shared" si="33"/>
        <v>0</v>
      </c>
      <c r="I72" s="690">
        <f t="shared" si="33"/>
        <v>16254</v>
      </c>
      <c r="J72" s="690">
        <f t="shared" si="33"/>
        <v>0</v>
      </c>
      <c r="K72" s="690">
        <f t="shared" si="33"/>
        <v>0</v>
      </c>
      <c r="L72" s="690">
        <f t="shared" si="33"/>
        <v>0</v>
      </c>
      <c r="M72" s="690">
        <f t="shared" si="33"/>
        <v>0</v>
      </c>
      <c r="N72" s="690">
        <f t="shared" si="33"/>
        <v>0</v>
      </c>
      <c r="O72" s="690">
        <f t="shared" si="33"/>
        <v>0</v>
      </c>
      <c r="P72" s="690">
        <f t="shared" si="33"/>
        <v>16254</v>
      </c>
      <c r="Q72" s="690">
        <f t="shared" si="33"/>
        <v>16254</v>
      </c>
      <c r="R72" s="690">
        <f t="shared" si="33"/>
        <v>0</v>
      </c>
      <c r="S72" s="690">
        <f t="shared" si="33"/>
        <v>16254</v>
      </c>
      <c r="T72" s="690">
        <f t="shared" si="33"/>
        <v>16254</v>
      </c>
      <c r="U72" s="690">
        <f t="shared" si="33"/>
        <v>0</v>
      </c>
      <c r="V72" s="690">
        <f t="shared" si="33"/>
        <v>0</v>
      </c>
      <c r="W72" s="690">
        <f t="shared" si="33"/>
        <v>0</v>
      </c>
      <c r="X72" s="690">
        <f t="shared" si="33"/>
        <v>0</v>
      </c>
      <c r="Y72" s="690">
        <f t="shared" si="33"/>
        <v>0</v>
      </c>
      <c r="Z72" s="690">
        <f t="shared" si="33"/>
        <v>0</v>
      </c>
      <c r="AA72" s="690">
        <f t="shared" si="33"/>
        <v>0</v>
      </c>
      <c r="AB72" s="690">
        <f t="shared" si="33"/>
        <v>0</v>
      </c>
      <c r="AC72" s="690">
        <f t="shared" si="33"/>
        <v>0</v>
      </c>
      <c r="AD72" s="690">
        <f t="shared" si="33"/>
        <v>0</v>
      </c>
      <c r="AE72" s="690">
        <f t="shared" si="33"/>
        <v>16254</v>
      </c>
      <c r="AF72" s="690">
        <f t="shared" si="33"/>
        <v>16254</v>
      </c>
      <c r="AG72" s="690">
        <f t="shared" si="33"/>
        <v>0</v>
      </c>
      <c r="AH72" s="690">
        <f t="shared" si="33"/>
        <v>0</v>
      </c>
      <c r="AI72" s="690">
        <f t="shared" si="33"/>
        <v>0</v>
      </c>
      <c r="AJ72" s="690">
        <f t="shared" si="33"/>
        <v>0</v>
      </c>
      <c r="AK72" s="696"/>
      <c r="AL72" s="770"/>
      <c r="AM72" s="770"/>
      <c r="AN72" s="770"/>
      <c r="AO72" s="20"/>
      <c r="AP72" s="20"/>
      <c r="AQ72" s="20"/>
      <c r="AR72" s="20"/>
      <c r="AS72" s="20"/>
    </row>
    <row r="73" spans="1:45" s="17" customFormat="1" ht="20.25" customHeight="1">
      <c r="A73" s="703" t="s">
        <v>20</v>
      </c>
      <c r="B73" s="704" t="s">
        <v>95</v>
      </c>
      <c r="C73" s="695"/>
      <c r="D73" s="109">
        <f t="shared" si="5"/>
        <v>2500</v>
      </c>
      <c r="E73" s="109">
        <v>2500</v>
      </c>
      <c r="F73" s="109">
        <f t="shared" ref="F73:F78" si="34">G73+J73</f>
        <v>2500</v>
      </c>
      <c r="G73" s="109">
        <f t="shared" ref="G73:G78" si="35">H73+I73</f>
        <v>2500</v>
      </c>
      <c r="H73" s="109"/>
      <c r="I73" s="109">
        <v>2500</v>
      </c>
      <c r="J73" s="109">
        <f t="shared" si="8"/>
        <v>0</v>
      </c>
      <c r="K73" s="109"/>
      <c r="L73" s="109"/>
      <c r="M73" s="109">
        <f t="shared" si="9"/>
        <v>0</v>
      </c>
      <c r="N73" s="109"/>
      <c r="O73" s="109"/>
      <c r="P73" s="109">
        <f t="shared" si="10"/>
        <v>2500</v>
      </c>
      <c r="Q73" s="109">
        <v>2500</v>
      </c>
      <c r="R73" s="109"/>
      <c r="S73" s="801">
        <f t="shared" si="11"/>
        <v>2500</v>
      </c>
      <c r="T73" s="801">
        <v>2500</v>
      </c>
      <c r="U73" s="109"/>
      <c r="V73" s="109">
        <f t="shared" si="12"/>
        <v>0</v>
      </c>
      <c r="W73" s="109"/>
      <c r="X73" s="109"/>
      <c r="Y73" s="109">
        <f t="shared" si="13"/>
        <v>0</v>
      </c>
      <c r="Z73" s="109"/>
      <c r="AA73" s="109"/>
      <c r="AB73" s="109">
        <f t="shared" si="14"/>
        <v>0</v>
      </c>
      <c r="AC73" s="109"/>
      <c r="AD73" s="109"/>
      <c r="AE73" s="109">
        <f t="shared" ref="AE73:AE78" si="36">AF73+AG73</f>
        <v>2500</v>
      </c>
      <c r="AF73" s="109">
        <v>2500</v>
      </c>
      <c r="AG73" s="109"/>
      <c r="AH73" s="705" t="s">
        <v>114</v>
      </c>
      <c r="AI73" s="109"/>
      <c r="AJ73" s="109"/>
      <c r="AK73" s="691"/>
      <c r="AL73" s="771"/>
      <c r="AM73" s="771"/>
      <c r="AN73" s="771"/>
      <c r="AO73" s="24"/>
      <c r="AP73" s="24"/>
      <c r="AQ73" s="24"/>
      <c r="AR73" s="24"/>
      <c r="AS73" s="20"/>
    </row>
    <row r="74" spans="1:45" s="17" customFormat="1" ht="30">
      <c r="A74" s="703" t="s">
        <v>48</v>
      </c>
      <c r="B74" s="704" t="s">
        <v>96</v>
      </c>
      <c r="C74" s="695"/>
      <c r="D74" s="109">
        <f t="shared" si="5"/>
        <v>3500</v>
      </c>
      <c r="E74" s="109">
        <v>3500</v>
      </c>
      <c r="F74" s="109">
        <f t="shared" si="34"/>
        <v>3500</v>
      </c>
      <c r="G74" s="109">
        <f t="shared" si="35"/>
        <v>3500</v>
      </c>
      <c r="H74" s="109"/>
      <c r="I74" s="109">
        <v>3500</v>
      </c>
      <c r="J74" s="109">
        <f t="shared" si="8"/>
        <v>0</v>
      </c>
      <c r="K74" s="109"/>
      <c r="L74" s="109"/>
      <c r="M74" s="109">
        <f t="shared" si="9"/>
        <v>0</v>
      </c>
      <c r="N74" s="109"/>
      <c r="O74" s="109"/>
      <c r="P74" s="109">
        <f t="shared" si="10"/>
        <v>3500</v>
      </c>
      <c r="Q74" s="109">
        <v>3500</v>
      </c>
      <c r="R74" s="109"/>
      <c r="S74" s="801">
        <f t="shared" si="11"/>
        <v>3500</v>
      </c>
      <c r="T74" s="801">
        <v>3500</v>
      </c>
      <c r="U74" s="109"/>
      <c r="V74" s="109">
        <f t="shared" si="12"/>
        <v>0</v>
      </c>
      <c r="W74" s="109"/>
      <c r="X74" s="109"/>
      <c r="Y74" s="109">
        <f t="shared" si="13"/>
        <v>0</v>
      </c>
      <c r="Z74" s="109"/>
      <c r="AA74" s="109"/>
      <c r="AB74" s="109">
        <f t="shared" si="14"/>
        <v>0</v>
      </c>
      <c r="AC74" s="109"/>
      <c r="AD74" s="109"/>
      <c r="AE74" s="109">
        <f t="shared" si="36"/>
        <v>3500</v>
      </c>
      <c r="AF74" s="109">
        <v>3500</v>
      </c>
      <c r="AG74" s="109"/>
      <c r="AH74" s="705" t="s">
        <v>114</v>
      </c>
      <c r="AI74" s="109"/>
      <c r="AJ74" s="109"/>
      <c r="AK74" s="691"/>
      <c r="AL74" s="771"/>
      <c r="AM74" s="771"/>
      <c r="AN74" s="771"/>
      <c r="AO74" s="24"/>
      <c r="AP74" s="24"/>
      <c r="AQ74" s="24"/>
      <c r="AR74" s="24"/>
      <c r="AS74" s="20"/>
    </row>
    <row r="75" spans="1:45" s="17" customFormat="1" ht="30">
      <c r="A75" s="703" t="s">
        <v>49</v>
      </c>
      <c r="B75" s="704" t="s">
        <v>97</v>
      </c>
      <c r="C75" s="695"/>
      <c r="D75" s="109">
        <f t="shared" si="5"/>
        <v>3000</v>
      </c>
      <c r="E75" s="109">
        <v>3000</v>
      </c>
      <c r="F75" s="109">
        <f t="shared" si="34"/>
        <v>3000</v>
      </c>
      <c r="G75" s="109">
        <f t="shared" si="35"/>
        <v>3000</v>
      </c>
      <c r="H75" s="109"/>
      <c r="I75" s="109">
        <v>3000</v>
      </c>
      <c r="J75" s="109">
        <f t="shared" si="8"/>
        <v>0</v>
      </c>
      <c r="K75" s="109"/>
      <c r="L75" s="109"/>
      <c r="M75" s="109">
        <f t="shared" si="9"/>
        <v>0</v>
      </c>
      <c r="N75" s="109"/>
      <c r="O75" s="109"/>
      <c r="P75" s="109">
        <f t="shared" si="10"/>
        <v>3000</v>
      </c>
      <c r="Q75" s="109">
        <v>3000</v>
      </c>
      <c r="R75" s="109"/>
      <c r="S75" s="801">
        <f t="shared" si="11"/>
        <v>3000</v>
      </c>
      <c r="T75" s="801">
        <v>3000</v>
      </c>
      <c r="U75" s="109"/>
      <c r="V75" s="109">
        <f t="shared" si="12"/>
        <v>0</v>
      </c>
      <c r="W75" s="109"/>
      <c r="X75" s="109"/>
      <c r="Y75" s="109">
        <f t="shared" si="13"/>
        <v>0</v>
      </c>
      <c r="Z75" s="109"/>
      <c r="AA75" s="109"/>
      <c r="AB75" s="109">
        <f t="shared" si="14"/>
        <v>0</v>
      </c>
      <c r="AC75" s="109"/>
      <c r="AD75" s="109"/>
      <c r="AE75" s="109">
        <f t="shared" si="36"/>
        <v>3000</v>
      </c>
      <c r="AF75" s="109">
        <v>3000</v>
      </c>
      <c r="AG75" s="109"/>
      <c r="AH75" s="705" t="s">
        <v>114</v>
      </c>
      <c r="AI75" s="109"/>
      <c r="AJ75" s="109"/>
      <c r="AK75" s="691"/>
      <c r="AL75" s="771"/>
      <c r="AM75" s="771"/>
      <c r="AN75" s="771"/>
      <c r="AO75" s="24"/>
      <c r="AP75" s="24"/>
      <c r="AQ75" s="24"/>
      <c r="AR75" s="24"/>
      <c r="AS75" s="20"/>
    </row>
    <row r="76" spans="1:45" s="17" customFormat="1" ht="30">
      <c r="A76" s="703" t="s">
        <v>50</v>
      </c>
      <c r="B76" s="704" t="s">
        <v>98</v>
      </c>
      <c r="C76" s="695"/>
      <c r="D76" s="109">
        <f t="shared" si="5"/>
        <v>3751</v>
      </c>
      <c r="E76" s="109">
        <v>3751</v>
      </c>
      <c r="F76" s="109">
        <f t="shared" si="34"/>
        <v>3751</v>
      </c>
      <c r="G76" s="109">
        <f t="shared" si="35"/>
        <v>3751</v>
      </c>
      <c r="H76" s="109"/>
      <c r="I76" s="109">
        <v>3751</v>
      </c>
      <c r="J76" s="109">
        <f t="shared" si="8"/>
        <v>0</v>
      </c>
      <c r="K76" s="109"/>
      <c r="L76" s="109"/>
      <c r="M76" s="109">
        <f t="shared" si="9"/>
        <v>0</v>
      </c>
      <c r="N76" s="109"/>
      <c r="O76" s="109"/>
      <c r="P76" s="109">
        <f t="shared" si="10"/>
        <v>3751</v>
      </c>
      <c r="Q76" s="109">
        <v>3751</v>
      </c>
      <c r="R76" s="109"/>
      <c r="S76" s="801">
        <f t="shared" si="11"/>
        <v>3751</v>
      </c>
      <c r="T76" s="801">
        <v>3751</v>
      </c>
      <c r="U76" s="109"/>
      <c r="V76" s="109">
        <f t="shared" si="12"/>
        <v>0</v>
      </c>
      <c r="W76" s="109"/>
      <c r="X76" s="109"/>
      <c r="Y76" s="109">
        <f t="shared" si="13"/>
        <v>0</v>
      </c>
      <c r="Z76" s="109"/>
      <c r="AA76" s="109"/>
      <c r="AB76" s="109">
        <f t="shared" si="14"/>
        <v>0</v>
      </c>
      <c r="AC76" s="109"/>
      <c r="AD76" s="109"/>
      <c r="AE76" s="109">
        <f t="shared" si="36"/>
        <v>3751</v>
      </c>
      <c r="AF76" s="109">
        <v>3751</v>
      </c>
      <c r="AG76" s="109"/>
      <c r="AH76" s="705" t="s">
        <v>114</v>
      </c>
      <c r="AI76" s="109"/>
      <c r="AJ76" s="109"/>
      <c r="AK76" s="691"/>
      <c r="AL76" s="771"/>
      <c r="AM76" s="771"/>
      <c r="AN76" s="771"/>
      <c r="AO76" s="24"/>
      <c r="AP76" s="24"/>
      <c r="AQ76" s="24"/>
      <c r="AR76" s="24"/>
      <c r="AS76" s="20"/>
    </row>
    <row r="77" spans="1:45" s="17" customFormat="1" ht="20.25" customHeight="1">
      <c r="A77" s="703" t="s">
        <v>51</v>
      </c>
      <c r="B77" s="704" t="s">
        <v>99</v>
      </c>
      <c r="C77" s="695"/>
      <c r="D77" s="109">
        <f t="shared" si="5"/>
        <v>2203</v>
      </c>
      <c r="E77" s="109">
        <v>2203</v>
      </c>
      <c r="F77" s="109" t="s">
        <v>577</v>
      </c>
      <c r="G77" s="109">
        <f t="shared" si="35"/>
        <v>2203</v>
      </c>
      <c r="H77" s="109"/>
      <c r="I77" s="109">
        <v>2203</v>
      </c>
      <c r="J77" s="109">
        <f t="shared" si="8"/>
        <v>0</v>
      </c>
      <c r="K77" s="109"/>
      <c r="L77" s="109"/>
      <c r="M77" s="109">
        <f t="shared" si="9"/>
        <v>0</v>
      </c>
      <c r="N77" s="109"/>
      <c r="O77" s="109"/>
      <c r="P77" s="109">
        <f t="shared" si="10"/>
        <v>2203</v>
      </c>
      <c r="Q77" s="109">
        <v>2203</v>
      </c>
      <c r="R77" s="109"/>
      <c r="S77" s="801">
        <f t="shared" si="11"/>
        <v>2203</v>
      </c>
      <c r="T77" s="801">
        <v>2203</v>
      </c>
      <c r="U77" s="109"/>
      <c r="V77" s="109">
        <f t="shared" si="12"/>
        <v>0</v>
      </c>
      <c r="W77" s="109"/>
      <c r="X77" s="109"/>
      <c r="Y77" s="109">
        <f t="shared" si="13"/>
        <v>0</v>
      </c>
      <c r="Z77" s="109"/>
      <c r="AA77" s="109"/>
      <c r="AB77" s="109">
        <f t="shared" si="14"/>
        <v>0</v>
      </c>
      <c r="AC77" s="109"/>
      <c r="AD77" s="109"/>
      <c r="AE77" s="109">
        <f t="shared" si="36"/>
        <v>2203</v>
      </c>
      <c r="AF77" s="109">
        <v>2203</v>
      </c>
      <c r="AG77" s="109"/>
      <c r="AH77" s="705" t="s">
        <v>114</v>
      </c>
      <c r="AI77" s="109"/>
      <c r="AJ77" s="109"/>
      <c r="AK77" s="691"/>
      <c r="AL77" s="771"/>
      <c r="AM77" s="771"/>
      <c r="AN77" s="771"/>
      <c r="AO77" s="24"/>
      <c r="AP77" s="24"/>
      <c r="AQ77" s="24"/>
      <c r="AR77" s="24"/>
      <c r="AS77" s="20"/>
    </row>
    <row r="78" spans="1:45" s="17" customFormat="1" ht="20.25" customHeight="1">
      <c r="A78" s="703" t="s">
        <v>52</v>
      </c>
      <c r="B78" s="704" t="s">
        <v>100</v>
      </c>
      <c r="C78" s="695"/>
      <c r="D78" s="109">
        <f t="shared" si="5"/>
        <v>1300</v>
      </c>
      <c r="E78" s="109">
        <v>1300</v>
      </c>
      <c r="F78" s="109">
        <f t="shared" si="34"/>
        <v>1300</v>
      </c>
      <c r="G78" s="109">
        <f t="shared" si="35"/>
        <v>1300</v>
      </c>
      <c r="H78" s="109"/>
      <c r="I78" s="109">
        <v>1300</v>
      </c>
      <c r="J78" s="109">
        <f t="shared" si="8"/>
        <v>0</v>
      </c>
      <c r="K78" s="109"/>
      <c r="L78" s="109"/>
      <c r="M78" s="109">
        <f t="shared" si="9"/>
        <v>0</v>
      </c>
      <c r="N78" s="109"/>
      <c r="O78" s="109"/>
      <c r="P78" s="109">
        <f t="shared" si="10"/>
        <v>1300</v>
      </c>
      <c r="Q78" s="109">
        <v>1300</v>
      </c>
      <c r="R78" s="109"/>
      <c r="S78" s="801">
        <f t="shared" si="11"/>
        <v>1300</v>
      </c>
      <c r="T78" s="801">
        <v>1300</v>
      </c>
      <c r="U78" s="109"/>
      <c r="V78" s="109">
        <f t="shared" si="12"/>
        <v>0</v>
      </c>
      <c r="W78" s="109"/>
      <c r="X78" s="109"/>
      <c r="Y78" s="109">
        <f t="shared" si="13"/>
        <v>0</v>
      </c>
      <c r="Z78" s="109"/>
      <c r="AA78" s="109"/>
      <c r="AB78" s="109">
        <f t="shared" si="14"/>
        <v>0</v>
      </c>
      <c r="AC78" s="109"/>
      <c r="AD78" s="109"/>
      <c r="AE78" s="109">
        <f t="shared" si="36"/>
        <v>1300</v>
      </c>
      <c r="AF78" s="109">
        <v>1300</v>
      </c>
      <c r="AG78" s="109"/>
      <c r="AH78" s="705" t="s">
        <v>114</v>
      </c>
      <c r="AI78" s="109"/>
      <c r="AJ78" s="109"/>
      <c r="AK78" s="691"/>
      <c r="AL78" s="771"/>
      <c r="AM78" s="771"/>
      <c r="AN78" s="771"/>
      <c r="AO78" s="24"/>
      <c r="AP78" s="24"/>
      <c r="AQ78" s="24"/>
      <c r="AR78" s="24"/>
      <c r="AS78" s="20"/>
    </row>
    <row r="79" spans="1:45" s="22" customFormat="1" ht="25.5" customHeight="1">
      <c r="A79" s="709" t="s">
        <v>109</v>
      </c>
      <c r="B79" s="697" t="s">
        <v>101</v>
      </c>
      <c r="C79" s="698"/>
      <c r="D79" s="690">
        <f t="shared" ref="D79:AJ79" si="37">SUM(D80:D84)</f>
        <v>29175</v>
      </c>
      <c r="E79" s="690">
        <f t="shared" si="37"/>
        <v>22433</v>
      </c>
      <c r="F79" s="690">
        <f t="shared" si="37"/>
        <v>29175</v>
      </c>
      <c r="G79" s="690">
        <f t="shared" si="37"/>
        <v>22433</v>
      </c>
      <c r="H79" s="690">
        <f t="shared" si="37"/>
        <v>0</v>
      </c>
      <c r="I79" s="690">
        <f t="shared" si="37"/>
        <v>22433</v>
      </c>
      <c r="J79" s="690">
        <f t="shared" si="37"/>
        <v>6742</v>
      </c>
      <c r="K79" s="690">
        <f t="shared" si="37"/>
        <v>0</v>
      </c>
      <c r="L79" s="690">
        <f t="shared" si="37"/>
        <v>6742</v>
      </c>
      <c r="M79" s="690">
        <f t="shared" si="37"/>
        <v>0</v>
      </c>
      <c r="N79" s="690">
        <f t="shared" si="37"/>
        <v>0</v>
      </c>
      <c r="O79" s="690">
        <f t="shared" si="37"/>
        <v>0</v>
      </c>
      <c r="P79" s="690">
        <f t="shared" si="37"/>
        <v>29175</v>
      </c>
      <c r="Q79" s="690">
        <f t="shared" si="37"/>
        <v>22433</v>
      </c>
      <c r="R79" s="690">
        <f t="shared" si="37"/>
        <v>6742</v>
      </c>
      <c r="S79" s="690">
        <f t="shared" si="37"/>
        <v>23633</v>
      </c>
      <c r="T79" s="690">
        <f t="shared" si="37"/>
        <v>22433</v>
      </c>
      <c r="U79" s="690">
        <f t="shared" si="37"/>
        <v>1200</v>
      </c>
      <c r="V79" s="690">
        <f t="shared" si="37"/>
        <v>6742</v>
      </c>
      <c r="W79" s="690">
        <f t="shared" si="37"/>
        <v>0</v>
      </c>
      <c r="X79" s="690">
        <f t="shared" si="37"/>
        <v>6742</v>
      </c>
      <c r="Y79" s="690">
        <f t="shared" si="37"/>
        <v>0</v>
      </c>
      <c r="Z79" s="690">
        <f t="shared" si="37"/>
        <v>0</v>
      </c>
      <c r="AA79" s="690">
        <f t="shared" si="37"/>
        <v>0</v>
      </c>
      <c r="AB79" s="690">
        <f t="shared" si="37"/>
        <v>0</v>
      </c>
      <c r="AC79" s="690">
        <f t="shared" si="37"/>
        <v>0</v>
      </c>
      <c r="AD79" s="690">
        <f t="shared" si="37"/>
        <v>0</v>
      </c>
      <c r="AE79" s="690">
        <f t="shared" si="37"/>
        <v>22433</v>
      </c>
      <c r="AF79" s="690">
        <f t="shared" si="37"/>
        <v>22433</v>
      </c>
      <c r="AG79" s="690">
        <f t="shared" si="37"/>
        <v>0</v>
      </c>
      <c r="AH79" s="690">
        <f t="shared" si="37"/>
        <v>0</v>
      </c>
      <c r="AI79" s="690">
        <f t="shared" si="37"/>
        <v>0</v>
      </c>
      <c r="AJ79" s="690">
        <f t="shared" si="37"/>
        <v>0</v>
      </c>
      <c r="AK79" s="696"/>
      <c r="AL79" s="770"/>
      <c r="AM79" s="770"/>
      <c r="AN79" s="770"/>
      <c r="AO79" s="20"/>
      <c r="AP79" s="20"/>
      <c r="AQ79" s="20"/>
      <c r="AR79" s="20"/>
      <c r="AS79" s="20"/>
    </row>
    <row r="80" spans="1:45" s="17" customFormat="1" ht="20.25" customHeight="1">
      <c r="A80" s="703" t="s">
        <v>20</v>
      </c>
      <c r="B80" s="704" t="s">
        <v>102</v>
      </c>
      <c r="C80" s="695"/>
      <c r="D80" s="109">
        <f t="shared" si="5"/>
        <v>540</v>
      </c>
      <c r="E80" s="109">
        <v>540</v>
      </c>
      <c r="F80" s="109">
        <f t="shared" ref="F80:F84" si="38">G80+J80</f>
        <v>540</v>
      </c>
      <c r="G80" s="109">
        <f t="shared" ref="G80:G84" si="39">H80+I80</f>
        <v>540</v>
      </c>
      <c r="H80" s="109"/>
      <c r="I80" s="109">
        <v>540</v>
      </c>
      <c r="J80" s="109">
        <f t="shared" si="8"/>
        <v>0</v>
      </c>
      <c r="K80" s="109"/>
      <c r="L80" s="109"/>
      <c r="M80" s="109">
        <f t="shared" si="9"/>
        <v>0</v>
      </c>
      <c r="N80" s="109"/>
      <c r="O80" s="109"/>
      <c r="P80" s="109">
        <f t="shared" si="10"/>
        <v>540</v>
      </c>
      <c r="Q80" s="109">
        <v>540</v>
      </c>
      <c r="R80" s="109"/>
      <c r="S80" s="801">
        <f t="shared" si="11"/>
        <v>540</v>
      </c>
      <c r="T80" s="801">
        <v>540</v>
      </c>
      <c r="U80" s="801"/>
      <c r="V80" s="109">
        <f t="shared" si="12"/>
        <v>0</v>
      </c>
      <c r="W80" s="109"/>
      <c r="X80" s="109"/>
      <c r="Y80" s="109">
        <f t="shared" si="13"/>
        <v>0</v>
      </c>
      <c r="Z80" s="109"/>
      <c r="AA80" s="109"/>
      <c r="AB80" s="109">
        <f t="shared" si="14"/>
        <v>0</v>
      </c>
      <c r="AC80" s="109"/>
      <c r="AD80" s="109"/>
      <c r="AE80" s="109">
        <f t="shared" ref="AE80:AE84" si="40">AF80+AG80</f>
        <v>540</v>
      </c>
      <c r="AF80" s="109">
        <v>540</v>
      </c>
      <c r="AG80" s="109"/>
      <c r="AH80" s="705" t="s">
        <v>114</v>
      </c>
      <c r="AI80" s="109"/>
      <c r="AJ80" s="109"/>
      <c r="AK80" s="691"/>
      <c r="AL80" s="771"/>
      <c r="AM80" s="771"/>
      <c r="AN80" s="771">
        <f>L12-L79</f>
        <v>1170</v>
      </c>
      <c r="AO80" s="24"/>
      <c r="AP80" s="24"/>
      <c r="AQ80" s="24"/>
      <c r="AR80" s="24"/>
      <c r="AS80" s="20"/>
    </row>
    <row r="81" spans="1:45" s="17" customFormat="1" ht="30">
      <c r="A81" s="703" t="s">
        <v>48</v>
      </c>
      <c r="B81" s="704" t="s">
        <v>104</v>
      </c>
      <c r="C81" s="695"/>
      <c r="D81" s="109">
        <f t="shared" ref="D81:D83" si="41">E81</f>
        <v>4705</v>
      </c>
      <c r="E81" s="109">
        <v>4705</v>
      </c>
      <c r="F81" s="109">
        <f t="shared" si="38"/>
        <v>4705</v>
      </c>
      <c r="G81" s="109">
        <f t="shared" si="39"/>
        <v>4705</v>
      </c>
      <c r="H81" s="109"/>
      <c r="I81" s="109">
        <v>4705</v>
      </c>
      <c r="J81" s="109">
        <f t="shared" ref="J81:J100" si="42">K81+L81</f>
        <v>0</v>
      </c>
      <c r="K81" s="109"/>
      <c r="L81" s="109"/>
      <c r="M81" s="109">
        <f t="shared" ref="M81:M100" si="43">N81+O81</f>
        <v>0</v>
      </c>
      <c r="N81" s="109"/>
      <c r="O81" s="109"/>
      <c r="P81" s="109">
        <f t="shared" ref="P81:P100" si="44">Q81+R81</f>
        <v>4705</v>
      </c>
      <c r="Q81" s="109">
        <v>4705</v>
      </c>
      <c r="R81" s="109"/>
      <c r="S81" s="801">
        <f t="shared" ref="S81:S84" si="45">T81+U81</f>
        <v>4705</v>
      </c>
      <c r="T81" s="801">
        <v>4705</v>
      </c>
      <c r="U81" s="801"/>
      <c r="V81" s="109">
        <f t="shared" ref="V81:V84" si="46">W81+X81</f>
        <v>0</v>
      </c>
      <c r="W81" s="109"/>
      <c r="X81" s="109"/>
      <c r="Y81" s="109">
        <f t="shared" ref="Y81:Y84" si="47">Z81+AA81</f>
        <v>0</v>
      </c>
      <c r="Z81" s="109"/>
      <c r="AA81" s="109"/>
      <c r="AB81" s="109">
        <f t="shared" ref="AB81:AB84" si="48">AC81+AD81</f>
        <v>0</v>
      </c>
      <c r="AC81" s="109"/>
      <c r="AD81" s="109"/>
      <c r="AE81" s="109">
        <f t="shared" si="40"/>
        <v>4705</v>
      </c>
      <c r="AF81" s="109">
        <v>4705</v>
      </c>
      <c r="AG81" s="109"/>
      <c r="AH81" s="705" t="s">
        <v>114</v>
      </c>
      <c r="AI81" s="109"/>
      <c r="AJ81" s="109"/>
      <c r="AK81" s="691"/>
      <c r="AL81" s="771"/>
      <c r="AM81" s="771"/>
      <c r="AN81" s="771"/>
      <c r="AO81" s="24"/>
      <c r="AP81" s="24"/>
      <c r="AQ81" s="24"/>
      <c r="AR81" s="24"/>
      <c r="AS81" s="20"/>
    </row>
    <row r="82" spans="1:45" s="17" customFormat="1" ht="20.25" customHeight="1">
      <c r="A82" s="703" t="s">
        <v>49</v>
      </c>
      <c r="B82" s="704" t="s">
        <v>106</v>
      </c>
      <c r="C82" s="695"/>
      <c r="D82" s="109">
        <f t="shared" si="41"/>
        <v>1990</v>
      </c>
      <c r="E82" s="109">
        <v>1990</v>
      </c>
      <c r="F82" s="109">
        <f t="shared" si="38"/>
        <v>1990</v>
      </c>
      <c r="G82" s="109">
        <f t="shared" si="39"/>
        <v>1990</v>
      </c>
      <c r="H82" s="109"/>
      <c r="I82" s="109">
        <v>1990</v>
      </c>
      <c r="J82" s="109">
        <f t="shared" si="42"/>
        <v>0</v>
      </c>
      <c r="K82" s="109"/>
      <c r="L82" s="109"/>
      <c r="M82" s="109">
        <f t="shared" si="43"/>
        <v>0</v>
      </c>
      <c r="N82" s="109"/>
      <c r="O82" s="109"/>
      <c r="P82" s="109">
        <f t="shared" si="44"/>
        <v>1990</v>
      </c>
      <c r="Q82" s="109">
        <v>1990</v>
      </c>
      <c r="R82" s="109"/>
      <c r="S82" s="801">
        <f t="shared" si="45"/>
        <v>1990</v>
      </c>
      <c r="T82" s="801">
        <v>1990</v>
      </c>
      <c r="U82" s="801"/>
      <c r="V82" s="109">
        <f t="shared" si="46"/>
        <v>0</v>
      </c>
      <c r="W82" s="109"/>
      <c r="X82" s="109"/>
      <c r="Y82" s="109">
        <f t="shared" si="47"/>
        <v>0</v>
      </c>
      <c r="Z82" s="109"/>
      <c r="AA82" s="109"/>
      <c r="AB82" s="109">
        <f t="shared" si="48"/>
        <v>0</v>
      </c>
      <c r="AC82" s="109"/>
      <c r="AD82" s="109"/>
      <c r="AE82" s="109">
        <f t="shared" si="40"/>
        <v>1990</v>
      </c>
      <c r="AF82" s="109">
        <v>1990</v>
      </c>
      <c r="AG82" s="109"/>
      <c r="AH82" s="705" t="s">
        <v>114</v>
      </c>
      <c r="AI82" s="109"/>
      <c r="AJ82" s="109"/>
      <c r="AK82" s="691"/>
      <c r="AL82" s="771"/>
      <c r="AM82" s="771"/>
      <c r="AN82" s="771"/>
      <c r="AO82" s="24"/>
      <c r="AP82" s="24"/>
      <c r="AQ82" s="24"/>
      <c r="AR82" s="24"/>
      <c r="AS82" s="20"/>
    </row>
    <row r="83" spans="1:45" s="17" customFormat="1" ht="20.25" customHeight="1">
      <c r="A83" s="703" t="s">
        <v>50</v>
      </c>
      <c r="B83" s="704" t="s">
        <v>107</v>
      </c>
      <c r="C83" s="695"/>
      <c r="D83" s="109">
        <f t="shared" si="41"/>
        <v>6950</v>
      </c>
      <c r="E83" s="109">
        <v>6950</v>
      </c>
      <c r="F83" s="109">
        <f t="shared" si="38"/>
        <v>6950</v>
      </c>
      <c r="G83" s="109">
        <f t="shared" si="39"/>
        <v>6950</v>
      </c>
      <c r="H83" s="109"/>
      <c r="I83" s="109">
        <v>6950</v>
      </c>
      <c r="J83" s="109">
        <f t="shared" si="42"/>
        <v>0</v>
      </c>
      <c r="K83" s="109"/>
      <c r="L83" s="109"/>
      <c r="M83" s="109">
        <f t="shared" si="43"/>
        <v>0</v>
      </c>
      <c r="N83" s="109"/>
      <c r="O83" s="109"/>
      <c r="P83" s="109">
        <f t="shared" si="44"/>
        <v>6950</v>
      </c>
      <c r="Q83" s="109">
        <v>6950</v>
      </c>
      <c r="R83" s="109"/>
      <c r="S83" s="801">
        <f t="shared" si="45"/>
        <v>6950</v>
      </c>
      <c r="T83" s="801">
        <v>6950</v>
      </c>
      <c r="U83" s="801"/>
      <c r="V83" s="109">
        <f t="shared" si="46"/>
        <v>0</v>
      </c>
      <c r="W83" s="109"/>
      <c r="X83" s="109"/>
      <c r="Y83" s="109">
        <f t="shared" si="47"/>
        <v>0</v>
      </c>
      <c r="Z83" s="109"/>
      <c r="AA83" s="109"/>
      <c r="AB83" s="109">
        <f t="shared" si="48"/>
        <v>0</v>
      </c>
      <c r="AC83" s="109"/>
      <c r="AD83" s="109"/>
      <c r="AE83" s="109">
        <f t="shared" si="40"/>
        <v>6950</v>
      </c>
      <c r="AF83" s="109">
        <v>6950</v>
      </c>
      <c r="AG83" s="109"/>
      <c r="AH83" s="705" t="s">
        <v>114</v>
      </c>
      <c r="AI83" s="109"/>
      <c r="AJ83" s="109"/>
      <c r="AK83" s="691"/>
      <c r="AL83" s="771"/>
      <c r="AM83" s="771"/>
      <c r="AN83" s="771"/>
      <c r="AO83" s="24"/>
      <c r="AP83" s="24"/>
      <c r="AQ83" s="24"/>
      <c r="AR83" s="24"/>
      <c r="AS83" s="20"/>
    </row>
    <row r="84" spans="1:45" s="17" customFormat="1" ht="15">
      <c r="A84" s="703" t="s">
        <v>51</v>
      </c>
      <c r="B84" s="704" t="s">
        <v>108</v>
      </c>
      <c r="C84" s="695"/>
      <c r="D84" s="109">
        <v>14990</v>
      </c>
      <c r="E84" s="109">
        <v>8248</v>
      </c>
      <c r="F84" s="109">
        <f t="shared" si="38"/>
        <v>14990</v>
      </c>
      <c r="G84" s="109">
        <f t="shared" si="39"/>
        <v>8248</v>
      </c>
      <c r="H84" s="109"/>
      <c r="I84" s="109">
        <v>8248</v>
      </c>
      <c r="J84" s="109">
        <f t="shared" si="42"/>
        <v>6742</v>
      </c>
      <c r="K84" s="109"/>
      <c r="L84" s="109">
        <v>6742</v>
      </c>
      <c r="M84" s="109">
        <f t="shared" si="43"/>
        <v>0</v>
      </c>
      <c r="N84" s="109"/>
      <c r="O84" s="109"/>
      <c r="P84" s="109">
        <f t="shared" si="44"/>
        <v>14990</v>
      </c>
      <c r="Q84" s="109">
        <v>8248</v>
      </c>
      <c r="R84" s="109">
        <v>6742</v>
      </c>
      <c r="S84" s="801">
        <f t="shared" si="45"/>
        <v>9448</v>
      </c>
      <c r="T84" s="801">
        <v>8248</v>
      </c>
      <c r="U84" s="801">
        <v>1200</v>
      </c>
      <c r="V84" s="109">
        <f t="shared" si="46"/>
        <v>6742</v>
      </c>
      <c r="W84" s="109"/>
      <c r="X84" s="109">
        <v>6742</v>
      </c>
      <c r="Y84" s="109">
        <f t="shared" si="47"/>
        <v>0</v>
      </c>
      <c r="Z84" s="109"/>
      <c r="AA84" s="109"/>
      <c r="AB84" s="109">
        <f t="shared" si="48"/>
        <v>0</v>
      </c>
      <c r="AC84" s="109"/>
      <c r="AD84" s="109"/>
      <c r="AE84" s="109">
        <f t="shared" si="40"/>
        <v>8248</v>
      </c>
      <c r="AF84" s="109">
        <v>8248</v>
      </c>
      <c r="AG84" s="109"/>
      <c r="AH84" s="705" t="s">
        <v>114</v>
      </c>
      <c r="AI84" s="109"/>
      <c r="AJ84" s="109"/>
      <c r="AK84" s="718"/>
      <c r="AL84" s="771"/>
      <c r="AM84" s="771"/>
      <c r="AN84" s="771"/>
      <c r="AO84" s="24"/>
      <c r="AP84" s="24"/>
      <c r="AQ84" s="24"/>
      <c r="AR84" s="24"/>
      <c r="AS84" s="20"/>
    </row>
    <row r="85" spans="1:45" s="22" customFormat="1" ht="25.5" customHeight="1">
      <c r="A85" s="709" t="s">
        <v>110</v>
      </c>
      <c r="B85" s="697" t="s">
        <v>111</v>
      </c>
      <c r="C85" s="698"/>
      <c r="D85" s="690">
        <f t="shared" ref="D85:AJ85" si="49">SUM(D86:D98)</f>
        <v>29506</v>
      </c>
      <c r="E85" s="690">
        <f t="shared" si="49"/>
        <v>28336</v>
      </c>
      <c r="F85" s="690">
        <f t="shared" si="49"/>
        <v>29506</v>
      </c>
      <c r="G85" s="690">
        <f t="shared" si="49"/>
        <v>28336</v>
      </c>
      <c r="H85" s="690">
        <f t="shared" si="49"/>
        <v>0</v>
      </c>
      <c r="I85" s="690">
        <f t="shared" si="49"/>
        <v>28336</v>
      </c>
      <c r="J85" s="690">
        <f t="shared" si="49"/>
        <v>1170</v>
      </c>
      <c r="K85" s="690">
        <f t="shared" si="49"/>
        <v>0</v>
      </c>
      <c r="L85" s="690">
        <f t="shared" si="49"/>
        <v>1170</v>
      </c>
      <c r="M85" s="690">
        <f t="shared" si="49"/>
        <v>0</v>
      </c>
      <c r="N85" s="690">
        <f t="shared" si="49"/>
        <v>0</v>
      </c>
      <c r="O85" s="690">
        <f t="shared" si="49"/>
        <v>0</v>
      </c>
      <c r="P85" s="690">
        <f t="shared" si="49"/>
        <v>29506</v>
      </c>
      <c r="Q85" s="690">
        <f t="shared" si="49"/>
        <v>28336</v>
      </c>
      <c r="R85" s="690">
        <f t="shared" si="49"/>
        <v>1170</v>
      </c>
      <c r="S85" s="690">
        <f t="shared" si="49"/>
        <v>29506</v>
      </c>
      <c r="T85" s="690">
        <f t="shared" si="49"/>
        <v>28336</v>
      </c>
      <c r="U85" s="690">
        <f t="shared" si="49"/>
        <v>1170</v>
      </c>
      <c r="V85" s="690">
        <f t="shared" si="49"/>
        <v>0</v>
      </c>
      <c r="W85" s="690">
        <f t="shared" si="49"/>
        <v>0</v>
      </c>
      <c r="X85" s="690">
        <f t="shared" si="49"/>
        <v>0</v>
      </c>
      <c r="Y85" s="690">
        <f t="shared" si="49"/>
        <v>0</v>
      </c>
      <c r="Z85" s="690">
        <f t="shared" si="49"/>
        <v>0</v>
      </c>
      <c r="AA85" s="690">
        <f t="shared" si="49"/>
        <v>0</v>
      </c>
      <c r="AB85" s="690">
        <f t="shared" si="49"/>
        <v>0</v>
      </c>
      <c r="AC85" s="690">
        <f t="shared" si="49"/>
        <v>0</v>
      </c>
      <c r="AD85" s="690">
        <f t="shared" si="49"/>
        <v>0</v>
      </c>
      <c r="AE85" s="690">
        <f t="shared" si="49"/>
        <v>21046</v>
      </c>
      <c r="AF85" s="690">
        <f t="shared" si="49"/>
        <v>21046</v>
      </c>
      <c r="AG85" s="690">
        <f t="shared" si="49"/>
        <v>0</v>
      </c>
      <c r="AH85" s="690">
        <f t="shared" si="49"/>
        <v>0</v>
      </c>
      <c r="AI85" s="690">
        <f t="shared" si="49"/>
        <v>0</v>
      </c>
      <c r="AJ85" s="690">
        <f t="shared" si="49"/>
        <v>0</v>
      </c>
      <c r="AK85" s="696"/>
      <c r="AL85" s="770"/>
      <c r="AM85" s="770"/>
      <c r="AN85" s="770"/>
      <c r="AO85" s="20"/>
      <c r="AP85" s="20"/>
      <c r="AQ85" s="20"/>
      <c r="AR85" s="20"/>
      <c r="AS85" s="20"/>
    </row>
    <row r="86" spans="1:45" s="17" customFormat="1" ht="30">
      <c r="A86" s="703" t="s">
        <v>20</v>
      </c>
      <c r="B86" s="721" t="s">
        <v>120</v>
      </c>
      <c r="C86" s="695" t="s">
        <v>134</v>
      </c>
      <c r="D86" s="109">
        <f t="shared" ref="D86:D95" si="50">E86</f>
        <v>34</v>
      </c>
      <c r="E86" s="109">
        <v>34</v>
      </c>
      <c r="F86" s="109">
        <f t="shared" ref="F86:F98" si="51">G86+J86</f>
        <v>34</v>
      </c>
      <c r="G86" s="109">
        <f t="shared" ref="G86:G98" si="52">H86+I86</f>
        <v>34</v>
      </c>
      <c r="H86" s="109"/>
      <c r="I86" s="109">
        <v>34</v>
      </c>
      <c r="J86" s="109">
        <f t="shared" si="42"/>
        <v>0</v>
      </c>
      <c r="K86" s="109"/>
      <c r="L86" s="109"/>
      <c r="M86" s="109">
        <f t="shared" si="43"/>
        <v>0</v>
      </c>
      <c r="N86" s="109"/>
      <c r="O86" s="109"/>
      <c r="P86" s="109">
        <f t="shared" si="44"/>
        <v>34</v>
      </c>
      <c r="Q86" s="109">
        <v>34</v>
      </c>
      <c r="R86" s="109"/>
      <c r="S86" s="109">
        <f t="shared" ref="S86:S95" si="53">T86+U86</f>
        <v>34</v>
      </c>
      <c r="T86" s="109">
        <v>34</v>
      </c>
      <c r="U86" s="109"/>
      <c r="V86" s="109">
        <f t="shared" ref="V86:V95" si="54">W86+X86</f>
        <v>0</v>
      </c>
      <c r="W86" s="109"/>
      <c r="X86" s="109"/>
      <c r="Y86" s="109">
        <f t="shared" ref="Y86:Y100" si="55">Z86+AA86</f>
        <v>0</v>
      </c>
      <c r="Z86" s="109"/>
      <c r="AA86" s="109"/>
      <c r="AB86" s="109">
        <f t="shared" ref="AB86:AB95" si="56">AC86+AD86</f>
        <v>0</v>
      </c>
      <c r="AC86" s="109"/>
      <c r="AD86" s="109"/>
      <c r="AE86" s="109">
        <f t="shared" ref="AE86:AE96" si="57">AF86+AG86</f>
        <v>34</v>
      </c>
      <c r="AF86" s="109">
        <v>34</v>
      </c>
      <c r="AG86" s="109"/>
      <c r="AH86" s="705" t="s">
        <v>114</v>
      </c>
      <c r="AI86" s="109"/>
      <c r="AJ86" s="109"/>
      <c r="AK86" s="691"/>
      <c r="AL86" s="771"/>
      <c r="AM86" s="771"/>
      <c r="AN86" s="771"/>
      <c r="AO86" s="24"/>
      <c r="AP86" s="24"/>
      <c r="AQ86" s="24"/>
      <c r="AR86" s="24"/>
      <c r="AS86" s="20"/>
    </row>
    <row r="87" spans="1:45" s="17" customFormat="1" ht="30">
      <c r="A87" s="703" t="s">
        <v>48</v>
      </c>
      <c r="B87" s="721" t="s">
        <v>121</v>
      </c>
      <c r="C87" s="695" t="s">
        <v>132</v>
      </c>
      <c r="D87" s="109">
        <f t="shared" si="50"/>
        <v>1949</v>
      </c>
      <c r="E87" s="109">
        <v>1949</v>
      </c>
      <c r="F87" s="109">
        <f t="shared" si="51"/>
        <v>1949</v>
      </c>
      <c r="G87" s="109">
        <f t="shared" si="52"/>
        <v>1949</v>
      </c>
      <c r="H87" s="109"/>
      <c r="I87" s="109">
        <v>1949</v>
      </c>
      <c r="J87" s="109">
        <f t="shared" si="42"/>
        <v>0</v>
      </c>
      <c r="K87" s="109"/>
      <c r="L87" s="109"/>
      <c r="M87" s="109">
        <f t="shared" si="43"/>
        <v>0</v>
      </c>
      <c r="N87" s="109"/>
      <c r="O87" s="109"/>
      <c r="P87" s="109">
        <f t="shared" si="44"/>
        <v>1949</v>
      </c>
      <c r="Q87" s="109">
        <v>1949</v>
      </c>
      <c r="R87" s="109"/>
      <c r="S87" s="109">
        <f t="shared" si="53"/>
        <v>1949</v>
      </c>
      <c r="T87" s="109">
        <v>1949</v>
      </c>
      <c r="U87" s="109"/>
      <c r="V87" s="109">
        <f t="shared" si="54"/>
        <v>0</v>
      </c>
      <c r="W87" s="109"/>
      <c r="X87" s="109"/>
      <c r="Y87" s="109">
        <f t="shared" si="55"/>
        <v>0</v>
      </c>
      <c r="Z87" s="109"/>
      <c r="AA87" s="109"/>
      <c r="AB87" s="109">
        <f t="shared" si="56"/>
        <v>0</v>
      </c>
      <c r="AC87" s="109"/>
      <c r="AD87" s="109"/>
      <c r="AE87" s="109">
        <f t="shared" si="57"/>
        <v>1949</v>
      </c>
      <c r="AF87" s="109">
        <v>1949</v>
      </c>
      <c r="AG87" s="109"/>
      <c r="AH87" s="705" t="s">
        <v>114</v>
      </c>
      <c r="AI87" s="109"/>
      <c r="AJ87" s="109"/>
      <c r="AK87" s="691"/>
      <c r="AL87" s="771"/>
      <c r="AM87" s="771"/>
      <c r="AN87" s="771"/>
      <c r="AO87" s="24"/>
      <c r="AP87" s="24"/>
      <c r="AQ87" s="24"/>
      <c r="AR87" s="24"/>
      <c r="AS87" s="20"/>
    </row>
    <row r="88" spans="1:45" s="17" customFormat="1" ht="45">
      <c r="A88" s="703" t="s">
        <v>49</v>
      </c>
      <c r="B88" s="721" t="s">
        <v>122</v>
      </c>
      <c r="C88" s="695" t="s">
        <v>133</v>
      </c>
      <c r="D88" s="109">
        <f t="shared" si="50"/>
        <v>2000</v>
      </c>
      <c r="E88" s="109">
        <v>2000</v>
      </c>
      <c r="F88" s="109">
        <f t="shared" si="51"/>
        <v>2000</v>
      </c>
      <c r="G88" s="109">
        <f t="shared" si="52"/>
        <v>2000</v>
      </c>
      <c r="H88" s="109"/>
      <c r="I88" s="109">
        <v>2000</v>
      </c>
      <c r="J88" s="109">
        <f t="shared" si="42"/>
        <v>0</v>
      </c>
      <c r="K88" s="109"/>
      <c r="L88" s="109"/>
      <c r="M88" s="109">
        <f t="shared" si="43"/>
        <v>0</v>
      </c>
      <c r="N88" s="109"/>
      <c r="O88" s="109"/>
      <c r="P88" s="109">
        <f t="shared" si="44"/>
        <v>2000</v>
      </c>
      <c r="Q88" s="109">
        <v>2000</v>
      </c>
      <c r="R88" s="109"/>
      <c r="S88" s="109">
        <f t="shared" si="53"/>
        <v>2000</v>
      </c>
      <c r="T88" s="109">
        <v>2000</v>
      </c>
      <c r="U88" s="109"/>
      <c r="V88" s="109">
        <f t="shared" si="54"/>
        <v>0</v>
      </c>
      <c r="W88" s="109"/>
      <c r="X88" s="109"/>
      <c r="Y88" s="109">
        <f t="shared" si="55"/>
        <v>0</v>
      </c>
      <c r="Z88" s="109"/>
      <c r="AA88" s="109"/>
      <c r="AB88" s="109">
        <f t="shared" si="56"/>
        <v>0</v>
      </c>
      <c r="AC88" s="109"/>
      <c r="AD88" s="109"/>
      <c r="AE88" s="109">
        <f t="shared" si="57"/>
        <v>2000</v>
      </c>
      <c r="AF88" s="109">
        <v>2000</v>
      </c>
      <c r="AG88" s="109"/>
      <c r="AH88" s="705" t="s">
        <v>114</v>
      </c>
      <c r="AI88" s="109"/>
      <c r="AJ88" s="109"/>
      <c r="AK88" s="691"/>
      <c r="AL88" s="771"/>
      <c r="AM88" s="771"/>
      <c r="AN88" s="771"/>
      <c r="AO88" s="24"/>
      <c r="AP88" s="24"/>
      <c r="AQ88" s="24"/>
      <c r="AR88" s="24"/>
      <c r="AS88" s="20"/>
    </row>
    <row r="89" spans="1:45" s="17" customFormat="1" ht="30">
      <c r="A89" s="703" t="s">
        <v>50</v>
      </c>
      <c r="B89" s="721" t="s">
        <v>123</v>
      </c>
      <c r="C89" s="695" t="s">
        <v>135</v>
      </c>
      <c r="D89" s="109">
        <f t="shared" si="50"/>
        <v>2000</v>
      </c>
      <c r="E89" s="109">
        <v>2000</v>
      </c>
      <c r="F89" s="109">
        <f t="shared" si="51"/>
        <v>2000</v>
      </c>
      <c r="G89" s="109">
        <f t="shared" si="52"/>
        <v>2000</v>
      </c>
      <c r="H89" s="109"/>
      <c r="I89" s="109">
        <v>2000</v>
      </c>
      <c r="J89" s="109">
        <f t="shared" si="42"/>
        <v>0</v>
      </c>
      <c r="K89" s="109"/>
      <c r="L89" s="109"/>
      <c r="M89" s="109">
        <f t="shared" si="43"/>
        <v>0</v>
      </c>
      <c r="N89" s="109"/>
      <c r="O89" s="109"/>
      <c r="P89" s="109">
        <f t="shared" si="44"/>
        <v>2000</v>
      </c>
      <c r="Q89" s="109">
        <v>2000</v>
      </c>
      <c r="R89" s="109"/>
      <c r="S89" s="109">
        <f t="shared" si="53"/>
        <v>2000</v>
      </c>
      <c r="T89" s="109">
        <v>2000</v>
      </c>
      <c r="U89" s="109"/>
      <c r="V89" s="109">
        <f t="shared" si="54"/>
        <v>0</v>
      </c>
      <c r="W89" s="109"/>
      <c r="X89" s="109"/>
      <c r="Y89" s="109">
        <f t="shared" si="55"/>
        <v>0</v>
      </c>
      <c r="Z89" s="109"/>
      <c r="AA89" s="109"/>
      <c r="AB89" s="109">
        <f t="shared" si="56"/>
        <v>0</v>
      </c>
      <c r="AC89" s="109"/>
      <c r="AD89" s="109"/>
      <c r="AE89" s="109">
        <f t="shared" si="57"/>
        <v>2000</v>
      </c>
      <c r="AF89" s="109">
        <v>2000</v>
      </c>
      <c r="AG89" s="109"/>
      <c r="AH89" s="705" t="s">
        <v>114</v>
      </c>
      <c r="AI89" s="109"/>
      <c r="AJ89" s="109"/>
      <c r="AK89" s="691"/>
      <c r="AL89" s="771"/>
      <c r="AM89" s="771"/>
      <c r="AN89" s="771"/>
      <c r="AO89" s="24"/>
      <c r="AP89" s="24"/>
      <c r="AQ89" s="24"/>
      <c r="AR89" s="24"/>
      <c r="AS89" s="20"/>
    </row>
    <row r="90" spans="1:45" s="17" customFormat="1" ht="30">
      <c r="A90" s="703" t="s">
        <v>51</v>
      </c>
      <c r="B90" s="721" t="s">
        <v>124</v>
      </c>
      <c r="C90" s="695" t="s">
        <v>136</v>
      </c>
      <c r="D90" s="109">
        <f t="shared" si="50"/>
        <v>19</v>
      </c>
      <c r="E90" s="109">
        <v>19</v>
      </c>
      <c r="F90" s="109">
        <f t="shared" si="51"/>
        <v>19</v>
      </c>
      <c r="G90" s="109">
        <f t="shared" si="52"/>
        <v>19</v>
      </c>
      <c r="H90" s="109"/>
      <c r="I90" s="109">
        <v>19</v>
      </c>
      <c r="J90" s="109">
        <f t="shared" si="42"/>
        <v>0</v>
      </c>
      <c r="K90" s="109"/>
      <c r="L90" s="109"/>
      <c r="M90" s="109">
        <f t="shared" si="43"/>
        <v>0</v>
      </c>
      <c r="N90" s="109"/>
      <c r="O90" s="109"/>
      <c r="P90" s="109">
        <f t="shared" si="44"/>
        <v>19</v>
      </c>
      <c r="Q90" s="109">
        <v>19</v>
      </c>
      <c r="R90" s="109"/>
      <c r="S90" s="109">
        <f t="shared" si="53"/>
        <v>19</v>
      </c>
      <c r="T90" s="109">
        <v>19</v>
      </c>
      <c r="U90" s="109"/>
      <c r="V90" s="109">
        <f t="shared" si="54"/>
        <v>0</v>
      </c>
      <c r="W90" s="109"/>
      <c r="X90" s="109"/>
      <c r="Y90" s="109">
        <f t="shared" si="55"/>
        <v>0</v>
      </c>
      <c r="Z90" s="109"/>
      <c r="AA90" s="109"/>
      <c r="AB90" s="109">
        <f t="shared" si="56"/>
        <v>0</v>
      </c>
      <c r="AC90" s="109"/>
      <c r="AD90" s="109"/>
      <c r="AE90" s="109">
        <f t="shared" si="57"/>
        <v>19</v>
      </c>
      <c r="AF90" s="109">
        <v>19</v>
      </c>
      <c r="AG90" s="109"/>
      <c r="AH90" s="705" t="s">
        <v>114</v>
      </c>
      <c r="AI90" s="109"/>
      <c r="AJ90" s="109"/>
      <c r="AK90" s="691"/>
      <c r="AL90" s="771"/>
      <c r="AM90" s="771"/>
      <c r="AN90" s="771"/>
      <c r="AO90" s="24"/>
      <c r="AP90" s="24"/>
      <c r="AQ90" s="24"/>
      <c r="AR90" s="24"/>
      <c r="AS90" s="20"/>
    </row>
    <row r="91" spans="1:45" s="17" customFormat="1" ht="30">
      <c r="A91" s="703" t="s">
        <v>52</v>
      </c>
      <c r="B91" s="721" t="s">
        <v>125</v>
      </c>
      <c r="C91" s="695" t="s">
        <v>1409</v>
      </c>
      <c r="D91" s="109">
        <f t="shared" si="50"/>
        <v>6</v>
      </c>
      <c r="E91" s="109">
        <v>6</v>
      </c>
      <c r="F91" s="109">
        <f t="shared" si="51"/>
        <v>6</v>
      </c>
      <c r="G91" s="109">
        <f t="shared" si="52"/>
        <v>6</v>
      </c>
      <c r="H91" s="109"/>
      <c r="I91" s="109">
        <v>6</v>
      </c>
      <c r="J91" s="109">
        <f t="shared" si="42"/>
        <v>0</v>
      </c>
      <c r="K91" s="109"/>
      <c r="L91" s="109"/>
      <c r="M91" s="109">
        <f t="shared" si="43"/>
        <v>0</v>
      </c>
      <c r="N91" s="109"/>
      <c r="O91" s="109"/>
      <c r="P91" s="109">
        <f t="shared" si="44"/>
        <v>6</v>
      </c>
      <c r="Q91" s="109">
        <v>6</v>
      </c>
      <c r="R91" s="109"/>
      <c r="S91" s="109">
        <f t="shared" si="53"/>
        <v>6</v>
      </c>
      <c r="T91" s="109">
        <v>6</v>
      </c>
      <c r="U91" s="109"/>
      <c r="V91" s="109">
        <f t="shared" si="54"/>
        <v>0</v>
      </c>
      <c r="W91" s="109"/>
      <c r="X91" s="109"/>
      <c r="Y91" s="109">
        <f t="shared" si="55"/>
        <v>0</v>
      </c>
      <c r="Z91" s="109"/>
      <c r="AA91" s="109"/>
      <c r="AB91" s="109">
        <f t="shared" si="56"/>
        <v>0</v>
      </c>
      <c r="AC91" s="109"/>
      <c r="AD91" s="109"/>
      <c r="AE91" s="109">
        <f t="shared" si="57"/>
        <v>6</v>
      </c>
      <c r="AF91" s="109">
        <v>6</v>
      </c>
      <c r="AG91" s="109"/>
      <c r="AH91" s="705" t="s">
        <v>114</v>
      </c>
      <c r="AI91" s="109"/>
      <c r="AJ91" s="109"/>
      <c r="AK91" s="691"/>
      <c r="AL91" s="771"/>
      <c r="AM91" s="771"/>
      <c r="AN91" s="771"/>
      <c r="AO91" s="24"/>
      <c r="AP91" s="24"/>
      <c r="AQ91" s="24"/>
      <c r="AR91" s="24"/>
      <c r="AS91" s="20"/>
    </row>
    <row r="92" spans="1:45" s="17" customFormat="1" ht="30">
      <c r="A92" s="703" t="s">
        <v>53</v>
      </c>
      <c r="B92" s="721" t="s">
        <v>126</v>
      </c>
      <c r="C92" s="695" t="s">
        <v>1410</v>
      </c>
      <c r="D92" s="109">
        <f t="shared" si="50"/>
        <v>16</v>
      </c>
      <c r="E92" s="109">
        <v>16</v>
      </c>
      <c r="F92" s="109">
        <f t="shared" si="51"/>
        <v>16</v>
      </c>
      <c r="G92" s="109">
        <f t="shared" si="52"/>
        <v>16</v>
      </c>
      <c r="H92" s="109"/>
      <c r="I92" s="109">
        <v>16</v>
      </c>
      <c r="J92" s="109">
        <f t="shared" si="42"/>
        <v>0</v>
      </c>
      <c r="K92" s="109"/>
      <c r="L92" s="109"/>
      <c r="M92" s="109">
        <f t="shared" si="43"/>
        <v>0</v>
      </c>
      <c r="N92" s="109"/>
      <c r="O92" s="109"/>
      <c r="P92" s="109">
        <f t="shared" si="44"/>
        <v>16</v>
      </c>
      <c r="Q92" s="109">
        <v>16</v>
      </c>
      <c r="R92" s="109"/>
      <c r="S92" s="109">
        <f t="shared" si="53"/>
        <v>16</v>
      </c>
      <c r="T92" s="109">
        <v>16</v>
      </c>
      <c r="U92" s="109"/>
      <c r="V92" s="109">
        <f t="shared" si="54"/>
        <v>0</v>
      </c>
      <c r="W92" s="109"/>
      <c r="X92" s="109"/>
      <c r="Y92" s="109">
        <f t="shared" si="55"/>
        <v>0</v>
      </c>
      <c r="Z92" s="109"/>
      <c r="AA92" s="109"/>
      <c r="AB92" s="109">
        <f t="shared" si="56"/>
        <v>0</v>
      </c>
      <c r="AC92" s="109"/>
      <c r="AD92" s="109"/>
      <c r="AE92" s="109">
        <f t="shared" si="57"/>
        <v>16</v>
      </c>
      <c r="AF92" s="109">
        <v>16</v>
      </c>
      <c r="AG92" s="109"/>
      <c r="AH92" s="705" t="s">
        <v>114</v>
      </c>
      <c r="AI92" s="109"/>
      <c r="AJ92" s="109"/>
      <c r="AK92" s="691"/>
      <c r="AL92" s="771"/>
      <c r="AM92" s="771"/>
      <c r="AN92" s="771"/>
      <c r="AO92" s="24"/>
      <c r="AP92" s="24"/>
      <c r="AQ92" s="24"/>
      <c r="AR92" s="24"/>
      <c r="AS92" s="20"/>
    </row>
    <row r="93" spans="1:45" s="17" customFormat="1" ht="30">
      <c r="A93" s="703" t="s">
        <v>54</v>
      </c>
      <c r="B93" s="721" t="s">
        <v>127</v>
      </c>
      <c r="C93" s="695" t="s">
        <v>1411</v>
      </c>
      <c r="D93" s="109">
        <f t="shared" si="50"/>
        <v>11</v>
      </c>
      <c r="E93" s="109">
        <v>11</v>
      </c>
      <c r="F93" s="109">
        <f t="shared" si="51"/>
        <v>11</v>
      </c>
      <c r="G93" s="109">
        <f t="shared" si="52"/>
        <v>11</v>
      </c>
      <c r="H93" s="109"/>
      <c r="I93" s="109">
        <v>11</v>
      </c>
      <c r="J93" s="109">
        <f t="shared" si="42"/>
        <v>0</v>
      </c>
      <c r="K93" s="109"/>
      <c r="L93" s="109"/>
      <c r="M93" s="109">
        <f t="shared" si="43"/>
        <v>0</v>
      </c>
      <c r="N93" s="109"/>
      <c r="O93" s="109"/>
      <c r="P93" s="109">
        <f t="shared" si="44"/>
        <v>11</v>
      </c>
      <c r="Q93" s="109">
        <v>11</v>
      </c>
      <c r="R93" s="109"/>
      <c r="S93" s="109">
        <f t="shared" si="53"/>
        <v>11</v>
      </c>
      <c r="T93" s="109">
        <v>11</v>
      </c>
      <c r="U93" s="109"/>
      <c r="V93" s="109">
        <f t="shared" si="54"/>
        <v>0</v>
      </c>
      <c r="W93" s="109"/>
      <c r="X93" s="109"/>
      <c r="Y93" s="109">
        <f t="shared" si="55"/>
        <v>0</v>
      </c>
      <c r="Z93" s="109"/>
      <c r="AA93" s="109"/>
      <c r="AB93" s="109">
        <f t="shared" si="56"/>
        <v>0</v>
      </c>
      <c r="AC93" s="109"/>
      <c r="AD93" s="109"/>
      <c r="AE93" s="109">
        <f t="shared" si="57"/>
        <v>11</v>
      </c>
      <c r="AF93" s="109">
        <v>11</v>
      </c>
      <c r="AG93" s="109"/>
      <c r="AH93" s="705" t="s">
        <v>114</v>
      </c>
      <c r="AI93" s="109"/>
      <c r="AJ93" s="109"/>
      <c r="AK93" s="691"/>
      <c r="AL93" s="771"/>
      <c r="AM93" s="771"/>
      <c r="AN93" s="771"/>
      <c r="AO93" s="24"/>
      <c r="AP93" s="24"/>
      <c r="AQ93" s="24"/>
      <c r="AR93" s="24"/>
      <c r="AS93" s="20"/>
    </row>
    <row r="94" spans="1:45" s="17" customFormat="1" ht="30">
      <c r="A94" s="703" t="s">
        <v>55</v>
      </c>
      <c r="B94" s="721" t="s">
        <v>128</v>
      </c>
      <c r="C94" s="695" t="s">
        <v>1412</v>
      </c>
      <c r="D94" s="109">
        <f t="shared" si="50"/>
        <v>93</v>
      </c>
      <c r="E94" s="109">
        <v>93</v>
      </c>
      <c r="F94" s="109">
        <f t="shared" si="51"/>
        <v>93</v>
      </c>
      <c r="G94" s="109">
        <f t="shared" si="52"/>
        <v>93</v>
      </c>
      <c r="H94" s="109"/>
      <c r="I94" s="109">
        <v>93</v>
      </c>
      <c r="J94" s="109">
        <f t="shared" si="42"/>
        <v>0</v>
      </c>
      <c r="K94" s="109"/>
      <c r="L94" s="109"/>
      <c r="M94" s="109">
        <f t="shared" si="43"/>
        <v>0</v>
      </c>
      <c r="N94" s="109"/>
      <c r="O94" s="109"/>
      <c r="P94" s="109">
        <f t="shared" si="44"/>
        <v>93</v>
      </c>
      <c r="Q94" s="109">
        <v>93</v>
      </c>
      <c r="R94" s="109"/>
      <c r="S94" s="109">
        <f t="shared" si="53"/>
        <v>93</v>
      </c>
      <c r="T94" s="109">
        <v>93</v>
      </c>
      <c r="U94" s="109"/>
      <c r="V94" s="109">
        <f t="shared" si="54"/>
        <v>0</v>
      </c>
      <c r="W94" s="109"/>
      <c r="X94" s="109"/>
      <c r="Y94" s="109">
        <f t="shared" si="55"/>
        <v>0</v>
      </c>
      <c r="Z94" s="109"/>
      <c r="AA94" s="109"/>
      <c r="AB94" s="109">
        <f t="shared" si="56"/>
        <v>0</v>
      </c>
      <c r="AC94" s="109"/>
      <c r="AD94" s="109"/>
      <c r="AE94" s="109">
        <v>93</v>
      </c>
      <c r="AF94" s="109">
        <v>93</v>
      </c>
      <c r="AG94" s="109"/>
      <c r="AH94" s="705" t="s">
        <v>114</v>
      </c>
      <c r="AI94" s="109"/>
      <c r="AJ94" s="109"/>
      <c r="AK94" s="691"/>
      <c r="AL94" s="771"/>
      <c r="AM94" s="771"/>
      <c r="AN94" s="771"/>
      <c r="AO94" s="24"/>
      <c r="AP94" s="24"/>
      <c r="AQ94" s="24"/>
      <c r="AR94" s="24"/>
      <c r="AS94" s="20"/>
    </row>
    <row r="95" spans="1:45" s="17" customFormat="1" ht="30">
      <c r="A95" s="703" t="s">
        <v>56</v>
      </c>
      <c r="B95" s="721" t="s">
        <v>129</v>
      </c>
      <c r="C95" s="695" t="s">
        <v>1413</v>
      </c>
      <c r="D95" s="109">
        <f t="shared" si="50"/>
        <v>18</v>
      </c>
      <c r="E95" s="109">
        <v>18</v>
      </c>
      <c r="F95" s="109">
        <f t="shared" si="51"/>
        <v>18</v>
      </c>
      <c r="G95" s="109">
        <f t="shared" si="52"/>
        <v>18</v>
      </c>
      <c r="H95" s="109"/>
      <c r="I95" s="109">
        <v>18</v>
      </c>
      <c r="J95" s="109">
        <f t="shared" si="42"/>
        <v>0</v>
      </c>
      <c r="K95" s="109"/>
      <c r="L95" s="109"/>
      <c r="M95" s="109">
        <f t="shared" si="43"/>
        <v>0</v>
      </c>
      <c r="N95" s="109"/>
      <c r="O95" s="109"/>
      <c r="P95" s="109">
        <f t="shared" si="44"/>
        <v>18</v>
      </c>
      <c r="Q95" s="109">
        <v>18</v>
      </c>
      <c r="R95" s="109"/>
      <c r="S95" s="109">
        <f t="shared" si="53"/>
        <v>18</v>
      </c>
      <c r="T95" s="109">
        <v>18</v>
      </c>
      <c r="U95" s="109"/>
      <c r="V95" s="109">
        <f t="shared" si="54"/>
        <v>0</v>
      </c>
      <c r="W95" s="109"/>
      <c r="X95" s="109"/>
      <c r="Y95" s="109">
        <f t="shared" si="55"/>
        <v>0</v>
      </c>
      <c r="Z95" s="109"/>
      <c r="AA95" s="109"/>
      <c r="AB95" s="109">
        <f t="shared" si="56"/>
        <v>0</v>
      </c>
      <c r="AC95" s="109"/>
      <c r="AD95" s="109"/>
      <c r="AE95" s="109">
        <f t="shared" si="57"/>
        <v>18</v>
      </c>
      <c r="AF95" s="109">
        <v>18</v>
      </c>
      <c r="AG95" s="109"/>
      <c r="AH95" s="705" t="s">
        <v>114</v>
      </c>
      <c r="AI95" s="109"/>
      <c r="AJ95" s="109"/>
      <c r="AK95" s="691"/>
      <c r="AL95" s="771"/>
      <c r="AM95" s="771"/>
      <c r="AN95" s="771"/>
      <c r="AO95" s="24"/>
      <c r="AP95" s="24"/>
      <c r="AQ95" s="24"/>
      <c r="AR95" s="24"/>
      <c r="AS95" s="20"/>
    </row>
    <row r="96" spans="1:45" s="17" customFormat="1" ht="19.5" customHeight="1">
      <c r="A96" s="703" t="s">
        <v>57</v>
      </c>
      <c r="B96" s="721" t="s">
        <v>112</v>
      </c>
      <c r="C96" s="695"/>
      <c r="D96" s="705">
        <v>14900</v>
      </c>
      <c r="E96" s="109">
        <v>14155</v>
      </c>
      <c r="F96" s="109">
        <f t="shared" si="51"/>
        <v>14900</v>
      </c>
      <c r="G96" s="109">
        <f t="shared" si="52"/>
        <v>14155</v>
      </c>
      <c r="H96" s="109"/>
      <c r="I96" s="109">
        <v>14155</v>
      </c>
      <c r="J96" s="109">
        <f t="shared" si="42"/>
        <v>745</v>
      </c>
      <c r="K96" s="109"/>
      <c r="L96" s="109">
        <v>745</v>
      </c>
      <c r="M96" s="109">
        <f t="shared" si="43"/>
        <v>0</v>
      </c>
      <c r="N96" s="109"/>
      <c r="O96" s="109"/>
      <c r="P96" s="109">
        <f t="shared" si="44"/>
        <v>14900</v>
      </c>
      <c r="Q96" s="109">
        <v>14155</v>
      </c>
      <c r="R96" s="109">
        <v>745</v>
      </c>
      <c r="S96" s="801">
        <f>T96+U96</f>
        <v>14900</v>
      </c>
      <c r="T96" s="801">
        <v>14155</v>
      </c>
      <c r="U96" s="801">
        <v>745</v>
      </c>
      <c r="V96" s="109">
        <f t="shared" ref="V96" si="58">W96+X96</f>
        <v>0</v>
      </c>
      <c r="W96" s="109"/>
      <c r="X96" s="109"/>
      <c r="Y96" s="109">
        <f t="shared" si="55"/>
        <v>0</v>
      </c>
      <c r="Z96" s="109"/>
      <c r="AA96" s="109"/>
      <c r="AB96" s="109">
        <f t="shared" ref="AB96:AB100" si="59">AC96+AD96</f>
        <v>0</v>
      </c>
      <c r="AC96" s="109"/>
      <c r="AD96" s="109"/>
      <c r="AE96" s="109">
        <f t="shared" si="57"/>
        <v>14900</v>
      </c>
      <c r="AF96" s="109">
        <v>14900</v>
      </c>
      <c r="AG96" s="109"/>
      <c r="AH96" s="705" t="s">
        <v>114</v>
      </c>
      <c r="AI96" s="109"/>
      <c r="AJ96" s="109"/>
      <c r="AK96" s="799" t="s">
        <v>518</v>
      </c>
      <c r="AL96" s="771">
        <v>7290</v>
      </c>
      <c r="AM96" s="771"/>
      <c r="AN96" s="771"/>
      <c r="AO96" s="24"/>
      <c r="AP96" s="24"/>
      <c r="AQ96" s="24"/>
      <c r="AR96" s="24"/>
      <c r="AS96" s="20"/>
    </row>
    <row r="97" spans="1:45" s="17" customFormat="1" ht="30">
      <c r="A97" s="703" t="s">
        <v>58</v>
      </c>
      <c r="B97" s="723" t="s">
        <v>510</v>
      </c>
      <c r="C97" s="695"/>
      <c r="D97" s="705">
        <v>6510</v>
      </c>
      <c r="E97" s="109">
        <v>6185</v>
      </c>
      <c r="F97" s="109">
        <f t="shared" si="51"/>
        <v>6510</v>
      </c>
      <c r="G97" s="109">
        <f t="shared" si="52"/>
        <v>6185</v>
      </c>
      <c r="H97" s="109"/>
      <c r="I97" s="109">
        <v>6185</v>
      </c>
      <c r="J97" s="109">
        <f t="shared" si="42"/>
        <v>325</v>
      </c>
      <c r="K97" s="109"/>
      <c r="L97" s="109">
        <v>325</v>
      </c>
      <c r="M97" s="109">
        <f t="shared" si="43"/>
        <v>0</v>
      </c>
      <c r="N97" s="109"/>
      <c r="O97" s="109"/>
      <c r="P97" s="109">
        <f t="shared" si="44"/>
        <v>6510</v>
      </c>
      <c r="Q97" s="109">
        <v>6185</v>
      </c>
      <c r="R97" s="109">
        <v>325</v>
      </c>
      <c r="S97" s="801">
        <f t="shared" ref="S97:S98" si="60">T97+U97</f>
        <v>6510</v>
      </c>
      <c r="T97" s="801">
        <v>6185</v>
      </c>
      <c r="U97" s="801">
        <v>325</v>
      </c>
      <c r="V97" s="109"/>
      <c r="W97" s="109"/>
      <c r="X97" s="109"/>
      <c r="Y97" s="109"/>
      <c r="Z97" s="109"/>
      <c r="AA97" s="109"/>
      <c r="AB97" s="109"/>
      <c r="AC97" s="109"/>
      <c r="AD97" s="109"/>
      <c r="AE97" s="109"/>
      <c r="AF97" s="109"/>
      <c r="AG97" s="109"/>
      <c r="AH97" s="705" t="s">
        <v>114</v>
      </c>
      <c r="AI97" s="109"/>
      <c r="AJ97" s="109"/>
      <c r="AK97" s="799"/>
      <c r="AL97" s="771"/>
      <c r="AM97" s="771"/>
      <c r="AN97" s="771"/>
      <c r="AO97" s="24"/>
      <c r="AP97" s="24"/>
      <c r="AQ97" s="24"/>
      <c r="AR97" s="24"/>
      <c r="AS97" s="20"/>
    </row>
    <row r="98" spans="1:45" s="17" customFormat="1" ht="21" customHeight="1">
      <c r="A98" s="703" t="s">
        <v>59</v>
      </c>
      <c r="B98" s="723" t="s">
        <v>511</v>
      </c>
      <c r="C98" s="695"/>
      <c r="D98" s="705">
        <v>1950</v>
      </c>
      <c r="E98" s="109">
        <v>1850</v>
      </c>
      <c r="F98" s="109">
        <f t="shared" si="51"/>
        <v>1950</v>
      </c>
      <c r="G98" s="109">
        <f t="shared" si="52"/>
        <v>1850</v>
      </c>
      <c r="H98" s="109"/>
      <c r="I98" s="109">
        <v>1850</v>
      </c>
      <c r="J98" s="109">
        <f t="shared" si="42"/>
        <v>100</v>
      </c>
      <c r="K98" s="109"/>
      <c r="L98" s="109">
        <v>100</v>
      </c>
      <c r="M98" s="109">
        <f t="shared" si="43"/>
        <v>0</v>
      </c>
      <c r="N98" s="109"/>
      <c r="O98" s="109"/>
      <c r="P98" s="109">
        <f t="shared" si="44"/>
        <v>1950</v>
      </c>
      <c r="Q98" s="109">
        <v>1850</v>
      </c>
      <c r="R98" s="109">
        <v>100</v>
      </c>
      <c r="S98" s="801">
        <f t="shared" si="60"/>
        <v>1950</v>
      </c>
      <c r="T98" s="801">
        <v>1850</v>
      </c>
      <c r="U98" s="801">
        <v>100</v>
      </c>
      <c r="V98" s="109"/>
      <c r="W98" s="109"/>
      <c r="X98" s="109"/>
      <c r="Y98" s="109"/>
      <c r="Z98" s="109"/>
      <c r="AA98" s="109"/>
      <c r="AB98" s="109"/>
      <c r="AC98" s="109"/>
      <c r="AD98" s="109"/>
      <c r="AE98" s="109"/>
      <c r="AF98" s="109"/>
      <c r="AG98" s="109"/>
      <c r="AH98" s="705" t="s">
        <v>114</v>
      </c>
      <c r="AI98" s="109"/>
      <c r="AJ98" s="109"/>
      <c r="AK98" s="799"/>
      <c r="AL98" s="771"/>
      <c r="AM98" s="771"/>
      <c r="AN98" s="771"/>
      <c r="AO98" s="24"/>
      <c r="AP98" s="24"/>
      <c r="AQ98" s="24"/>
      <c r="AR98" s="24"/>
      <c r="AS98" s="20"/>
    </row>
    <row r="99" spans="1:45" s="22" customFormat="1" ht="25.5" customHeight="1">
      <c r="A99" s="709" t="s">
        <v>114</v>
      </c>
      <c r="B99" s="697" t="s">
        <v>115</v>
      </c>
      <c r="C99" s="698"/>
      <c r="D99" s="690">
        <f t="shared" ref="D99:E99" si="61">SUM(D100)</f>
        <v>394</v>
      </c>
      <c r="E99" s="690">
        <f t="shared" si="61"/>
        <v>394</v>
      </c>
      <c r="F99" s="690">
        <f>SUM(F100)</f>
        <v>394</v>
      </c>
      <c r="G99" s="690">
        <f t="shared" ref="G99:AJ99" si="62">SUM(G100)</f>
        <v>394</v>
      </c>
      <c r="H99" s="690">
        <f t="shared" si="62"/>
        <v>0</v>
      </c>
      <c r="I99" s="690">
        <f t="shared" si="62"/>
        <v>394</v>
      </c>
      <c r="J99" s="690">
        <f t="shared" si="62"/>
        <v>0</v>
      </c>
      <c r="K99" s="690">
        <f t="shared" si="62"/>
        <v>0</v>
      </c>
      <c r="L99" s="690">
        <f t="shared" si="62"/>
        <v>0</v>
      </c>
      <c r="M99" s="690">
        <f t="shared" si="62"/>
        <v>0</v>
      </c>
      <c r="N99" s="690">
        <f t="shared" si="62"/>
        <v>0</v>
      </c>
      <c r="O99" s="690">
        <f t="shared" si="62"/>
        <v>0</v>
      </c>
      <c r="P99" s="690">
        <f t="shared" si="62"/>
        <v>394</v>
      </c>
      <c r="Q99" s="690">
        <f t="shared" si="62"/>
        <v>394</v>
      </c>
      <c r="R99" s="690">
        <f t="shared" si="62"/>
        <v>0</v>
      </c>
      <c r="S99" s="690">
        <f t="shared" si="62"/>
        <v>394</v>
      </c>
      <c r="T99" s="690">
        <f t="shared" si="62"/>
        <v>394</v>
      </c>
      <c r="U99" s="690">
        <f t="shared" si="62"/>
        <v>0</v>
      </c>
      <c r="V99" s="690">
        <f t="shared" si="62"/>
        <v>0</v>
      </c>
      <c r="W99" s="690">
        <f t="shared" si="62"/>
        <v>0</v>
      </c>
      <c r="X99" s="690">
        <f t="shared" si="62"/>
        <v>0</v>
      </c>
      <c r="Y99" s="690">
        <f t="shared" si="62"/>
        <v>0</v>
      </c>
      <c r="Z99" s="690">
        <f t="shared" si="62"/>
        <v>0</v>
      </c>
      <c r="AA99" s="690">
        <f t="shared" si="62"/>
        <v>0</v>
      </c>
      <c r="AB99" s="690">
        <f t="shared" si="62"/>
        <v>0</v>
      </c>
      <c r="AC99" s="690">
        <f t="shared" si="62"/>
        <v>0</v>
      </c>
      <c r="AD99" s="690">
        <f t="shared" si="62"/>
        <v>0</v>
      </c>
      <c r="AE99" s="690">
        <f t="shared" si="62"/>
        <v>400</v>
      </c>
      <c r="AF99" s="690">
        <f t="shared" si="62"/>
        <v>394</v>
      </c>
      <c r="AG99" s="690">
        <f t="shared" si="62"/>
        <v>6</v>
      </c>
      <c r="AH99" s="690">
        <f t="shared" si="62"/>
        <v>0</v>
      </c>
      <c r="AI99" s="690">
        <f t="shared" si="62"/>
        <v>0</v>
      </c>
      <c r="AJ99" s="690">
        <f t="shared" si="62"/>
        <v>0</v>
      </c>
      <c r="AK99" s="696"/>
      <c r="AL99" s="770"/>
      <c r="AM99" s="770"/>
      <c r="AN99" s="770"/>
      <c r="AO99" s="20"/>
      <c r="AP99" s="20"/>
      <c r="AQ99" s="20"/>
      <c r="AR99" s="20"/>
      <c r="AS99" s="20"/>
    </row>
    <row r="100" spans="1:45" s="17" customFormat="1" ht="30">
      <c r="A100" s="703" t="s">
        <v>20</v>
      </c>
      <c r="B100" s="721" t="s">
        <v>116</v>
      </c>
      <c r="C100" s="695"/>
      <c r="D100" s="109">
        <f t="shared" ref="D100" si="63">E100</f>
        <v>394</v>
      </c>
      <c r="E100" s="109">
        <v>394</v>
      </c>
      <c r="F100" s="109">
        <f t="shared" ref="F100" si="64">G100+J100</f>
        <v>394</v>
      </c>
      <c r="G100" s="109">
        <f t="shared" ref="G100" si="65">H100+I100</f>
        <v>394</v>
      </c>
      <c r="H100" s="109"/>
      <c r="I100" s="109">
        <v>394</v>
      </c>
      <c r="J100" s="109">
        <f t="shared" si="42"/>
        <v>0</v>
      </c>
      <c r="K100" s="109"/>
      <c r="L100" s="109"/>
      <c r="M100" s="109">
        <f t="shared" si="43"/>
        <v>0</v>
      </c>
      <c r="N100" s="109"/>
      <c r="O100" s="109"/>
      <c r="P100" s="109">
        <f t="shared" si="44"/>
        <v>394</v>
      </c>
      <c r="Q100" s="109">
        <v>394</v>
      </c>
      <c r="R100" s="109"/>
      <c r="S100" s="109">
        <f>T100+U100</f>
        <v>394</v>
      </c>
      <c r="T100" s="109">
        <v>394</v>
      </c>
      <c r="U100" s="109"/>
      <c r="V100" s="109">
        <f t="shared" ref="V100" si="66">W100+X100</f>
        <v>0</v>
      </c>
      <c r="W100" s="109"/>
      <c r="X100" s="109"/>
      <c r="Y100" s="109">
        <f t="shared" si="55"/>
        <v>0</v>
      </c>
      <c r="Z100" s="109"/>
      <c r="AA100" s="109"/>
      <c r="AB100" s="109">
        <f t="shared" si="59"/>
        <v>0</v>
      </c>
      <c r="AC100" s="109"/>
      <c r="AD100" s="109"/>
      <c r="AE100" s="109">
        <f>AF100+AG100</f>
        <v>400</v>
      </c>
      <c r="AF100" s="109">
        <v>394</v>
      </c>
      <c r="AG100" s="109">
        <v>6</v>
      </c>
      <c r="AH100" s="705" t="s">
        <v>114</v>
      </c>
      <c r="AI100" s="109"/>
      <c r="AJ100" s="109"/>
      <c r="AK100" s="706"/>
      <c r="AL100" s="771"/>
      <c r="AM100" s="771"/>
      <c r="AN100" s="771"/>
      <c r="AO100" s="24"/>
      <c r="AP100" s="24"/>
      <c r="AQ100" s="24"/>
      <c r="AR100" s="24"/>
      <c r="AS100" s="20"/>
    </row>
    <row r="101" spans="1:45" s="17" customFormat="1" ht="32.25" customHeight="1">
      <c r="A101" s="693" t="s">
        <v>137</v>
      </c>
      <c r="B101" s="694" t="s">
        <v>533</v>
      </c>
      <c r="C101" s="695"/>
      <c r="D101" s="690">
        <f t="shared" ref="D101:AJ101" si="67">D102+D177</f>
        <v>243853</v>
      </c>
      <c r="E101" s="690">
        <f t="shared" si="67"/>
        <v>195246</v>
      </c>
      <c r="F101" s="690">
        <f t="shared" si="67"/>
        <v>243853</v>
      </c>
      <c r="G101" s="690">
        <f t="shared" si="67"/>
        <v>195246</v>
      </c>
      <c r="H101" s="690">
        <f t="shared" si="67"/>
        <v>24924</v>
      </c>
      <c r="I101" s="690">
        <f t="shared" si="67"/>
        <v>170322</v>
      </c>
      <c r="J101" s="690">
        <f t="shared" si="67"/>
        <v>48607</v>
      </c>
      <c r="K101" s="690">
        <f t="shared" si="67"/>
        <v>49499.9</v>
      </c>
      <c r="L101" s="690">
        <f t="shared" si="67"/>
        <v>0</v>
      </c>
      <c r="M101" s="690">
        <f t="shared" si="67"/>
        <v>63299.9</v>
      </c>
      <c r="N101" s="690">
        <f t="shared" si="67"/>
        <v>14700</v>
      </c>
      <c r="O101" s="690">
        <f t="shared" si="67"/>
        <v>48599.9</v>
      </c>
      <c r="P101" s="690">
        <f t="shared" si="67"/>
        <v>180546.1</v>
      </c>
      <c r="Q101" s="690">
        <f t="shared" si="67"/>
        <v>180546.1</v>
      </c>
      <c r="R101" s="690">
        <f t="shared" si="67"/>
        <v>0</v>
      </c>
      <c r="S101" s="690">
        <f t="shared" si="67"/>
        <v>30990</v>
      </c>
      <c r="T101" s="690">
        <f t="shared" si="67"/>
        <v>30990</v>
      </c>
      <c r="U101" s="690">
        <f t="shared" si="67"/>
        <v>0</v>
      </c>
      <c r="V101" s="690" t="e">
        <f t="shared" si="67"/>
        <v>#REF!</v>
      </c>
      <c r="W101" s="690" t="e">
        <f t="shared" si="67"/>
        <v>#REF!</v>
      </c>
      <c r="X101" s="690" t="e">
        <f t="shared" si="67"/>
        <v>#REF!</v>
      </c>
      <c r="Y101" s="690" t="e">
        <f t="shared" si="67"/>
        <v>#REF!</v>
      </c>
      <c r="Z101" s="690" t="e">
        <f t="shared" si="67"/>
        <v>#REF!</v>
      </c>
      <c r="AA101" s="690" t="e">
        <f t="shared" si="67"/>
        <v>#REF!</v>
      </c>
      <c r="AB101" s="690" t="e">
        <f t="shared" si="67"/>
        <v>#REF!</v>
      </c>
      <c r="AC101" s="690" t="e">
        <f t="shared" si="67"/>
        <v>#REF!</v>
      </c>
      <c r="AD101" s="690" t="e">
        <f t="shared" si="67"/>
        <v>#REF!</v>
      </c>
      <c r="AE101" s="690" t="e">
        <f t="shared" si="67"/>
        <v>#REF!</v>
      </c>
      <c r="AF101" s="690" t="e">
        <f t="shared" si="67"/>
        <v>#REF!</v>
      </c>
      <c r="AG101" s="690" t="e">
        <f t="shared" si="67"/>
        <v>#REF!</v>
      </c>
      <c r="AH101" s="690" t="e">
        <f t="shared" si="67"/>
        <v>#REF!</v>
      </c>
      <c r="AI101" s="690" t="e">
        <f t="shared" si="67"/>
        <v>#REF!</v>
      </c>
      <c r="AJ101" s="690" t="e">
        <f t="shared" si="67"/>
        <v>#REF!</v>
      </c>
      <c r="AK101" s="696"/>
      <c r="AL101" s="769" t="e">
        <f>AD101+AA101+X101+U101</f>
        <v>#REF!</v>
      </c>
      <c r="AM101" s="769" t="e">
        <f>AC101+Z101+W101+T101</f>
        <v>#REF!</v>
      </c>
      <c r="AN101" s="769" t="e">
        <f>AB101+Y101+V101+S101</f>
        <v>#REF!</v>
      </c>
      <c r="AO101" s="20"/>
      <c r="AP101" s="20"/>
      <c r="AQ101" s="20"/>
      <c r="AR101" s="20"/>
      <c r="AS101" s="20"/>
    </row>
    <row r="102" spans="1:45" s="17" customFormat="1" ht="32.25" customHeight="1">
      <c r="A102" s="693" t="s">
        <v>481</v>
      </c>
      <c r="B102" s="694" t="s">
        <v>534</v>
      </c>
      <c r="C102" s="695"/>
      <c r="D102" s="690">
        <f t="shared" ref="D102:AJ102" si="68">D103+D116+D161+D162+D165+D166+D167+D171+D174+D175</f>
        <v>125163</v>
      </c>
      <c r="E102" s="690">
        <f t="shared" si="68"/>
        <v>112163</v>
      </c>
      <c r="F102" s="690">
        <f t="shared" si="68"/>
        <v>125163</v>
      </c>
      <c r="G102" s="690">
        <f t="shared" si="68"/>
        <v>112163</v>
      </c>
      <c r="H102" s="690">
        <f t="shared" si="68"/>
        <v>0</v>
      </c>
      <c r="I102" s="690">
        <f t="shared" si="68"/>
        <v>112163</v>
      </c>
      <c r="J102" s="690">
        <f t="shared" si="68"/>
        <v>13000</v>
      </c>
      <c r="K102" s="690">
        <f t="shared" si="68"/>
        <v>13000</v>
      </c>
      <c r="L102" s="690">
        <f t="shared" si="68"/>
        <v>0</v>
      </c>
      <c r="M102" s="690">
        <f t="shared" si="68"/>
        <v>13000</v>
      </c>
      <c r="N102" s="690">
        <f t="shared" si="68"/>
        <v>0</v>
      </c>
      <c r="O102" s="690">
        <f t="shared" si="68"/>
        <v>13000</v>
      </c>
      <c r="P102" s="690">
        <f t="shared" si="68"/>
        <v>112163</v>
      </c>
      <c r="Q102" s="690">
        <f t="shared" si="68"/>
        <v>112163</v>
      </c>
      <c r="R102" s="690">
        <f t="shared" si="68"/>
        <v>0</v>
      </c>
      <c r="S102" s="690">
        <f t="shared" si="68"/>
        <v>30990</v>
      </c>
      <c r="T102" s="690">
        <f t="shared" si="68"/>
        <v>30990</v>
      </c>
      <c r="U102" s="690">
        <f t="shared" si="68"/>
        <v>0</v>
      </c>
      <c r="V102" s="690" t="e">
        <f t="shared" si="68"/>
        <v>#REF!</v>
      </c>
      <c r="W102" s="690" t="e">
        <f t="shared" si="68"/>
        <v>#REF!</v>
      </c>
      <c r="X102" s="690" t="e">
        <f t="shared" si="68"/>
        <v>#REF!</v>
      </c>
      <c r="Y102" s="690" t="e">
        <f t="shared" si="68"/>
        <v>#REF!</v>
      </c>
      <c r="Z102" s="690" t="e">
        <f t="shared" si="68"/>
        <v>#REF!</v>
      </c>
      <c r="AA102" s="690" t="e">
        <f t="shared" si="68"/>
        <v>#REF!</v>
      </c>
      <c r="AB102" s="690" t="e">
        <f t="shared" si="68"/>
        <v>#REF!</v>
      </c>
      <c r="AC102" s="690" t="e">
        <f t="shared" si="68"/>
        <v>#REF!</v>
      </c>
      <c r="AD102" s="690" t="e">
        <f t="shared" si="68"/>
        <v>#REF!</v>
      </c>
      <c r="AE102" s="690" t="e">
        <f t="shared" si="68"/>
        <v>#REF!</v>
      </c>
      <c r="AF102" s="690" t="e">
        <f t="shared" si="68"/>
        <v>#REF!</v>
      </c>
      <c r="AG102" s="690" t="e">
        <f t="shared" si="68"/>
        <v>#REF!</v>
      </c>
      <c r="AH102" s="690" t="e">
        <f t="shared" si="68"/>
        <v>#REF!</v>
      </c>
      <c r="AI102" s="690" t="e">
        <f t="shared" si="68"/>
        <v>#REF!</v>
      </c>
      <c r="AJ102" s="690" t="e">
        <f t="shared" si="68"/>
        <v>#REF!</v>
      </c>
      <c r="AK102" s="696"/>
      <c r="AL102" s="769" t="e">
        <f>AD102+AA102+X102+U102</f>
        <v>#REF!</v>
      </c>
      <c r="AM102" s="769" t="e">
        <f>AC102+Z102+W102+T102</f>
        <v>#REF!</v>
      </c>
      <c r="AN102" s="769" t="e">
        <f>AB102+Y102+V102+S102</f>
        <v>#REF!</v>
      </c>
      <c r="AO102" s="20"/>
      <c r="AP102" s="20"/>
      <c r="AQ102" s="20"/>
      <c r="AR102" s="20"/>
      <c r="AS102" s="20"/>
    </row>
    <row r="103" spans="1:45" s="22" customFormat="1" ht="25.5" customHeight="1">
      <c r="A103" s="709" t="s">
        <v>18</v>
      </c>
      <c r="B103" s="697" t="s">
        <v>19</v>
      </c>
      <c r="C103" s="698"/>
      <c r="D103" s="690">
        <f t="shared" ref="D103:AJ103" si="69">SUM(D104:D115)</f>
        <v>29617</v>
      </c>
      <c r="E103" s="690">
        <f t="shared" si="69"/>
        <v>16617</v>
      </c>
      <c r="F103" s="690">
        <f t="shared" si="69"/>
        <v>29617</v>
      </c>
      <c r="G103" s="690">
        <f t="shared" si="69"/>
        <v>16617</v>
      </c>
      <c r="H103" s="690">
        <f t="shared" si="69"/>
        <v>0</v>
      </c>
      <c r="I103" s="690">
        <f t="shared" si="69"/>
        <v>16617</v>
      </c>
      <c r="J103" s="690">
        <f t="shared" si="69"/>
        <v>13000</v>
      </c>
      <c r="K103" s="690">
        <f t="shared" si="69"/>
        <v>13000</v>
      </c>
      <c r="L103" s="690">
        <f t="shared" si="69"/>
        <v>0</v>
      </c>
      <c r="M103" s="690">
        <f t="shared" si="69"/>
        <v>13000</v>
      </c>
      <c r="N103" s="690">
        <f t="shared" si="69"/>
        <v>0</v>
      </c>
      <c r="O103" s="690">
        <f t="shared" si="69"/>
        <v>13000</v>
      </c>
      <c r="P103" s="690">
        <f t="shared" si="69"/>
        <v>16617</v>
      </c>
      <c r="Q103" s="690">
        <f t="shared" si="69"/>
        <v>16617</v>
      </c>
      <c r="R103" s="690">
        <f t="shared" si="69"/>
        <v>0</v>
      </c>
      <c r="S103" s="690">
        <f t="shared" si="69"/>
        <v>14317</v>
      </c>
      <c r="T103" s="690">
        <f t="shared" si="69"/>
        <v>14317</v>
      </c>
      <c r="U103" s="690">
        <f t="shared" si="69"/>
        <v>0</v>
      </c>
      <c r="V103" s="690">
        <f t="shared" si="69"/>
        <v>11667</v>
      </c>
      <c r="W103" s="690">
        <f t="shared" si="69"/>
        <v>8117</v>
      </c>
      <c r="X103" s="690">
        <f t="shared" si="69"/>
        <v>3550</v>
      </c>
      <c r="Y103" s="690">
        <f t="shared" si="69"/>
        <v>500</v>
      </c>
      <c r="Z103" s="690">
        <f t="shared" si="69"/>
        <v>500</v>
      </c>
      <c r="AA103" s="690">
        <f t="shared" si="69"/>
        <v>0</v>
      </c>
      <c r="AB103" s="690">
        <f t="shared" si="69"/>
        <v>0</v>
      </c>
      <c r="AC103" s="690">
        <f t="shared" si="69"/>
        <v>0</v>
      </c>
      <c r="AD103" s="690">
        <f t="shared" si="69"/>
        <v>0</v>
      </c>
      <c r="AE103" s="690">
        <f t="shared" si="69"/>
        <v>6000</v>
      </c>
      <c r="AF103" s="690">
        <f t="shared" si="69"/>
        <v>6000</v>
      </c>
      <c r="AG103" s="690">
        <f t="shared" si="69"/>
        <v>0</v>
      </c>
      <c r="AH103" s="690">
        <f t="shared" si="69"/>
        <v>0</v>
      </c>
      <c r="AI103" s="690">
        <f t="shared" si="69"/>
        <v>0</v>
      </c>
      <c r="AJ103" s="690">
        <f t="shared" si="69"/>
        <v>0</v>
      </c>
      <c r="AK103" s="696"/>
      <c r="AL103" s="770">
        <f>AD103+AA103+X103+U103</f>
        <v>3550</v>
      </c>
      <c r="AM103" s="770">
        <f>AC103+Z103+W103+T103</f>
        <v>22934</v>
      </c>
      <c r="AN103" s="770"/>
      <c r="AO103" s="20"/>
      <c r="AP103" s="20"/>
      <c r="AQ103" s="20"/>
      <c r="AR103" s="20"/>
      <c r="AS103" s="20"/>
    </row>
    <row r="104" spans="1:45" s="17" customFormat="1" ht="20.25" customHeight="1">
      <c r="A104" s="703">
        <v>1</v>
      </c>
      <c r="B104" s="704" t="s">
        <v>492</v>
      </c>
      <c r="C104" s="695"/>
      <c r="D104" s="109">
        <v>3550</v>
      </c>
      <c r="E104" s="109"/>
      <c r="F104" s="109">
        <f t="shared" ref="F104:F115" si="70">G104+J104</f>
        <v>3550</v>
      </c>
      <c r="G104" s="109">
        <f t="shared" ref="G104:G115" si="71">H104+I104</f>
        <v>0</v>
      </c>
      <c r="H104" s="109"/>
      <c r="I104" s="109"/>
      <c r="J104" s="109">
        <f t="shared" ref="J104:J115" si="72">K104+L104</f>
        <v>3550</v>
      </c>
      <c r="K104" s="109">
        <v>3550</v>
      </c>
      <c r="L104" s="109"/>
      <c r="M104" s="109">
        <f t="shared" ref="M104:M115" si="73">N104+O104</f>
        <v>3550</v>
      </c>
      <c r="N104" s="109"/>
      <c r="O104" s="109">
        <v>3550</v>
      </c>
      <c r="P104" s="109">
        <f t="shared" ref="P104:P115" si="74">Q104+R104</f>
        <v>0</v>
      </c>
      <c r="Q104" s="109"/>
      <c r="R104" s="109"/>
      <c r="S104" s="109">
        <f t="shared" ref="S104:S115" si="75">T104+U104</f>
        <v>0</v>
      </c>
      <c r="T104" s="109"/>
      <c r="U104" s="109"/>
      <c r="V104" s="109">
        <f t="shared" ref="V104:V115" si="76">W104+X104</f>
        <v>3550</v>
      </c>
      <c r="W104" s="109"/>
      <c r="X104" s="109">
        <v>3550</v>
      </c>
      <c r="Y104" s="109">
        <f t="shared" ref="Y104:Y115" si="77">Z104+AA104</f>
        <v>0</v>
      </c>
      <c r="Z104" s="109"/>
      <c r="AA104" s="109"/>
      <c r="AB104" s="109">
        <f t="shared" ref="AB104:AB115" si="78">AC104+AD104</f>
        <v>0</v>
      </c>
      <c r="AC104" s="109"/>
      <c r="AD104" s="109"/>
      <c r="AE104" s="109">
        <f t="shared" ref="AE104:AE115" si="79">AF104+AG104</f>
        <v>2000</v>
      </c>
      <c r="AF104" s="109">
        <v>2000</v>
      </c>
      <c r="AG104" s="109"/>
      <c r="AH104" s="705" t="s">
        <v>114</v>
      </c>
      <c r="AI104" s="109"/>
      <c r="AJ104" s="109"/>
      <c r="AK104" s="691"/>
      <c r="AL104" s="771"/>
      <c r="AM104" s="771"/>
      <c r="AN104" s="771"/>
      <c r="AO104" s="24"/>
      <c r="AP104" s="24"/>
      <c r="AQ104" s="24"/>
      <c r="AR104" s="24"/>
      <c r="AS104" s="20"/>
    </row>
    <row r="105" spans="1:45" s="17" customFormat="1" ht="20.25" customHeight="1">
      <c r="A105" s="703">
        <v>2</v>
      </c>
      <c r="B105" s="704" t="s">
        <v>493</v>
      </c>
      <c r="C105" s="695"/>
      <c r="D105" s="109">
        <v>4500</v>
      </c>
      <c r="E105" s="109"/>
      <c r="F105" s="109">
        <f t="shared" si="70"/>
        <v>4500</v>
      </c>
      <c r="G105" s="109">
        <f t="shared" si="71"/>
        <v>0</v>
      </c>
      <c r="H105" s="109"/>
      <c r="I105" s="109"/>
      <c r="J105" s="109">
        <f t="shared" si="72"/>
        <v>4500</v>
      </c>
      <c r="K105" s="109">
        <v>4500</v>
      </c>
      <c r="L105" s="109"/>
      <c r="M105" s="109">
        <f t="shared" si="73"/>
        <v>4500</v>
      </c>
      <c r="N105" s="109"/>
      <c r="O105" s="109">
        <v>4500</v>
      </c>
      <c r="P105" s="109">
        <f t="shared" si="74"/>
        <v>0</v>
      </c>
      <c r="Q105" s="109"/>
      <c r="R105" s="109"/>
      <c r="S105" s="109">
        <f t="shared" si="75"/>
        <v>0</v>
      </c>
      <c r="T105" s="109"/>
      <c r="U105" s="109"/>
      <c r="V105" s="109">
        <f t="shared" si="76"/>
        <v>0</v>
      </c>
      <c r="W105" s="109"/>
      <c r="X105" s="109"/>
      <c r="Y105" s="109">
        <f t="shared" si="77"/>
        <v>0</v>
      </c>
      <c r="Z105" s="109"/>
      <c r="AA105" s="109"/>
      <c r="AB105" s="109">
        <f t="shared" si="78"/>
        <v>0</v>
      </c>
      <c r="AC105" s="109"/>
      <c r="AD105" s="109"/>
      <c r="AE105" s="109">
        <f t="shared" si="79"/>
        <v>2000</v>
      </c>
      <c r="AF105" s="109">
        <v>2000</v>
      </c>
      <c r="AG105" s="109"/>
      <c r="AH105" s="705" t="s">
        <v>114</v>
      </c>
      <c r="AI105" s="109"/>
      <c r="AJ105" s="109"/>
      <c r="AK105" s="691"/>
      <c r="AL105" s="771"/>
      <c r="AM105" s="771"/>
      <c r="AN105" s="771">
        <v>5</v>
      </c>
      <c r="AO105" s="24"/>
      <c r="AP105" s="24"/>
      <c r="AQ105" s="24"/>
      <c r="AR105" s="24"/>
      <c r="AS105" s="20"/>
    </row>
    <row r="106" spans="1:45" s="17" customFormat="1" ht="20.25" customHeight="1">
      <c r="A106" s="703">
        <v>3</v>
      </c>
      <c r="B106" s="704" t="s">
        <v>494</v>
      </c>
      <c r="C106" s="695"/>
      <c r="D106" s="109">
        <v>4950</v>
      </c>
      <c r="E106" s="109"/>
      <c r="F106" s="109">
        <f t="shared" si="70"/>
        <v>4950</v>
      </c>
      <c r="G106" s="109">
        <f t="shared" si="71"/>
        <v>0</v>
      </c>
      <c r="H106" s="109"/>
      <c r="I106" s="109"/>
      <c r="J106" s="109">
        <f t="shared" si="72"/>
        <v>4950</v>
      </c>
      <c r="K106" s="109">
        <v>4950</v>
      </c>
      <c r="L106" s="109"/>
      <c r="M106" s="109">
        <f t="shared" si="73"/>
        <v>4950</v>
      </c>
      <c r="N106" s="109"/>
      <c r="O106" s="109">
        <v>4950</v>
      </c>
      <c r="P106" s="109">
        <f t="shared" si="74"/>
        <v>0</v>
      </c>
      <c r="Q106" s="109"/>
      <c r="R106" s="109"/>
      <c r="S106" s="109">
        <f t="shared" si="75"/>
        <v>0</v>
      </c>
      <c r="T106" s="109"/>
      <c r="U106" s="109"/>
      <c r="V106" s="109">
        <f t="shared" si="76"/>
        <v>0</v>
      </c>
      <c r="W106" s="109"/>
      <c r="X106" s="109"/>
      <c r="Y106" s="109">
        <f t="shared" si="77"/>
        <v>0</v>
      </c>
      <c r="Z106" s="109"/>
      <c r="AA106" s="109"/>
      <c r="AB106" s="109">
        <f t="shared" si="78"/>
        <v>0</v>
      </c>
      <c r="AC106" s="109"/>
      <c r="AD106" s="109"/>
      <c r="AE106" s="109">
        <f t="shared" si="79"/>
        <v>2000</v>
      </c>
      <c r="AF106" s="109">
        <v>2000</v>
      </c>
      <c r="AG106" s="109"/>
      <c r="AH106" s="705" t="s">
        <v>114</v>
      </c>
      <c r="AI106" s="109"/>
      <c r="AJ106" s="109"/>
      <c r="AK106" s="691"/>
      <c r="AL106" s="771"/>
      <c r="AM106" s="771"/>
      <c r="AN106" s="771"/>
      <c r="AO106" s="24"/>
      <c r="AP106" s="24"/>
      <c r="AQ106" s="24"/>
      <c r="AR106" s="24"/>
      <c r="AS106" s="20"/>
    </row>
    <row r="107" spans="1:45" s="17" customFormat="1" ht="20.25" customHeight="1">
      <c r="A107" s="703">
        <v>4</v>
      </c>
      <c r="B107" s="704" t="s">
        <v>495</v>
      </c>
      <c r="C107" s="695"/>
      <c r="D107" s="109">
        <f t="shared" ref="D107:D115" si="80">E107</f>
        <v>1354</v>
      </c>
      <c r="E107" s="109">
        <v>1354</v>
      </c>
      <c r="F107" s="109">
        <f t="shared" si="70"/>
        <v>1354</v>
      </c>
      <c r="G107" s="109">
        <f t="shared" si="71"/>
        <v>1354</v>
      </c>
      <c r="H107" s="109"/>
      <c r="I107" s="109">
        <v>1354</v>
      </c>
      <c r="J107" s="109">
        <f t="shared" si="72"/>
        <v>0</v>
      </c>
      <c r="K107" s="109"/>
      <c r="L107" s="109"/>
      <c r="M107" s="109">
        <f t="shared" si="73"/>
        <v>0</v>
      </c>
      <c r="N107" s="109"/>
      <c r="O107" s="109"/>
      <c r="P107" s="109">
        <f t="shared" si="74"/>
        <v>1354</v>
      </c>
      <c r="Q107" s="109">
        <v>1354</v>
      </c>
      <c r="R107" s="109"/>
      <c r="S107" s="801">
        <f t="shared" si="75"/>
        <v>1354</v>
      </c>
      <c r="T107" s="801">
        <v>1354</v>
      </c>
      <c r="U107" s="109"/>
      <c r="V107" s="109">
        <f t="shared" si="76"/>
        <v>1354</v>
      </c>
      <c r="W107" s="109">
        <v>1354</v>
      </c>
      <c r="X107" s="109"/>
      <c r="Y107" s="109">
        <f t="shared" si="77"/>
        <v>0</v>
      </c>
      <c r="Z107" s="109"/>
      <c r="AA107" s="109"/>
      <c r="AB107" s="109">
        <f t="shared" si="78"/>
        <v>0</v>
      </c>
      <c r="AC107" s="109"/>
      <c r="AD107" s="109"/>
      <c r="AE107" s="109">
        <f t="shared" si="79"/>
        <v>0</v>
      </c>
      <c r="AF107" s="109"/>
      <c r="AG107" s="109"/>
      <c r="AH107" s="705"/>
      <c r="AI107" s="109" t="s">
        <v>114</v>
      </c>
      <c r="AJ107" s="109"/>
      <c r="AK107" s="691"/>
      <c r="AL107" s="771"/>
      <c r="AM107" s="771"/>
      <c r="AN107" s="771"/>
      <c r="AO107" s="24"/>
      <c r="AP107" s="24"/>
      <c r="AQ107" s="24"/>
      <c r="AR107" s="24"/>
      <c r="AS107" s="20"/>
    </row>
    <row r="108" spans="1:45" s="17" customFormat="1" ht="20.25" customHeight="1">
      <c r="A108" s="703">
        <v>5</v>
      </c>
      <c r="B108" s="704" t="s">
        <v>139</v>
      </c>
      <c r="C108" s="695"/>
      <c r="D108" s="109">
        <f t="shared" si="80"/>
        <v>2500</v>
      </c>
      <c r="E108" s="109">
        <v>2500</v>
      </c>
      <c r="F108" s="109">
        <f t="shared" si="70"/>
        <v>2500</v>
      </c>
      <c r="G108" s="109">
        <f t="shared" si="71"/>
        <v>2500</v>
      </c>
      <c r="H108" s="109"/>
      <c r="I108" s="109">
        <v>2500</v>
      </c>
      <c r="J108" s="109">
        <f t="shared" si="72"/>
        <v>0</v>
      </c>
      <c r="K108" s="109"/>
      <c r="L108" s="109"/>
      <c r="M108" s="109">
        <f t="shared" si="73"/>
        <v>0</v>
      </c>
      <c r="N108" s="109"/>
      <c r="O108" s="109"/>
      <c r="P108" s="109">
        <f t="shared" si="74"/>
        <v>2500</v>
      </c>
      <c r="Q108" s="109">
        <v>2500</v>
      </c>
      <c r="R108" s="109"/>
      <c r="S108" s="801">
        <f t="shared" si="75"/>
        <v>2500</v>
      </c>
      <c r="T108" s="801">
        <v>2500</v>
      </c>
      <c r="U108" s="109"/>
      <c r="V108" s="109">
        <f t="shared" si="76"/>
        <v>0</v>
      </c>
      <c r="W108" s="109"/>
      <c r="X108" s="109"/>
      <c r="Y108" s="109">
        <f t="shared" si="77"/>
        <v>0</v>
      </c>
      <c r="Z108" s="109"/>
      <c r="AA108" s="109"/>
      <c r="AB108" s="109">
        <f t="shared" si="78"/>
        <v>0</v>
      </c>
      <c r="AC108" s="109"/>
      <c r="AD108" s="109"/>
      <c r="AE108" s="109">
        <f t="shared" si="79"/>
        <v>0</v>
      </c>
      <c r="AF108" s="109"/>
      <c r="AG108" s="109"/>
      <c r="AH108" s="705"/>
      <c r="AI108" s="109" t="s">
        <v>114</v>
      </c>
      <c r="AJ108" s="109"/>
      <c r="AK108" s="691"/>
      <c r="AL108" s="771"/>
      <c r="AM108" s="771"/>
      <c r="AN108" s="771"/>
      <c r="AO108" s="24"/>
      <c r="AP108" s="24"/>
      <c r="AQ108" s="24"/>
      <c r="AR108" s="24"/>
      <c r="AS108" s="20"/>
    </row>
    <row r="109" spans="1:45" s="17" customFormat="1" ht="20.25" customHeight="1">
      <c r="A109" s="703">
        <v>6</v>
      </c>
      <c r="B109" s="704" t="s">
        <v>496</v>
      </c>
      <c r="C109" s="695"/>
      <c r="D109" s="109">
        <f t="shared" si="80"/>
        <v>1300</v>
      </c>
      <c r="E109" s="109">
        <v>1300</v>
      </c>
      <c r="F109" s="109">
        <f t="shared" si="70"/>
        <v>1300</v>
      </c>
      <c r="G109" s="109">
        <f t="shared" si="71"/>
        <v>1300</v>
      </c>
      <c r="H109" s="109"/>
      <c r="I109" s="109">
        <v>1300</v>
      </c>
      <c r="J109" s="109">
        <f t="shared" si="72"/>
        <v>0</v>
      </c>
      <c r="K109" s="109"/>
      <c r="L109" s="109"/>
      <c r="M109" s="109">
        <f t="shared" si="73"/>
        <v>0</v>
      </c>
      <c r="N109" s="109"/>
      <c r="O109" s="109"/>
      <c r="P109" s="109">
        <f t="shared" si="74"/>
        <v>1300</v>
      </c>
      <c r="Q109" s="109">
        <v>1300</v>
      </c>
      <c r="R109" s="109"/>
      <c r="S109" s="801">
        <f t="shared" si="75"/>
        <v>1300</v>
      </c>
      <c r="T109" s="801">
        <v>1300</v>
      </c>
      <c r="U109" s="109"/>
      <c r="V109" s="109">
        <f t="shared" si="76"/>
        <v>0</v>
      </c>
      <c r="W109" s="109"/>
      <c r="X109" s="109"/>
      <c r="Y109" s="109">
        <f t="shared" si="77"/>
        <v>0</v>
      </c>
      <c r="Z109" s="109"/>
      <c r="AA109" s="109"/>
      <c r="AB109" s="109">
        <f t="shared" si="78"/>
        <v>0</v>
      </c>
      <c r="AC109" s="109"/>
      <c r="AD109" s="109"/>
      <c r="AE109" s="109">
        <f t="shared" si="79"/>
        <v>0</v>
      </c>
      <c r="AF109" s="109"/>
      <c r="AG109" s="109"/>
      <c r="AH109" s="705"/>
      <c r="AI109" s="109" t="s">
        <v>114</v>
      </c>
      <c r="AJ109" s="109"/>
      <c r="AK109" s="691"/>
      <c r="AL109" s="771"/>
      <c r="AM109" s="771"/>
      <c r="AN109" s="771"/>
      <c r="AO109" s="24"/>
      <c r="AP109" s="24"/>
      <c r="AQ109" s="24"/>
      <c r="AR109" s="24"/>
      <c r="AS109" s="20"/>
    </row>
    <row r="110" spans="1:45" s="17" customFormat="1" ht="20.25" customHeight="1">
      <c r="A110" s="703">
        <v>7</v>
      </c>
      <c r="B110" s="704" t="s">
        <v>497</v>
      </c>
      <c r="C110" s="695"/>
      <c r="D110" s="109">
        <f t="shared" si="80"/>
        <v>500</v>
      </c>
      <c r="E110" s="109">
        <v>500</v>
      </c>
      <c r="F110" s="109">
        <f t="shared" si="70"/>
        <v>500</v>
      </c>
      <c r="G110" s="109">
        <f t="shared" si="71"/>
        <v>500</v>
      </c>
      <c r="H110" s="109"/>
      <c r="I110" s="109">
        <v>500</v>
      </c>
      <c r="J110" s="109">
        <f t="shared" si="72"/>
        <v>0</v>
      </c>
      <c r="K110" s="109"/>
      <c r="L110" s="109"/>
      <c r="M110" s="109">
        <f t="shared" si="73"/>
        <v>0</v>
      </c>
      <c r="N110" s="109"/>
      <c r="O110" s="109"/>
      <c r="P110" s="109">
        <f t="shared" si="74"/>
        <v>500</v>
      </c>
      <c r="Q110" s="109">
        <v>500</v>
      </c>
      <c r="R110" s="109"/>
      <c r="S110" s="801">
        <f t="shared" si="75"/>
        <v>500</v>
      </c>
      <c r="T110" s="801">
        <v>500</v>
      </c>
      <c r="U110" s="109"/>
      <c r="V110" s="109">
        <f t="shared" si="76"/>
        <v>0</v>
      </c>
      <c r="W110" s="109"/>
      <c r="X110" s="109"/>
      <c r="Y110" s="109">
        <f t="shared" si="77"/>
        <v>500</v>
      </c>
      <c r="Z110" s="109">
        <v>500</v>
      </c>
      <c r="AA110" s="109"/>
      <c r="AB110" s="109">
        <f t="shared" si="78"/>
        <v>0</v>
      </c>
      <c r="AC110" s="109"/>
      <c r="AD110" s="109"/>
      <c r="AE110" s="109">
        <f t="shared" si="79"/>
        <v>0</v>
      </c>
      <c r="AF110" s="109"/>
      <c r="AG110" s="109"/>
      <c r="AH110" s="705"/>
      <c r="AI110" s="109" t="s">
        <v>114</v>
      </c>
      <c r="AJ110" s="109"/>
      <c r="AK110" s="691"/>
      <c r="AL110" s="771"/>
      <c r="AM110" s="771"/>
      <c r="AN110" s="771"/>
      <c r="AO110" s="24"/>
      <c r="AP110" s="24"/>
      <c r="AQ110" s="24"/>
      <c r="AR110" s="24"/>
      <c r="AS110" s="20"/>
    </row>
    <row r="111" spans="1:45" s="17" customFormat="1" ht="30">
      <c r="A111" s="724">
        <v>8</v>
      </c>
      <c r="B111" s="721" t="s">
        <v>140</v>
      </c>
      <c r="C111" s="695"/>
      <c r="D111" s="109">
        <f t="shared" si="80"/>
        <v>700</v>
      </c>
      <c r="E111" s="109">
        <v>700</v>
      </c>
      <c r="F111" s="109">
        <f t="shared" si="70"/>
        <v>700</v>
      </c>
      <c r="G111" s="109">
        <f t="shared" si="71"/>
        <v>700</v>
      </c>
      <c r="H111" s="109"/>
      <c r="I111" s="109">
        <v>700</v>
      </c>
      <c r="J111" s="109">
        <f t="shared" si="72"/>
        <v>0</v>
      </c>
      <c r="K111" s="109"/>
      <c r="L111" s="109"/>
      <c r="M111" s="109">
        <f t="shared" si="73"/>
        <v>0</v>
      </c>
      <c r="N111" s="109"/>
      <c r="O111" s="109"/>
      <c r="P111" s="109">
        <f t="shared" si="74"/>
        <v>700</v>
      </c>
      <c r="Q111" s="109">
        <v>700</v>
      </c>
      <c r="R111" s="109"/>
      <c r="S111" s="801">
        <f t="shared" si="75"/>
        <v>700</v>
      </c>
      <c r="T111" s="801">
        <v>700</v>
      </c>
      <c r="U111" s="109"/>
      <c r="V111" s="109"/>
      <c r="W111" s="109"/>
      <c r="X111" s="109"/>
      <c r="Y111" s="109">
        <f t="shared" si="77"/>
        <v>0</v>
      </c>
      <c r="Z111" s="109"/>
      <c r="AA111" s="109"/>
      <c r="AB111" s="109">
        <f t="shared" si="78"/>
        <v>0</v>
      </c>
      <c r="AC111" s="109"/>
      <c r="AD111" s="109"/>
      <c r="AE111" s="109">
        <f t="shared" si="79"/>
        <v>0</v>
      </c>
      <c r="AF111" s="109"/>
      <c r="AG111" s="109"/>
      <c r="AH111" s="109"/>
      <c r="AI111" s="705" t="s">
        <v>114</v>
      </c>
      <c r="AJ111" s="109"/>
      <c r="AK111" s="691"/>
      <c r="AL111" s="798"/>
      <c r="AM111" s="771"/>
      <c r="AN111" s="771"/>
      <c r="AO111" s="24"/>
      <c r="AP111" s="24"/>
      <c r="AQ111" s="24"/>
      <c r="AR111" s="24"/>
      <c r="AS111" s="20"/>
    </row>
    <row r="112" spans="1:45" s="22" customFormat="1" ht="45">
      <c r="A112" s="724">
        <v>9</v>
      </c>
      <c r="B112" s="721" t="s">
        <v>498</v>
      </c>
      <c r="C112" s="698"/>
      <c r="D112" s="109">
        <f t="shared" si="80"/>
        <v>2500</v>
      </c>
      <c r="E112" s="109">
        <v>2500</v>
      </c>
      <c r="F112" s="109">
        <f t="shared" si="70"/>
        <v>2500</v>
      </c>
      <c r="G112" s="109">
        <f t="shared" si="71"/>
        <v>2500</v>
      </c>
      <c r="H112" s="109"/>
      <c r="I112" s="109">
        <v>2500</v>
      </c>
      <c r="J112" s="109">
        <f t="shared" si="72"/>
        <v>0</v>
      </c>
      <c r="K112" s="109"/>
      <c r="L112" s="109"/>
      <c r="M112" s="109">
        <f t="shared" si="73"/>
        <v>0</v>
      </c>
      <c r="N112" s="109"/>
      <c r="O112" s="109"/>
      <c r="P112" s="109">
        <f t="shared" si="74"/>
        <v>2500</v>
      </c>
      <c r="Q112" s="109">
        <v>2500</v>
      </c>
      <c r="R112" s="109"/>
      <c r="S112" s="801">
        <f t="shared" si="75"/>
        <v>2500</v>
      </c>
      <c r="T112" s="801">
        <v>2500</v>
      </c>
      <c r="U112" s="109"/>
      <c r="V112" s="109">
        <f t="shared" si="76"/>
        <v>0</v>
      </c>
      <c r="W112" s="699"/>
      <c r="X112" s="699"/>
      <c r="Y112" s="109">
        <f t="shared" si="77"/>
        <v>0</v>
      </c>
      <c r="Z112" s="109"/>
      <c r="AA112" s="109"/>
      <c r="AB112" s="109">
        <f t="shared" si="78"/>
        <v>0</v>
      </c>
      <c r="AC112" s="699"/>
      <c r="AD112" s="699"/>
      <c r="AE112" s="109">
        <f t="shared" si="79"/>
        <v>0</v>
      </c>
      <c r="AF112" s="699"/>
      <c r="AG112" s="699"/>
      <c r="AH112" s="699"/>
      <c r="AI112" s="699"/>
      <c r="AJ112" s="699"/>
      <c r="AK112" s="691"/>
      <c r="AL112" s="798"/>
      <c r="AM112" s="770"/>
      <c r="AN112" s="770"/>
      <c r="AO112" s="20"/>
      <c r="AP112" s="20"/>
      <c r="AQ112" s="20"/>
      <c r="AR112" s="20"/>
      <c r="AS112" s="20"/>
    </row>
    <row r="113" spans="1:45" s="17" customFormat="1" ht="20.25" customHeight="1">
      <c r="A113" s="703">
        <v>10</v>
      </c>
      <c r="B113" s="704" t="s">
        <v>141</v>
      </c>
      <c r="C113" s="695"/>
      <c r="D113" s="109">
        <f t="shared" si="80"/>
        <v>3300</v>
      </c>
      <c r="E113" s="109">
        <v>3300</v>
      </c>
      <c r="F113" s="109">
        <f t="shared" si="70"/>
        <v>3300</v>
      </c>
      <c r="G113" s="109">
        <f t="shared" si="71"/>
        <v>3300</v>
      </c>
      <c r="H113" s="109"/>
      <c r="I113" s="109">
        <v>3300</v>
      </c>
      <c r="J113" s="109">
        <f t="shared" si="72"/>
        <v>0</v>
      </c>
      <c r="K113" s="109"/>
      <c r="L113" s="109"/>
      <c r="M113" s="109">
        <f t="shared" si="73"/>
        <v>0</v>
      </c>
      <c r="N113" s="109"/>
      <c r="O113" s="109"/>
      <c r="P113" s="109">
        <f t="shared" si="74"/>
        <v>3300</v>
      </c>
      <c r="Q113" s="109">
        <v>3300</v>
      </c>
      <c r="R113" s="109"/>
      <c r="S113" s="801">
        <f t="shared" si="75"/>
        <v>1000</v>
      </c>
      <c r="T113" s="801">
        <v>1000</v>
      </c>
      <c r="U113" s="109"/>
      <c r="V113" s="109">
        <f t="shared" si="76"/>
        <v>2300</v>
      </c>
      <c r="W113" s="109">
        <v>2300</v>
      </c>
      <c r="X113" s="109"/>
      <c r="Y113" s="109">
        <f t="shared" si="77"/>
        <v>0</v>
      </c>
      <c r="Z113" s="109"/>
      <c r="AA113" s="109"/>
      <c r="AB113" s="109">
        <f t="shared" si="78"/>
        <v>0</v>
      </c>
      <c r="AC113" s="109"/>
      <c r="AD113" s="109"/>
      <c r="AE113" s="109">
        <f t="shared" si="79"/>
        <v>0</v>
      </c>
      <c r="AF113" s="109"/>
      <c r="AG113" s="109"/>
      <c r="AH113" s="705"/>
      <c r="AI113" s="109"/>
      <c r="AJ113" s="109"/>
      <c r="AK113" s="691"/>
      <c r="AL113" s="771"/>
      <c r="AM113" s="771"/>
      <c r="AN113" s="771"/>
      <c r="AO113" s="24"/>
      <c r="AP113" s="24"/>
      <c r="AQ113" s="24"/>
      <c r="AR113" s="24"/>
      <c r="AS113" s="20"/>
    </row>
    <row r="114" spans="1:45" s="17" customFormat="1" ht="20.25" customHeight="1">
      <c r="A114" s="703">
        <v>11</v>
      </c>
      <c r="B114" s="704" t="s">
        <v>499</v>
      </c>
      <c r="C114" s="695"/>
      <c r="D114" s="109">
        <f t="shared" si="80"/>
        <v>2463</v>
      </c>
      <c r="E114" s="109">
        <v>2463</v>
      </c>
      <c r="F114" s="109">
        <f t="shared" si="70"/>
        <v>2463</v>
      </c>
      <c r="G114" s="109">
        <f t="shared" si="71"/>
        <v>2463</v>
      </c>
      <c r="H114" s="109"/>
      <c r="I114" s="109">
        <v>2463</v>
      </c>
      <c r="J114" s="109">
        <f t="shared" si="72"/>
        <v>0</v>
      </c>
      <c r="K114" s="109"/>
      <c r="L114" s="109"/>
      <c r="M114" s="109">
        <f t="shared" si="73"/>
        <v>0</v>
      </c>
      <c r="N114" s="109"/>
      <c r="O114" s="109"/>
      <c r="P114" s="109">
        <f t="shared" si="74"/>
        <v>2463</v>
      </c>
      <c r="Q114" s="109">
        <v>2463</v>
      </c>
      <c r="R114" s="109"/>
      <c r="S114" s="801">
        <f t="shared" si="75"/>
        <v>2463</v>
      </c>
      <c r="T114" s="801">
        <v>2463</v>
      </c>
      <c r="U114" s="109"/>
      <c r="V114" s="109">
        <f t="shared" si="76"/>
        <v>2463</v>
      </c>
      <c r="W114" s="109">
        <v>2463</v>
      </c>
      <c r="X114" s="109"/>
      <c r="Y114" s="109">
        <f t="shared" si="77"/>
        <v>0</v>
      </c>
      <c r="Z114" s="109"/>
      <c r="AA114" s="109"/>
      <c r="AB114" s="109">
        <f t="shared" si="78"/>
        <v>0</v>
      </c>
      <c r="AC114" s="109"/>
      <c r="AD114" s="109"/>
      <c r="AE114" s="109">
        <f t="shared" si="79"/>
        <v>0</v>
      </c>
      <c r="AF114" s="109"/>
      <c r="AG114" s="109"/>
      <c r="AH114" s="705"/>
      <c r="AI114" s="109"/>
      <c r="AJ114" s="109"/>
      <c r="AK114" s="691"/>
      <c r="AL114" s="771"/>
      <c r="AM114" s="771"/>
      <c r="AN114" s="771"/>
      <c r="AO114" s="24"/>
      <c r="AP114" s="24"/>
      <c r="AQ114" s="24"/>
      <c r="AR114" s="24"/>
      <c r="AS114" s="20"/>
    </row>
    <row r="115" spans="1:45" s="17" customFormat="1" ht="20.25" customHeight="1">
      <c r="A115" s="703">
        <v>12</v>
      </c>
      <c r="B115" s="704" t="s">
        <v>500</v>
      </c>
      <c r="C115" s="695"/>
      <c r="D115" s="109">
        <f t="shared" si="80"/>
        <v>2000</v>
      </c>
      <c r="E115" s="109">
        <v>2000</v>
      </c>
      <c r="F115" s="109">
        <f t="shared" si="70"/>
        <v>2000</v>
      </c>
      <c r="G115" s="109">
        <f t="shared" si="71"/>
        <v>2000</v>
      </c>
      <c r="H115" s="109"/>
      <c r="I115" s="109">
        <v>2000</v>
      </c>
      <c r="J115" s="109">
        <f t="shared" si="72"/>
        <v>0</v>
      </c>
      <c r="K115" s="109"/>
      <c r="L115" s="109"/>
      <c r="M115" s="109">
        <f t="shared" si="73"/>
        <v>0</v>
      </c>
      <c r="N115" s="109"/>
      <c r="O115" s="109"/>
      <c r="P115" s="109">
        <f t="shared" si="74"/>
        <v>2000</v>
      </c>
      <c r="Q115" s="109">
        <v>2000</v>
      </c>
      <c r="R115" s="109"/>
      <c r="S115" s="801">
        <f t="shared" si="75"/>
        <v>2000</v>
      </c>
      <c r="T115" s="801">
        <v>2000</v>
      </c>
      <c r="U115" s="109"/>
      <c r="V115" s="109">
        <f t="shared" si="76"/>
        <v>2000</v>
      </c>
      <c r="W115" s="109">
        <v>2000</v>
      </c>
      <c r="X115" s="109"/>
      <c r="Y115" s="109">
        <f t="shared" si="77"/>
        <v>0</v>
      </c>
      <c r="Z115" s="109"/>
      <c r="AA115" s="109"/>
      <c r="AB115" s="109">
        <f t="shared" si="78"/>
        <v>0</v>
      </c>
      <c r="AC115" s="109"/>
      <c r="AD115" s="109"/>
      <c r="AE115" s="109">
        <f t="shared" si="79"/>
        <v>0</v>
      </c>
      <c r="AF115" s="109"/>
      <c r="AG115" s="109"/>
      <c r="AH115" s="705"/>
      <c r="AI115" s="109"/>
      <c r="AJ115" s="109"/>
      <c r="AK115" s="691"/>
      <c r="AL115" s="771"/>
      <c r="AM115" s="771"/>
      <c r="AN115" s="771"/>
      <c r="AO115" s="24"/>
      <c r="AP115" s="24"/>
      <c r="AQ115" s="24"/>
      <c r="AR115" s="24"/>
      <c r="AS115" s="20"/>
    </row>
    <row r="116" spans="1:45" s="22" customFormat="1" ht="25.5" customHeight="1">
      <c r="A116" s="709" t="s">
        <v>189</v>
      </c>
      <c r="B116" s="697" t="s">
        <v>23</v>
      </c>
      <c r="C116" s="698"/>
      <c r="D116" s="690">
        <f t="shared" ref="D116:AJ116" si="81">SUM(D117:D160)</f>
        <v>62313</v>
      </c>
      <c r="E116" s="690">
        <f t="shared" si="81"/>
        <v>62313</v>
      </c>
      <c r="F116" s="690">
        <f t="shared" si="81"/>
        <v>62313</v>
      </c>
      <c r="G116" s="690">
        <f t="shared" si="81"/>
        <v>62313</v>
      </c>
      <c r="H116" s="690">
        <f t="shared" si="81"/>
        <v>0</v>
      </c>
      <c r="I116" s="690">
        <f t="shared" si="81"/>
        <v>62313</v>
      </c>
      <c r="J116" s="690">
        <f t="shared" si="81"/>
        <v>0</v>
      </c>
      <c r="K116" s="690">
        <f t="shared" si="81"/>
        <v>0</v>
      </c>
      <c r="L116" s="690">
        <f t="shared" si="81"/>
        <v>0</v>
      </c>
      <c r="M116" s="690">
        <f t="shared" si="81"/>
        <v>0</v>
      </c>
      <c r="N116" s="690">
        <f t="shared" si="81"/>
        <v>0</v>
      </c>
      <c r="O116" s="690">
        <f t="shared" si="81"/>
        <v>0</v>
      </c>
      <c r="P116" s="690">
        <f t="shared" si="81"/>
        <v>62313</v>
      </c>
      <c r="Q116" s="690">
        <f t="shared" si="81"/>
        <v>62313</v>
      </c>
      <c r="R116" s="690">
        <f t="shared" si="81"/>
        <v>0</v>
      </c>
      <c r="S116" s="690">
        <f t="shared" si="81"/>
        <v>12519</v>
      </c>
      <c r="T116" s="690">
        <f t="shared" si="81"/>
        <v>12519</v>
      </c>
      <c r="U116" s="690">
        <f t="shared" si="81"/>
        <v>0</v>
      </c>
      <c r="V116" s="690">
        <f t="shared" si="81"/>
        <v>12510</v>
      </c>
      <c r="W116" s="690">
        <f t="shared" si="81"/>
        <v>12510</v>
      </c>
      <c r="X116" s="690">
        <f t="shared" si="81"/>
        <v>0</v>
      </c>
      <c r="Y116" s="690">
        <f t="shared" si="81"/>
        <v>23584</v>
      </c>
      <c r="Z116" s="690">
        <f t="shared" si="81"/>
        <v>23584</v>
      </c>
      <c r="AA116" s="690">
        <f t="shared" si="81"/>
        <v>0</v>
      </c>
      <c r="AB116" s="690">
        <f t="shared" si="81"/>
        <v>26219</v>
      </c>
      <c r="AC116" s="690">
        <f t="shared" si="81"/>
        <v>26219</v>
      </c>
      <c r="AD116" s="690">
        <f t="shared" si="81"/>
        <v>0</v>
      </c>
      <c r="AE116" s="690">
        <f t="shared" si="81"/>
        <v>0</v>
      </c>
      <c r="AF116" s="690">
        <f t="shared" si="81"/>
        <v>0</v>
      </c>
      <c r="AG116" s="690">
        <f t="shared" si="81"/>
        <v>0</v>
      </c>
      <c r="AH116" s="690">
        <f t="shared" si="81"/>
        <v>0</v>
      </c>
      <c r="AI116" s="690">
        <f t="shared" si="81"/>
        <v>0</v>
      </c>
      <c r="AJ116" s="690">
        <f t="shared" si="81"/>
        <v>0</v>
      </c>
      <c r="AK116" s="696"/>
      <c r="AL116" s="770">
        <f>AD116+AA116+X116+U116</f>
        <v>0</v>
      </c>
      <c r="AM116" s="770">
        <f>AC116+Z116+W116+T116</f>
        <v>74832</v>
      </c>
      <c r="AN116" s="770">
        <f>AB116+Y116+V116+S116</f>
        <v>74832</v>
      </c>
      <c r="AO116" s="20"/>
      <c r="AP116" s="20"/>
      <c r="AQ116" s="20"/>
      <c r="AR116" s="20"/>
      <c r="AS116" s="20"/>
    </row>
    <row r="117" spans="1:45" s="17" customFormat="1" ht="45">
      <c r="A117" s="724">
        <v>1</v>
      </c>
      <c r="B117" s="721" t="s">
        <v>231</v>
      </c>
      <c r="C117" s="695"/>
      <c r="D117" s="109">
        <f t="shared" ref="D117:D160" si="82">E117</f>
        <v>2654</v>
      </c>
      <c r="E117" s="109">
        <v>2654</v>
      </c>
      <c r="F117" s="109">
        <f t="shared" ref="F117:F160" si="83">G117+J117</f>
        <v>2654</v>
      </c>
      <c r="G117" s="109">
        <f t="shared" ref="G117:G160" si="84">H117+I117</f>
        <v>2654</v>
      </c>
      <c r="H117" s="772"/>
      <c r="I117" s="109">
        <v>2654</v>
      </c>
      <c r="J117" s="109">
        <f t="shared" ref="J117:J160" si="85">K117+L117</f>
        <v>0</v>
      </c>
      <c r="K117" s="772"/>
      <c r="L117" s="773"/>
      <c r="M117" s="109">
        <f t="shared" ref="M117:M160" si="86">N117+O117</f>
        <v>0</v>
      </c>
      <c r="N117" s="774"/>
      <c r="O117" s="774"/>
      <c r="P117" s="109">
        <f t="shared" ref="P117:P160" si="87">Q117+R117</f>
        <v>2654</v>
      </c>
      <c r="Q117" s="109">
        <v>2654</v>
      </c>
      <c r="R117" s="774"/>
      <c r="S117" s="801">
        <f t="shared" ref="S117:S160" si="88">T117+U117</f>
        <v>2654</v>
      </c>
      <c r="T117" s="801">
        <v>2654</v>
      </c>
      <c r="U117" s="109"/>
      <c r="V117" s="109">
        <f t="shared" ref="V117:V160" si="89">W117+X117</f>
        <v>2654</v>
      </c>
      <c r="W117" s="773">
        <v>2654</v>
      </c>
      <c r="X117" s="773"/>
      <c r="Y117" s="109">
        <f t="shared" ref="Y117:Y160" si="90">Z117+AA117</f>
        <v>0</v>
      </c>
      <c r="Z117" s="109"/>
      <c r="AA117" s="109"/>
      <c r="AB117" s="109">
        <f t="shared" ref="AB117:AB160" si="91">AC117+AD117</f>
        <v>0</v>
      </c>
      <c r="AC117" s="109"/>
      <c r="AD117" s="109"/>
      <c r="AE117" s="109"/>
      <c r="AF117" s="109"/>
      <c r="AG117" s="109"/>
      <c r="AH117" s="109"/>
      <c r="AI117" s="705" t="s">
        <v>114</v>
      </c>
      <c r="AJ117" s="109"/>
      <c r="AK117" s="691"/>
      <c r="AL117" s="771"/>
      <c r="AM117" s="771"/>
      <c r="AN117" s="771"/>
      <c r="AO117" s="24"/>
      <c r="AP117" s="24"/>
      <c r="AQ117" s="24"/>
      <c r="AR117" s="24"/>
      <c r="AS117" s="20"/>
    </row>
    <row r="118" spans="1:45" s="17" customFormat="1" ht="30">
      <c r="A118" s="724">
        <v>2</v>
      </c>
      <c r="B118" s="721" t="s">
        <v>190</v>
      </c>
      <c r="C118" s="695"/>
      <c r="D118" s="109">
        <f t="shared" si="82"/>
        <v>1604</v>
      </c>
      <c r="E118" s="109">
        <v>1604</v>
      </c>
      <c r="F118" s="109">
        <f t="shared" si="83"/>
        <v>1604</v>
      </c>
      <c r="G118" s="109">
        <f t="shared" si="84"/>
        <v>1604</v>
      </c>
      <c r="H118" s="109"/>
      <c r="I118" s="109">
        <v>1604</v>
      </c>
      <c r="J118" s="109">
        <f t="shared" si="85"/>
        <v>0</v>
      </c>
      <c r="K118" s="109"/>
      <c r="L118" s="109"/>
      <c r="M118" s="109">
        <f t="shared" si="86"/>
        <v>0</v>
      </c>
      <c r="N118" s="109"/>
      <c r="O118" s="109"/>
      <c r="P118" s="109">
        <f t="shared" si="87"/>
        <v>1604</v>
      </c>
      <c r="Q118" s="109">
        <v>1604</v>
      </c>
      <c r="R118" s="109"/>
      <c r="S118" s="801">
        <f t="shared" si="88"/>
        <v>1604</v>
      </c>
      <c r="T118" s="801">
        <v>1604</v>
      </c>
      <c r="U118" s="109"/>
      <c r="V118" s="109">
        <f t="shared" si="89"/>
        <v>1604</v>
      </c>
      <c r="W118" s="109">
        <v>1604</v>
      </c>
      <c r="X118" s="109"/>
      <c r="Y118" s="109">
        <f t="shared" si="90"/>
        <v>0</v>
      </c>
      <c r="Z118" s="109"/>
      <c r="AA118" s="109"/>
      <c r="AB118" s="109">
        <f t="shared" si="91"/>
        <v>0</v>
      </c>
      <c r="AC118" s="109"/>
      <c r="AD118" s="109"/>
      <c r="AE118" s="109"/>
      <c r="AF118" s="109"/>
      <c r="AG118" s="109"/>
      <c r="AH118" s="109"/>
      <c r="AI118" s="705" t="s">
        <v>114</v>
      </c>
      <c r="AJ118" s="109"/>
      <c r="AK118" s="691"/>
      <c r="AL118" s="798"/>
      <c r="AM118" s="771"/>
      <c r="AN118" s="771"/>
      <c r="AO118" s="24"/>
      <c r="AP118" s="24"/>
      <c r="AQ118" s="24"/>
      <c r="AR118" s="24"/>
      <c r="AS118" s="20"/>
    </row>
    <row r="119" spans="1:45" s="17" customFormat="1" ht="30">
      <c r="A119" s="724">
        <v>3</v>
      </c>
      <c r="B119" s="721" t="s">
        <v>191</v>
      </c>
      <c r="C119" s="695"/>
      <c r="D119" s="109">
        <f t="shared" si="82"/>
        <v>500</v>
      </c>
      <c r="E119" s="109">
        <v>500</v>
      </c>
      <c r="F119" s="109">
        <f t="shared" si="83"/>
        <v>500</v>
      </c>
      <c r="G119" s="109">
        <f t="shared" si="84"/>
        <v>500</v>
      </c>
      <c r="H119" s="109"/>
      <c r="I119" s="109">
        <v>500</v>
      </c>
      <c r="J119" s="109">
        <f t="shared" si="85"/>
        <v>0</v>
      </c>
      <c r="K119" s="109"/>
      <c r="L119" s="109"/>
      <c r="M119" s="109">
        <f t="shared" si="86"/>
        <v>0</v>
      </c>
      <c r="N119" s="109"/>
      <c r="O119" s="109"/>
      <c r="P119" s="109">
        <f t="shared" si="87"/>
        <v>500</v>
      </c>
      <c r="Q119" s="109">
        <v>500</v>
      </c>
      <c r="R119" s="109"/>
      <c r="S119" s="801">
        <f t="shared" si="88"/>
        <v>500</v>
      </c>
      <c r="T119" s="801">
        <v>500</v>
      </c>
      <c r="U119" s="109"/>
      <c r="V119" s="109">
        <f t="shared" si="89"/>
        <v>500</v>
      </c>
      <c r="W119" s="109">
        <v>500</v>
      </c>
      <c r="X119" s="109"/>
      <c r="Y119" s="109">
        <f t="shared" si="90"/>
        <v>0</v>
      </c>
      <c r="Z119" s="109"/>
      <c r="AA119" s="109"/>
      <c r="AB119" s="109">
        <f t="shared" si="91"/>
        <v>0</v>
      </c>
      <c r="AC119" s="109"/>
      <c r="AD119" s="109"/>
      <c r="AE119" s="109"/>
      <c r="AF119" s="109"/>
      <c r="AG119" s="109"/>
      <c r="AH119" s="109"/>
      <c r="AI119" s="705" t="s">
        <v>114</v>
      </c>
      <c r="AJ119" s="109"/>
      <c r="AK119" s="691"/>
      <c r="AL119" s="798"/>
      <c r="AM119" s="771"/>
      <c r="AN119" s="771"/>
      <c r="AO119" s="24"/>
      <c r="AP119" s="24"/>
      <c r="AQ119" s="24"/>
      <c r="AR119" s="24"/>
      <c r="AS119" s="20"/>
    </row>
    <row r="120" spans="1:45" s="17" customFormat="1" ht="30">
      <c r="A120" s="724">
        <v>4</v>
      </c>
      <c r="B120" s="721" t="s">
        <v>192</v>
      </c>
      <c r="C120" s="695"/>
      <c r="D120" s="109">
        <f t="shared" si="82"/>
        <v>300</v>
      </c>
      <c r="E120" s="109">
        <v>300</v>
      </c>
      <c r="F120" s="109">
        <f t="shared" si="83"/>
        <v>300</v>
      </c>
      <c r="G120" s="109">
        <f t="shared" si="84"/>
        <v>300</v>
      </c>
      <c r="H120" s="109"/>
      <c r="I120" s="109">
        <v>300</v>
      </c>
      <c r="J120" s="109">
        <f t="shared" si="85"/>
        <v>0</v>
      </c>
      <c r="K120" s="109"/>
      <c r="L120" s="109"/>
      <c r="M120" s="109">
        <f t="shared" si="86"/>
        <v>0</v>
      </c>
      <c r="N120" s="109"/>
      <c r="O120" s="109"/>
      <c r="P120" s="109">
        <f t="shared" si="87"/>
        <v>300</v>
      </c>
      <c r="Q120" s="109">
        <v>300</v>
      </c>
      <c r="R120" s="109"/>
      <c r="S120" s="801">
        <f t="shared" si="88"/>
        <v>300</v>
      </c>
      <c r="T120" s="801">
        <v>300</v>
      </c>
      <c r="U120" s="109"/>
      <c r="V120" s="109">
        <f t="shared" si="89"/>
        <v>300</v>
      </c>
      <c r="W120" s="109">
        <v>300</v>
      </c>
      <c r="X120" s="109"/>
      <c r="Y120" s="109">
        <f t="shared" si="90"/>
        <v>0</v>
      </c>
      <c r="Z120" s="109"/>
      <c r="AA120" s="109"/>
      <c r="AB120" s="109">
        <f t="shared" si="91"/>
        <v>0</v>
      </c>
      <c r="AC120" s="109"/>
      <c r="AD120" s="109"/>
      <c r="AE120" s="109"/>
      <c r="AF120" s="109"/>
      <c r="AG120" s="109"/>
      <c r="AH120" s="109"/>
      <c r="AI120" s="705" t="s">
        <v>114</v>
      </c>
      <c r="AJ120" s="109"/>
      <c r="AK120" s="691"/>
      <c r="AL120" s="798"/>
      <c r="AM120" s="771"/>
      <c r="AN120" s="771"/>
      <c r="AO120" s="24"/>
      <c r="AP120" s="24"/>
      <c r="AQ120" s="24"/>
      <c r="AR120" s="24"/>
      <c r="AS120" s="20"/>
    </row>
    <row r="121" spans="1:45" s="17" customFormat="1" ht="30">
      <c r="A121" s="724">
        <v>5</v>
      </c>
      <c r="B121" s="721" t="s">
        <v>232</v>
      </c>
      <c r="C121" s="695"/>
      <c r="D121" s="109">
        <f t="shared" si="82"/>
        <v>1050</v>
      </c>
      <c r="E121" s="109">
        <v>1050</v>
      </c>
      <c r="F121" s="109">
        <f t="shared" si="83"/>
        <v>1050</v>
      </c>
      <c r="G121" s="109">
        <f t="shared" si="84"/>
        <v>1050</v>
      </c>
      <c r="H121" s="109"/>
      <c r="I121" s="109">
        <v>1050</v>
      </c>
      <c r="J121" s="109">
        <f t="shared" si="85"/>
        <v>0</v>
      </c>
      <c r="K121" s="109"/>
      <c r="L121" s="109"/>
      <c r="M121" s="109">
        <f t="shared" si="86"/>
        <v>0</v>
      </c>
      <c r="N121" s="109"/>
      <c r="O121" s="109"/>
      <c r="P121" s="109">
        <f t="shared" si="87"/>
        <v>1050</v>
      </c>
      <c r="Q121" s="109">
        <v>1050</v>
      </c>
      <c r="R121" s="109"/>
      <c r="S121" s="801">
        <f t="shared" si="88"/>
        <v>1050</v>
      </c>
      <c r="T121" s="801">
        <v>1050</v>
      </c>
      <c r="U121" s="109"/>
      <c r="V121" s="109">
        <f t="shared" si="89"/>
        <v>1050</v>
      </c>
      <c r="W121" s="109">
        <v>1050</v>
      </c>
      <c r="X121" s="109"/>
      <c r="Y121" s="109">
        <f t="shared" si="90"/>
        <v>0</v>
      </c>
      <c r="Z121" s="109"/>
      <c r="AA121" s="109"/>
      <c r="AB121" s="109">
        <f t="shared" si="91"/>
        <v>0</v>
      </c>
      <c r="AC121" s="109"/>
      <c r="AD121" s="109"/>
      <c r="AE121" s="109"/>
      <c r="AF121" s="109"/>
      <c r="AG121" s="109"/>
      <c r="AH121" s="109"/>
      <c r="AI121" s="705" t="s">
        <v>114</v>
      </c>
      <c r="AJ121" s="109"/>
      <c r="AK121" s="691"/>
      <c r="AL121" s="798"/>
      <c r="AM121" s="771"/>
      <c r="AN121" s="771"/>
      <c r="AO121" s="24"/>
      <c r="AP121" s="24"/>
      <c r="AQ121" s="24"/>
      <c r="AR121" s="24"/>
      <c r="AS121" s="20"/>
    </row>
    <row r="122" spans="1:45" s="17" customFormat="1" ht="20.25" customHeight="1">
      <c r="A122" s="703">
        <v>6</v>
      </c>
      <c r="B122" s="704" t="s">
        <v>193</v>
      </c>
      <c r="C122" s="695"/>
      <c r="D122" s="109">
        <f t="shared" si="82"/>
        <v>2000</v>
      </c>
      <c r="E122" s="109">
        <v>2000</v>
      </c>
      <c r="F122" s="109">
        <f t="shared" si="83"/>
        <v>2000</v>
      </c>
      <c r="G122" s="109">
        <f t="shared" si="84"/>
        <v>2000</v>
      </c>
      <c r="H122" s="109"/>
      <c r="I122" s="109">
        <v>2000</v>
      </c>
      <c r="J122" s="109">
        <f t="shared" si="85"/>
        <v>0</v>
      </c>
      <c r="K122" s="109"/>
      <c r="L122" s="109"/>
      <c r="M122" s="109">
        <f t="shared" si="86"/>
        <v>0</v>
      </c>
      <c r="N122" s="109"/>
      <c r="O122" s="109"/>
      <c r="P122" s="109">
        <f t="shared" si="87"/>
        <v>2000</v>
      </c>
      <c r="Q122" s="109">
        <v>2000</v>
      </c>
      <c r="R122" s="109"/>
      <c r="S122" s="801">
        <f t="shared" si="88"/>
        <v>1000</v>
      </c>
      <c r="T122" s="801">
        <v>1000</v>
      </c>
      <c r="U122" s="109"/>
      <c r="V122" s="109">
        <f t="shared" si="89"/>
        <v>2000</v>
      </c>
      <c r="W122" s="109">
        <v>2000</v>
      </c>
      <c r="X122" s="109"/>
      <c r="Y122" s="109">
        <f t="shared" si="90"/>
        <v>0</v>
      </c>
      <c r="Z122" s="109"/>
      <c r="AA122" s="109"/>
      <c r="AB122" s="109">
        <f t="shared" si="91"/>
        <v>0</v>
      </c>
      <c r="AC122" s="109"/>
      <c r="AD122" s="109"/>
      <c r="AE122" s="109"/>
      <c r="AF122" s="109"/>
      <c r="AG122" s="109"/>
      <c r="AH122" s="705"/>
      <c r="AI122" s="109" t="s">
        <v>114</v>
      </c>
      <c r="AJ122" s="109"/>
      <c r="AK122" s="691"/>
      <c r="AL122" s="771"/>
      <c r="AM122" s="771"/>
      <c r="AN122" s="771"/>
      <c r="AO122" s="24"/>
      <c r="AP122" s="24"/>
      <c r="AQ122" s="24"/>
      <c r="AR122" s="24"/>
      <c r="AS122" s="20"/>
    </row>
    <row r="123" spans="1:45" s="17" customFormat="1" ht="45">
      <c r="A123" s="724">
        <v>7</v>
      </c>
      <c r="B123" s="721" t="s">
        <v>194</v>
      </c>
      <c r="C123" s="695"/>
      <c r="D123" s="109">
        <f t="shared" si="82"/>
        <v>500</v>
      </c>
      <c r="E123" s="109">
        <v>500</v>
      </c>
      <c r="F123" s="109">
        <f t="shared" si="83"/>
        <v>500</v>
      </c>
      <c r="G123" s="109">
        <f t="shared" si="84"/>
        <v>500</v>
      </c>
      <c r="H123" s="109"/>
      <c r="I123" s="109">
        <v>500</v>
      </c>
      <c r="J123" s="109">
        <f t="shared" si="85"/>
        <v>0</v>
      </c>
      <c r="K123" s="109"/>
      <c r="L123" s="109"/>
      <c r="M123" s="109">
        <f t="shared" si="86"/>
        <v>0</v>
      </c>
      <c r="N123" s="109"/>
      <c r="O123" s="109"/>
      <c r="P123" s="109">
        <f t="shared" si="87"/>
        <v>500</v>
      </c>
      <c r="Q123" s="109">
        <v>500</v>
      </c>
      <c r="R123" s="109"/>
      <c r="S123" s="801">
        <f t="shared" si="88"/>
        <v>500</v>
      </c>
      <c r="T123" s="801">
        <v>500</v>
      </c>
      <c r="U123" s="109"/>
      <c r="V123" s="109">
        <f t="shared" si="89"/>
        <v>500</v>
      </c>
      <c r="W123" s="109">
        <v>500</v>
      </c>
      <c r="X123" s="109"/>
      <c r="Y123" s="109">
        <f t="shared" si="90"/>
        <v>0</v>
      </c>
      <c r="Z123" s="109"/>
      <c r="AA123" s="109"/>
      <c r="AB123" s="109">
        <f t="shared" si="91"/>
        <v>0</v>
      </c>
      <c r="AC123" s="109"/>
      <c r="AD123" s="109"/>
      <c r="AE123" s="109"/>
      <c r="AF123" s="109"/>
      <c r="AG123" s="109"/>
      <c r="AH123" s="109"/>
      <c r="AI123" s="705" t="s">
        <v>114</v>
      </c>
      <c r="AJ123" s="109"/>
      <c r="AK123" s="691"/>
      <c r="AL123" s="771"/>
      <c r="AM123" s="771"/>
      <c r="AN123" s="771"/>
      <c r="AO123" s="24"/>
      <c r="AP123" s="24"/>
      <c r="AQ123" s="24"/>
      <c r="AR123" s="24"/>
      <c r="AS123" s="20"/>
    </row>
    <row r="124" spans="1:45" s="17" customFormat="1" ht="30">
      <c r="A124" s="724">
        <v>8</v>
      </c>
      <c r="B124" s="721" t="s">
        <v>195</v>
      </c>
      <c r="C124" s="695"/>
      <c r="D124" s="109">
        <f t="shared" si="82"/>
        <v>1504</v>
      </c>
      <c r="E124" s="775">
        <v>1504</v>
      </c>
      <c r="F124" s="109">
        <f t="shared" si="83"/>
        <v>1504</v>
      </c>
      <c r="G124" s="109">
        <f t="shared" si="84"/>
        <v>1504</v>
      </c>
      <c r="H124" s="775"/>
      <c r="I124" s="775">
        <v>1504</v>
      </c>
      <c r="J124" s="109">
        <f t="shared" si="85"/>
        <v>0</v>
      </c>
      <c r="K124" s="775"/>
      <c r="L124" s="773"/>
      <c r="M124" s="109">
        <f t="shared" si="86"/>
        <v>0</v>
      </c>
      <c r="N124" s="774"/>
      <c r="O124" s="774"/>
      <c r="P124" s="109">
        <f t="shared" si="87"/>
        <v>1504</v>
      </c>
      <c r="Q124" s="775">
        <v>1504</v>
      </c>
      <c r="R124" s="774"/>
      <c r="S124" s="801">
        <f t="shared" si="88"/>
        <v>1000</v>
      </c>
      <c r="T124" s="801">
        <v>1000</v>
      </c>
      <c r="U124" s="109"/>
      <c r="V124" s="109">
        <f t="shared" si="89"/>
        <v>1504</v>
      </c>
      <c r="W124" s="775">
        <v>1504</v>
      </c>
      <c r="X124" s="773"/>
      <c r="Y124" s="109">
        <f t="shared" si="90"/>
        <v>0</v>
      </c>
      <c r="Z124" s="109"/>
      <c r="AA124" s="109"/>
      <c r="AB124" s="109">
        <f t="shared" si="91"/>
        <v>0</v>
      </c>
      <c r="AC124" s="109"/>
      <c r="AD124" s="109"/>
      <c r="AE124" s="109"/>
      <c r="AF124" s="109"/>
      <c r="AG124" s="109"/>
      <c r="AH124" s="109"/>
      <c r="AI124" s="705" t="s">
        <v>114</v>
      </c>
      <c r="AJ124" s="109"/>
      <c r="AK124" s="691"/>
      <c r="AL124" s="771"/>
      <c r="AM124" s="771"/>
      <c r="AN124" s="771"/>
      <c r="AO124" s="24"/>
      <c r="AP124" s="24"/>
      <c r="AQ124" s="24"/>
      <c r="AR124" s="24"/>
      <c r="AS124" s="20"/>
    </row>
    <row r="125" spans="1:45" s="17" customFormat="1" ht="45">
      <c r="A125" s="724">
        <v>9</v>
      </c>
      <c r="B125" s="721" t="s">
        <v>196</v>
      </c>
      <c r="C125" s="695"/>
      <c r="D125" s="109">
        <f t="shared" si="82"/>
        <v>838</v>
      </c>
      <c r="E125" s="776">
        <v>838</v>
      </c>
      <c r="F125" s="109">
        <f t="shared" si="83"/>
        <v>838</v>
      </c>
      <c r="G125" s="109">
        <f t="shared" si="84"/>
        <v>838</v>
      </c>
      <c r="H125" s="776"/>
      <c r="I125" s="776">
        <v>838</v>
      </c>
      <c r="J125" s="109">
        <f t="shared" si="85"/>
        <v>0</v>
      </c>
      <c r="K125" s="776"/>
      <c r="L125" s="773"/>
      <c r="M125" s="109">
        <f t="shared" si="86"/>
        <v>0</v>
      </c>
      <c r="N125" s="774"/>
      <c r="O125" s="774"/>
      <c r="P125" s="109">
        <f t="shared" si="87"/>
        <v>838</v>
      </c>
      <c r="Q125" s="776">
        <v>838</v>
      </c>
      <c r="R125" s="774"/>
      <c r="S125" s="801">
        <f t="shared" si="88"/>
        <v>838</v>
      </c>
      <c r="T125" s="801">
        <v>838</v>
      </c>
      <c r="U125" s="109"/>
      <c r="V125" s="109">
        <f t="shared" si="89"/>
        <v>838</v>
      </c>
      <c r="W125" s="776">
        <v>838</v>
      </c>
      <c r="X125" s="773"/>
      <c r="Y125" s="109">
        <f t="shared" si="90"/>
        <v>0</v>
      </c>
      <c r="Z125" s="109"/>
      <c r="AA125" s="109"/>
      <c r="AB125" s="109">
        <f t="shared" si="91"/>
        <v>0</v>
      </c>
      <c r="AC125" s="109"/>
      <c r="AD125" s="109"/>
      <c r="AE125" s="109"/>
      <c r="AF125" s="109"/>
      <c r="AG125" s="109"/>
      <c r="AH125" s="109"/>
      <c r="AI125" s="705" t="s">
        <v>114</v>
      </c>
      <c r="AJ125" s="109"/>
      <c r="AK125" s="691"/>
      <c r="AL125" s="771"/>
      <c r="AM125" s="771"/>
      <c r="AN125" s="771"/>
      <c r="AO125" s="24"/>
      <c r="AP125" s="24"/>
      <c r="AQ125" s="24"/>
      <c r="AR125" s="24"/>
      <c r="AS125" s="20"/>
    </row>
    <row r="126" spans="1:45" s="17" customFormat="1" ht="30">
      <c r="A126" s="724">
        <v>10</v>
      </c>
      <c r="B126" s="721" t="s">
        <v>197</v>
      </c>
      <c r="C126" s="695"/>
      <c r="D126" s="109">
        <f t="shared" si="82"/>
        <v>980</v>
      </c>
      <c r="E126" s="109">
        <v>980</v>
      </c>
      <c r="F126" s="109">
        <f t="shared" si="83"/>
        <v>980</v>
      </c>
      <c r="G126" s="109">
        <f t="shared" si="84"/>
        <v>980</v>
      </c>
      <c r="H126" s="109"/>
      <c r="I126" s="109">
        <v>980</v>
      </c>
      <c r="J126" s="109">
        <f t="shared" si="85"/>
        <v>0</v>
      </c>
      <c r="K126" s="109"/>
      <c r="L126" s="109"/>
      <c r="M126" s="109">
        <f t="shared" si="86"/>
        <v>0</v>
      </c>
      <c r="N126" s="109"/>
      <c r="O126" s="109"/>
      <c r="P126" s="109">
        <f t="shared" si="87"/>
        <v>980</v>
      </c>
      <c r="Q126" s="109">
        <v>980</v>
      </c>
      <c r="R126" s="109"/>
      <c r="S126" s="801">
        <f t="shared" si="88"/>
        <v>980</v>
      </c>
      <c r="T126" s="801">
        <v>980</v>
      </c>
      <c r="U126" s="109"/>
      <c r="V126" s="109">
        <f t="shared" si="89"/>
        <v>980</v>
      </c>
      <c r="W126" s="109">
        <v>980</v>
      </c>
      <c r="X126" s="109"/>
      <c r="Y126" s="109">
        <f t="shared" si="90"/>
        <v>0</v>
      </c>
      <c r="Z126" s="109"/>
      <c r="AA126" s="109"/>
      <c r="AB126" s="109">
        <f t="shared" si="91"/>
        <v>0</v>
      </c>
      <c r="AC126" s="109"/>
      <c r="AD126" s="109"/>
      <c r="AE126" s="109"/>
      <c r="AF126" s="109"/>
      <c r="AG126" s="109"/>
      <c r="AH126" s="109"/>
      <c r="AI126" s="705" t="s">
        <v>114</v>
      </c>
      <c r="AJ126" s="109"/>
      <c r="AK126" s="691"/>
      <c r="AL126" s="771"/>
      <c r="AM126" s="771"/>
      <c r="AN126" s="771"/>
      <c r="AO126" s="24"/>
      <c r="AP126" s="24"/>
      <c r="AQ126" s="24"/>
      <c r="AR126" s="24"/>
      <c r="AS126" s="20"/>
    </row>
    <row r="127" spans="1:45" s="17" customFormat="1" ht="30">
      <c r="A127" s="724">
        <v>11</v>
      </c>
      <c r="B127" s="721" t="s">
        <v>198</v>
      </c>
      <c r="C127" s="695"/>
      <c r="D127" s="109">
        <f t="shared" si="82"/>
        <v>580</v>
      </c>
      <c r="E127" s="109">
        <v>580</v>
      </c>
      <c r="F127" s="109">
        <f t="shared" si="83"/>
        <v>580</v>
      </c>
      <c r="G127" s="109">
        <f t="shared" si="84"/>
        <v>580</v>
      </c>
      <c r="H127" s="109"/>
      <c r="I127" s="109">
        <v>580</v>
      </c>
      <c r="J127" s="109">
        <f t="shared" si="85"/>
        <v>0</v>
      </c>
      <c r="K127" s="109"/>
      <c r="L127" s="109"/>
      <c r="M127" s="109">
        <f t="shared" si="86"/>
        <v>0</v>
      </c>
      <c r="N127" s="109"/>
      <c r="O127" s="109"/>
      <c r="P127" s="109">
        <f t="shared" si="87"/>
        <v>580</v>
      </c>
      <c r="Q127" s="109">
        <v>580</v>
      </c>
      <c r="R127" s="109"/>
      <c r="S127" s="801">
        <f t="shared" si="88"/>
        <v>580</v>
      </c>
      <c r="T127" s="801">
        <v>580</v>
      </c>
      <c r="U127" s="109"/>
      <c r="V127" s="109">
        <f t="shared" si="89"/>
        <v>580</v>
      </c>
      <c r="W127" s="109">
        <v>580</v>
      </c>
      <c r="X127" s="109"/>
      <c r="Y127" s="109">
        <f t="shared" si="90"/>
        <v>0</v>
      </c>
      <c r="Z127" s="109"/>
      <c r="AA127" s="109"/>
      <c r="AB127" s="109">
        <f t="shared" si="91"/>
        <v>0</v>
      </c>
      <c r="AC127" s="109"/>
      <c r="AD127" s="109"/>
      <c r="AE127" s="109"/>
      <c r="AF127" s="109"/>
      <c r="AG127" s="109"/>
      <c r="AH127" s="109"/>
      <c r="AI127" s="705" t="s">
        <v>114</v>
      </c>
      <c r="AJ127" s="109"/>
      <c r="AK127" s="691"/>
      <c r="AL127" s="771"/>
      <c r="AM127" s="771"/>
      <c r="AN127" s="771"/>
      <c r="AO127" s="24"/>
      <c r="AP127" s="24"/>
      <c r="AQ127" s="24"/>
      <c r="AR127" s="24"/>
      <c r="AS127" s="20"/>
    </row>
    <row r="128" spans="1:45" s="17" customFormat="1" ht="30">
      <c r="A128" s="724">
        <v>12</v>
      </c>
      <c r="B128" s="721" t="s">
        <v>199</v>
      </c>
      <c r="C128" s="695"/>
      <c r="D128" s="109">
        <f t="shared" si="82"/>
        <v>1854</v>
      </c>
      <c r="E128" s="773">
        <v>1854</v>
      </c>
      <c r="F128" s="109">
        <f t="shared" si="83"/>
        <v>1854</v>
      </c>
      <c r="G128" s="109">
        <f t="shared" si="84"/>
        <v>1854</v>
      </c>
      <c r="H128" s="773"/>
      <c r="I128" s="773">
        <v>1854</v>
      </c>
      <c r="J128" s="109">
        <f t="shared" si="85"/>
        <v>0</v>
      </c>
      <c r="K128" s="773"/>
      <c r="L128" s="773"/>
      <c r="M128" s="109">
        <f t="shared" si="86"/>
        <v>0</v>
      </c>
      <c r="N128" s="774"/>
      <c r="O128" s="774"/>
      <c r="P128" s="109">
        <f t="shared" si="87"/>
        <v>1854</v>
      </c>
      <c r="Q128" s="773">
        <v>1854</v>
      </c>
      <c r="R128" s="774"/>
      <c r="S128" s="801">
        <f t="shared" si="88"/>
        <v>1513</v>
      </c>
      <c r="T128" s="801">
        <v>1513</v>
      </c>
      <c r="U128" s="109"/>
      <c r="V128" s="109">
        <f t="shared" si="89"/>
        <v>0</v>
      </c>
      <c r="W128" s="773"/>
      <c r="X128" s="773"/>
      <c r="Y128" s="109">
        <f t="shared" si="90"/>
        <v>1854</v>
      </c>
      <c r="Z128" s="773">
        <v>1854</v>
      </c>
      <c r="AA128" s="109"/>
      <c r="AB128" s="109">
        <f t="shared" si="91"/>
        <v>0</v>
      </c>
      <c r="AC128" s="109"/>
      <c r="AD128" s="109"/>
      <c r="AE128" s="109"/>
      <c r="AF128" s="109"/>
      <c r="AG128" s="109"/>
      <c r="AH128" s="109"/>
      <c r="AI128" s="705" t="s">
        <v>114</v>
      </c>
      <c r="AJ128" s="109"/>
      <c r="AK128" s="691"/>
      <c r="AL128" s="771"/>
      <c r="AM128" s="771"/>
      <c r="AN128" s="771"/>
      <c r="AO128" s="24"/>
      <c r="AP128" s="24"/>
      <c r="AQ128" s="24"/>
      <c r="AR128" s="24"/>
      <c r="AS128" s="20"/>
    </row>
    <row r="129" spans="1:45" s="17" customFormat="1" ht="30">
      <c r="A129" s="724">
        <v>13</v>
      </c>
      <c r="B129" s="721" t="s">
        <v>200</v>
      </c>
      <c r="C129" s="695"/>
      <c r="D129" s="109">
        <f t="shared" si="82"/>
        <v>300</v>
      </c>
      <c r="E129" s="109">
        <v>300</v>
      </c>
      <c r="F129" s="109">
        <f t="shared" si="83"/>
        <v>300</v>
      </c>
      <c r="G129" s="109">
        <f t="shared" si="84"/>
        <v>300</v>
      </c>
      <c r="H129" s="109"/>
      <c r="I129" s="109">
        <v>300</v>
      </c>
      <c r="J129" s="109">
        <f t="shared" si="85"/>
        <v>0</v>
      </c>
      <c r="K129" s="109"/>
      <c r="L129" s="109"/>
      <c r="M129" s="109">
        <f t="shared" si="86"/>
        <v>0</v>
      </c>
      <c r="N129" s="109"/>
      <c r="O129" s="109"/>
      <c r="P129" s="109">
        <f t="shared" si="87"/>
        <v>300</v>
      </c>
      <c r="Q129" s="109">
        <v>300</v>
      </c>
      <c r="R129" s="109"/>
      <c r="S129" s="109">
        <f t="shared" si="88"/>
        <v>0</v>
      </c>
      <c r="T129" s="109"/>
      <c r="U129" s="109"/>
      <c r="V129" s="109">
        <f t="shared" si="89"/>
        <v>0</v>
      </c>
      <c r="W129" s="109"/>
      <c r="X129" s="109"/>
      <c r="Y129" s="109">
        <f t="shared" si="90"/>
        <v>300</v>
      </c>
      <c r="Z129" s="109">
        <v>300</v>
      </c>
      <c r="AA129" s="109"/>
      <c r="AB129" s="109">
        <f t="shared" si="91"/>
        <v>0</v>
      </c>
      <c r="AC129" s="109"/>
      <c r="AD129" s="109"/>
      <c r="AE129" s="109"/>
      <c r="AF129" s="109"/>
      <c r="AG129" s="109"/>
      <c r="AH129" s="109"/>
      <c r="AI129" s="109"/>
      <c r="AJ129" s="109"/>
      <c r="AK129" s="691"/>
      <c r="AL129" s="771"/>
      <c r="AM129" s="771"/>
      <c r="AN129" s="771"/>
      <c r="AO129" s="24"/>
      <c r="AP129" s="24"/>
      <c r="AQ129" s="24"/>
      <c r="AR129" s="24"/>
      <c r="AS129" s="20"/>
    </row>
    <row r="130" spans="1:45" s="17" customFormat="1" ht="45">
      <c r="A130" s="724">
        <v>14</v>
      </c>
      <c r="B130" s="721" t="s">
        <v>201</v>
      </c>
      <c r="C130" s="695"/>
      <c r="D130" s="109">
        <f t="shared" si="82"/>
        <v>1616</v>
      </c>
      <c r="E130" s="109">
        <v>1616</v>
      </c>
      <c r="F130" s="109">
        <f t="shared" si="83"/>
        <v>1616</v>
      </c>
      <c r="G130" s="109">
        <f t="shared" si="84"/>
        <v>1616</v>
      </c>
      <c r="H130" s="109"/>
      <c r="I130" s="109">
        <v>1616</v>
      </c>
      <c r="J130" s="109">
        <f t="shared" si="85"/>
        <v>0</v>
      </c>
      <c r="K130" s="109"/>
      <c r="L130" s="109"/>
      <c r="M130" s="109">
        <f t="shared" si="86"/>
        <v>0</v>
      </c>
      <c r="N130" s="109"/>
      <c r="O130" s="109"/>
      <c r="P130" s="109">
        <f t="shared" si="87"/>
        <v>1616</v>
      </c>
      <c r="Q130" s="109">
        <v>1616</v>
      </c>
      <c r="R130" s="109"/>
      <c r="S130" s="109">
        <f t="shared" si="88"/>
        <v>0</v>
      </c>
      <c r="T130" s="109"/>
      <c r="U130" s="109"/>
      <c r="V130" s="109">
        <f t="shared" si="89"/>
        <v>0</v>
      </c>
      <c r="W130" s="109"/>
      <c r="X130" s="109"/>
      <c r="Y130" s="109">
        <f t="shared" si="90"/>
        <v>1616</v>
      </c>
      <c r="Z130" s="109">
        <v>1616</v>
      </c>
      <c r="AA130" s="109"/>
      <c r="AB130" s="109">
        <f t="shared" si="91"/>
        <v>0</v>
      </c>
      <c r="AC130" s="109"/>
      <c r="AD130" s="109"/>
      <c r="AE130" s="109"/>
      <c r="AF130" s="109"/>
      <c r="AG130" s="109"/>
      <c r="AH130" s="109"/>
      <c r="AI130" s="109"/>
      <c r="AJ130" s="109"/>
      <c r="AK130" s="691"/>
      <c r="AL130" s="771"/>
      <c r="AM130" s="771"/>
      <c r="AN130" s="771"/>
      <c r="AO130" s="24"/>
      <c r="AP130" s="24"/>
      <c r="AQ130" s="24"/>
      <c r="AR130" s="24"/>
      <c r="AS130" s="20"/>
    </row>
    <row r="131" spans="1:45" s="17" customFormat="1" ht="45">
      <c r="A131" s="724">
        <v>15</v>
      </c>
      <c r="B131" s="721" t="s">
        <v>202</v>
      </c>
      <c r="C131" s="695"/>
      <c r="D131" s="109">
        <f t="shared" si="82"/>
        <v>2538</v>
      </c>
      <c r="E131" s="777">
        <v>2538</v>
      </c>
      <c r="F131" s="109">
        <f t="shared" si="83"/>
        <v>2538</v>
      </c>
      <c r="G131" s="109">
        <f t="shared" si="84"/>
        <v>2538</v>
      </c>
      <c r="H131" s="777"/>
      <c r="I131" s="777">
        <v>2538</v>
      </c>
      <c r="J131" s="109">
        <f t="shared" si="85"/>
        <v>0</v>
      </c>
      <c r="K131" s="777"/>
      <c r="L131" s="778"/>
      <c r="M131" s="109">
        <f t="shared" si="86"/>
        <v>0</v>
      </c>
      <c r="N131" s="774"/>
      <c r="O131" s="774"/>
      <c r="P131" s="109">
        <f t="shared" si="87"/>
        <v>2538</v>
      </c>
      <c r="Q131" s="777">
        <v>2538</v>
      </c>
      <c r="R131" s="774"/>
      <c r="S131" s="109">
        <f t="shared" si="88"/>
        <v>0</v>
      </c>
      <c r="T131" s="109"/>
      <c r="U131" s="109"/>
      <c r="V131" s="109">
        <f t="shared" si="89"/>
        <v>0</v>
      </c>
      <c r="W131" s="109"/>
      <c r="X131" s="109"/>
      <c r="Y131" s="109">
        <f t="shared" si="90"/>
        <v>2538</v>
      </c>
      <c r="Z131" s="779">
        <v>2538</v>
      </c>
      <c r="AA131" s="773"/>
      <c r="AB131" s="109">
        <f t="shared" si="91"/>
        <v>0</v>
      </c>
      <c r="AC131" s="109"/>
      <c r="AD131" s="109"/>
      <c r="AE131" s="109"/>
      <c r="AF131" s="109"/>
      <c r="AG131" s="109"/>
      <c r="AH131" s="109"/>
      <c r="AI131" s="109"/>
      <c r="AJ131" s="109"/>
      <c r="AK131" s="691"/>
      <c r="AL131" s="771">
        <f>L12-AL12</f>
        <v>7912</v>
      </c>
      <c r="AM131" s="771"/>
      <c r="AN131" s="771"/>
      <c r="AO131" s="24"/>
      <c r="AP131" s="24"/>
      <c r="AQ131" s="24"/>
      <c r="AR131" s="24"/>
      <c r="AS131" s="20"/>
    </row>
    <row r="132" spans="1:45" s="17" customFormat="1" ht="30">
      <c r="A132" s="724">
        <v>16</v>
      </c>
      <c r="B132" s="721" t="s">
        <v>203</v>
      </c>
      <c r="C132" s="695"/>
      <c r="D132" s="109">
        <f t="shared" si="82"/>
        <v>1138</v>
      </c>
      <c r="E132" s="731">
        <v>1138</v>
      </c>
      <c r="F132" s="109">
        <f t="shared" si="83"/>
        <v>1138</v>
      </c>
      <c r="G132" s="109">
        <f t="shared" si="84"/>
        <v>1138</v>
      </c>
      <c r="H132" s="731"/>
      <c r="I132" s="731">
        <v>1138</v>
      </c>
      <c r="J132" s="109">
        <f t="shared" si="85"/>
        <v>0</v>
      </c>
      <c r="K132" s="731"/>
      <c r="L132" s="727"/>
      <c r="M132" s="109">
        <f t="shared" si="86"/>
        <v>0</v>
      </c>
      <c r="N132" s="727"/>
      <c r="O132" s="727"/>
      <c r="P132" s="109">
        <f t="shared" si="87"/>
        <v>1138</v>
      </c>
      <c r="Q132" s="731">
        <v>1138</v>
      </c>
      <c r="R132" s="727"/>
      <c r="S132" s="109">
        <f t="shared" si="88"/>
        <v>0</v>
      </c>
      <c r="T132" s="109"/>
      <c r="U132" s="109"/>
      <c r="V132" s="109">
        <f t="shared" si="89"/>
        <v>0</v>
      </c>
      <c r="W132" s="109"/>
      <c r="X132" s="109"/>
      <c r="Y132" s="109">
        <f t="shared" si="90"/>
        <v>1138</v>
      </c>
      <c r="Z132" s="780">
        <v>1138</v>
      </c>
      <c r="AA132" s="773"/>
      <c r="AB132" s="109">
        <f t="shared" si="91"/>
        <v>0</v>
      </c>
      <c r="AC132" s="109"/>
      <c r="AD132" s="109"/>
      <c r="AE132" s="109"/>
      <c r="AF132" s="109"/>
      <c r="AG132" s="109"/>
      <c r="AH132" s="109"/>
      <c r="AI132" s="109"/>
      <c r="AJ132" s="109"/>
      <c r="AK132" s="691"/>
      <c r="AL132" s="771"/>
      <c r="AM132" s="771"/>
      <c r="AN132" s="771"/>
      <c r="AO132" s="24"/>
      <c r="AP132" s="24"/>
      <c r="AQ132" s="24"/>
      <c r="AR132" s="24"/>
      <c r="AS132" s="20"/>
    </row>
    <row r="133" spans="1:45" s="17" customFormat="1" ht="20.25" customHeight="1">
      <c r="A133" s="703">
        <v>17</v>
      </c>
      <c r="B133" s="704" t="s">
        <v>204</v>
      </c>
      <c r="C133" s="695"/>
      <c r="D133" s="109">
        <f t="shared" si="82"/>
        <v>2000</v>
      </c>
      <c r="E133" s="109">
        <v>2000</v>
      </c>
      <c r="F133" s="109">
        <f t="shared" si="83"/>
        <v>2000</v>
      </c>
      <c r="G133" s="109">
        <f t="shared" si="84"/>
        <v>2000</v>
      </c>
      <c r="H133" s="109"/>
      <c r="I133" s="109">
        <v>2000</v>
      </c>
      <c r="J133" s="109">
        <f t="shared" si="85"/>
        <v>0</v>
      </c>
      <c r="K133" s="109"/>
      <c r="L133" s="109"/>
      <c r="M133" s="109">
        <f t="shared" si="86"/>
        <v>0</v>
      </c>
      <c r="N133" s="109"/>
      <c r="O133" s="109"/>
      <c r="P133" s="109">
        <f t="shared" si="87"/>
        <v>2000</v>
      </c>
      <c r="Q133" s="109">
        <v>2000</v>
      </c>
      <c r="R133" s="109"/>
      <c r="S133" s="109">
        <f t="shared" si="88"/>
        <v>0</v>
      </c>
      <c r="T133" s="109"/>
      <c r="U133" s="109"/>
      <c r="V133" s="109">
        <f t="shared" si="89"/>
        <v>0</v>
      </c>
      <c r="W133" s="109"/>
      <c r="X133" s="109"/>
      <c r="Y133" s="109">
        <f t="shared" si="90"/>
        <v>2000</v>
      </c>
      <c r="Z133" s="109">
        <v>2000</v>
      </c>
      <c r="AA133" s="109"/>
      <c r="AB133" s="109">
        <f t="shared" si="91"/>
        <v>0</v>
      </c>
      <c r="AC133" s="109"/>
      <c r="AD133" s="109"/>
      <c r="AE133" s="109"/>
      <c r="AF133" s="109"/>
      <c r="AG133" s="109"/>
      <c r="AH133" s="705"/>
      <c r="AI133" s="109"/>
      <c r="AJ133" s="109"/>
      <c r="AK133" s="691"/>
      <c r="AL133" s="771"/>
      <c r="AM133" s="771"/>
      <c r="AN133" s="771"/>
      <c r="AO133" s="24"/>
      <c r="AP133" s="24"/>
      <c r="AQ133" s="24"/>
      <c r="AR133" s="24"/>
      <c r="AS133" s="20"/>
    </row>
    <row r="134" spans="1:45" s="17" customFormat="1" ht="30">
      <c r="A134" s="724">
        <v>18</v>
      </c>
      <c r="B134" s="721" t="s">
        <v>205</v>
      </c>
      <c r="C134" s="695"/>
      <c r="D134" s="109">
        <f t="shared" si="82"/>
        <v>2000</v>
      </c>
      <c r="E134" s="773">
        <v>2000</v>
      </c>
      <c r="F134" s="109">
        <f t="shared" si="83"/>
        <v>2000</v>
      </c>
      <c r="G134" s="109">
        <f t="shared" si="84"/>
        <v>2000</v>
      </c>
      <c r="H134" s="773"/>
      <c r="I134" s="773">
        <v>2000</v>
      </c>
      <c r="J134" s="109">
        <f t="shared" si="85"/>
        <v>0</v>
      </c>
      <c r="K134" s="773"/>
      <c r="L134" s="773"/>
      <c r="M134" s="109">
        <f t="shared" si="86"/>
        <v>0</v>
      </c>
      <c r="N134" s="774"/>
      <c r="O134" s="774"/>
      <c r="P134" s="109">
        <f t="shared" si="87"/>
        <v>2000</v>
      </c>
      <c r="Q134" s="773">
        <v>2000</v>
      </c>
      <c r="R134" s="774"/>
      <c r="S134" s="109">
        <f t="shared" si="88"/>
        <v>0</v>
      </c>
      <c r="T134" s="109"/>
      <c r="U134" s="109"/>
      <c r="V134" s="109">
        <f t="shared" si="89"/>
        <v>0</v>
      </c>
      <c r="W134" s="109"/>
      <c r="X134" s="109"/>
      <c r="Y134" s="109">
        <f t="shared" si="90"/>
        <v>2000</v>
      </c>
      <c r="Z134" s="773">
        <v>2000</v>
      </c>
      <c r="AA134" s="773"/>
      <c r="AB134" s="109">
        <f t="shared" si="91"/>
        <v>0</v>
      </c>
      <c r="AC134" s="109"/>
      <c r="AD134" s="109"/>
      <c r="AE134" s="109"/>
      <c r="AF134" s="109"/>
      <c r="AG134" s="109"/>
      <c r="AH134" s="109"/>
      <c r="AI134" s="109"/>
      <c r="AJ134" s="109"/>
      <c r="AK134" s="691"/>
      <c r="AL134" s="771"/>
      <c r="AM134" s="771"/>
      <c r="AN134" s="771"/>
      <c r="AO134" s="24"/>
      <c r="AP134" s="24"/>
      <c r="AQ134" s="24"/>
      <c r="AR134" s="24"/>
      <c r="AS134" s="20"/>
    </row>
    <row r="135" spans="1:45" s="17" customFormat="1" ht="45">
      <c r="A135" s="724">
        <v>19</v>
      </c>
      <c r="B135" s="721" t="s">
        <v>206</v>
      </c>
      <c r="C135" s="695"/>
      <c r="D135" s="109">
        <f t="shared" si="82"/>
        <v>2154</v>
      </c>
      <c r="E135" s="775">
        <v>2154</v>
      </c>
      <c r="F135" s="109">
        <f t="shared" si="83"/>
        <v>2154</v>
      </c>
      <c r="G135" s="109">
        <f t="shared" si="84"/>
        <v>2154</v>
      </c>
      <c r="H135" s="775"/>
      <c r="I135" s="775">
        <v>2154</v>
      </c>
      <c r="J135" s="109">
        <f t="shared" si="85"/>
        <v>0</v>
      </c>
      <c r="K135" s="775"/>
      <c r="L135" s="773"/>
      <c r="M135" s="109">
        <f t="shared" si="86"/>
        <v>0</v>
      </c>
      <c r="N135" s="774"/>
      <c r="O135" s="774"/>
      <c r="P135" s="109">
        <f t="shared" si="87"/>
        <v>2154</v>
      </c>
      <c r="Q135" s="775">
        <v>2154</v>
      </c>
      <c r="R135" s="774"/>
      <c r="S135" s="109">
        <f t="shared" si="88"/>
        <v>0</v>
      </c>
      <c r="T135" s="109"/>
      <c r="U135" s="109"/>
      <c r="V135" s="109">
        <f t="shared" si="89"/>
        <v>0</v>
      </c>
      <c r="W135" s="109"/>
      <c r="X135" s="109"/>
      <c r="Y135" s="109">
        <f t="shared" si="90"/>
        <v>2154</v>
      </c>
      <c r="Z135" s="775">
        <v>2154</v>
      </c>
      <c r="AA135" s="773"/>
      <c r="AB135" s="109">
        <f t="shared" si="91"/>
        <v>0</v>
      </c>
      <c r="AC135" s="109"/>
      <c r="AD135" s="109"/>
      <c r="AE135" s="109"/>
      <c r="AF135" s="109"/>
      <c r="AG135" s="109"/>
      <c r="AH135" s="109"/>
      <c r="AI135" s="109"/>
      <c r="AJ135" s="109"/>
      <c r="AK135" s="691"/>
      <c r="AL135" s="771"/>
      <c r="AM135" s="771"/>
      <c r="AN135" s="771"/>
      <c r="AO135" s="24"/>
      <c r="AP135" s="24"/>
      <c r="AQ135" s="24"/>
      <c r="AR135" s="24"/>
      <c r="AS135" s="20"/>
    </row>
    <row r="136" spans="1:45" s="17" customFormat="1" ht="45">
      <c r="A136" s="724">
        <v>20</v>
      </c>
      <c r="B136" s="721" t="s">
        <v>233</v>
      </c>
      <c r="C136" s="695"/>
      <c r="D136" s="109">
        <f t="shared" si="82"/>
        <v>3114</v>
      </c>
      <c r="E136" s="773">
        <v>3114</v>
      </c>
      <c r="F136" s="109">
        <f t="shared" si="83"/>
        <v>3114</v>
      </c>
      <c r="G136" s="109">
        <f t="shared" si="84"/>
        <v>3114</v>
      </c>
      <c r="H136" s="773"/>
      <c r="I136" s="773">
        <v>3114</v>
      </c>
      <c r="J136" s="109">
        <f t="shared" si="85"/>
        <v>0</v>
      </c>
      <c r="K136" s="773"/>
      <c r="L136" s="773"/>
      <c r="M136" s="109">
        <f t="shared" si="86"/>
        <v>0</v>
      </c>
      <c r="N136" s="774"/>
      <c r="O136" s="774"/>
      <c r="P136" s="109">
        <f t="shared" si="87"/>
        <v>3114</v>
      </c>
      <c r="Q136" s="773">
        <v>3114</v>
      </c>
      <c r="R136" s="774"/>
      <c r="S136" s="109">
        <f t="shared" si="88"/>
        <v>0</v>
      </c>
      <c r="T136" s="109"/>
      <c r="U136" s="109"/>
      <c r="V136" s="109">
        <f t="shared" si="89"/>
        <v>0</v>
      </c>
      <c r="W136" s="109"/>
      <c r="X136" s="109"/>
      <c r="Y136" s="109">
        <f t="shared" si="90"/>
        <v>3114</v>
      </c>
      <c r="Z136" s="773">
        <v>3114</v>
      </c>
      <c r="AA136" s="773"/>
      <c r="AB136" s="109">
        <f t="shared" si="91"/>
        <v>0</v>
      </c>
      <c r="AC136" s="109"/>
      <c r="AD136" s="109"/>
      <c r="AE136" s="109"/>
      <c r="AF136" s="109"/>
      <c r="AG136" s="109"/>
      <c r="AH136" s="109"/>
      <c r="AI136" s="109"/>
      <c r="AJ136" s="109"/>
      <c r="AK136" s="691"/>
      <c r="AL136" s="771"/>
      <c r="AM136" s="771"/>
      <c r="AN136" s="771"/>
      <c r="AO136" s="24"/>
      <c r="AP136" s="24"/>
      <c r="AQ136" s="24"/>
      <c r="AR136" s="24"/>
      <c r="AS136" s="20"/>
    </row>
    <row r="137" spans="1:45" s="17" customFormat="1" ht="45">
      <c r="A137" s="724">
        <v>21</v>
      </c>
      <c r="B137" s="721" t="s">
        <v>207</v>
      </c>
      <c r="C137" s="695"/>
      <c r="D137" s="109">
        <f t="shared" si="82"/>
        <v>4154</v>
      </c>
      <c r="E137" s="781">
        <v>4154</v>
      </c>
      <c r="F137" s="109">
        <f t="shared" si="83"/>
        <v>4154</v>
      </c>
      <c r="G137" s="109">
        <f t="shared" si="84"/>
        <v>4154</v>
      </c>
      <c r="H137" s="781"/>
      <c r="I137" s="781">
        <v>4154</v>
      </c>
      <c r="J137" s="109">
        <f t="shared" si="85"/>
        <v>0</v>
      </c>
      <c r="K137" s="781"/>
      <c r="L137" s="773"/>
      <c r="M137" s="109">
        <f t="shared" si="86"/>
        <v>0</v>
      </c>
      <c r="N137" s="774"/>
      <c r="O137" s="774"/>
      <c r="P137" s="109">
        <f t="shared" si="87"/>
        <v>4154</v>
      </c>
      <c r="Q137" s="781">
        <v>4154</v>
      </c>
      <c r="R137" s="774"/>
      <c r="S137" s="109">
        <f t="shared" si="88"/>
        <v>0</v>
      </c>
      <c r="T137" s="109"/>
      <c r="U137" s="109"/>
      <c r="V137" s="109">
        <f t="shared" si="89"/>
        <v>0</v>
      </c>
      <c r="W137" s="109"/>
      <c r="X137" s="109"/>
      <c r="Y137" s="109">
        <f t="shared" si="90"/>
        <v>4154</v>
      </c>
      <c r="Z137" s="781">
        <v>4154</v>
      </c>
      <c r="AA137" s="773"/>
      <c r="AB137" s="109">
        <f t="shared" si="91"/>
        <v>0</v>
      </c>
      <c r="AC137" s="109"/>
      <c r="AD137" s="109"/>
      <c r="AE137" s="109"/>
      <c r="AF137" s="109"/>
      <c r="AG137" s="109"/>
      <c r="AH137" s="109"/>
      <c r="AI137" s="109"/>
      <c r="AJ137" s="109"/>
      <c r="AK137" s="691"/>
      <c r="AL137" s="771"/>
      <c r="AM137" s="771"/>
      <c r="AN137" s="771"/>
      <c r="AO137" s="24"/>
      <c r="AP137" s="24"/>
      <c r="AQ137" s="24"/>
      <c r="AR137" s="24"/>
      <c r="AS137" s="20"/>
    </row>
    <row r="138" spans="1:45" s="17" customFormat="1" ht="30">
      <c r="A138" s="724">
        <v>22</v>
      </c>
      <c r="B138" s="721" t="s">
        <v>208</v>
      </c>
      <c r="C138" s="695"/>
      <c r="D138" s="109">
        <f t="shared" si="82"/>
        <v>800</v>
      </c>
      <c r="E138" s="109">
        <v>800</v>
      </c>
      <c r="F138" s="109">
        <f t="shared" si="83"/>
        <v>800</v>
      </c>
      <c r="G138" s="109">
        <f t="shared" si="84"/>
        <v>800</v>
      </c>
      <c r="H138" s="109"/>
      <c r="I138" s="109">
        <v>800</v>
      </c>
      <c r="J138" s="109">
        <f t="shared" si="85"/>
        <v>0</v>
      </c>
      <c r="K138" s="109"/>
      <c r="L138" s="109"/>
      <c r="M138" s="109">
        <f t="shared" si="86"/>
        <v>0</v>
      </c>
      <c r="N138" s="109"/>
      <c r="O138" s="109"/>
      <c r="P138" s="109">
        <f t="shared" si="87"/>
        <v>800</v>
      </c>
      <c r="Q138" s="109">
        <v>800</v>
      </c>
      <c r="R138" s="109"/>
      <c r="S138" s="109">
        <f t="shared" si="88"/>
        <v>0</v>
      </c>
      <c r="T138" s="109"/>
      <c r="U138" s="109"/>
      <c r="V138" s="109">
        <f t="shared" si="89"/>
        <v>0</v>
      </c>
      <c r="W138" s="109"/>
      <c r="X138" s="109"/>
      <c r="Y138" s="109">
        <f t="shared" si="90"/>
        <v>800</v>
      </c>
      <c r="Z138" s="109">
        <v>800</v>
      </c>
      <c r="AA138" s="109"/>
      <c r="AB138" s="109">
        <f t="shared" si="91"/>
        <v>0</v>
      </c>
      <c r="AC138" s="109"/>
      <c r="AD138" s="109"/>
      <c r="AE138" s="109"/>
      <c r="AF138" s="109"/>
      <c r="AG138" s="109"/>
      <c r="AH138" s="109"/>
      <c r="AI138" s="109"/>
      <c r="AJ138" s="109"/>
      <c r="AK138" s="691"/>
      <c r="AL138" s="771"/>
      <c r="AM138" s="771"/>
      <c r="AN138" s="771"/>
      <c r="AO138" s="24"/>
      <c r="AP138" s="24"/>
      <c r="AQ138" s="24"/>
      <c r="AR138" s="24"/>
      <c r="AS138" s="20"/>
    </row>
    <row r="139" spans="1:45" s="17" customFormat="1" ht="30">
      <c r="A139" s="724">
        <v>23</v>
      </c>
      <c r="B139" s="721" t="s">
        <v>209</v>
      </c>
      <c r="C139" s="695"/>
      <c r="D139" s="109">
        <f t="shared" si="82"/>
        <v>416</v>
      </c>
      <c r="E139" s="109">
        <v>416</v>
      </c>
      <c r="F139" s="109">
        <f t="shared" si="83"/>
        <v>416</v>
      </c>
      <c r="G139" s="109">
        <f t="shared" si="84"/>
        <v>416</v>
      </c>
      <c r="H139" s="109"/>
      <c r="I139" s="109">
        <v>416</v>
      </c>
      <c r="J139" s="109">
        <f t="shared" si="85"/>
        <v>0</v>
      </c>
      <c r="K139" s="109"/>
      <c r="L139" s="109"/>
      <c r="M139" s="109">
        <f t="shared" si="86"/>
        <v>0</v>
      </c>
      <c r="N139" s="109"/>
      <c r="O139" s="109"/>
      <c r="P139" s="109">
        <f t="shared" si="87"/>
        <v>416</v>
      </c>
      <c r="Q139" s="109">
        <v>416</v>
      </c>
      <c r="R139" s="109"/>
      <c r="S139" s="109">
        <f t="shared" si="88"/>
        <v>0</v>
      </c>
      <c r="T139" s="109"/>
      <c r="U139" s="109"/>
      <c r="V139" s="109">
        <f t="shared" si="89"/>
        <v>0</v>
      </c>
      <c r="W139" s="109"/>
      <c r="X139" s="109"/>
      <c r="Y139" s="109">
        <f t="shared" si="90"/>
        <v>416</v>
      </c>
      <c r="Z139" s="109">
        <v>416</v>
      </c>
      <c r="AA139" s="109"/>
      <c r="AB139" s="109">
        <f t="shared" si="91"/>
        <v>0</v>
      </c>
      <c r="AC139" s="109"/>
      <c r="AD139" s="109"/>
      <c r="AE139" s="109"/>
      <c r="AF139" s="109"/>
      <c r="AG139" s="109"/>
      <c r="AH139" s="109"/>
      <c r="AI139" s="109"/>
      <c r="AJ139" s="109"/>
      <c r="AK139" s="691"/>
      <c r="AL139" s="771"/>
      <c r="AM139" s="771"/>
      <c r="AN139" s="771"/>
      <c r="AO139" s="24"/>
      <c r="AP139" s="24"/>
      <c r="AQ139" s="24"/>
      <c r="AR139" s="24"/>
      <c r="AS139" s="20"/>
    </row>
    <row r="140" spans="1:45" s="17" customFormat="1" ht="30">
      <c r="A140" s="724">
        <v>24</v>
      </c>
      <c r="B140" s="721" t="s">
        <v>210</v>
      </c>
      <c r="C140" s="695"/>
      <c r="D140" s="109">
        <f t="shared" si="82"/>
        <v>1500</v>
      </c>
      <c r="E140" s="109">
        <v>1500</v>
      </c>
      <c r="F140" s="109">
        <f t="shared" si="83"/>
        <v>1500</v>
      </c>
      <c r="G140" s="109">
        <f t="shared" si="84"/>
        <v>1500</v>
      </c>
      <c r="H140" s="109"/>
      <c r="I140" s="109">
        <v>1500</v>
      </c>
      <c r="J140" s="109">
        <f t="shared" si="85"/>
        <v>0</v>
      </c>
      <c r="K140" s="109"/>
      <c r="L140" s="109"/>
      <c r="M140" s="109">
        <f t="shared" si="86"/>
        <v>0</v>
      </c>
      <c r="N140" s="109"/>
      <c r="O140" s="109"/>
      <c r="P140" s="109">
        <f t="shared" si="87"/>
        <v>1500</v>
      </c>
      <c r="Q140" s="109">
        <v>1500</v>
      </c>
      <c r="R140" s="109"/>
      <c r="S140" s="109">
        <f t="shared" si="88"/>
        <v>0</v>
      </c>
      <c r="T140" s="109"/>
      <c r="U140" s="109"/>
      <c r="V140" s="109">
        <f t="shared" si="89"/>
        <v>0</v>
      </c>
      <c r="W140" s="109"/>
      <c r="X140" s="109"/>
      <c r="Y140" s="109">
        <f t="shared" si="90"/>
        <v>1500</v>
      </c>
      <c r="Z140" s="109">
        <v>1500</v>
      </c>
      <c r="AA140" s="109"/>
      <c r="AB140" s="109">
        <f t="shared" si="91"/>
        <v>0</v>
      </c>
      <c r="AC140" s="109"/>
      <c r="AD140" s="109"/>
      <c r="AE140" s="109"/>
      <c r="AF140" s="109"/>
      <c r="AG140" s="109"/>
      <c r="AH140" s="109"/>
      <c r="AI140" s="109"/>
      <c r="AJ140" s="109"/>
      <c r="AK140" s="691"/>
      <c r="AL140" s="771"/>
      <c r="AM140" s="771"/>
      <c r="AN140" s="771"/>
      <c r="AO140" s="24"/>
      <c r="AP140" s="24"/>
      <c r="AQ140" s="24"/>
      <c r="AR140" s="24"/>
      <c r="AS140" s="20"/>
    </row>
    <row r="141" spans="1:45" s="17" customFormat="1" ht="30">
      <c r="A141" s="724">
        <v>25</v>
      </c>
      <c r="B141" s="721" t="s">
        <v>211</v>
      </c>
      <c r="C141" s="695"/>
      <c r="D141" s="109">
        <f t="shared" si="82"/>
        <v>1000</v>
      </c>
      <c r="E141" s="109">
        <v>1000</v>
      </c>
      <c r="F141" s="109">
        <f t="shared" si="83"/>
        <v>1000</v>
      </c>
      <c r="G141" s="109">
        <f t="shared" si="84"/>
        <v>1000</v>
      </c>
      <c r="H141" s="109"/>
      <c r="I141" s="109">
        <v>1000</v>
      </c>
      <c r="J141" s="109">
        <f t="shared" si="85"/>
        <v>0</v>
      </c>
      <c r="K141" s="109"/>
      <c r="L141" s="109"/>
      <c r="M141" s="109">
        <f t="shared" si="86"/>
        <v>0</v>
      </c>
      <c r="N141" s="109"/>
      <c r="O141" s="109"/>
      <c r="P141" s="109">
        <f t="shared" si="87"/>
        <v>1000</v>
      </c>
      <c r="Q141" s="109">
        <v>1000</v>
      </c>
      <c r="R141" s="109"/>
      <c r="S141" s="109">
        <f t="shared" si="88"/>
        <v>0</v>
      </c>
      <c r="T141" s="109"/>
      <c r="U141" s="109"/>
      <c r="V141" s="109">
        <f t="shared" si="89"/>
        <v>0</v>
      </c>
      <c r="W141" s="109"/>
      <c r="X141" s="109"/>
      <c r="Y141" s="109">
        <f t="shared" si="90"/>
        <v>0</v>
      </c>
      <c r="Z141" s="109"/>
      <c r="AA141" s="109"/>
      <c r="AB141" s="109">
        <f t="shared" si="91"/>
        <v>1000</v>
      </c>
      <c r="AC141" s="109">
        <v>1000</v>
      </c>
      <c r="AD141" s="109"/>
      <c r="AE141" s="109"/>
      <c r="AF141" s="109"/>
      <c r="AG141" s="109"/>
      <c r="AH141" s="109"/>
      <c r="AI141" s="109"/>
      <c r="AJ141" s="109"/>
      <c r="AK141" s="691"/>
      <c r="AL141" s="771"/>
      <c r="AM141" s="771"/>
      <c r="AN141" s="771"/>
      <c r="AO141" s="24"/>
      <c r="AP141" s="24"/>
      <c r="AQ141" s="24"/>
      <c r="AR141" s="24"/>
      <c r="AS141" s="20"/>
    </row>
    <row r="142" spans="1:45" s="17" customFormat="1" ht="30">
      <c r="A142" s="724">
        <v>27</v>
      </c>
      <c r="B142" s="721" t="s">
        <v>212</v>
      </c>
      <c r="C142" s="695"/>
      <c r="D142" s="109">
        <f t="shared" si="82"/>
        <v>607</v>
      </c>
      <c r="E142" s="109">
        <v>607</v>
      </c>
      <c r="F142" s="109">
        <f t="shared" si="83"/>
        <v>607</v>
      </c>
      <c r="G142" s="109">
        <f t="shared" si="84"/>
        <v>607</v>
      </c>
      <c r="H142" s="109"/>
      <c r="I142" s="109">
        <v>607</v>
      </c>
      <c r="J142" s="109">
        <f t="shared" si="85"/>
        <v>0</v>
      </c>
      <c r="K142" s="109"/>
      <c r="L142" s="109"/>
      <c r="M142" s="109">
        <f t="shared" si="86"/>
        <v>0</v>
      </c>
      <c r="N142" s="109"/>
      <c r="O142" s="109"/>
      <c r="P142" s="109">
        <f t="shared" si="87"/>
        <v>607</v>
      </c>
      <c r="Q142" s="109">
        <v>607</v>
      </c>
      <c r="R142" s="109"/>
      <c r="S142" s="109">
        <f t="shared" si="88"/>
        <v>0</v>
      </c>
      <c r="T142" s="109"/>
      <c r="U142" s="109"/>
      <c r="V142" s="109">
        <f t="shared" si="89"/>
        <v>0</v>
      </c>
      <c r="W142" s="109"/>
      <c r="X142" s="109"/>
      <c r="Y142" s="109">
        <f t="shared" si="90"/>
        <v>0</v>
      </c>
      <c r="Z142" s="109"/>
      <c r="AA142" s="109"/>
      <c r="AB142" s="109">
        <f t="shared" si="91"/>
        <v>607</v>
      </c>
      <c r="AC142" s="109">
        <v>607</v>
      </c>
      <c r="AD142" s="109"/>
      <c r="AE142" s="109"/>
      <c r="AF142" s="109"/>
      <c r="AG142" s="109"/>
      <c r="AH142" s="109"/>
      <c r="AI142" s="109"/>
      <c r="AJ142" s="109"/>
      <c r="AK142" s="691"/>
      <c r="AL142" s="771"/>
      <c r="AM142" s="771"/>
      <c r="AN142" s="771"/>
      <c r="AO142" s="24"/>
      <c r="AP142" s="24"/>
      <c r="AQ142" s="24"/>
      <c r="AR142" s="24"/>
      <c r="AS142" s="20"/>
    </row>
    <row r="143" spans="1:45" s="22" customFormat="1" ht="30">
      <c r="A143" s="733">
        <v>28</v>
      </c>
      <c r="B143" s="704" t="s">
        <v>213</v>
      </c>
      <c r="C143" s="698"/>
      <c r="D143" s="109">
        <f t="shared" si="82"/>
        <v>450</v>
      </c>
      <c r="E143" s="109">
        <v>450</v>
      </c>
      <c r="F143" s="109">
        <f t="shared" si="83"/>
        <v>450</v>
      </c>
      <c r="G143" s="109">
        <f t="shared" si="84"/>
        <v>450</v>
      </c>
      <c r="H143" s="109"/>
      <c r="I143" s="109">
        <v>450</v>
      </c>
      <c r="J143" s="109">
        <f t="shared" si="85"/>
        <v>0</v>
      </c>
      <c r="K143" s="109"/>
      <c r="L143" s="109"/>
      <c r="M143" s="109">
        <f t="shared" si="86"/>
        <v>0</v>
      </c>
      <c r="N143" s="109"/>
      <c r="O143" s="109"/>
      <c r="P143" s="109">
        <f t="shared" si="87"/>
        <v>450</v>
      </c>
      <c r="Q143" s="109">
        <v>450</v>
      </c>
      <c r="R143" s="109"/>
      <c r="S143" s="109">
        <f t="shared" si="88"/>
        <v>0</v>
      </c>
      <c r="T143" s="109"/>
      <c r="U143" s="109"/>
      <c r="V143" s="109">
        <f t="shared" si="89"/>
        <v>0</v>
      </c>
      <c r="W143" s="109"/>
      <c r="X143" s="109"/>
      <c r="Y143" s="109">
        <f t="shared" si="90"/>
        <v>0</v>
      </c>
      <c r="Z143" s="109"/>
      <c r="AA143" s="109"/>
      <c r="AB143" s="109">
        <f t="shared" si="91"/>
        <v>450</v>
      </c>
      <c r="AC143" s="109">
        <v>450</v>
      </c>
      <c r="AD143" s="109"/>
      <c r="AE143" s="109"/>
      <c r="AF143" s="734"/>
      <c r="AG143" s="699"/>
      <c r="AH143" s="705"/>
      <c r="AI143" s="699"/>
      <c r="AJ143" s="699"/>
      <c r="AK143" s="691"/>
      <c r="AL143" s="782"/>
      <c r="AM143" s="770"/>
      <c r="AN143" s="770"/>
      <c r="AO143" s="20"/>
      <c r="AP143" s="20"/>
      <c r="AQ143" s="20"/>
      <c r="AR143" s="20"/>
      <c r="AS143" s="20"/>
    </row>
    <row r="144" spans="1:45" s="17" customFormat="1" ht="48" customHeight="1">
      <c r="A144" s="724">
        <v>29</v>
      </c>
      <c r="B144" s="721" t="s">
        <v>214</v>
      </c>
      <c r="C144" s="695"/>
      <c r="D144" s="109">
        <f t="shared" si="82"/>
        <v>1100</v>
      </c>
      <c r="E144" s="109">
        <v>1100</v>
      </c>
      <c r="F144" s="109">
        <f t="shared" si="83"/>
        <v>1100</v>
      </c>
      <c r="G144" s="109">
        <f t="shared" si="84"/>
        <v>1100</v>
      </c>
      <c r="H144" s="109"/>
      <c r="I144" s="109">
        <v>1100</v>
      </c>
      <c r="J144" s="109">
        <f t="shared" si="85"/>
        <v>0</v>
      </c>
      <c r="K144" s="109"/>
      <c r="L144" s="109"/>
      <c r="M144" s="109">
        <f t="shared" si="86"/>
        <v>0</v>
      </c>
      <c r="N144" s="109"/>
      <c r="O144" s="109"/>
      <c r="P144" s="109">
        <f t="shared" si="87"/>
        <v>1100</v>
      </c>
      <c r="Q144" s="109">
        <v>1100</v>
      </c>
      <c r="R144" s="109"/>
      <c r="S144" s="109">
        <f t="shared" si="88"/>
        <v>0</v>
      </c>
      <c r="T144" s="109"/>
      <c r="U144" s="109"/>
      <c r="V144" s="109">
        <f t="shared" si="89"/>
        <v>0</v>
      </c>
      <c r="W144" s="109"/>
      <c r="X144" s="109"/>
      <c r="Y144" s="109">
        <f t="shared" si="90"/>
        <v>0</v>
      </c>
      <c r="Z144" s="109"/>
      <c r="AA144" s="109"/>
      <c r="AB144" s="109">
        <f t="shared" si="91"/>
        <v>1100</v>
      </c>
      <c r="AC144" s="109">
        <v>1100</v>
      </c>
      <c r="AD144" s="109"/>
      <c r="AE144" s="109"/>
      <c r="AF144" s="109"/>
      <c r="AG144" s="109"/>
      <c r="AH144" s="109"/>
      <c r="AI144" s="109"/>
      <c r="AJ144" s="109"/>
      <c r="AK144" s="691"/>
      <c r="AL144" s="771"/>
      <c r="AM144" s="771"/>
      <c r="AN144" s="771"/>
      <c r="AO144" s="24"/>
      <c r="AP144" s="24"/>
      <c r="AQ144" s="24"/>
      <c r="AR144" s="24"/>
      <c r="AS144" s="20"/>
    </row>
    <row r="145" spans="1:45" s="17" customFormat="1" ht="45">
      <c r="A145" s="724">
        <v>30</v>
      </c>
      <c r="B145" s="721" t="s">
        <v>215</v>
      </c>
      <c r="C145" s="695"/>
      <c r="D145" s="109">
        <f t="shared" si="82"/>
        <v>306</v>
      </c>
      <c r="E145" s="109">
        <v>306</v>
      </c>
      <c r="F145" s="109">
        <f t="shared" si="83"/>
        <v>306</v>
      </c>
      <c r="G145" s="109">
        <f t="shared" si="84"/>
        <v>306</v>
      </c>
      <c r="H145" s="109"/>
      <c r="I145" s="109">
        <v>306</v>
      </c>
      <c r="J145" s="109">
        <f t="shared" si="85"/>
        <v>0</v>
      </c>
      <c r="K145" s="109"/>
      <c r="L145" s="109"/>
      <c r="M145" s="109">
        <f t="shared" si="86"/>
        <v>0</v>
      </c>
      <c r="N145" s="109"/>
      <c r="O145" s="109"/>
      <c r="P145" s="109">
        <f t="shared" si="87"/>
        <v>306</v>
      </c>
      <c r="Q145" s="109">
        <v>306</v>
      </c>
      <c r="R145" s="109"/>
      <c r="S145" s="109">
        <f t="shared" si="88"/>
        <v>0</v>
      </c>
      <c r="T145" s="109"/>
      <c r="U145" s="109"/>
      <c r="V145" s="109">
        <f t="shared" si="89"/>
        <v>0</v>
      </c>
      <c r="W145" s="109"/>
      <c r="X145" s="109"/>
      <c r="Y145" s="109">
        <f t="shared" si="90"/>
        <v>0</v>
      </c>
      <c r="Z145" s="109"/>
      <c r="AA145" s="109"/>
      <c r="AB145" s="109">
        <f t="shared" si="91"/>
        <v>306</v>
      </c>
      <c r="AC145" s="109">
        <v>306</v>
      </c>
      <c r="AD145" s="109"/>
      <c r="AE145" s="109"/>
      <c r="AF145" s="109"/>
      <c r="AG145" s="109"/>
      <c r="AH145" s="109"/>
      <c r="AI145" s="109"/>
      <c r="AJ145" s="109"/>
      <c r="AK145" s="691"/>
      <c r="AL145" s="771"/>
      <c r="AM145" s="771"/>
      <c r="AN145" s="771"/>
      <c r="AO145" s="24"/>
      <c r="AP145" s="24"/>
      <c r="AQ145" s="24"/>
      <c r="AR145" s="24"/>
      <c r="AS145" s="20"/>
    </row>
    <row r="146" spans="1:45" s="17" customFormat="1" ht="45">
      <c r="A146" s="724">
        <v>31</v>
      </c>
      <c r="B146" s="721" t="s">
        <v>216</v>
      </c>
      <c r="C146" s="695"/>
      <c r="D146" s="109">
        <f t="shared" si="82"/>
        <v>1160</v>
      </c>
      <c r="E146" s="109">
        <v>1160</v>
      </c>
      <c r="F146" s="109">
        <f t="shared" si="83"/>
        <v>1160</v>
      </c>
      <c r="G146" s="109">
        <f t="shared" si="84"/>
        <v>1160</v>
      </c>
      <c r="H146" s="109"/>
      <c r="I146" s="109">
        <v>1160</v>
      </c>
      <c r="J146" s="109">
        <f t="shared" si="85"/>
        <v>0</v>
      </c>
      <c r="K146" s="109"/>
      <c r="L146" s="109"/>
      <c r="M146" s="109">
        <f t="shared" si="86"/>
        <v>0</v>
      </c>
      <c r="N146" s="109"/>
      <c r="O146" s="109"/>
      <c r="P146" s="109">
        <f t="shared" si="87"/>
        <v>1160</v>
      </c>
      <c r="Q146" s="109">
        <v>1160</v>
      </c>
      <c r="R146" s="109"/>
      <c r="S146" s="109">
        <f t="shared" si="88"/>
        <v>0</v>
      </c>
      <c r="T146" s="109"/>
      <c r="U146" s="109"/>
      <c r="V146" s="109">
        <f t="shared" si="89"/>
        <v>0</v>
      </c>
      <c r="W146" s="109"/>
      <c r="X146" s="109"/>
      <c r="Y146" s="109">
        <f t="shared" si="90"/>
        <v>0</v>
      </c>
      <c r="Z146" s="109"/>
      <c r="AA146" s="109"/>
      <c r="AB146" s="109">
        <f t="shared" si="91"/>
        <v>1160</v>
      </c>
      <c r="AC146" s="109">
        <v>1160</v>
      </c>
      <c r="AD146" s="109"/>
      <c r="AE146" s="109"/>
      <c r="AF146" s="109"/>
      <c r="AG146" s="109"/>
      <c r="AH146" s="109"/>
      <c r="AI146" s="109"/>
      <c r="AJ146" s="109"/>
      <c r="AK146" s="691"/>
      <c r="AL146" s="771"/>
      <c r="AM146" s="771"/>
      <c r="AN146" s="771"/>
      <c r="AO146" s="24"/>
      <c r="AP146" s="24"/>
      <c r="AQ146" s="24"/>
      <c r="AR146" s="24"/>
      <c r="AS146" s="20"/>
    </row>
    <row r="147" spans="1:45" s="17" customFormat="1" ht="30">
      <c r="A147" s="724">
        <v>32</v>
      </c>
      <c r="B147" s="721" t="s">
        <v>217</v>
      </c>
      <c r="C147" s="695"/>
      <c r="D147" s="109">
        <f t="shared" si="82"/>
        <v>1000</v>
      </c>
      <c r="E147" s="109">
        <v>1000</v>
      </c>
      <c r="F147" s="109">
        <f t="shared" si="83"/>
        <v>1000</v>
      </c>
      <c r="G147" s="109">
        <f t="shared" si="84"/>
        <v>1000</v>
      </c>
      <c r="H147" s="109"/>
      <c r="I147" s="109">
        <v>1000</v>
      </c>
      <c r="J147" s="109">
        <f t="shared" si="85"/>
        <v>0</v>
      </c>
      <c r="K147" s="109"/>
      <c r="L147" s="109"/>
      <c r="M147" s="109">
        <f t="shared" si="86"/>
        <v>0</v>
      </c>
      <c r="N147" s="109"/>
      <c r="O147" s="109"/>
      <c r="P147" s="109">
        <f t="shared" si="87"/>
        <v>1000</v>
      </c>
      <c r="Q147" s="109">
        <v>1000</v>
      </c>
      <c r="R147" s="109"/>
      <c r="S147" s="109">
        <f t="shared" si="88"/>
        <v>0</v>
      </c>
      <c r="T147" s="109"/>
      <c r="U147" s="109"/>
      <c r="V147" s="109">
        <f t="shared" si="89"/>
        <v>0</v>
      </c>
      <c r="W147" s="109"/>
      <c r="X147" s="109"/>
      <c r="Y147" s="109">
        <f t="shared" si="90"/>
        <v>0</v>
      </c>
      <c r="Z147" s="109"/>
      <c r="AA147" s="109"/>
      <c r="AB147" s="109">
        <f t="shared" si="91"/>
        <v>1000</v>
      </c>
      <c r="AC147" s="109">
        <v>1000</v>
      </c>
      <c r="AD147" s="109"/>
      <c r="AE147" s="109"/>
      <c r="AF147" s="109"/>
      <c r="AG147" s="109"/>
      <c r="AH147" s="109"/>
      <c r="AI147" s="109"/>
      <c r="AJ147" s="109"/>
      <c r="AK147" s="691"/>
      <c r="AL147" s="771"/>
      <c r="AM147" s="771"/>
      <c r="AN147" s="771"/>
      <c r="AO147" s="24"/>
      <c r="AP147" s="24"/>
      <c r="AQ147" s="24"/>
      <c r="AR147" s="24"/>
      <c r="AS147" s="20"/>
    </row>
    <row r="148" spans="1:45" s="17" customFormat="1" ht="45">
      <c r="A148" s="724">
        <v>33</v>
      </c>
      <c r="B148" s="721" t="s">
        <v>218</v>
      </c>
      <c r="C148" s="695"/>
      <c r="D148" s="109">
        <f t="shared" si="82"/>
        <v>1000</v>
      </c>
      <c r="E148" s="109">
        <v>1000</v>
      </c>
      <c r="F148" s="109">
        <f t="shared" si="83"/>
        <v>1000</v>
      </c>
      <c r="G148" s="109">
        <f t="shared" si="84"/>
        <v>1000</v>
      </c>
      <c r="H148" s="109"/>
      <c r="I148" s="109">
        <v>1000</v>
      </c>
      <c r="J148" s="109">
        <f t="shared" si="85"/>
        <v>0</v>
      </c>
      <c r="K148" s="109"/>
      <c r="L148" s="109"/>
      <c r="M148" s="109">
        <f t="shared" si="86"/>
        <v>0</v>
      </c>
      <c r="N148" s="109"/>
      <c r="O148" s="109"/>
      <c r="P148" s="109">
        <f t="shared" si="87"/>
        <v>1000</v>
      </c>
      <c r="Q148" s="109">
        <v>1000</v>
      </c>
      <c r="R148" s="109"/>
      <c r="S148" s="109">
        <f t="shared" si="88"/>
        <v>0</v>
      </c>
      <c r="T148" s="109"/>
      <c r="U148" s="109"/>
      <c r="V148" s="109">
        <f t="shared" si="89"/>
        <v>0</v>
      </c>
      <c r="W148" s="109"/>
      <c r="X148" s="109"/>
      <c r="Y148" s="109">
        <f t="shared" si="90"/>
        <v>0</v>
      </c>
      <c r="Z148" s="109"/>
      <c r="AA148" s="109"/>
      <c r="AB148" s="109">
        <f t="shared" si="91"/>
        <v>1000</v>
      </c>
      <c r="AC148" s="109">
        <v>1000</v>
      </c>
      <c r="AD148" s="109"/>
      <c r="AE148" s="109"/>
      <c r="AF148" s="109"/>
      <c r="AG148" s="109"/>
      <c r="AH148" s="109"/>
      <c r="AI148" s="109"/>
      <c r="AJ148" s="109"/>
      <c r="AK148" s="691"/>
      <c r="AL148" s="771"/>
      <c r="AM148" s="771"/>
      <c r="AN148" s="771"/>
      <c r="AO148" s="24"/>
      <c r="AP148" s="24"/>
      <c r="AQ148" s="24"/>
      <c r="AR148" s="24"/>
      <c r="AS148" s="20"/>
    </row>
    <row r="149" spans="1:45" s="17" customFormat="1" ht="30">
      <c r="A149" s="724">
        <v>34</v>
      </c>
      <c r="B149" s="721" t="s">
        <v>219</v>
      </c>
      <c r="C149" s="695"/>
      <c r="D149" s="109">
        <f t="shared" si="82"/>
        <v>1016</v>
      </c>
      <c r="E149" s="109">
        <v>1016</v>
      </c>
      <c r="F149" s="109">
        <f t="shared" si="83"/>
        <v>1016</v>
      </c>
      <c r="G149" s="109">
        <f t="shared" si="84"/>
        <v>1016</v>
      </c>
      <c r="H149" s="109"/>
      <c r="I149" s="109">
        <v>1016</v>
      </c>
      <c r="J149" s="109">
        <f t="shared" si="85"/>
        <v>0</v>
      </c>
      <c r="K149" s="109"/>
      <c r="L149" s="109"/>
      <c r="M149" s="109">
        <f t="shared" si="86"/>
        <v>0</v>
      </c>
      <c r="N149" s="109"/>
      <c r="O149" s="109"/>
      <c r="P149" s="109">
        <f t="shared" si="87"/>
        <v>1016</v>
      </c>
      <c r="Q149" s="109">
        <v>1016</v>
      </c>
      <c r="R149" s="109"/>
      <c r="S149" s="109">
        <f t="shared" si="88"/>
        <v>0</v>
      </c>
      <c r="T149" s="109"/>
      <c r="U149" s="109"/>
      <c r="V149" s="109">
        <f t="shared" si="89"/>
        <v>0</v>
      </c>
      <c r="W149" s="109"/>
      <c r="X149" s="109"/>
      <c r="Y149" s="109">
        <f t="shared" si="90"/>
        <v>0</v>
      </c>
      <c r="Z149" s="109"/>
      <c r="AA149" s="109"/>
      <c r="AB149" s="109">
        <f t="shared" si="91"/>
        <v>1016</v>
      </c>
      <c r="AC149" s="109">
        <v>1016</v>
      </c>
      <c r="AD149" s="109"/>
      <c r="AE149" s="109"/>
      <c r="AF149" s="109"/>
      <c r="AG149" s="109"/>
      <c r="AH149" s="109"/>
      <c r="AI149" s="109"/>
      <c r="AJ149" s="109"/>
      <c r="AK149" s="691"/>
      <c r="AL149" s="771"/>
      <c r="AM149" s="771"/>
      <c r="AN149" s="771"/>
      <c r="AO149" s="24"/>
      <c r="AP149" s="24"/>
      <c r="AQ149" s="24"/>
      <c r="AR149" s="24"/>
      <c r="AS149" s="20"/>
    </row>
    <row r="150" spans="1:45" s="17" customFormat="1" ht="30">
      <c r="A150" s="724">
        <v>35</v>
      </c>
      <c r="B150" s="721" t="s">
        <v>220</v>
      </c>
      <c r="C150" s="695"/>
      <c r="D150" s="109">
        <f t="shared" si="82"/>
        <v>1962</v>
      </c>
      <c r="E150" s="779">
        <v>1962</v>
      </c>
      <c r="F150" s="109">
        <f t="shared" si="83"/>
        <v>1962</v>
      </c>
      <c r="G150" s="109">
        <f t="shared" si="84"/>
        <v>1962</v>
      </c>
      <c r="H150" s="779"/>
      <c r="I150" s="779">
        <v>1962</v>
      </c>
      <c r="J150" s="109">
        <f t="shared" si="85"/>
        <v>0</v>
      </c>
      <c r="K150" s="779"/>
      <c r="L150" s="773"/>
      <c r="M150" s="109">
        <f t="shared" si="86"/>
        <v>0</v>
      </c>
      <c r="N150" s="774"/>
      <c r="O150" s="774"/>
      <c r="P150" s="109">
        <f t="shared" si="87"/>
        <v>1962</v>
      </c>
      <c r="Q150" s="779">
        <v>1962</v>
      </c>
      <c r="R150" s="774"/>
      <c r="S150" s="109">
        <f t="shared" si="88"/>
        <v>0</v>
      </c>
      <c r="T150" s="109"/>
      <c r="U150" s="109"/>
      <c r="V150" s="109">
        <f t="shared" si="89"/>
        <v>0</v>
      </c>
      <c r="W150" s="109"/>
      <c r="X150" s="109"/>
      <c r="Y150" s="109">
        <f t="shared" si="90"/>
        <v>0</v>
      </c>
      <c r="Z150" s="109"/>
      <c r="AA150" s="109"/>
      <c r="AB150" s="109">
        <f t="shared" si="91"/>
        <v>1962</v>
      </c>
      <c r="AC150" s="779">
        <v>1962</v>
      </c>
      <c r="AD150" s="773"/>
      <c r="AE150" s="109"/>
      <c r="AF150" s="109"/>
      <c r="AG150" s="109"/>
      <c r="AH150" s="109"/>
      <c r="AI150" s="109"/>
      <c r="AJ150" s="109"/>
      <c r="AK150" s="691"/>
      <c r="AL150" s="771"/>
      <c r="AM150" s="771"/>
      <c r="AN150" s="771"/>
      <c r="AO150" s="24"/>
      <c r="AP150" s="24"/>
      <c r="AQ150" s="24"/>
      <c r="AR150" s="24"/>
      <c r="AS150" s="20"/>
    </row>
    <row r="151" spans="1:45" s="17" customFormat="1" ht="30">
      <c r="A151" s="724">
        <v>36</v>
      </c>
      <c r="B151" s="721" t="s">
        <v>221</v>
      </c>
      <c r="C151" s="695"/>
      <c r="D151" s="109">
        <f t="shared" si="82"/>
        <v>2000</v>
      </c>
      <c r="E151" s="109">
        <v>2000</v>
      </c>
      <c r="F151" s="109">
        <f t="shared" si="83"/>
        <v>2000</v>
      </c>
      <c r="G151" s="109">
        <f t="shared" si="84"/>
        <v>2000</v>
      </c>
      <c r="H151" s="109"/>
      <c r="I151" s="109">
        <v>2000</v>
      </c>
      <c r="J151" s="109">
        <f t="shared" si="85"/>
        <v>0</v>
      </c>
      <c r="K151" s="109"/>
      <c r="L151" s="109"/>
      <c r="M151" s="109">
        <f t="shared" si="86"/>
        <v>0</v>
      </c>
      <c r="N151" s="109"/>
      <c r="O151" s="109"/>
      <c r="P151" s="109">
        <f t="shared" si="87"/>
        <v>2000</v>
      </c>
      <c r="Q151" s="109">
        <v>2000</v>
      </c>
      <c r="R151" s="109"/>
      <c r="S151" s="109">
        <f t="shared" si="88"/>
        <v>0</v>
      </c>
      <c r="T151" s="109"/>
      <c r="U151" s="109"/>
      <c r="V151" s="109">
        <f t="shared" si="89"/>
        <v>0</v>
      </c>
      <c r="W151" s="109"/>
      <c r="X151" s="109"/>
      <c r="Y151" s="109">
        <f t="shared" si="90"/>
        <v>0</v>
      </c>
      <c r="Z151" s="109"/>
      <c r="AA151" s="109"/>
      <c r="AB151" s="109">
        <f t="shared" si="91"/>
        <v>2000</v>
      </c>
      <c r="AC151" s="109">
        <v>2000</v>
      </c>
      <c r="AD151" s="109"/>
      <c r="AE151" s="109"/>
      <c r="AF151" s="109"/>
      <c r="AG151" s="109"/>
      <c r="AH151" s="109"/>
      <c r="AI151" s="109"/>
      <c r="AJ151" s="109"/>
      <c r="AK151" s="691"/>
      <c r="AL151" s="771"/>
      <c r="AM151" s="771"/>
      <c r="AN151" s="771"/>
      <c r="AO151" s="24"/>
      <c r="AP151" s="24"/>
      <c r="AQ151" s="24"/>
      <c r="AR151" s="24"/>
      <c r="AS151" s="20"/>
    </row>
    <row r="152" spans="1:45" s="17" customFormat="1" ht="30">
      <c r="A152" s="724">
        <v>37</v>
      </c>
      <c r="B152" s="721" t="s">
        <v>222</v>
      </c>
      <c r="C152" s="695"/>
      <c r="D152" s="109">
        <f t="shared" si="82"/>
        <v>520</v>
      </c>
      <c r="E152" s="109">
        <v>520</v>
      </c>
      <c r="F152" s="109">
        <f t="shared" si="83"/>
        <v>520</v>
      </c>
      <c r="G152" s="109">
        <f t="shared" si="84"/>
        <v>520</v>
      </c>
      <c r="H152" s="109"/>
      <c r="I152" s="109">
        <v>520</v>
      </c>
      <c r="J152" s="109">
        <f t="shared" si="85"/>
        <v>0</v>
      </c>
      <c r="K152" s="109"/>
      <c r="L152" s="109"/>
      <c r="M152" s="109">
        <f t="shared" si="86"/>
        <v>0</v>
      </c>
      <c r="N152" s="109"/>
      <c r="O152" s="109"/>
      <c r="P152" s="109">
        <f t="shared" si="87"/>
        <v>520</v>
      </c>
      <c r="Q152" s="109">
        <v>520</v>
      </c>
      <c r="R152" s="109"/>
      <c r="S152" s="109">
        <f t="shared" si="88"/>
        <v>0</v>
      </c>
      <c r="T152" s="109"/>
      <c r="U152" s="109"/>
      <c r="V152" s="109">
        <f t="shared" si="89"/>
        <v>0</v>
      </c>
      <c r="W152" s="109"/>
      <c r="X152" s="109"/>
      <c r="Y152" s="109">
        <f t="shared" si="90"/>
        <v>0</v>
      </c>
      <c r="Z152" s="109"/>
      <c r="AA152" s="109"/>
      <c r="AB152" s="109">
        <f t="shared" si="91"/>
        <v>520</v>
      </c>
      <c r="AC152" s="109">
        <v>520</v>
      </c>
      <c r="AD152" s="109"/>
      <c r="AE152" s="109"/>
      <c r="AF152" s="109"/>
      <c r="AG152" s="109"/>
      <c r="AH152" s="109"/>
      <c r="AI152" s="109"/>
      <c r="AJ152" s="109"/>
      <c r="AK152" s="691"/>
      <c r="AL152" s="771"/>
      <c r="AM152" s="771"/>
      <c r="AN152" s="771"/>
      <c r="AO152" s="24"/>
      <c r="AP152" s="24"/>
      <c r="AQ152" s="24"/>
      <c r="AR152" s="24"/>
      <c r="AS152" s="20"/>
    </row>
    <row r="153" spans="1:45" s="17" customFormat="1" ht="30">
      <c r="A153" s="724">
        <v>38</v>
      </c>
      <c r="B153" s="721" t="s">
        <v>223</v>
      </c>
      <c r="C153" s="695"/>
      <c r="D153" s="109">
        <f t="shared" si="82"/>
        <v>2738</v>
      </c>
      <c r="E153" s="773">
        <v>2738</v>
      </c>
      <c r="F153" s="109">
        <f t="shared" si="83"/>
        <v>2738</v>
      </c>
      <c r="G153" s="109">
        <f t="shared" si="84"/>
        <v>2738</v>
      </c>
      <c r="H153" s="773"/>
      <c r="I153" s="773">
        <v>2738</v>
      </c>
      <c r="J153" s="109">
        <f t="shared" si="85"/>
        <v>0</v>
      </c>
      <c r="K153" s="773"/>
      <c r="L153" s="773"/>
      <c r="M153" s="109">
        <f t="shared" si="86"/>
        <v>0</v>
      </c>
      <c r="N153" s="774"/>
      <c r="O153" s="774"/>
      <c r="P153" s="109">
        <f t="shared" si="87"/>
        <v>2738</v>
      </c>
      <c r="Q153" s="773">
        <v>2738</v>
      </c>
      <c r="R153" s="774"/>
      <c r="S153" s="109">
        <f t="shared" si="88"/>
        <v>0</v>
      </c>
      <c r="T153" s="109"/>
      <c r="U153" s="109"/>
      <c r="V153" s="109">
        <f t="shared" si="89"/>
        <v>0</v>
      </c>
      <c r="W153" s="109"/>
      <c r="X153" s="109"/>
      <c r="Y153" s="109">
        <f t="shared" si="90"/>
        <v>0</v>
      </c>
      <c r="Z153" s="109"/>
      <c r="AA153" s="109"/>
      <c r="AB153" s="109">
        <f t="shared" si="91"/>
        <v>2738</v>
      </c>
      <c r="AC153" s="773">
        <v>2738</v>
      </c>
      <c r="AD153" s="773"/>
      <c r="AE153" s="109"/>
      <c r="AF153" s="109"/>
      <c r="AG153" s="109"/>
      <c r="AH153" s="109"/>
      <c r="AI153" s="109"/>
      <c r="AJ153" s="109"/>
      <c r="AK153" s="691"/>
      <c r="AL153" s="771"/>
      <c r="AM153" s="771"/>
      <c r="AN153" s="771"/>
      <c r="AO153" s="24"/>
      <c r="AP153" s="24"/>
      <c r="AQ153" s="24"/>
      <c r="AR153" s="24"/>
      <c r="AS153" s="20"/>
    </row>
    <row r="154" spans="1:45" s="17" customFormat="1" ht="30">
      <c r="A154" s="724">
        <v>39</v>
      </c>
      <c r="B154" s="721" t="s">
        <v>224</v>
      </c>
      <c r="C154" s="695"/>
      <c r="D154" s="109">
        <f t="shared" si="82"/>
        <v>200</v>
      </c>
      <c r="E154" s="109">
        <v>200</v>
      </c>
      <c r="F154" s="109">
        <f t="shared" si="83"/>
        <v>200</v>
      </c>
      <c r="G154" s="109">
        <f t="shared" si="84"/>
        <v>200</v>
      </c>
      <c r="H154" s="109"/>
      <c r="I154" s="109">
        <v>200</v>
      </c>
      <c r="J154" s="109">
        <f t="shared" si="85"/>
        <v>0</v>
      </c>
      <c r="K154" s="109"/>
      <c r="L154" s="109"/>
      <c r="M154" s="109">
        <f t="shared" si="86"/>
        <v>0</v>
      </c>
      <c r="N154" s="109"/>
      <c r="O154" s="109"/>
      <c r="P154" s="109">
        <f t="shared" si="87"/>
        <v>200</v>
      </c>
      <c r="Q154" s="109">
        <v>200</v>
      </c>
      <c r="R154" s="109"/>
      <c r="S154" s="109">
        <f t="shared" si="88"/>
        <v>0</v>
      </c>
      <c r="T154" s="109"/>
      <c r="U154" s="109"/>
      <c r="V154" s="109">
        <f t="shared" si="89"/>
        <v>0</v>
      </c>
      <c r="W154" s="109"/>
      <c r="X154" s="109"/>
      <c r="Y154" s="109">
        <f t="shared" si="90"/>
        <v>0</v>
      </c>
      <c r="Z154" s="109"/>
      <c r="AA154" s="109"/>
      <c r="AB154" s="109">
        <f t="shared" si="91"/>
        <v>200</v>
      </c>
      <c r="AC154" s="109">
        <v>200</v>
      </c>
      <c r="AD154" s="109"/>
      <c r="AE154" s="109"/>
      <c r="AF154" s="109"/>
      <c r="AG154" s="109"/>
      <c r="AH154" s="109"/>
      <c r="AI154" s="109"/>
      <c r="AJ154" s="109"/>
      <c r="AK154" s="691"/>
      <c r="AL154" s="771"/>
      <c r="AM154" s="771"/>
      <c r="AN154" s="771"/>
      <c r="AO154" s="24"/>
      <c r="AP154" s="24"/>
      <c r="AQ154" s="24"/>
      <c r="AR154" s="24"/>
      <c r="AS154" s="20"/>
    </row>
    <row r="155" spans="1:45" s="17" customFormat="1" ht="30">
      <c r="A155" s="724">
        <v>40</v>
      </c>
      <c r="B155" s="721" t="s">
        <v>225</v>
      </c>
      <c r="C155" s="695"/>
      <c r="D155" s="109">
        <f t="shared" si="82"/>
        <v>750</v>
      </c>
      <c r="E155" s="109">
        <v>750</v>
      </c>
      <c r="F155" s="109">
        <f t="shared" si="83"/>
        <v>750</v>
      </c>
      <c r="G155" s="109">
        <f t="shared" si="84"/>
        <v>750</v>
      </c>
      <c r="H155" s="109"/>
      <c r="I155" s="109">
        <v>750</v>
      </c>
      <c r="J155" s="109">
        <f t="shared" si="85"/>
        <v>0</v>
      </c>
      <c r="K155" s="109"/>
      <c r="L155" s="109"/>
      <c r="M155" s="109">
        <f t="shared" si="86"/>
        <v>0</v>
      </c>
      <c r="N155" s="109"/>
      <c r="O155" s="109"/>
      <c r="P155" s="109">
        <f t="shared" si="87"/>
        <v>750</v>
      </c>
      <c r="Q155" s="109">
        <v>750</v>
      </c>
      <c r="R155" s="109"/>
      <c r="S155" s="109">
        <f t="shared" si="88"/>
        <v>0</v>
      </c>
      <c r="T155" s="109"/>
      <c r="U155" s="109"/>
      <c r="V155" s="109">
        <f t="shared" si="89"/>
        <v>0</v>
      </c>
      <c r="W155" s="109"/>
      <c r="X155" s="109"/>
      <c r="Y155" s="109">
        <f t="shared" si="90"/>
        <v>0</v>
      </c>
      <c r="Z155" s="109"/>
      <c r="AA155" s="109"/>
      <c r="AB155" s="109">
        <f t="shared" si="91"/>
        <v>750</v>
      </c>
      <c r="AC155" s="109">
        <v>750</v>
      </c>
      <c r="AD155" s="109"/>
      <c r="AE155" s="109"/>
      <c r="AF155" s="109"/>
      <c r="AG155" s="109"/>
      <c r="AH155" s="109"/>
      <c r="AI155" s="109"/>
      <c r="AJ155" s="109"/>
      <c r="AK155" s="691"/>
      <c r="AL155" s="771"/>
      <c r="AM155" s="771"/>
      <c r="AN155" s="771"/>
      <c r="AO155" s="24"/>
      <c r="AP155" s="24"/>
      <c r="AQ155" s="24"/>
      <c r="AR155" s="24"/>
      <c r="AS155" s="20"/>
    </row>
    <row r="156" spans="1:45" s="17" customFormat="1" ht="45">
      <c r="A156" s="724">
        <v>41</v>
      </c>
      <c r="B156" s="721" t="s">
        <v>226</v>
      </c>
      <c r="C156" s="695"/>
      <c r="D156" s="109">
        <f t="shared" si="82"/>
        <v>1100</v>
      </c>
      <c r="E156" s="109">
        <v>1100</v>
      </c>
      <c r="F156" s="109">
        <f t="shared" si="83"/>
        <v>1100</v>
      </c>
      <c r="G156" s="109">
        <f t="shared" si="84"/>
        <v>1100</v>
      </c>
      <c r="H156" s="109"/>
      <c r="I156" s="109">
        <v>1100</v>
      </c>
      <c r="J156" s="109">
        <f t="shared" si="85"/>
        <v>0</v>
      </c>
      <c r="K156" s="109"/>
      <c r="L156" s="109"/>
      <c r="M156" s="109">
        <f t="shared" si="86"/>
        <v>0</v>
      </c>
      <c r="N156" s="109"/>
      <c r="O156" s="109"/>
      <c r="P156" s="109">
        <f t="shared" si="87"/>
        <v>1100</v>
      </c>
      <c r="Q156" s="109">
        <v>1100</v>
      </c>
      <c r="R156" s="109"/>
      <c r="S156" s="109">
        <f t="shared" si="88"/>
        <v>0</v>
      </c>
      <c r="T156" s="109"/>
      <c r="U156" s="109"/>
      <c r="V156" s="109">
        <f t="shared" si="89"/>
        <v>0</v>
      </c>
      <c r="W156" s="109"/>
      <c r="X156" s="109"/>
      <c r="Y156" s="109">
        <f t="shared" si="90"/>
        <v>0</v>
      </c>
      <c r="Z156" s="109"/>
      <c r="AA156" s="109"/>
      <c r="AB156" s="109">
        <f t="shared" si="91"/>
        <v>1100</v>
      </c>
      <c r="AC156" s="109">
        <v>1100</v>
      </c>
      <c r="AD156" s="109"/>
      <c r="AE156" s="109"/>
      <c r="AF156" s="109"/>
      <c r="AG156" s="109"/>
      <c r="AH156" s="109"/>
      <c r="AI156" s="109"/>
      <c r="AJ156" s="109"/>
      <c r="AK156" s="691"/>
      <c r="AL156" s="771"/>
      <c r="AM156" s="771"/>
      <c r="AN156" s="771"/>
      <c r="AO156" s="24"/>
      <c r="AP156" s="24"/>
      <c r="AQ156" s="24"/>
      <c r="AR156" s="24"/>
      <c r="AS156" s="20"/>
    </row>
    <row r="157" spans="1:45" s="17" customFormat="1" ht="30">
      <c r="A157" s="724">
        <v>42</v>
      </c>
      <c r="B157" s="721" t="s">
        <v>227</v>
      </c>
      <c r="C157" s="695"/>
      <c r="D157" s="109">
        <f t="shared" si="82"/>
        <v>290</v>
      </c>
      <c r="E157" s="109">
        <v>290</v>
      </c>
      <c r="F157" s="109">
        <f t="shared" si="83"/>
        <v>290</v>
      </c>
      <c r="G157" s="109">
        <f t="shared" si="84"/>
        <v>290</v>
      </c>
      <c r="H157" s="109"/>
      <c r="I157" s="109">
        <v>290</v>
      </c>
      <c r="J157" s="109">
        <f t="shared" si="85"/>
        <v>0</v>
      </c>
      <c r="K157" s="109"/>
      <c r="L157" s="109"/>
      <c r="M157" s="109">
        <f t="shared" si="86"/>
        <v>0</v>
      </c>
      <c r="N157" s="109"/>
      <c r="O157" s="109"/>
      <c r="P157" s="109">
        <f t="shared" si="87"/>
        <v>290</v>
      </c>
      <c r="Q157" s="109">
        <v>290</v>
      </c>
      <c r="R157" s="109"/>
      <c r="S157" s="109">
        <f t="shared" si="88"/>
        <v>0</v>
      </c>
      <c r="T157" s="109"/>
      <c r="U157" s="109"/>
      <c r="V157" s="109">
        <f t="shared" si="89"/>
        <v>0</v>
      </c>
      <c r="W157" s="109"/>
      <c r="X157" s="109"/>
      <c r="Y157" s="109">
        <f t="shared" si="90"/>
        <v>0</v>
      </c>
      <c r="Z157" s="109"/>
      <c r="AA157" s="109"/>
      <c r="AB157" s="109">
        <f t="shared" si="91"/>
        <v>290</v>
      </c>
      <c r="AC157" s="109">
        <v>290</v>
      </c>
      <c r="AD157" s="109"/>
      <c r="AE157" s="109"/>
      <c r="AF157" s="109"/>
      <c r="AG157" s="109"/>
      <c r="AH157" s="109"/>
      <c r="AI157" s="109"/>
      <c r="AJ157" s="109"/>
      <c r="AK157" s="691"/>
      <c r="AL157" s="771"/>
      <c r="AM157" s="771"/>
      <c r="AN157" s="771"/>
      <c r="AO157" s="24"/>
      <c r="AP157" s="24"/>
      <c r="AQ157" s="24"/>
      <c r="AR157" s="24"/>
      <c r="AS157" s="20"/>
    </row>
    <row r="158" spans="1:45" s="17" customFormat="1" ht="30">
      <c r="A158" s="724">
        <v>43</v>
      </c>
      <c r="B158" s="721" t="s">
        <v>228</v>
      </c>
      <c r="C158" s="695"/>
      <c r="D158" s="109">
        <f t="shared" si="82"/>
        <v>7000</v>
      </c>
      <c r="E158" s="779">
        <v>7000</v>
      </c>
      <c r="F158" s="109">
        <f t="shared" si="83"/>
        <v>7000</v>
      </c>
      <c r="G158" s="109">
        <f t="shared" si="84"/>
        <v>7000</v>
      </c>
      <c r="H158" s="779"/>
      <c r="I158" s="779">
        <v>7000</v>
      </c>
      <c r="J158" s="109">
        <f t="shared" si="85"/>
        <v>0</v>
      </c>
      <c r="K158" s="779"/>
      <c r="L158" s="773"/>
      <c r="M158" s="109">
        <f t="shared" si="86"/>
        <v>0</v>
      </c>
      <c r="N158" s="774"/>
      <c r="O158" s="774"/>
      <c r="P158" s="109">
        <f t="shared" si="87"/>
        <v>7000</v>
      </c>
      <c r="Q158" s="779">
        <v>7000</v>
      </c>
      <c r="R158" s="774"/>
      <c r="S158" s="109">
        <f t="shared" si="88"/>
        <v>0</v>
      </c>
      <c r="T158" s="109"/>
      <c r="U158" s="109"/>
      <c r="V158" s="109">
        <f t="shared" si="89"/>
        <v>0</v>
      </c>
      <c r="W158" s="109"/>
      <c r="X158" s="109"/>
      <c r="Y158" s="109">
        <f t="shared" si="90"/>
        <v>0</v>
      </c>
      <c r="Z158" s="109"/>
      <c r="AA158" s="109"/>
      <c r="AB158" s="109">
        <f t="shared" si="91"/>
        <v>7000</v>
      </c>
      <c r="AC158" s="779">
        <v>7000</v>
      </c>
      <c r="AD158" s="773"/>
      <c r="AE158" s="109"/>
      <c r="AF158" s="109"/>
      <c r="AG158" s="109"/>
      <c r="AH158" s="109"/>
      <c r="AI158" s="109"/>
      <c r="AJ158" s="109"/>
      <c r="AK158" s="691"/>
      <c r="AL158" s="771"/>
      <c r="AM158" s="771"/>
      <c r="AN158" s="771"/>
      <c r="AO158" s="24"/>
      <c r="AP158" s="24"/>
      <c r="AQ158" s="24"/>
      <c r="AR158" s="24"/>
      <c r="AS158" s="20"/>
    </row>
    <row r="159" spans="1:45" s="17" customFormat="1" ht="30">
      <c r="A159" s="724">
        <v>44</v>
      </c>
      <c r="B159" s="721" t="s">
        <v>229</v>
      </c>
      <c r="C159" s="695"/>
      <c r="D159" s="109">
        <f t="shared" si="82"/>
        <v>520</v>
      </c>
      <c r="E159" s="109">
        <v>520</v>
      </c>
      <c r="F159" s="109">
        <f t="shared" si="83"/>
        <v>520</v>
      </c>
      <c r="G159" s="109">
        <f t="shared" si="84"/>
        <v>520</v>
      </c>
      <c r="H159" s="109"/>
      <c r="I159" s="109">
        <v>520</v>
      </c>
      <c r="J159" s="109">
        <f t="shared" si="85"/>
        <v>0</v>
      </c>
      <c r="K159" s="109"/>
      <c r="L159" s="109"/>
      <c r="M159" s="109">
        <f t="shared" si="86"/>
        <v>0</v>
      </c>
      <c r="N159" s="109"/>
      <c r="O159" s="109"/>
      <c r="P159" s="109">
        <f t="shared" si="87"/>
        <v>520</v>
      </c>
      <c r="Q159" s="109">
        <v>520</v>
      </c>
      <c r="R159" s="109"/>
      <c r="S159" s="109">
        <f t="shared" si="88"/>
        <v>0</v>
      </c>
      <c r="T159" s="109"/>
      <c r="U159" s="109"/>
      <c r="V159" s="109">
        <f t="shared" si="89"/>
        <v>0</v>
      </c>
      <c r="W159" s="109"/>
      <c r="X159" s="109"/>
      <c r="Y159" s="109">
        <f t="shared" si="90"/>
        <v>0</v>
      </c>
      <c r="Z159" s="109"/>
      <c r="AA159" s="109"/>
      <c r="AB159" s="109">
        <f t="shared" si="91"/>
        <v>520</v>
      </c>
      <c r="AC159" s="109">
        <v>520</v>
      </c>
      <c r="AD159" s="109"/>
      <c r="AE159" s="109"/>
      <c r="AF159" s="109"/>
      <c r="AG159" s="109"/>
      <c r="AH159" s="109"/>
      <c r="AI159" s="109"/>
      <c r="AJ159" s="109"/>
      <c r="AK159" s="691"/>
      <c r="AL159" s="771"/>
      <c r="AM159" s="771"/>
      <c r="AN159" s="771"/>
      <c r="AO159" s="24"/>
      <c r="AP159" s="24"/>
      <c r="AQ159" s="24"/>
      <c r="AR159" s="24"/>
      <c r="AS159" s="20"/>
    </row>
    <row r="160" spans="1:45" s="17" customFormat="1" ht="45">
      <c r="A160" s="724">
        <v>45</v>
      </c>
      <c r="B160" s="721" t="s">
        <v>230</v>
      </c>
      <c r="C160" s="695"/>
      <c r="D160" s="109">
        <f t="shared" si="82"/>
        <v>1500</v>
      </c>
      <c r="E160" s="109">
        <v>1500</v>
      </c>
      <c r="F160" s="109">
        <f t="shared" si="83"/>
        <v>1500</v>
      </c>
      <c r="G160" s="109">
        <f t="shared" si="84"/>
        <v>1500</v>
      </c>
      <c r="H160" s="109"/>
      <c r="I160" s="109">
        <v>1500</v>
      </c>
      <c r="J160" s="109">
        <f t="shared" si="85"/>
        <v>0</v>
      </c>
      <c r="K160" s="109"/>
      <c r="L160" s="109"/>
      <c r="M160" s="109">
        <f t="shared" si="86"/>
        <v>0</v>
      </c>
      <c r="N160" s="109"/>
      <c r="O160" s="109"/>
      <c r="P160" s="109">
        <f t="shared" si="87"/>
        <v>1500</v>
      </c>
      <c r="Q160" s="109">
        <v>1500</v>
      </c>
      <c r="R160" s="109"/>
      <c r="S160" s="109">
        <f t="shared" si="88"/>
        <v>0</v>
      </c>
      <c r="T160" s="109"/>
      <c r="U160" s="109"/>
      <c r="V160" s="109">
        <f t="shared" si="89"/>
        <v>0</v>
      </c>
      <c r="W160" s="109"/>
      <c r="X160" s="109"/>
      <c r="Y160" s="109">
        <f t="shared" si="90"/>
        <v>0</v>
      </c>
      <c r="Z160" s="109"/>
      <c r="AA160" s="109"/>
      <c r="AB160" s="109">
        <f t="shared" si="91"/>
        <v>1500</v>
      </c>
      <c r="AC160" s="109">
        <v>1500</v>
      </c>
      <c r="AD160" s="109"/>
      <c r="AE160" s="109"/>
      <c r="AF160" s="109"/>
      <c r="AG160" s="109"/>
      <c r="AH160" s="109"/>
      <c r="AI160" s="109"/>
      <c r="AJ160" s="109"/>
      <c r="AK160" s="691"/>
      <c r="AL160" s="771"/>
      <c r="AM160" s="771"/>
      <c r="AN160" s="771"/>
      <c r="AO160" s="24"/>
      <c r="AP160" s="24"/>
      <c r="AQ160" s="24"/>
      <c r="AR160" s="24"/>
      <c r="AS160" s="20"/>
    </row>
    <row r="161" spans="1:45" s="22" customFormat="1" ht="25.5" customHeight="1">
      <c r="A161" s="709" t="s">
        <v>39</v>
      </c>
      <c r="B161" s="697" t="s">
        <v>40</v>
      </c>
      <c r="C161" s="698"/>
      <c r="D161" s="690">
        <f>0</f>
        <v>0</v>
      </c>
      <c r="E161" s="690">
        <f>0</f>
        <v>0</v>
      </c>
      <c r="F161" s="690">
        <f>0</f>
        <v>0</v>
      </c>
      <c r="G161" s="690">
        <f>0</f>
        <v>0</v>
      </c>
      <c r="H161" s="690">
        <f>0</f>
        <v>0</v>
      </c>
      <c r="I161" s="690">
        <f>0</f>
        <v>0</v>
      </c>
      <c r="J161" s="690">
        <f>0</f>
        <v>0</v>
      </c>
      <c r="K161" s="690">
        <f>0</f>
        <v>0</v>
      </c>
      <c r="L161" s="690">
        <f>0</f>
        <v>0</v>
      </c>
      <c r="M161" s="690">
        <f>0</f>
        <v>0</v>
      </c>
      <c r="N161" s="690">
        <f>0</f>
        <v>0</v>
      </c>
      <c r="O161" s="690">
        <f>0</f>
        <v>0</v>
      </c>
      <c r="P161" s="690">
        <f>0</f>
        <v>0</v>
      </c>
      <c r="Q161" s="690">
        <f>0</f>
        <v>0</v>
      </c>
      <c r="R161" s="690">
        <f>0</f>
        <v>0</v>
      </c>
      <c r="S161" s="690">
        <f>0</f>
        <v>0</v>
      </c>
      <c r="T161" s="690">
        <f>0</f>
        <v>0</v>
      </c>
      <c r="U161" s="690">
        <f>0</f>
        <v>0</v>
      </c>
      <c r="V161" s="690">
        <f>0</f>
        <v>0</v>
      </c>
      <c r="W161" s="690">
        <f>0</f>
        <v>0</v>
      </c>
      <c r="X161" s="690">
        <f>0</f>
        <v>0</v>
      </c>
      <c r="Y161" s="690">
        <f>0</f>
        <v>0</v>
      </c>
      <c r="Z161" s="690">
        <f>0</f>
        <v>0</v>
      </c>
      <c r="AA161" s="690">
        <f>0</f>
        <v>0</v>
      </c>
      <c r="AB161" s="690">
        <f>0</f>
        <v>0</v>
      </c>
      <c r="AC161" s="690">
        <f>0</f>
        <v>0</v>
      </c>
      <c r="AD161" s="690">
        <f>0</f>
        <v>0</v>
      </c>
      <c r="AE161" s="690">
        <f>0</f>
        <v>0</v>
      </c>
      <c r="AF161" s="690">
        <f>0</f>
        <v>0</v>
      </c>
      <c r="AG161" s="690">
        <f>0</f>
        <v>0</v>
      </c>
      <c r="AH161" s="690">
        <f>0</f>
        <v>0</v>
      </c>
      <c r="AI161" s="690">
        <f>0</f>
        <v>0</v>
      </c>
      <c r="AJ161" s="690">
        <f>0</f>
        <v>0</v>
      </c>
      <c r="AK161" s="696"/>
      <c r="AL161" s="770"/>
      <c r="AM161" s="770"/>
      <c r="AN161" s="770"/>
      <c r="AO161" s="20"/>
      <c r="AP161" s="20"/>
      <c r="AQ161" s="20"/>
      <c r="AR161" s="20"/>
      <c r="AS161" s="20"/>
    </row>
    <row r="162" spans="1:45" s="22" customFormat="1" ht="25.5" customHeight="1">
      <c r="A162" s="709" t="s">
        <v>78</v>
      </c>
      <c r="B162" s="697" t="s">
        <v>77</v>
      </c>
      <c r="C162" s="698"/>
      <c r="D162" s="690">
        <f t="shared" ref="D162:AJ162" si="92">SUM(D163:D164)</f>
        <v>4154</v>
      </c>
      <c r="E162" s="690">
        <f t="shared" si="92"/>
        <v>4154</v>
      </c>
      <c r="F162" s="690">
        <f t="shared" si="92"/>
        <v>4154</v>
      </c>
      <c r="G162" s="690">
        <f t="shared" si="92"/>
        <v>4154</v>
      </c>
      <c r="H162" s="690">
        <f t="shared" si="92"/>
        <v>0</v>
      </c>
      <c r="I162" s="690">
        <f t="shared" si="92"/>
        <v>4154</v>
      </c>
      <c r="J162" s="690">
        <f t="shared" si="92"/>
        <v>0</v>
      </c>
      <c r="K162" s="690">
        <f t="shared" si="92"/>
        <v>0</v>
      </c>
      <c r="L162" s="690">
        <f t="shared" si="92"/>
        <v>0</v>
      </c>
      <c r="M162" s="690">
        <f t="shared" si="92"/>
        <v>0</v>
      </c>
      <c r="N162" s="690">
        <f t="shared" si="92"/>
        <v>0</v>
      </c>
      <c r="O162" s="690">
        <f t="shared" si="92"/>
        <v>0</v>
      </c>
      <c r="P162" s="690">
        <f t="shared" si="92"/>
        <v>4154</v>
      </c>
      <c r="Q162" s="690">
        <f t="shared" si="92"/>
        <v>4154</v>
      </c>
      <c r="R162" s="690">
        <f t="shared" si="92"/>
        <v>0</v>
      </c>
      <c r="S162" s="690">
        <f t="shared" si="92"/>
        <v>0</v>
      </c>
      <c r="T162" s="690">
        <f t="shared" si="92"/>
        <v>0</v>
      </c>
      <c r="U162" s="690">
        <f t="shared" si="92"/>
        <v>0</v>
      </c>
      <c r="V162" s="690">
        <f t="shared" si="92"/>
        <v>4154</v>
      </c>
      <c r="W162" s="690">
        <f t="shared" si="92"/>
        <v>4154</v>
      </c>
      <c r="X162" s="690">
        <f t="shared" si="92"/>
        <v>0</v>
      </c>
      <c r="Y162" s="690">
        <f t="shared" si="92"/>
        <v>0</v>
      </c>
      <c r="Z162" s="690">
        <f t="shared" si="92"/>
        <v>0</v>
      </c>
      <c r="AA162" s="690">
        <f t="shared" si="92"/>
        <v>0</v>
      </c>
      <c r="AB162" s="690">
        <f t="shared" si="92"/>
        <v>0</v>
      </c>
      <c r="AC162" s="690">
        <f t="shared" si="92"/>
        <v>0</v>
      </c>
      <c r="AD162" s="690">
        <f t="shared" si="92"/>
        <v>0</v>
      </c>
      <c r="AE162" s="690">
        <f t="shared" si="92"/>
        <v>0</v>
      </c>
      <c r="AF162" s="690">
        <f t="shared" si="92"/>
        <v>0</v>
      </c>
      <c r="AG162" s="690">
        <f t="shared" si="92"/>
        <v>0</v>
      </c>
      <c r="AH162" s="690">
        <f t="shared" si="92"/>
        <v>0</v>
      </c>
      <c r="AI162" s="690">
        <f t="shared" si="92"/>
        <v>0</v>
      </c>
      <c r="AJ162" s="690">
        <f t="shared" si="92"/>
        <v>0</v>
      </c>
      <c r="AK162" s="696"/>
      <c r="AL162" s="770"/>
      <c r="AM162" s="770"/>
      <c r="AN162" s="770"/>
      <c r="AO162" s="20"/>
      <c r="AP162" s="20"/>
      <c r="AQ162" s="20"/>
      <c r="AR162" s="20"/>
      <c r="AS162" s="20"/>
    </row>
    <row r="163" spans="1:45" s="17" customFormat="1" ht="20.25" customHeight="1">
      <c r="A163" s="703">
        <v>1</v>
      </c>
      <c r="B163" s="704" t="s">
        <v>276</v>
      </c>
      <c r="C163" s="695"/>
      <c r="D163" s="109">
        <f t="shared" ref="D163:D164" si="93">E163</f>
        <v>1900</v>
      </c>
      <c r="E163" s="109">
        <v>1900</v>
      </c>
      <c r="F163" s="109">
        <f t="shared" ref="F163:F164" si="94">G163+J163</f>
        <v>1900</v>
      </c>
      <c r="G163" s="109">
        <f t="shared" ref="G163:G164" si="95">H163+I163</f>
        <v>1900</v>
      </c>
      <c r="H163" s="109"/>
      <c r="I163" s="109">
        <v>1900</v>
      </c>
      <c r="J163" s="109">
        <f t="shared" ref="J163:J164" si="96">K163+L163</f>
        <v>0</v>
      </c>
      <c r="K163" s="109"/>
      <c r="L163" s="109"/>
      <c r="M163" s="109">
        <f t="shared" ref="M163:M164" si="97">N163+O163</f>
        <v>0</v>
      </c>
      <c r="N163" s="109"/>
      <c r="O163" s="109"/>
      <c r="P163" s="109">
        <f t="shared" ref="P163:P164" si="98">Q163+R163</f>
        <v>1900</v>
      </c>
      <c r="Q163" s="109">
        <v>1900</v>
      </c>
      <c r="R163" s="109"/>
      <c r="S163" s="109">
        <f t="shared" ref="S163:S164" si="99">T163+U163</f>
        <v>0</v>
      </c>
      <c r="T163" s="109"/>
      <c r="U163" s="109"/>
      <c r="V163" s="109">
        <f t="shared" ref="V163:V164" si="100">W163+X163</f>
        <v>1900</v>
      </c>
      <c r="W163" s="109">
        <v>1900</v>
      </c>
      <c r="X163" s="109"/>
      <c r="Y163" s="109">
        <f t="shared" ref="Y163:Y164" si="101">Z163+AA163</f>
        <v>0</v>
      </c>
      <c r="Z163" s="109"/>
      <c r="AA163" s="109"/>
      <c r="AB163" s="109">
        <f t="shared" ref="AB163:AB164" si="102">AC163+AD163</f>
        <v>0</v>
      </c>
      <c r="AC163" s="109"/>
      <c r="AD163" s="109"/>
      <c r="AE163" s="109"/>
      <c r="AF163" s="109"/>
      <c r="AG163" s="109"/>
      <c r="AH163" s="705"/>
      <c r="AI163" s="109" t="s">
        <v>114</v>
      </c>
      <c r="AJ163" s="109"/>
      <c r="AK163" s="691"/>
      <c r="AL163" s="771"/>
      <c r="AM163" s="771"/>
      <c r="AN163" s="771"/>
      <c r="AO163" s="24"/>
      <c r="AP163" s="24"/>
      <c r="AQ163" s="24"/>
      <c r="AR163" s="24"/>
      <c r="AS163" s="20"/>
    </row>
    <row r="164" spans="1:45" s="17" customFormat="1" ht="20.25" customHeight="1">
      <c r="A164" s="703">
        <v>2</v>
      </c>
      <c r="B164" s="704" t="s">
        <v>277</v>
      </c>
      <c r="C164" s="695"/>
      <c r="D164" s="109">
        <f t="shared" si="93"/>
        <v>2254</v>
      </c>
      <c r="E164" s="109">
        <v>2254</v>
      </c>
      <c r="F164" s="109">
        <f t="shared" si="94"/>
        <v>2254</v>
      </c>
      <c r="G164" s="109">
        <f t="shared" si="95"/>
        <v>2254</v>
      </c>
      <c r="H164" s="109"/>
      <c r="I164" s="109">
        <v>2254</v>
      </c>
      <c r="J164" s="109">
        <f t="shared" si="96"/>
        <v>0</v>
      </c>
      <c r="K164" s="109"/>
      <c r="L164" s="109"/>
      <c r="M164" s="109">
        <f t="shared" si="97"/>
        <v>0</v>
      </c>
      <c r="N164" s="109"/>
      <c r="O164" s="109"/>
      <c r="P164" s="109">
        <f t="shared" si="98"/>
        <v>2254</v>
      </c>
      <c r="Q164" s="109">
        <v>2254</v>
      </c>
      <c r="R164" s="109"/>
      <c r="S164" s="109">
        <f t="shared" si="99"/>
        <v>0</v>
      </c>
      <c r="T164" s="109"/>
      <c r="U164" s="109"/>
      <c r="V164" s="109">
        <f t="shared" si="100"/>
        <v>2254</v>
      </c>
      <c r="W164" s="109">
        <v>2254</v>
      </c>
      <c r="X164" s="109"/>
      <c r="Y164" s="109">
        <f t="shared" si="101"/>
        <v>0</v>
      </c>
      <c r="Z164" s="109"/>
      <c r="AA164" s="109"/>
      <c r="AB164" s="109">
        <f t="shared" si="102"/>
        <v>0</v>
      </c>
      <c r="AC164" s="109"/>
      <c r="AD164" s="109"/>
      <c r="AE164" s="109"/>
      <c r="AF164" s="109"/>
      <c r="AG164" s="109"/>
      <c r="AH164" s="705"/>
      <c r="AI164" s="109" t="s">
        <v>114</v>
      </c>
      <c r="AJ164" s="109"/>
      <c r="AK164" s="691"/>
      <c r="AL164" s="771"/>
      <c r="AM164" s="771"/>
      <c r="AN164" s="771"/>
      <c r="AO164" s="24"/>
      <c r="AP164" s="24"/>
      <c r="AQ164" s="24"/>
      <c r="AR164" s="24"/>
      <c r="AS164" s="20"/>
    </row>
    <row r="165" spans="1:45" s="22" customFormat="1" ht="25.5" customHeight="1">
      <c r="A165" s="709" t="s">
        <v>80</v>
      </c>
      <c r="B165" s="697" t="s">
        <v>289</v>
      </c>
      <c r="C165" s="698"/>
      <c r="D165" s="690">
        <f>0</f>
        <v>0</v>
      </c>
      <c r="E165" s="690">
        <f>0</f>
        <v>0</v>
      </c>
      <c r="F165" s="690">
        <f>0</f>
        <v>0</v>
      </c>
      <c r="G165" s="690">
        <f>0</f>
        <v>0</v>
      </c>
      <c r="H165" s="690">
        <f>0</f>
        <v>0</v>
      </c>
      <c r="I165" s="690">
        <f>0</f>
        <v>0</v>
      </c>
      <c r="J165" s="690">
        <f>0</f>
        <v>0</v>
      </c>
      <c r="K165" s="690">
        <f>0</f>
        <v>0</v>
      </c>
      <c r="L165" s="690">
        <f>0</f>
        <v>0</v>
      </c>
      <c r="M165" s="690">
        <f>0</f>
        <v>0</v>
      </c>
      <c r="N165" s="690">
        <f>0</f>
        <v>0</v>
      </c>
      <c r="O165" s="690">
        <f>0</f>
        <v>0</v>
      </c>
      <c r="P165" s="690">
        <f>0</f>
        <v>0</v>
      </c>
      <c r="Q165" s="690">
        <f>0</f>
        <v>0</v>
      </c>
      <c r="R165" s="690">
        <f>0</f>
        <v>0</v>
      </c>
      <c r="S165" s="690">
        <f>0</f>
        <v>0</v>
      </c>
      <c r="T165" s="690">
        <f>0</f>
        <v>0</v>
      </c>
      <c r="U165" s="690">
        <f>0</f>
        <v>0</v>
      </c>
      <c r="V165" s="690" t="e">
        <f>SUM(#REF!)</f>
        <v>#REF!</v>
      </c>
      <c r="W165" s="690" t="e">
        <f>SUM(#REF!)</f>
        <v>#REF!</v>
      </c>
      <c r="X165" s="690" t="e">
        <f>SUM(#REF!)</f>
        <v>#REF!</v>
      </c>
      <c r="Y165" s="690" t="e">
        <f>SUM(#REF!)</f>
        <v>#REF!</v>
      </c>
      <c r="Z165" s="690" t="e">
        <f>SUM(#REF!)</f>
        <v>#REF!</v>
      </c>
      <c r="AA165" s="690" t="e">
        <f>SUM(#REF!)</f>
        <v>#REF!</v>
      </c>
      <c r="AB165" s="690" t="e">
        <f>SUM(#REF!)</f>
        <v>#REF!</v>
      </c>
      <c r="AC165" s="690" t="e">
        <f>SUM(#REF!)</f>
        <v>#REF!</v>
      </c>
      <c r="AD165" s="690" t="e">
        <f>SUM(#REF!)</f>
        <v>#REF!</v>
      </c>
      <c r="AE165" s="690" t="e">
        <f>SUM(#REF!)</f>
        <v>#REF!</v>
      </c>
      <c r="AF165" s="690" t="e">
        <f>SUM(#REF!)</f>
        <v>#REF!</v>
      </c>
      <c r="AG165" s="690" t="e">
        <f>SUM(#REF!)</f>
        <v>#REF!</v>
      </c>
      <c r="AH165" s="690" t="e">
        <f>SUM(#REF!)</f>
        <v>#REF!</v>
      </c>
      <c r="AI165" s="690" t="e">
        <f>SUM(#REF!)</f>
        <v>#REF!</v>
      </c>
      <c r="AJ165" s="690" t="e">
        <f>SUM(#REF!)</f>
        <v>#REF!</v>
      </c>
      <c r="AK165" s="696"/>
      <c r="AL165" s="770"/>
      <c r="AM165" s="770"/>
      <c r="AN165" s="770"/>
      <c r="AO165" s="20"/>
      <c r="AP165" s="20"/>
      <c r="AQ165" s="20"/>
      <c r="AR165" s="20"/>
      <c r="AS165" s="20"/>
    </row>
    <row r="166" spans="1:45" s="22" customFormat="1" ht="25.5" customHeight="1">
      <c r="A166" s="709" t="s">
        <v>86</v>
      </c>
      <c r="B166" s="697" t="s">
        <v>87</v>
      </c>
      <c r="C166" s="698"/>
      <c r="D166" s="690">
        <f>0</f>
        <v>0</v>
      </c>
      <c r="E166" s="690">
        <f>0</f>
        <v>0</v>
      </c>
      <c r="F166" s="690">
        <f>0</f>
        <v>0</v>
      </c>
      <c r="G166" s="690">
        <f>0</f>
        <v>0</v>
      </c>
      <c r="H166" s="690">
        <f>0</f>
        <v>0</v>
      </c>
      <c r="I166" s="690">
        <f>0</f>
        <v>0</v>
      </c>
      <c r="J166" s="690">
        <f>0</f>
        <v>0</v>
      </c>
      <c r="K166" s="690">
        <f>0</f>
        <v>0</v>
      </c>
      <c r="L166" s="690">
        <f>0</f>
        <v>0</v>
      </c>
      <c r="M166" s="690">
        <f>0</f>
        <v>0</v>
      </c>
      <c r="N166" s="690">
        <f>0</f>
        <v>0</v>
      </c>
      <c r="O166" s="690">
        <f>0</f>
        <v>0</v>
      </c>
      <c r="P166" s="690">
        <f>0</f>
        <v>0</v>
      </c>
      <c r="Q166" s="690">
        <f>0</f>
        <v>0</v>
      </c>
      <c r="R166" s="690">
        <f>0</f>
        <v>0</v>
      </c>
      <c r="S166" s="690">
        <f>0</f>
        <v>0</v>
      </c>
      <c r="T166" s="690">
        <f>0</f>
        <v>0</v>
      </c>
      <c r="U166" s="690">
        <f>0</f>
        <v>0</v>
      </c>
      <c r="V166" s="690">
        <f>0</f>
        <v>0</v>
      </c>
      <c r="W166" s="690">
        <f>0</f>
        <v>0</v>
      </c>
      <c r="X166" s="690">
        <f>0</f>
        <v>0</v>
      </c>
      <c r="Y166" s="690">
        <f>0</f>
        <v>0</v>
      </c>
      <c r="Z166" s="690">
        <f>0</f>
        <v>0</v>
      </c>
      <c r="AA166" s="690">
        <f>0</f>
        <v>0</v>
      </c>
      <c r="AB166" s="690">
        <f>0</f>
        <v>0</v>
      </c>
      <c r="AC166" s="690">
        <f>0</f>
        <v>0</v>
      </c>
      <c r="AD166" s="690">
        <f>0</f>
        <v>0</v>
      </c>
      <c r="AE166" s="690">
        <f>0</f>
        <v>0</v>
      </c>
      <c r="AF166" s="690">
        <f>0</f>
        <v>0</v>
      </c>
      <c r="AG166" s="690">
        <f>0</f>
        <v>0</v>
      </c>
      <c r="AH166" s="690">
        <f>0</f>
        <v>0</v>
      </c>
      <c r="AI166" s="690">
        <f>0</f>
        <v>0</v>
      </c>
      <c r="AJ166" s="690">
        <f>0</f>
        <v>0</v>
      </c>
      <c r="AK166" s="696"/>
      <c r="AL166" s="770"/>
      <c r="AM166" s="770"/>
      <c r="AN166" s="770"/>
      <c r="AO166" s="20"/>
      <c r="AP166" s="20"/>
      <c r="AQ166" s="20"/>
      <c r="AR166" s="20"/>
      <c r="AS166" s="20"/>
    </row>
    <row r="167" spans="1:45" s="22" customFormat="1" ht="25.5" customHeight="1">
      <c r="A167" s="709" t="s">
        <v>93</v>
      </c>
      <c r="B167" s="697" t="s">
        <v>94</v>
      </c>
      <c r="C167" s="698"/>
      <c r="D167" s="690">
        <f t="shared" ref="D167:AJ167" si="103">SUM(D168:D170)</f>
        <v>20771</v>
      </c>
      <c r="E167" s="690">
        <f t="shared" si="103"/>
        <v>20771</v>
      </c>
      <c r="F167" s="690">
        <f t="shared" si="103"/>
        <v>20771</v>
      </c>
      <c r="G167" s="690">
        <f t="shared" si="103"/>
        <v>20771</v>
      </c>
      <c r="H167" s="690">
        <f t="shared" si="103"/>
        <v>0</v>
      </c>
      <c r="I167" s="690">
        <f t="shared" si="103"/>
        <v>20771</v>
      </c>
      <c r="J167" s="690">
        <f t="shared" si="103"/>
        <v>0</v>
      </c>
      <c r="K167" s="690">
        <f t="shared" si="103"/>
        <v>0</v>
      </c>
      <c r="L167" s="690">
        <f t="shared" si="103"/>
        <v>0</v>
      </c>
      <c r="M167" s="690">
        <f t="shared" si="103"/>
        <v>0</v>
      </c>
      <c r="N167" s="690">
        <f t="shared" si="103"/>
        <v>0</v>
      </c>
      <c r="O167" s="690">
        <f t="shared" si="103"/>
        <v>0</v>
      </c>
      <c r="P167" s="690">
        <f t="shared" si="103"/>
        <v>20771</v>
      </c>
      <c r="Q167" s="690">
        <f t="shared" si="103"/>
        <v>20771</v>
      </c>
      <c r="R167" s="690">
        <f t="shared" si="103"/>
        <v>0</v>
      </c>
      <c r="S167" s="690">
        <f t="shared" si="103"/>
        <v>0</v>
      </c>
      <c r="T167" s="690">
        <f t="shared" si="103"/>
        <v>0</v>
      </c>
      <c r="U167" s="690">
        <f t="shared" si="103"/>
        <v>0</v>
      </c>
      <c r="V167" s="690">
        <f t="shared" si="103"/>
        <v>10000</v>
      </c>
      <c r="W167" s="690">
        <f t="shared" si="103"/>
        <v>10000</v>
      </c>
      <c r="X167" s="690">
        <f t="shared" si="103"/>
        <v>0</v>
      </c>
      <c r="Y167" s="690">
        <f t="shared" si="103"/>
        <v>4000</v>
      </c>
      <c r="Z167" s="690">
        <f t="shared" si="103"/>
        <v>4000</v>
      </c>
      <c r="AA167" s="690">
        <f t="shared" si="103"/>
        <v>0</v>
      </c>
      <c r="AB167" s="690">
        <f t="shared" si="103"/>
        <v>6771</v>
      </c>
      <c r="AC167" s="690">
        <f t="shared" si="103"/>
        <v>6771</v>
      </c>
      <c r="AD167" s="690">
        <f t="shared" si="103"/>
        <v>0</v>
      </c>
      <c r="AE167" s="690">
        <f t="shared" si="103"/>
        <v>0</v>
      </c>
      <c r="AF167" s="690">
        <f t="shared" si="103"/>
        <v>0</v>
      </c>
      <c r="AG167" s="690">
        <f t="shared" si="103"/>
        <v>0</v>
      </c>
      <c r="AH167" s="690">
        <f t="shared" si="103"/>
        <v>0</v>
      </c>
      <c r="AI167" s="690">
        <f t="shared" si="103"/>
        <v>0</v>
      </c>
      <c r="AJ167" s="690">
        <f t="shared" si="103"/>
        <v>0</v>
      </c>
      <c r="AK167" s="696"/>
      <c r="AL167" s="770">
        <f>AD167+AA167+X167+U167</f>
        <v>0</v>
      </c>
      <c r="AM167" s="770">
        <f>AC167+Z167+W167+T167</f>
        <v>20771</v>
      </c>
      <c r="AN167" s="770">
        <f>AB167+Y167+V167+S167</f>
        <v>20771</v>
      </c>
      <c r="AO167" s="20"/>
      <c r="AP167" s="20"/>
      <c r="AQ167" s="20"/>
      <c r="AR167" s="20"/>
      <c r="AS167" s="20"/>
    </row>
    <row r="168" spans="1:45" s="22" customFormat="1" ht="30">
      <c r="A168" s="724">
        <v>1</v>
      </c>
      <c r="B168" s="704" t="s">
        <v>393</v>
      </c>
      <c r="C168" s="698"/>
      <c r="D168" s="109">
        <f t="shared" ref="D168:D170" si="104">E168</f>
        <v>14000</v>
      </c>
      <c r="E168" s="109">
        <v>14000</v>
      </c>
      <c r="F168" s="109">
        <f t="shared" ref="F168:F170" si="105">G168+J168</f>
        <v>14000</v>
      </c>
      <c r="G168" s="109">
        <f t="shared" ref="G168:G170" si="106">H168+I168</f>
        <v>14000</v>
      </c>
      <c r="H168" s="109"/>
      <c r="I168" s="109">
        <v>14000</v>
      </c>
      <c r="J168" s="109">
        <f t="shared" ref="J168:J170" si="107">K168+L168</f>
        <v>0</v>
      </c>
      <c r="K168" s="109"/>
      <c r="L168" s="109"/>
      <c r="M168" s="109">
        <f t="shared" ref="M168:M170" si="108">N168+O168</f>
        <v>0</v>
      </c>
      <c r="N168" s="109"/>
      <c r="O168" s="109"/>
      <c r="P168" s="109">
        <f t="shared" ref="P168:P170" si="109">Q168+R168</f>
        <v>14000</v>
      </c>
      <c r="Q168" s="109">
        <v>14000</v>
      </c>
      <c r="R168" s="109"/>
      <c r="S168" s="109"/>
      <c r="T168" s="109"/>
      <c r="U168" s="109"/>
      <c r="V168" s="109">
        <f t="shared" ref="V168:V170" si="110">W168+X168</f>
        <v>10000</v>
      </c>
      <c r="W168" s="109">
        <v>10000</v>
      </c>
      <c r="X168" s="109"/>
      <c r="Y168" s="109">
        <f t="shared" ref="Y168:Y170" si="111">Z168+AA168</f>
        <v>4000</v>
      </c>
      <c r="Z168" s="109">
        <v>4000</v>
      </c>
      <c r="AA168" s="109"/>
      <c r="AB168" s="109">
        <f t="shared" ref="AB168:AB170" si="112">AC168+AD168</f>
        <v>0</v>
      </c>
      <c r="AC168" s="109"/>
      <c r="AD168" s="109"/>
      <c r="AE168" s="109"/>
      <c r="AF168" s="109"/>
      <c r="AG168" s="109"/>
      <c r="AH168" s="109"/>
      <c r="AI168" s="705" t="s">
        <v>114</v>
      </c>
      <c r="AJ168" s="699"/>
      <c r="AK168" s="691"/>
      <c r="AL168" s="770">
        <f>L12-AL12</f>
        <v>7912</v>
      </c>
      <c r="AM168" s="770"/>
      <c r="AN168" s="770"/>
      <c r="AO168" s="20"/>
      <c r="AP168" s="20"/>
      <c r="AQ168" s="20"/>
      <c r="AR168" s="20"/>
      <c r="AS168" s="20"/>
    </row>
    <row r="169" spans="1:45" s="22" customFormat="1" ht="30">
      <c r="A169" s="724">
        <v>2</v>
      </c>
      <c r="B169" s="704" t="s">
        <v>394</v>
      </c>
      <c r="C169" s="698"/>
      <c r="D169" s="109">
        <f t="shared" si="104"/>
        <v>4500</v>
      </c>
      <c r="E169" s="109">
        <v>4500</v>
      </c>
      <c r="F169" s="109">
        <f t="shared" si="105"/>
        <v>4500</v>
      </c>
      <c r="G169" s="109">
        <f t="shared" si="106"/>
        <v>4500</v>
      </c>
      <c r="H169" s="109"/>
      <c r="I169" s="109">
        <v>4500</v>
      </c>
      <c r="J169" s="109">
        <f t="shared" si="107"/>
        <v>0</v>
      </c>
      <c r="K169" s="109"/>
      <c r="L169" s="109"/>
      <c r="M169" s="109">
        <f t="shared" si="108"/>
        <v>0</v>
      </c>
      <c r="N169" s="109"/>
      <c r="O169" s="109"/>
      <c r="P169" s="109">
        <f t="shared" si="109"/>
        <v>4500</v>
      </c>
      <c r="Q169" s="109">
        <v>4500</v>
      </c>
      <c r="R169" s="109"/>
      <c r="S169" s="109">
        <f t="shared" ref="S169:S173" si="113">T169+U169</f>
        <v>0</v>
      </c>
      <c r="T169" s="109"/>
      <c r="U169" s="109"/>
      <c r="V169" s="109">
        <f t="shared" si="110"/>
        <v>0</v>
      </c>
      <c r="W169" s="109"/>
      <c r="X169" s="109"/>
      <c r="Y169" s="109">
        <f t="shared" si="111"/>
        <v>0</v>
      </c>
      <c r="Z169" s="109"/>
      <c r="AA169" s="109"/>
      <c r="AB169" s="109">
        <f t="shared" si="112"/>
        <v>4500</v>
      </c>
      <c r="AC169" s="109">
        <v>4500</v>
      </c>
      <c r="AD169" s="109"/>
      <c r="AE169" s="109"/>
      <c r="AF169" s="109"/>
      <c r="AG169" s="109"/>
      <c r="AH169" s="109"/>
      <c r="AI169" s="699"/>
      <c r="AJ169" s="699"/>
      <c r="AK169" s="691"/>
      <c r="AL169" s="770"/>
      <c r="AM169" s="770"/>
      <c r="AN169" s="770"/>
      <c r="AO169" s="20"/>
      <c r="AP169" s="20"/>
      <c r="AQ169" s="20"/>
      <c r="AR169" s="20"/>
      <c r="AS169" s="20"/>
    </row>
    <row r="170" spans="1:45" s="22" customFormat="1" ht="30">
      <c r="A170" s="724">
        <v>3</v>
      </c>
      <c r="B170" s="704" t="s">
        <v>395</v>
      </c>
      <c r="C170" s="698"/>
      <c r="D170" s="109">
        <f t="shared" si="104"/>
        <v>2271</v>
      </c>
      <c r="E170" s="109">
        <v>2271</v>
      </c>
      <c r="F170" s="109">
        <f t="shared" si="105"/>
        <v>2271</v>
      </c>
      <c r="G170" s="109">
        <f t="shared" si="106"/>
        <v>2271</v>
      </c>
      <c r="H170" s="109"/>
      <c r="I170" s="109">
        <v>2271</v>
      </c>
      <c r="J170" s="109">
        <f t="shared" si="107"/>
        <v>0</v>
      </c>
      <c r="K170" s="109"/>
      <c r="L170" s="109"/>
      <c r="M170" s="109">
        <f t="shared" si="108"/>
        <v>0</v>
      </c>
      <c r="N170" s="109"/>
      <c r="O170" s="109"/>
      <c r="P170" s="109">
        <f t="shared" si="109"/>
        <v>2271</v>
      </c>
      <c r="Q170" s="109">
        <v>2271</v>
      </c>
      <c r="R170" s="109"/>
      <c r="S170" s="109">
        <f t="shared" si="113"/>
        <v>0</v>
      </c>
      <c r="T170" s="109"/>
      <c r="U170" s="109"/>
      <c r="V170" s="109">
        <f t="shared" si="110"/>
        <v>0</v>
      </c>
      <c r="W170" s="109"/>
      <c r="X170" s="109"/>
      <c r="Y170" s="109">
        <f t="shared" si="111"/>
        <v>0</v>
      </c>
      <c r="Z170" s="109"/>
      <c r="AA170" s="109"/>
      <c r="AB170" s="109">
        <f t="shared" si="112"/>
        <v>2271</v>
      </c>
      <c r="AC170" s="109">
        <v>2271</v>
      </c>
      <c r="AD170" s="109"/>
      <c r="AE170" s="109"/>
      <c r="AF170" s="109"/>
      <c r="AG170" s="109"/>
      <c r="AH170" s="109"/>
      <c r="AI170" s="699"/>
      <c r="AJ170" s="699"/>
      <c r="AK170" s="691"/>
      <c r="AL170" s="770"/>
      <c r="AM170" s="770"/>
      <c r="AN170" s="770"/>
      <c r="AO170" s="20"/>
      <c r="AP170" s="20"/>
      <c r="AQ170" s="20"/>
      <c r="AR170" s="20"/>
      <c r="AS170" s="20"/>
    </row>
    <row r="171" spans="1:45" s="22" customFormat="1" ht="15">
      <c r="A171" s="709" t="s">
        <v>109</v>
      </c>
      <c r="B171" s="736" t="s">
        <v>101</v>
      </c>
      <c r="C171" s="698"/>
      <c r="D171" s="700">
        <f t="shared" ref="D171:AJ171" si="114">SUM(D172:D173)</f>
        <v>4154</v>
      </c>
      <c r="E171" s="700">
        <f t="shared" si="114"/>
        <v>4154</v>
      </c>
      <c r="F171" s="700">
        <f t="shared" si="114"/>
        <v>4154</v>
      </c>
      <c r="G171" s="700">
        <f t="shared" si="114"/>
        <v>4154</v>
      </c>
      <c r="H171" s="700">
        <f t="shared" si="114"/>
        <v>0</v>
      </c>
      <c r="I171" s="700">
        <f t="shared" si="114"/>
        <v>4154</v>
      </c>
      <c r="J171" s="700">
        <f t="shared" si="114"/>
        <v>0</v>
      </c>
      <c r="K171" s="700">
        <f t="shared" si="114"/>
        <v>0</v>
      </c>
      <c r="L171" s="700">
        <f t="shared" si="114"/>
        <v>0</v>
      </c>
      <c r="M171" s="700">
        <f t="shared" si="114"/>
        <v>0</v>
      </c>
      <c r="N171" s="700">
        <f t="shared" si="114"/>
        <v>0</v>
      </c>
      <c r="O171" s="700">
        <f t="shared" si="114"/>
        <v>0</v>
      </c>
      <c r="P171" s="700">
        <f t="shared" si="114"/>
        <v>4154</v>
      </c>
      <c r="Q171" s="700">
        <f t="shared" si="114"/>
        <v>4154</v>
      </c>
      <c r="R171" s="700">
        <f t="shared" si="114"/>
        <v>0</v>
      </c>
      <c r="S171" s="700">
        <f t="shared" si="114"/>
        <v>0</v>
      </c>
      <c r="T171" s="700">
        <f t="shared" si="114"/>
        <v>0</v>
      </c>
      <c r="U171" s="700">
        <f t="shared" si="114"/>
        <v>0</v>
      </c>
      <c r="V171" s="700">
        <f t="shared" si="114"/>
        <v>2000</v>
      </c>
      <c r="W171" s="700">
        <f t="shared" si="114"/>
        <v>2000</v>
      </c>
      <c r="X171" s="700">
        <f t="shared" si="114"/>
        <v>0</v>
      </c>
      <c r="Y171" s="700">
        <f t="shared" si="114"/>
        <v>2154</v>
      </c>
      <c r="Z171" s="700">
        <f t="shared" si="114"/>
        <v>2154</v>
      </c>
      <c r="AA171" s="700">
        <f t="shared" si="114"/>
        <v>0</v>
      </c>
      <c r="AB171" s="700">
        <f t="shared" si="114"/>
        <v>0</v>
      </c>
      <c r="AC171" s="700">
        <f t="shared" si="114"/>
        <v>0</v>
      </c>
      <c r="AD171" s="700">
        <f t="shared" si="114"/>
        <v>0</v>
      </c>
      <c r="AE171" s="700">
        <f t="shared" si="114"/>
        <v>0</v>
      </c>
      <c r="AF171" s="700">
        <f t="shared" si="114"/>
        <v>0</v>
      </c>
      <c r="AG171" s="700">
        <f t="shared" si="114"/>
        <v>0</v>
      </c>
      <c r="AH171" s="700">
        <f t="shared" si="114"/>
        <v>0</v>
      </c>
      <c r="AI171" s="700">
        <f t="shared" si="114"/>
        <v>0</v>
      </c>
      <c r="AJ171" s="700">
        <f t="shared" si="114"/>
        <v>0</v>
      </c>
      <c r="AK171" s="691"/>
      <c r="AL171" s="770"/>
      <c r="AM171" s="770"/>
      <c r="AN171" s="770"/>
      <c r="AO171" s="20"/>
      <c r="AP171" s="20"/>
      <c r="AQ171" s="20"/>
      <c r="AR171" s="20"/>
      <c r="AS171" s="20"/>
    </row>
    <row r="172" spans="1:45" s="22" customFormat="1" ht="30">
      <c r="A172" s="733">
        <v>1</v>
      </c>
      <c r="B172" s="704" t="s">
        <v>103</v>
      </c>
      <c r="C172" s="698"/>
      <c r="D172" s="109">
        <f t="shared" ref="D172:D173" si="115">E172</f>
        <v>2000</v>
      </c>
      <c r="E172" s="109">
        <v>2000</v>
      </c>
      <c r="F172" s="109">
        <f t="shared" ref="F172:F173" si="116">G172+J172</f>
        <v>2000</v>
      </c>
      <c r="G172" s="109">
        <f t="shared" ref="G172:G173" si="117">H172+I172</f>
        <v>2000</v>
      </c>
      <c r="H172" s="109"/>
      <c r="I172" s="109">
        <v>2000</v>
      </c>
      <c r="J172" s="109">
        <f t="shared" ref="J172:J173" si="118">K172+L172</f>
        <v>0</v>
      </c>
      <c r="K172" s="109"/>
      <c r="L172" s="109"/>
      <c r="M172" s="109">
        <f t="shared" ref="M172:M173" si="119">N172+O172</f>
        <v>0</v>
      </c>
      <c r="N172" s="109"/>
      <c r="O172" s="109"/>
      <c r="P172" s="109">
        <f t="shared" ref="P172:P173" si="120">Q172+R172</f>
        <v>2000</v>
      </c>
      <c r="Q172" s="109">
        <v>2000</v>
      </c>
      <c r="R172" s="109"/>
      <c r="S172" s="109">
        <f t="shared" si="113"/>
        <v>0</v>
      </c>
      <c r="T172" s="109"/>
      <c r="U172" s="109"/>
      <c r="V172" s="109">
        <f t="shared" ref="V172:V173" si="121">W172+X172</f>
        <v>2000</v>
      </c>
      <c r="W172" s="109">
        <v>2000</v>
      </c>
      <c r="X172" s="109"/>
      <c r="Y172" s="109">
        <f t="shared" ref="Y172:Y173" si="122">Z172+AA172</f>
        <v>0</v>
      </c>
      <c r="Z172" s="109"/>
      <c r="AA172" s="109"/>
      <c r="AB172" s="109">
        <f t="shared" ref="AB172:AB173" si="123">AC172+AD172</f>
        <v>0</v>
      </c>
      <c r="AC172" s="109"/>
      <c r="AD172" s="109"/>
      <c r="AE172" s="109"/>
      <c r="AF172" s="734"/>
      <c r="AG172" s="699"/>
      <c r="AH172" s="705"/>
      <c r="AI172" s="699" t="s">
        <v>114</v>
      </c>
      <c r="AJ172" s="699"/>
      <c r="AK172" s="691"/>
      <c r="AL172" s="782"/>
      <c r="AM172" s="770"/>
      <c r="AN172" s="770"/>
      <c r="AO172" s="20"/>
      <c r="AP172" s="20"/>
      <c r="AQ172" s="20"/>
      <c r="AR172" s="20"/>
      <c r="AS172" s="20"/>
    </row>
    <row r="173" spans="1:45" s="17" customFormat="1" ht="20.25" customHeight="1">
      <c r="A173" s="703">
        <v>2</v>
      </c>
      <c r="B173" s="704" t="s">
        <v>105</v>
      </c>
      <c r="C173" s="695"/>
      <c r="D173" s="109">
        <f t="shared" si="115"/>
        <v>2154</v>
      </c>
      <c r="E173" s="109">
        <v>2154</v>
      </c>
      <c r="F173" s="109">
        <f t="shared" si="116"/>
        <v>2154</v>
      </c>
      <c r="G173" s="109">
        <f t="shared" si="117"/>
        <v>2154</v>
      </c>
      <c r="H173" s="109"/>
      <c r="I173" s="109">
        <v>2154</v>
      </c>
      <c r="J173" s="109">
        <f t="shared" si="118"/>
        <v>0</v>
      </c>
      <c r="K173" s="109"/>
      <c r="L173" s="109"/>
      <c r="M173" s="109">
        <f t="shared" si="119"/>
        <v>0</v>
      </c>
      <c r="N173" s="109"/>
      <c r="O173" s="109"/>
      <c r="P173" s="109">
        <f t="shared" si="120"/>
        <v>2154</v>
      </c>
      <c r="Q173" s="109">
        <v>2154</v>
      </c>
      <c r="R173" s="109"/>
      <c r="S173" s="109">
        <f t="shared" si="113"/>
        <v>0</v>
      </c>
      <c r="T173" s="109"/>
      <c r="U173" s="109"/>
      <c r="V173" s="109">
        <f t="shared" si="121"/>
        <v>0</v>
      </c>
      <c r="W173" s="109"/>
      <c r="X173" s="109"/>
      <c r="Y173" s="109">
        <f t="shared" si="122"/>
        <v>2154</v>
      </c>
      <c r="Z173" s="109">
        <v>2154</v>
      </c>
      <c r="AA173" s="109"/>
      <c r="AB173" s="109">
        <f t="shared" si="123"/>
        <v>0</v>
      </c>
      <c r="AC173" s="109"/>
      <c r="AD173" s="109"/>
      <c r="AE173" s="109"/>
      <c r="AF173" s="109"/>
      <c r="AG173" s="109"/>
      <c r="AH173" s="705"/>
      <c r="AI173" s="109"/>
      <c r="AJ173" s="109"/>
      <c r="AK173" s="691"/>
      <c r="AL173" s="771"/>
      <c r="AM173" s="771"/>
      <c r="AN173" s="771"/>
      <c r="AO173" s="24"/>
      <c r="AP173" s="24"/>
      <c r="AQ173" s="24"/>
      <c r="AR173" s="24"/>
      <c r="AS173" s="20"/>
    </row>
    <row r="174" spans="1:45" s="22" customFormat="1" ht="15">
      <c r="A174" s="709" t="s">
        <v>110</v>
      </c>
      <c r="B174" s="736" t="s">
        <v>111</v>
      </c>
      <c r="C174" s="698"/>
      <c r="D174" s="700">
        <f>0</f>
        <v>0</v>
      </c>
      <c r="E174" s="700">
        <f>0</f>
        <v>0</v>
      </c>
      <c r="F174" s="700">
        <f>0</f>
        <v>0</v>
      </c>
      <c r="G174" s="700">
        <f>0</f>
        <v>0</v>
      </c>
      <c r="H174" s="700">
        <f>0</f>
        <v>0</v>
      </c>
      <c r="I174" s="700">
        <f>0</f>
        <v>0</v>
      </c>
      <c r="J174" s="700">
        <f>0</f>
        <v>0</v>
      </c>
      <c r="K174" s="700">
        <f>0</f>
        <v>0</v>
      </c>
      <c r="L174" s="700">
        <f>0</f>
        <v>0</v>
      </c>
      <c r="M174" s="700">
        <f>0</f>
        <v>0</v>
      </c>
      <c r="N174" s="700">
        <f>0</f>
        <v>0</v>
      </c>
      <c r="O174" s="700">
        <f>0</f>
        <v>0</v>
      </c>
      <c r="P174" s="700">
        <f>0</f>
        <v>0</v>
      </c>
      <c r="Q174" s="700">
        <f>0</f>
        <v>0</v>
      </c>
      <c r="R174" s="700">
        <f>0</f>
        <v>0</v>
      </c>
      <c r="S174" s="700">
        <f>0</f>
        <v>0</v>
      </c>
      <c r="T174" s="700">
        <f>0</f>
        <v>0</v>
      </c>
      <c r="U174" s="700">
        <f>0</f>
        <v>0</v>
      </c>
      <c r="V174" s="700" t="e">
        <f>SUM(#REF!)</f>
        <v>#REF!</v>
      </c>
      <c r="W174" s="700" t="e">
        <f>SUM(#REF!)</f>
        <v>#REF!</v>
      </c>
      <c r="X174" s="700" t="e">
        <f>SUM(#REF!)</f>
        <v>#REF!</v>
      </c>
      <c r="Y174" s="700" t="e">
        <f>SUM(#REF!)</f>
        <v>#REF!</v>
      </c>
      <c r="Z174" s="700" t="e">
        <f>SUM(#REF!)</f>
        <v>#REF!</v>
      </c>
      <c r="AA174" s="700" t="e">
        <f>SUM(#REF!)</f>
        <v>#REF!</v>
      </c>
      <c r="AB174" s="700" t="e">
        <f>SUM(#REF!)</f>
        <v>#REF!</v>
      </c>
      <c r="AC174" s="700" t="e">
        <f>SUM(#REF!)</f>
        <v>#REF!</v>
      </c>
      <c r="AD174" s="700" t="e">
        <f>SUM(#REF!)</f>
        <v>#REF!</v>
      </c>
      <c r="AE174" s="700" t="e">
        <f>SUM(#REF!)</f>
        <v>#REF!</v>
      </c>
      <c r="AF174" s="700" t="e">
        <f>SUM(#REF!)</f>
        <v>#REF!</v>
      </c>
      <c r="AG174" s="700" t="e">
        <f>SUM(#REF!)</f>
        <v>#REF!</v>
      </c>
      <c r="AH174" s="700" t="e">
        <f>SUM(#REF!)</f>
        <v>#REF!</v>
      </c>
      <c r="AI174" s="700" t="e">
        <f>SUM(#REF!)</f>
        <v>#REF!</v>
      </c>
      <c r="AJ174" s="700" t="e">
        <f>SUM(#REF!)</f>
        <v>#REF!</v>
      </c>
      <c r="AK174" s="691"/>
      <c r="AL174" s="770"/>
      <c r="AM174" s="770">
        <f>83083*30/70</f>
        <v>35607</v>
      </c>
      <c r="AN174" s="770"/>
      <c r="AO174" s="20"/>
      <c r="AP174" s="20"/>
      <c r="AQ174" s="20"/>
      <c r="AR174" s="20"/>
      <c r="AS174" s="20"/>
    </row>
    <row r="175" spans="1:45" s="22" customFormat="1" ht="15">
      <c r="A175" s="709" t="s">
        <v>114</v>
      </c>
      <c r="B175" s="736" t="s">
        <v>115</v>
      </c>
      <c r="C175" s="698"/>
      <c r="D175" s="700">
        <f t="shared" ref="D175:AJ175" si="124">SUM(D176:D176)</f>
        <v>4154</v>
      </c>
      <c r="E175" s="700">
        <f t="shared" si="124"/>
        <v>4154</v>
      </c>
      <c r="F175" s="700">
        <f t="shared" si="124"/>
        <v>4154</v>
      </c>
      <c r="G175" s="700">
        <f t="shared" si="124"/>
        <v>4154</v>
      </c>
      <c r="H175" s="700">
        <f t="shared" si="124"/>
        <v>0</v>
      </c>
      <c r="I175" s="700">
        <f t="shared" si="124"/>
        <v>4154</v>
      </c>
      <c r="J175" s="700">
        <f t="shared" si="124"/>
        <v>0</v>
      </c>
      <c r="K175" s="700">
        <f t="shared" si="124"/>
        <v>0</v>
      </c>
      <c r="L175" s="700">
        <f t="shared" si="124"/>
        <v>0</v>
      </c>
      <c r="M175" s="700">
        <f t="shared" si="124"/>
        <v>0</v>
      </c>
      <c r="N175" s="700">
        <f t="shared" si="124"/>
        <v>0</v>
      </c>
      <c r="O175" s="700">
        <f t="shared" si="124"/>
        <v>0</v>
      </c>
      <c r="P175" s="700">
        <f t="shared" si="124"/>
        <v>4154</v>
      </c>
      <c r="Q175" s="700">
        <f t="shared" si="124"/>
        <v>4154</v>
      </c>
      <c r="R175" s="700">
        <f t="shared" si="124"/>
        <v>0</v>
      </c>
      <c r="S175" s="700">
        <f t="shared" si="124"/>
        <v>4154</v>
      </c>
      <c r="T175" s="700">
        <f t="shared" si="124"/>
        <v>4154</v>
      </c>
      <c r="U175" s="700">
        <f t="shared" si="124"/>
        <v>0</v>
      </c>
      <c r="V175" s="700">
        <f t="shared" si="124"/>
        <v>0</v>
      </c>
      <c r="W175" s="700">
        <f t="shared" si="124"/>
        <v>0</v>
      </c>
      <c r="X175" s="700">
        <f t="shared" si="124"/>
        <v>0</v>
      </c>
      <c r="Y175" s="700">
        <f t="shared" si="124"/>
        <v>0</v>
      </c>
      <c r="Z175" s="700">
        <f t="shared" si="124"/>
        <v>0</v>
      </c>
      <c r="AA175" s="700">
        <f t="shared" si="124"/>
        <v>0</v>
      </c>
      <c r="AB175" s="700">
        <f t="shared" si="124"/>
        <v>0</v>
      </c>
      <c r="AC175" s="700">
        <f t="shared" si="124"/>
        <v>0</v>
      </c>
      <c r="AD175" s="700">
        <f t="shared" si="124"/>
        <v>0</v>
      </c>
      <c r="AE175" s="700">
        <f t="shared" si="124"/>
        <v>1200</v>
      </c>
      <c r="AF175" s="700">
        <f t="shared" si="124"/>
        <v>1200</v>
      </c>
      <c r="AG175" s="700">
        <f t="shared" si="124"/>
        <v>0</v>
      </c>
      <c r="AH175" s="700">
        <f t="shared" si="124"/>
        <v>0</v>
      </c>
      <c r="AI175" s="700">
        <f t="shared" si="124"/>
        <v>0</v>
      </c>
      <c r="AJ175" s="700">
        <f t="shared" si="124"/>
        <v>0</v>
      </c>
      <c r="AK175" s="691"/>
      <c r="AL175" s="770"/>
      <c r="AM175" s="770"/>
      <c r="AN175" s="770"/>
      <c r="AO175" s="20"/>
      <c r="AP175" s="20"/>
      <c r="AQ175" s="20"/>
      <c r="AR175" s="20"/>
      <c r="AS175" s="20"/>
    </row>
    <row r="176" spans="1:45" s="22" customFormat="1" ht="30">
      <c r="A176" s="724">
        <v>1</v>
      </c>
      <c r="B176" s="704" t="s">
        <v>507</v>
      </c>
      <c r="C176" s="698"/>
      <c r="D176" s="109">
        <f t="shared" ref="D176" si="125">E176</f>
        <v>4154</v>
      </c>
      <c r="E176" s="109">
        <v>4154</v>
      </c>
      <c r="F176" s="109">
        <f t="shared" ref="F176" si="126">G176+J176</f>
        <v>4154</v>
      </c>
      <c r="G176" s="109">
        <f t="shared" ref="G176" si="127">H176+I176</f>
        <v>4154</v>
      </c>
      <c r="H176" s="109"/>
      <c r="I176" s="109">
        <v>4154</v>
      </c>
      <c r="J176" s="109">
        <f t="shared" ref="J176" si="128">K176+L176</f>
        <v>0</v>
      </c>
      <c r="K176" s="109"/>
      <c r="L176" s="109"/>
      <c r="M176" s="109">
        <f t="shared" ref="M176" si="129">N176+O176</f>
        <v>0</v>
      </c>
      <c r="N176" s="109"/>
      <c r="O176" s="109"/>
      <c r="P176" s="109">
        <f t="shared" ref="P176" si="130">Q176+R176</f>
        <v>4154</v>
      </c>
      <c r="Q176" s="109">
        <v>4154</v>
      </c>
      <c r="R176" s="109"/>
      <c r="S176" s="109">
        <f t="shared" ref="S176" si="131">T176+U176</f>
        <v>4154</v>
      </c>
      <c r="T176" s="109">
        <v>4154</v>
      </c>
      <c r="U176" s="109"/>
      <c r="V176" s="109">
        <f t="shared" ref="V176" si="132">W176+X176</f>
        <v>0</v>
      </c>
      <c r="W176" s="109"/>
      <c r="X176" s="109"/>
      <c r="Y176" s="109">
        <f t="shared" ref="Y176" si="133">Z176+AA176</f>
        <v>0</v>
      </c>
      <c r="Z176" s="109"/>
      <c r="AA176" s="109"/>
      <c r="AB176" s="109">
        <f t="shared" ref="AB176" si="134">AC176+AD176</f>
        <v>0</v>
      </c>
      <c r="AC176" s="109"/>
      <c r="AD176" s="109"/>
      <c r="AE176" s="109">
        <f t="shared" ref="AE176" si="135">AF176+AG176</f>
        <v>1200</v>
      </c>
      <c r="AF176" s="734">
        <v>1200</v>
      </c>
      <c r="AG176" s="109"/>
      <c r="AH176" s="705" t="s">
        <v>114</v>
      </c>
      <c r="AI176" s="699"/>
      <c r="AJ176" s="699"/>
      <c r="AK176" s="691"/>
      <c r="AL176" s="770"/>
      <c r="AM176" s="770"/>
      <c r="AN176" s="770"/>
      <c r="AO176" s="20"/>
      <c r="AP176" s="20"/>
      <c r="AQ176" s="20"/>
      <c r="AR176" s="20"/>
      <c r="AS176" s="20"/>
    </row>
    <row r="177" spans="1:45" s="17" customFormat="1" ht="45">
      <c r="A177" s="693" t="s">
        <v>483</v>
      </c>
      <c r="B177" s="694" t="s">
        <v>574</v>
      </c>
      <c r="C177" s="695"/>
      <c r="D177" s="690">
        <v>118690</v>
      </c>
      <c r="E177" s="690">
        <v>83083</v>
      </c>
      <c r="F177" s="690">
        <f>G177+J177</f>
        <v>118690</v>
      </c>
      <c r="G177" s="690">
        <v>83083</v>
      </c>
      <c r="H177" s="690">
        <f t="shared" ref="H177:AJ177" si="136">H178+H181+H185+H187+H198+H200+H202</f>
        <v>24924</v>
      </c>
      <c r="I177" s="690">
        <f t="shared" si="136"/>
        <v>58159</v>
      </c>
      <c r="J177" s="690">
        <v>35607</v>
      </c>
      <c r="K177" s="690">
        <f t="shared" si="136"/>
        <v>36499.9</v>
      </c>
      <c r="L177" s="690">
        <f t="shared" si="136"/>
        <v>0</v>
      </c>
      <c r="M177" s="690">
        <f t="shared" si="136"/>
        <v>50299.9</v>
      </c>
      <c r="N177" s="690">
        <f t="shared" si="136"/>
        <v>14700</v>
      </c>
      <c r="O177" s="690">
        <f t="shared" si="136"/>
        <v>35599.9</v>
      </c>
      <c r="P177" s="690">
        <f t="shared" si="136"/>
        <v>68383.100000000006</v>
      </c>
      <c r="Q177" s="690">
        <f t="shared" si="136"/>
        <v>68383.100000000006</v>
      </c>
      <c r="R177" s="690">
        <f t="shared" si="136"/>
        <v>0</v>
      </c>
      <c r="S177" s="690">
        <f t="shared" si="136"/>
        <v>0</v>
      </c>
      <c r="T177" s="690">
        <f t="shared" si="136"/>
        <v>0</v>
      </c>
      <c r="U177" s="690">
        <f t="shared" si="136"/>
        <v>0</v>
      </c>
      <c r="V177" s="690">
        <f t="shared" si="136"/>
        <v>43250</v>
      </c>
      <c r="W177" s="690">
        <f t="shared" si="136"/>
        <v>23721</v>
      </c>
      <c r="X177" s="690">
        <f t="shared" si="136"/>
        <v>19529</v>
      </c>
      <c r="Y177" s="690">
        <f t="shared" si="136"/>
        <v>36263</v>
      </c>
      <c r="Z177" s="690">
        <f t="shared" si="136"/>
        <v>20351</v>
      </c>
      <c r="AA177" s="690">
        <f t="shared" si="136"/>
        <v>15912</v>
      </c>
      <c r="AB177" s="690">
        <f t="shared" si="136"/>
        <v>26014</v>
      </c>
      <c r="AC177" s="690">
        <f t="shared" si="136"/>
        <v>20175</v>
      </c>
      <c r="AD177" s="690">
        <f t="shared" si="136"/>
        <v>5839</v>
      </c>
      <c r="AE177" s="690" t="e">
        <f t="shared" si="136"/>
        <v>#REF!</v>
      </c>
      <c r="AF177" s="690" t="e">
        <f t="shared" si="136"/>
        <v>#REF!</v>
      </c>
      <c r="AG177" s="690" t="e">
        <f t="shared" si="136"/>
        <v>#REF!</v>
      </c>
      <c r="AH177" s="690" t="e">
        <f t="shared" si="136"/>
        <v>#REF!</v>
      </c>
      <c r="AI177" s="690" t="e">
        <f t="shared" si="136"/>
        <v>#REF!</v>
      </c>
      <c r="AJ177" s="690">
        <f t="shared" si="136"/>
        <v>0</v>
      </c>
      <c r="AK177" s="707" t="s">
        <v>552</v>
      </c>
      <c r="AL177" s="769">
        <f>AD177+AA177+X177+U177</f>
        <v>41280</v>
      </c>
      <c r="AM177" s="769">
        <f>AC177+Z177+W177+T177</f>
        <v>64247</v>
      </c>
      <c r="AN177" s="769">
        <f>AB177+Y177+V177+S177</f>
        <v>105527</v>
      </c>
      <c r="AO177" s="20"/>
      <c r="AP177" s="20"/>
      <c r="AQ177" s="20"/>
      <c r="AR177" s="20"/>
      <c r="AS177" s="20"/>
    </row>
    <row r="178" spans="1:45" s="22" customFormat="1" ht="15" hidden="1" customHeight="1">
      <c r="A178" s="709" t="s">
        <v>531</v>
      </c>
      <c r="B178" s="736" t="s">
        <v>451</v>
      </c>
      <c r="C178" s="698"/>
      <c r="D178" s="690">
        <f t="shared" ref="D178:AJ178" si="137">SUM(D179:D180)</f>
        <v>11025</v>
      </c>
      <c r="E178" s="690">
        <f t="shared" si="137"/>
        <v>7717</v>
      </c>
      <c r="F178" s="690">
        <f t="shared" si="137"/>
        <v>11025</v>
      </c>
      <c r="G178" s="690">
        <f t="shared" si="137"/>
        <v>7717</v>
      </c>
      <c r="H178" s="690">
        <f t="shared" si="137"/>
        <v>0</v>
      </c>
      <c r="I178" s="690">
        <f t="shared" si="137"/>
        <v>7717</v>
      </c>
      <c r="J178" s="690">
        <f t="shared" si="137"/>
        <v>3308</v>
      </c>
      <c r="K178" s="690">
        <f t="shared" si="137"/>
        <v>3308</v>
      </c>
      <c r="L178" s="690">
        <f t="shared" si="137"/>
        <v>0</v>
      </c>
      <c r="M178" s="690">
        <f t="shared" si="137"/>
        <v>3308</v>
      </c>
      <c r="N178" s="690">
        <f t="shared" si="137"/>
        <v>0</v>
      </c>
      <c r="O178" s="690">
        <f t="shared" si="137"/>
        <v>3308</v>
      </c>
      <c r="P178" s="690">
        <f t="shared" si="137"/>
        <v>7717</v>
      </c>
      <c r="Q178" s="690">
        <f t="shared" si="137"/>
        <v>7717</v>
      </c>
      <c r="R178" s="690">
        <f t="shared" si="137"/>
        <v>0</v>
      </c>
      <c r="S178" s="690">
        <f t="shared" si="137"/>
        <v>0</v>
      </c>
      <c r="T178" s="690">
        <f t="shared" si="137"/>
        <v>0</v>
      </c>
      <c r="U178" s="690">
        <f t="shared" si="137"/>
        <v>0</v>
      </c>
      <c r="V178" s="690">
        <f t="shared" si="137"/>
        <v>503</v>
      </c>
      <c r="W178" s="690">
        <f t="shared" si="137"/>
        <v>503</v>
      </c>
      <c r="X178" s="690">
        <f t="shared" si="137"/>
        <v>0</v>
      </c>
      <c r="Y178" s="690">
        <f t="shared" si="137"/>
        <v>4308</v>
      </c>
      <c r="Z178" s="690">
        <f t="shared" si="137"/>
        <v>3000</v>
      </c>
      <c r="AA178" s="690">
        <f t="shared" si="137"/>
        <v>1308</v>
      </c>
      <c r="AB178" s="690">
        <f t="shared" si="137"/>
        <v>3214</v>
      </c>
      <c r="AC178" s="690">
        <f t="shared" si="137"/>
        <v>1214</v>
      </c>
      <c r="AD178" s="690">
        <f t="shared" si="137"/>
        <v>2000</v>
      </c>
      <c r="AE178" s="690">
        <f t="shared" si="137"/>
        <v>3000</v>
      </c>
      <c r="AF178" s="690">
        <f t="shared" si="137"/>
        <v>3000</v>
      </c>
      <c r="AG178" s="690">
        <f t="shared" si="137"/>
        <v>0</v>
      </c>
      <c r="AH178" s="690">
        <f t="shared" si="137"/>
        <v>0</v>
      </c>
      <c r="AI178" s="690">
        <f t="shared" si="137"/>
        <v>0</v>
      </c>
      <c r="AJ178" s="690">
        <f t="shared" si="137"/>
        <v>0</v>
      </c>
      <c r="AK178" s="691"/>
      <c r="AL178" s="769">
        <f>AD178+AA178+X178+U178</f>
        <v>3308</v>
      </c>
      <c r="AM178" s="769">
        <f>AC178+Z178+W178+T178</f>
        <v>4717</v>
      </c>
      <c r="AN178" s="769">
        <f>AB178+Y178+V178+S178</f>
        <v>8025</v>
      </c>
      <c r="AO178" s="20"/>
      <c r="AP178" s="20"/>
      <c r="AQ178" s="20"/>
      <c r="AR178" s="20"/>
      <c r="AS178" s="20"/>
    </row>
    <row r="179" spans="1:45" s="22" customFormat="1" ht="30" hidden="1" customHeight="1">
      <c r="A179" s="739" t="s">
        <v>476</v>
      </c>
      <c r="B179" s="704" t="s">
        <v>452</v>
      </c>
      <c r="C179" s="698"/>
      <c r="D179" s="109">
        <v>6020</v>
      </c>
      <c r="E179" s="109">
        <v>4214</v>
      </c>
      <c r="F179" s="109">
        <f t="shared" ref="F179:F180" si="138">G179+J179</f>
        <v>6020</v>
      </c>
      <c r="G179" s="690">
        <f t="shared" ref="G179:G180" si="139">H179+I179</f>
        <v>4214</v>
      </c>
      <c r="H179" s="690"/>
      <c r="I179" s="690">
        <v>4214</v>
      </c>
      <c r="J179" s="690">
        <f t="shared" ref="J179:J191" si="140">K179+L179</f>
        <v>1806</v>
      </c>
      <c r="K179" s="109">
        <v>1806</v>
      </c>
      <c r="L179" s="109"/>
      <c r="M179" s="109">
        <f t="shared" ref="M179:M191" si="141">N179+O179</f>
        <v>1806</v>
      </c>
      <c r="N179" s="109"/>
      <c r="O179" s="109">
        <v>1806</v>
      </c>
      <c r="P179" s="109">
        <f t="shared" ref="P179:P191" si="142">Q179+R179</f>
        <v>4214</v>
      </c>
      <c r="Q179" s="109">
        <v>4214</v>
      </c>
      <c r="R179" s="109"/>
      <c r="S179" s="109">
        <f t="shared" ref="S179:S191" si="143">T179+U179</f>
        <v>0</v>
      </c>
      <c r="T179" s="109"/>
      <c r="U179" s="109"/>
      <c r="V179" s="109">
        <f t="shared" ref="V179:V180" si="144">W179+X179</f>
        <v>0</v>
      </c>
      <c r="W179" s="109"/>
      <c r="X179" s="109"/>
      <c r="Y179" s="109">
        <f t="shared" ref="Y179:Y180" si="145">Z179+AA179</f>
        <v>3806</v>
      </c>
      <c r="Z179" s="109">
        <v>3000</v>
      </c>
      <c r="AA179" s="109">
        <v>806</v>
      </c>
      <c r="AB179" s="109">
        <f t="shared" ref="AB179:AB180" si="146">AC179+AD179</f>
        <v>2214</v>
      </c>
      <c r="AC179" s="109">
        <v>1214</v>
      </c>
      <c r="AD179" s="109">
        <v>1000</v>
      </c>
      <c r="AE179" s="109">
        <f>AF179+AG179</f>
        <v>0</v>
      </c>
      <c r="AF179" s="734"/>
      <c r="AG179" s="699"/>
      <c r="AH179" s="705"/>
      <c r="AI179" s="699"/>
      <c r="AJ179" s="699"/>
      <c r="AK179" s="691"/>
      <c r="AL179" s="782">
        <f>F179*30/70</f>
        <v>2580</v>
      </c>
      <c r="AM179" s="770">
        <f>G12-AM12</f>
        <v>373420</v>
      </c>
      <c r="AN179" s="770"/>
      <c r="AO179" s="20"/>
      <c r="AP179" s="20"/>
      <c r="AQ179" s="20"/>
      <c r="AR179" s="20"/>
      <c r="AS179" s="20"/>
    </row>
    <row r="180" spans="1:45" s="22" customFormat="1" ht="15" hidden="1" customHeight="1">
      <c r="A180" s="739" t="s">
        <v>476</v>
      </c>
      <c r="B180" s="704" t="s">
        <v>453</v>
      </c>
      <c r="C180" s="698"/>
      <c r="D180" s="109">
        <v>5005</v>
      </c>
      <c r="E180" s="109">
        <v>3503</v>
      </c>
      <c r="F180" s="109">
        <f t="shared" si="138"/>
        <v>5005</v>
      </c>
      <c r="G180" s="690">
        <f t="shared" si="139"/>
        <v>3503</v>
      </c>
      <c r="H180" s="690"/>
      <c r="I180" s="690">
        <v>3503</v>
      </c>
      <c r="J180" s="690">
        <f t="shared" si="140"/>
        <v>1502</v>
      </c>
      <c r="K180" s="109">
        <v>1502</v>
      </c>
      <c r="L180" s="109"/>
      <c r="M180" s="109">
        <f t="shared" si="141"/>
        <v>1502</v>
      </c>
      <c r="N180" s="109"/>
      <c r="O180" s="109">
        <v>1502</v>
      </c>
      <c r="P180" s="109">
        <f t="shared" si="142"/>
        <v>3503</v>
      </c>
      <c r="Q180" s="109">
        <v>3503</v>
      </c>
      <c r="R180" s="109"/>
      <c r="S180" s="109"/>
      <c r="T180" s="109"/>
      <c r="U180" s="109"/>
      <c r="V180" s="109">
        <f t="shared" si="144"/>
        <v>503</v>
      </c>
      <c r="W180" s="109">
        <v>503</v>
      </c>
      <c r="X180" s="109"/>
      <c r="Y180" s="109">
        <f t="shared" si="145"/>
        <v>502</v>
      </c>
      <c r="Z180" s="109"/>
      <c r="AA180" s="109">
        <v>502</v>
      </c>
      <c r="AB180" s="109">
        <f t="shared" si="146"/>
        <v>1000</v>
      </c>
      <c r="AC180" s="109"/>
      <c r="AD180" s="109">
        <v>1000</v>
      </c>
      <c r="AE180" s="109">
        <f>AF180+AG180</f>
        <v>3000</v>
      </c>
      <c r="AF180" s="734">
        <v>3000</v>
      </c>
      <c r="AG180" s="699"/>
      <c r="AH180" s="705" t="s">
        <v>114</v>
      </c>
      <c r="AI180" s="699"/>
      <c r="AJ180" s="699"/>
      <c r="AK180" s="691"/>
      <c r="AL180" s="782"/>
      <c r="AM180" s="770"/>
      <c r="AN180" s="770"/>
      <c r="AO180" s="20"/>
      <c r="AP180" s="20"/>
      <c r="AQ180" s="20"/>
      <c r="AR180" s="20"/>
      <c r="AS180" s="20"/>
    </row>
    <row r="181" spans="1:45" s="22" customFormat="1" ht="15" hidden="1" customHeight="1">
      <c r="A181" s="709" t="s">
        <v>22</v>
      </c>
      <c r="B181" s="736" t="s">
        <v>454</v>
      </c>
      <c r="C181" s="698"/>
      <c r="D181" s="690">
        <f t="shared" ref="D181:E181" si="147">SUM(D182:D184)</f>
        <v>60800</v>
      </c>
      <c r="E181" s="690">
        <f t="shared" si="147"/>
        <v>42564</v>
      </c>
      <c r="F181" s="690">
        <f>SUM(F182:F184)</f>
        <v>60800</v>
      </c>
      <c r="G181" s="690">
        <f t="shared" ref="G181:AJ181" si="148">SUM(G182:G184)</f>
        <v>42564</v>
      </c>
      <c r="H181" s="690">
        <f t="shared" si="148"/>
        <v>24924</v>
      </c>
      <c r="I181" s="690">
        <f t="shared" si="148"/>
        <v>17640</v>
      </c>
      <c r="J181" s="690">
        <f t="shared" si="148"/>
        <v>18236</v>
      </c>
      <c r="K181" s="690">
        <f t="shared" si="148"/>
        <v>19136</v>
      </c>
      <c r="L181" s="690">
        <f t="shared" si="148"/>
        <v>0</v>
      </c>
      <c r="M181" s="690">
        <f t="shared" si="148"/>
        <v>18236</v>
      </c>
      <c r="N181" s="690">
        <f t="shared" si="148"/>
        <v>0</v>
      </c>
      <c r="O181" s="690">
        <f t="shared" si="148"/>
        <v>18236</v>
      </c>
      <c r="P181" s="690">
        <f t="shared" si="148"/>
        <v>42564</v>
      </c>
      <c r="Q181" s="690">
        <f t="shared" si="148"/>
        <v>42564</v>
      </c>
      <c r="R181" s="690">
        <f t="shared" si="148"/>
        <v>0</v>
      </c>
      <c r="S181" s="690">
        <f t="shared" si="148"/>
        <v>0</v>
      </c>
      <c r="T181" s="690">
        <f t="shared" si="148"/>
        <v>0</v>
      </c>
      <c r="U181" s="690">
        <f t="shared" si="148"/>
        <v>0</v>
      </c>
      <c r="V181" s="690">
        <f t="shared" si="148"/>
        <v>25540</v>
      </c>
      <c r="W181" s="690">
        <f t="shared" si="148"/>
        <v>11624</v>
      </c>
      <c r="X181" s="690">
        <f t="shared" si="148"/>
        <v>13916</v>
      </c>
      <c r="Y181" s="690">
        <f t="shared" si="148"/>
        <v>22940</v>
      </c>
      <c r="Z181" s="690">
        <f t="shared" si="148"/>
        <v>12940</v>
      </c>
      <c r="AA181" s="690">
        <f t="shared" si="148"/>
        <v>10000</v>
      </c>
      <c r="AB181" s="690">
        <f t="shared" si="148"/>
        <v>10000</v>
      </c>
      <c r="AC181" s="690">
        <f t="shared" si="148"/>
        <v>10000</v>
      </c>
      <c r="AD181" s="690">
        <f t="shared" si="148"/>
        <v>0</v>
      </c>
      <c r="AE181" s="690" t="e">
        <f t="shared" si="148"/>
        <v>#REF!</v>
      </c>
      <c r="AF181" s="690" t="e">
        <f t="shared" si="148"/>
        <v>#REF!</v>
      </c>
      <c r="AG181" s="690" t="e">
        <f t="shared" si="148"/>
        <v>#REF!</v>
      </c>
      <c r="AH181" s="690" t="e">
        <f t="shared" si="148"/>
        <v>#REF!</v>
      </c>
      <c r="AI181" s="690" t="e">
        <f t="shared" si="148"/>
        <v>#REF!</v>
      </c>
      <c r="AJ181" s="690">
        <f t="shared" si="148"/>
        <v>0</v>
      </c>
      <c r="AK181" s="691"/>
      <c r="AL181" s="769">
        <f>AD181+AA181+X181+U181</f>
        <v>23916</v>
      </c>
      <c r="AM181" s="769">
        <f>AC181+Z181+W181+T181</f>
        <v>34564</v>
      </c>
      <c r="AN181" s="769">
        <f>AB181+Y181+V181+S181</f>
        <v>58480</v>
      </c>
      <c r="AO181" s="20"/>
      <c r="AP181" s="20"/>
      <c r="AQ181" s="20"/>
      <c r="AR181" s="20"/>
      <c r="AS181" s="20"/>
    </row>
    <row r="182" spans="1:45" s="22" customFormat="1" ht="30" hidden="1" customHeight="1">
      <c r="A182" s="739" t="s">
        <v>476</v>
      </c>
      <c r="B182" s="704" t="s">
        <v>455</v>
      </c>
      <c r="C182" s="698"/>
      <c r="D182" s="109">
        <v>14200</v>
      </c>
      <c r="E182" s="109">
        <v>9940</v>
      </c>
      <c r="F182" s="109">
        <f t="shared" ref="F182:F184" si="149">G182+J182</f>
        <v>14200</v>
      </c>
      <c r="G182" s="690">
        <f t="shared" ref="G182:G184" si="150">H182+I182</f>
        <v>9940</v>
      </c>
      <c r="H182" s="690"/>
      <c r="I182" s="690">
        <v>9940</v>
      </c>
      <c r="J182" s="690">
        <f t="shared" si="140"/>
        <v>4260</v>
      </c>
      <c r="K182" s="109">
        <v>4260</v>
      </c>
      <c r="L182" s="109"/>
      <c r="M182" s="109">
        <f t="shared" si="141"/>
        <v>4260</v>
      </c>
      <c r="N182" s="109"/>
      <c r="O182" s="109">
        <v>4260</v>
      </c>
      <c r="P182" s="109">
        <f t="shared" si="142"/>
        <v>9940</v>
      </c>
      <c r="Q182" s="109">
        <v>9940</v>
      </c>
      <c r="R182" s="109"/>
      <c r="S182" s="109"/>
      <c r="T182" s="109"/>
      <c r="U182" s="109"/>
      <c r="V182" s="109">
        <f t="shared" ref="V182:V186" si="151">W182+X182</f>
        <v>7940</v>
      </c>
      <c r="W182" s="109">
        <v>3000</v>
      </c>
      <c r="X182" s="109">
        <v>4940</v>
      </c>
      <c r="Y182" s="109">
        <f t="shared" ref="Y182:Y186" si="152">Z182+AA182</f>
        <v>7940</v>
      </c>
      <c r="Z182" s="109">
        <v>2940</v>
      </c>
      <c r="AA182" s="109">
        <v>5000</v>
      </c>
      <c r="AB182" s="109">
        <f t="shared" ref="AB182:AB186" si="153">AC182+AD182</f>
        <v>0</v>
      </c>
      <c r="AC182" s="109"/>
      <c r="AD182" s="109"/>
      <c r="AE182" s="734">
        <f>AF182+AG182</f>
        <v>4000</v>
      </c>
      <c r="AF182" s="734">
        <v>4000</v>
      </c>
      <c r="AG182" s="699"/>
      <c r="AH182" s="705" t="s">
        <v>114</v>
      </c>
      <c r="AI182" s="699"/>
      <c r="AJ182" s="699"/>
      <c r="AK182" s="691"/>
      <c r="AL182" s="782"/>
      <c r="AM182" s="770"/>
      <c r="AN182" s="770"/>
      <c r="AO182" s="20"/>
      <c r="AP182" s="20"/>
      <c r="AQ182" s="20"/>
      <c r="AR182" s="20"/>
      <c r="AS182" s="20"/>
    </row>
    <row r="183" spans="1:45" s="22" customFormat="1" ht="45" hidden="1" customHeight="1">
      <c r="A183" s="739" t="s">
        <v>476</v>
      </c>
      <c r="B183" s="704" t="s">
        <v>456</v>
      </c>
      <c r="C183" s="698"/>
      <c r="D183" s="109">
        <v>11000</v>
      </c>
      <c r="E183" s="109">
        <v>7700</v>
      </c>
      <c r="F183" s="109">
        <f t="shared" si="149"/>
        <v>11000</v>
      </c>
      <c r="G183" s="690">
        <f t="shared" si="150"/>
        <v>7700</v>
      </c>
      <c r="H183" s="690"/>
      <c r="I183" s="690">
        <v>7700</v>
      </c>
      <c r="J183" s="690">
        <f t="shared" si="140"/>
        <v>3300</v>
      </c>
      <c r="K183" s="109">
        <v>3300</v>
      </c>
      <c r="L183" s="109"/>
      <c r="M183" s="109">
        <f t="shared" si="141"/>
        <v>3300</v>
      </c>
      <c r="N183" s="109"/>
      <c r="O183" s="109">
        <v>3300</v>
      </c>
      <c r="P183" s="109">
        <f t="shared" si="142"/>
        <v>7700</v>
      </c>
      <c r="Q183" s="109">
        <v>7700</v>
      </c>
      <c r="R183" s="109"/>
      <c r="S183" s="109"/>
      <c r="T183" s="109"/>
      <c r="U183" s="109"/>
      <c r="V183" s="109">
        <f t="shared" si="151"/>
        <v>7000</v>
      </c>
      <c r="W183" s="109">
        <v>3700</v>
      </c>
      <c r="X183" s="109">
        <v>3300</v>
      </c>
      <c r="Y183" s="109">
        <f t="shared" si="152"/>
        <v>0</v>
      </c>
      <c r="Z183" s="109"/>
      <c r="AA183" s="109"/>
      <c r="AB183" s="109">
        <f t="shared" si="153"/>
        <v>0</v>
      </c>
      <c r="AC183" s="109"/>
      <c r="AD183" s="109"/>
      <c r="AE183" s="734">
        <f>AF183+AG183</f>
        <v>4000</v>
      </c>
      <c r="AF183" s="734">
        <v>4000</v>
      </c>
      <c r="AG183" s="699"/>
      <c r="AH183" s="705" t="s">
        <v>114</v>
      </c>
      <c r="AI183" s="699"/>
      <c r="AJ183" s="699"/>
      <c r="AK183" s="691"/>
      <c r="AL183" s="782">
        <v>39800</v>
      </c>
      <c r="AM183" s="770">
        <v>6300</v>
      </c>
      <c r="AN183" s="770"/>
      <c r="AO183" s="20"/>
      <c r="AP183" s="20"/>
      <c r="AQ183" s="20"/>
      <c r="AR183" s="20"/>
      <c r="AS183" s="20"/>
    </row>
    <row r="184" spans="1:45" s="22" customFormat="1" ht="30" hidden="1" customHeight="1">
      <c r="A184" s="739"/>
      <c r="B184" s="704" t="s">
        <v>540</v>
      </c>
      <c r="C184" s="698"/>
      <c r="D184" s="109">
        <v>35600</v>
      </c>
      <c r="E184" s="109">
        <v>24924</v>
      </c>
      <c r="F184" s="109">
        <f t="shared" si="149"/>
        <v>35600</v>
      </c>
      <c r="G184" s="690">
        <f t="shared" si="150"/>
        <v>24924</v>
      </c>
      <c r="H184" s="690">
        <v>24924</v>
      </c>
      <c r="I184" s="690"/>
      <c r="J184" s="690">
        <v>10676</v>
      </c>
      <c r="K184" s="109">
        <v>11576</v>
      </c>
      <c r="L184" s="109"/>
      <c r="M184" s="109">
        <f t="shared" si="141"/>
        <v>10676</v>
      </c>
      <c r="N184" s="109"/>
      <c r="O184" s="109">
        <v>10676</v>
      </c>
      <c r="P184" s="109">
        <f t="shared" si="142"/>
        <v>24924</v>
      </c>
      <c r="Q184" s="109">
        <v>24924</v>
      </c>
      <c r="R184" s="109"/>
      <c r="S184" s="109">
        <f>U184+T184</f>
        <v>0</v>
      </c>
      <c r="T184" s="109"/>
      <c r="U184" s="109"/>
      <c r="V184" s="109">
        <f>X184+W184</f>
        <v>10600</v>
      </c>
      <c r="W184" s="109">
        <v>4924</v>
      </c>
      <c r="X184" s="109">
        <v>5676</v>
      </c>
      <c r="Y184" s="109">
        <f>Z184+AA184</f>
        <v>15000</v>
      </c>
      <c r="Z184" s="109">
        <v>10000</v>
      </c>
      <c r="AA184" s="109">
        <v>5000</v>
      </c>
      <c r="AB184" s="109">
        <f>AC184+AD184</f>
        <v>10000</v>
      </c>
      <c r="AC184" s="109">
        <v>10000</v>
      </c>
      <c r="AD184" s="109"/>
      <c r="AE184" s="734" t="e">
        <f>SUM(#REF!)</f>
        <v>#REF!</v>
      </c>
      <c r="AF184" s="734" t="e">
        <f>SUM(#REF!)</f>
        <v>#REF!</v>
      </c>
      <c r="AG184" s="699" t="e">
        <f>SUM(#REF!)</f>
        <v>#REF!</v>
      </c>
      <c r="AH184" s="705" t="e">
        <f>SUM(#REF!)</f>
        <v>#REF!</v>
      </c>
      <c r="AI184" s="699" t="e">
        <f>SUM(#REF!)</f>
        <v>#REF!</v>
      </c>
      <c r="AJ184" s="699"/>
      <c r="AK184" s="707" t="s">
        <v>547</v>
      </c>
      <c r="AL184" s="782">
        <f>D184-E184</f>
        <v>10676</v>
      </c>
      <c r="AM184" s="770"/>
      <c r="AN184" s="770"/>
      <c r="AO184" s="20"/>
      <c r="AP184" s="20"/>
      <c r="AQ184" s="20"/>
      <c r="AR184" s="20"/>
      <c r="AS184" s="20"/>
    </row>
    <row r="185" spans="1:45" s="22" customFormat="1" ht="15" hidden="1" customHeight="1">
      <c r="A185" s="709" t="s">
        <v>39</v>
      </c>
      <c r="B185" s="736" t="s">
        <v>457</v>
      </c>
      <c r="C185" s="698"/>
      <c r="D185" s="690">
        <f t="shared" ref="D185:AJ185" si="154">D186</f>
        <v>21000</v>
      </c>
      <c r="E185" s="690">
        <f t="shared" si="154"/>
        <v>14700</v>
      </c>
      <c r="F185" s="690">
        <f t="shared" si="154"/>
        <v>21000</v>
      </c>
      <c r="G185" s="690">
        <f t="shared" si="154"/>
        <v>14700</v>
      </c>
      <c r="H185" s="690">
        <f t="shared" si="154"/>
        <v>0</v>
      </c>
      <c r="I185" s="690">
        <f t="shared" si="154"/>
        <v>14700</v>
      </c>
      <c r="J185" s="690">
        <f t="shared" si="154"/>
        <v>6300</v>
      </c>
      <c r="K185" s="690">
        <f t="shared" si="154"/>
        <v>6300</v>
      </c>
      <c r="L185" s="690">
        <f t="shared" si="154"/>
        <v>0</v>
      </c>
      <c r="M185" s="690">
        <f t="shared" si="154"/>
        <v>21000</v>
      </c>
      <c r="N185" s="690">
        <f t="shared" si="154"/>
        <v>14700</v>
      </c>
      <c r="O185" s="690">
        <f t="shared" si="154"/>
        <v>6300</v>
      </c>
      <c r="P185" s="690">
        <f t="shared" si="154"/>
        <v>0</v>
      </c>
      <c r="Q185" s="690">
        <f t="shared" si="154"/>
        <v>0</v>
      </c>
      <c r="R185" s="690">
        <f t="shared" si="154"/>
        <v>0</v>
      </c>
      <c r="S185" s="690">
        <f t="shared" si="154"/>
        <v>0</v>
      </c>
      <c r="T185" s="690">
        <f t="shared" si="154"/>
        <v>0</v>
      </c>
      <c r="U185" s="690">
        <f t="shared" si="154"/>
        <v>0</v>
      </c>
      <c r="V185" s="690">
        <f t="shared" si="154"/>
        <v>9300</v>
      </c>
      <c r="W185" s="690">
        <f t="shared" si="154"/>
        <v>7300</v>
      </c>
      <c r="X185" s="690">
        <f t="shared" si="154"/>
        <v>2000</v>
      </c>
      <c r="Y185" s="690">
        <f t="shared" si="154"/>
        <v>8000</v>
      </c>
      <c r="Z185" s="690">
        <f t="shared" si="154"/>
        <v>3700</v>
      </c>
      <c r="AA185" s="690">
        <f t="shared" si="154"/>
        <v>4300</v>
      </c>
      <c r="AB185" s="690">
        <f t="shared" si="154"/>
        <v>0</v>
      </c>
      <c r="AC185" s="690">
        <f t="shared" si="154"/>
        <v>0</v>
      </c>
      <c r="AD185" s="690">
        <f t="shared" si="154"/>
        <v>0</v>
      </c>
      <c r="AE185" s="690">
        <f t="shared" si="154"/>
        <v>3700</v>
      </c>
      <c r="AF185" s="690">
        <f t="shared" si="154"/>
        <v>3700</v>
      </c>
      <c r="AG185" s="690">
        <f t="shared" si="154"/>
        <v>0</v>
      </c>
      <c r="AH185" s="690">
        <f t="shared" si="154"/>
        <v>0</v>
      </c>
      <c r="AI185" s="690"/>
      <c r="AJ185" s="740">
        <f t="shared" si="154"/>
        <v>0</v>
      </c>
      <c r="AK185" s="691"/>
      <c r="AL185" s="769">
        <f>AD185+AA185+X185+U185</f>
        <v>6300</v>
      </c>
      <c r="AM185" s="769">
        <f>AC185+Z185+W185+T185</f>
        <v>11000</v>
      </c>
      <c r="AN185" s="769">
        <f>AB185+Y185+V185+S185</f>
        <v>17300</v>
      </c>
      <c r="AO185" s="20"/>
      <c r="AP185" s="20"/>
      <c r="AQ185" s="20"/>
      <c r="AR185" s="20"/>
      <c r="AS185" s="20"/>
    </row>
    <row r="186" spans="1:45" s="22" customFormat="1" ht="45" hidden="1" customHeight="1">
      <c r="A186" s="739" t="s">
        <v>476</v>
      </c>
      <c r="B186" s="704" t="s">
        <v>458</v>
      </c>
      <c r="C186" s="698"/>
      <c r="D186" s="109">
        <v>21000</v>
      </c>
      <c r="E186" s="109">
        <v>14700</v>
      </c>
      <c r="F186" s="109">
        <f t="shared" ref="F186" si="155">G186+J186</f>
        <v>21000</v>
      </c>
      <c r="G186" s="690">
        <f t="shared" ref="G186" si="156">H186+I186</f>
        <v>14700</v>
      </c>
      <c r="H186" s="690"/>
      <c r="I186" s="690">
        <v>14700</v>
      </c>
      <c r="J186" s="690">
        <f t="shared" si="140"/>
        <v>6300</v>
      </c>
      <c r="K186" s="109">
        <v>6300</v>
      </c>
      <c r="L186" s="109"/>
      <c r="M186" s="109">
        <f t="shared" si="141"/>
        <v>21000</v>
      </c>
      <c r="N186" s="109">
        <v>14700</v>
      </c>
      <c r="O186" s="109">
        <v>6300</v>
      </c>
      <c r="P186" s="109">
        <f t="shared" si="142"/>
        <v>0</v>
      </c>
      <c r="Q186" s="109"/>
      <c r="R186" s="109"/>
      <c r="S186" s="109"/>
      <c r="T186" s="109"/>
      <c r="U186" s="109"/>
      <c r="V186" s="109">
        <f t="shared" si="151"/>
        <v>9300</v>
      </c>
      <c r="W186" s="109">
        <v>7300</v>
      </c>
      <c r="X186" s="109">
        <v>2000</v>
      </c>
      <c r="Y186" s="109">
        <f t="shared" si="152"/>
        <v>8000</v>
      </c>
      <c r="Z186" s="109">
        <v>3700</v>
      </c>
      <c r="AA186" s="109">
        <v>4300</v>
      </c>
      <c r="AB186" s="109">
        <f t="shared" si="153"/>
        <v>0</v>
      </c>
      <c r="AC186" s="109"/>
      <c r="AD186" s="109"/>
      <c r="AE186" s="109">
        <f>AF186+AG186</f>
        <v>3700</v>
      </c>
      <c r="AF186" s="109">
        <v>3700</v>
      </c>
      <c r="AG186" s="109"/>
      <c r="AH186" s="109"/>
      <c r="AI186" s="705" t="s">
        <v>114</v>
      </c>
      <c r="AJ186" s="699"/>
      <c r="AK186" s="691"/>
      <c r="AL186" s="782"/>
      <c r="AM186" s="770"/>
      <c r="AN186" s="770"/>
      <c r="AO186" s="20"/>
      <c r="AP186" s="20"/>
      <c r="AQ186" s="20"/>
      <c r="AR186" s="20"/>
      <c r="AS186" s="20"/>
    </row>
    <row r="187" spans="1:45" s="22" customFormat="1" ht="15" hidden="1" customHeight="1">
      <c r="A187" s="709" t="s">
        <v>78</v>
      </c>
      <c r="B187" s="736" t="s">
        <v>459</v>
      </c>
      <c r="C187" s="698"/>
      <c r="D187" s="690">
        <f t="shared" ref="D187:AJ187" si="157">SUM(D188:D197)</f>
        <v>10798</v>
      </c>
      <c r="E187" s="690">
        <f t="shared" si="157"/>
        <v>7560</v>
      </c>
      <c r="F187" s="690">
        <f t="shared" si="157"/>
        <v>10798</v>
      </c>
      <c r="G187" s="690">
        <f t="shared" si="157"/>
        <v>7560</v>
      </c>
      <c r="H187" s="690">
        <f t="shared" si="157"/>
        <v>0</v>
      </c>
      <c r="I187" s="690">
        <f t="shared" si="157"/>
        <v>7560</v>
      </c>
      <c r="J187" s="690">
        <f t="shared" si="157"/>
        <v>3238</v>
      </c>
      <c r="K187" s="690">
        <f t="shared" si="157"/>
        <v>3238</v>
      </c>
      <c r="L187" s="690">
        <f t="shared" si="157"/>
        <v>0</v>
      </c>
      <c r="M187" s="690">
        <f t="shared" si="157"/>
        <v>3238</v>
      </c>
      <c r="N187" s="690">
        <f t="shared" si="157"/>
        <v>0</v>
      </c>
      <c r="O187" s="690">
        <f t="shared" si="157"/>
        <v>3238</v>
      </c>
      <c r="P187" s="690">
        <f t="shared" si="157"/>
        <v>7560</v>
      </c>
      <c r="Q187" s="690">
        <f t="shared" si="157"/>
        <v>7560</v>
      </c>
      <c r="R187" s="690">
        <f t="shared" si="157"/>
        <v>0</v>
      </c>
      <c r="S187" s="690">
        <f t="shared" si="157"/>
        <v>0</v>
      </c>
      <c r="T187" s="690">
        <f t="shared" si="157"/>
        <v>0</v>
      </c>
      <c r="U187" s="690">
        <f t="shared" si="157"/>
        <v>0</v>
      </c>
      <c r="V187" s="690">
        <f t="shared" si="157"/>
        <v>0</v>
      </c>
      <c r="W187" s="690">
        <f t="shared" si="157"/>
        <v>0</v>
      </c>
      <c r="X187" s="690">
        <f t="shared" si="157"/>
        <v>0</v>
      </c>
      <c r="Y187" s="690">
        <f t="shared" si="157"/>
        <v>1015</v>
      </c>
      <c r="Z187" s="690">
        <f t="shared" si="157"/>
        <v>711</v>
      </c>
      <c r="AA187" s="690">
        <f t="shared" si="157"/>
        <v>304</v>
      </c>
      <c r="AB187" s="690">
        <f t="shared" si="157"/>
        <v>9783</v>
      </c>
      <c r="AC187" s="690">
        <f t="shared" si="157"/>
        <v>6849</v>
      </c>
      <c r="AD187" s="690">
        <f t="shared" si="157"/>
        <v>2934</v>
      </c>
      <c r="AE187" s="690">
        <f t="shared" si="157"/>
        <v>0</v>
      </c>
      <c r="AF187" s="690">
        <f t="shared" si="157"/>
        <v>0</v>
      </c>
      <c r="AG187" s="690">
        <f t="shared" si="157"/>
        <v>0</v>
      </c>
      <c r="AH187" s="690">
        <f t="shared" si="157"/>
        <v>0</v>
      </c>
      <c r="AI187" s="690">
        <f t="shared" si="157"/>
        <v>0</v>
      </c>
      <c r="AJ187" s="690">
        <f t="shared" si="157"/>
        <v>0</v>
      </c>
      <c r="AK187" s="691"/>
      <c r="AL187" s="769">
        <f>AD187+AA187+X187+U187</f>
        <v>3238</v>
      </c>
      <c r="AM187" s="769">
        <f>AC187+Z187+W187+T187</f>
        <v>7560</v>
      </c>
      <c r="AN187" s="769">
        <f>AB187+Y187+V187+S187</f>
        <v>10798</v>
      </c>
      <c r="AO187" s="20"/>
      <c r="AP187" s="20"/>
      <c r="AQ187" s="20"/>
      <c r="AR187" s="20"/>
      <c r="AS187" s="20"/>
    </row>
    <row r="188" spans="1:45" s="22" customFormat="1" ht="30" hidden="1" customHeight="1">
      <c r="A188" s="739" t="s">
        <v>476</v>
      </c>
      <c r="B188" s="704" t="s">
        <v>460</v>
      </c>
      <c r="C188" s="698"/>
      <c r="D188" s="109">
        <v>1015</v>
      </c>
      <c r="E188" s="109">
        <v>711</v>
      </c>
      <c r="F188" s="109">
        <f t="shared" ref="F188:F191" si="158">G188+J188</f>
        <v>1015</v>
      </c>
      <c r="G188" s="690">
        <f t="shared" ref="G188:G191" si="159">H188+I188</f>
        <v>711</v>
      </c>
      <c r="H188" s="690"/>
      <c r="I188" s="690">
        <v>711</v>
      </c>
      <c r="J188" s="690">
        <f t="shared" si="140"/>
        <v>304</v>
      </c>
      <c r="K188" s="109">
        <v>304</v>
      </c>
      <c r="L188" s="109"/>
      <c r="M188" s="109">
        <f t="shared" si="141"/>
        <v>304</v>
      </c>
      <c r="N188" s="109"/>
      <c r="O188" s="109">
        <v>304</v>
      </c>
      <c r="P188" s="109">
        <f t="shared" si="142"/>
        <v>711</v>
      </c>
      <c r="Q188" s="109">
        <v>711</v>
      </c>
      <c r="R188" s="109"/>
      <c r="S188" s="109">
        <f t="shared" si="143"/>
        <v>0</v>
      </c>
      <c r="T188" s="109"/>
      <c r="U188" s="109"/>
      <c r="V188" s="109">
        <f t="shared" ref="V188:V191" si="160">W188+X188</f>
        <v>0</v>
      </c>
      <c r="W188" s="109"/>
      <c r="X188" s="109"/>
      <c r="Y188" s="109">
        <f t="shared" ref="Y188:Y191" si="161">Z188+AA188</f>
        <v>1015</v>
      </c>
      <c r="Z188" s="109">
        <v>711</v>
      </c>
      <c r="AA188" s="109">
        <v>304</v>
      </c>
      <c r="AB188" s="109">
        <f t="shared" ref="AB188:AB191" si="162">AC188+AD188</f>
        <v>0</v>
      </c>
      <c r="AC188" s="109"/>
      <c r="AD188" s="734"/>
      <c r="AE188" s="109">
        <f t="shared" ref="AE188:AE197" si="163">AF188+AG188</f>
        <v>0</v>
      </c>
      <c r="AF188" s="734"/>
      <c r="AG188" s="699"/>
      <c r="AH188" s="699"/>
      <c r="AI188" s="699"/>
      <c r="AJ188" s="699"/>
      <c r="AK188" s="691"/>
      <c r="AL188" s="782"/>
      <c r="AM188" s="770"/>
      <c r="AN188" s="770"/>
      <c r="AO188" s="20"/>
      <c r="AP188" s="20"/>
      <c r="AQ188" s="20"/>
      <c r="AR188" s="20"/>
      <c r="AS188" s="20"/>
    </row>
    <row r="189" spans="1:45" s="22" customFormat="1" ht="45" hidden="1" customHeight="1">
      <c r="A189" s="739" t="s">
        <v>476</v>
      </c>
      <c r="B189" s="704" t="s">
        <v>461</v>
      </c>
      <c r="C189" s="698"/>
      <c r="D189" s="109">
        <v>1015</v>
      </c>
      <c r="E189" s="109">
        <v>711</v>
      </c>
      <c r="F189" s="109">
        <f t="shared" si="158"/>
        <v>1015</v>
      </c>
      <c r="G189" s="690">
        <f t="shared" si="159"/>
        <v>711</v>
      </c>
      <c r="H189" s="690"/>
      <c r="I189" s="690">
        <v>711</v>
      </c>
      <c r="J189" s="690">
        <f t="shared" si="140"/>
        <v>304</v>
      </c>
      <c r="K189" s="109">
        <v>304</v>
      </c>
      <c r="L189" s="109"/>
      <c r="M189" s="109">
        <f t="shared" si="141"/>
        <v>304</v>
      </c>
      <c r="N189" s="109"/>
      <c r="O189" s="109">
        <v>304</v>
      </c>
      <c r="P189" s="109">
        <f t="shared" si="142"/>
        <v>711</v>
      </c>
      <c r="Q189" s="109">
        <v>711</v>
      </c>
      <c r="R189" s="109"/>
      <c r="S189" s="109">
        <f t="shared" si="143"/>
        <v>0</v>
      </c>
      <c r="T189" s="109"/>
      <c r="U189" s="109"/>
      <c r="V189" s="109">
        <f t="shared" si="160"/>
        <v>0</v>
      </c>
      <c r="W189" s="109"/>
      <c r="X189" s="109"/>
      <c r="Y189" s="109">
        <f t="shared" si="161"/>
        <v>0</v>
      </c>
      <c r="Z189" s="109"/>
      <c r="AA189" s="109"/>
      <c r="AB189" s="109">
        <f t="shared" si="162"/>
        <v>1015</v>
      </c>
      <c r="AC189" s="109">
        <v>711</v>
      </c>
      <c r="AD189" s="734">
        <v>304</v>
      </c>
      <c r="AE189" s="109">
        <f t="shared" si="163"/>
        <v>0</v>
      </c>
      <c r="AF189" s="734"/>
      <c r="AG189" s="699"/>
      <c r="AH189" s="699"/>
      <c r="AI189" s="699"/>
      <c r="AJ189" s="699"/>
      <c r="AK189" s="691"/>
      <c r="AL189" s="782"/>
      <c r="AM189" s="770"/>
      <c r="AN189" s="770"/>
      <c r="AO189" s="20"/>
      <c r="AP189" s="20"/>
      <c r="AQ189" s="20"/>
      <c r="AR189" s="20"/>
      <c r="AS189" s="20"/>
    </row>
    <row r="190" spans="1:45" s="22" customFormat="1" ht="45" hidden="1" customHeight="1">
      <c r="A190" s="739" t="s">
        <v>476</v>
      </c>
      <c r="B190" s="704" t="s">
        <v>462</v>
      </c>
      <c r="C190" s="698"/>
      <c r="D190" s="109">
        <v>3000</v>
      </c>
      <c r="E190" s="109">
        <v>2100</v>
      </c>
      <c r="F190" s="109">
        <f t="shared" si="158"/>
        <v>3000</v>
      </c>
      <c r="G190" s="690">
        <f t="shared" si="159"/>
        <v>2100</v>
      </c>
      <c r="H190" s="690"/>
      <c r="I190" s="690">
        <v>2100</v>
      </c>
      <c r="J190" s="690">
        <f t="shared" si="140"/>
        <v>900</v>
      </c>
      <c r="K190" s="109">
        <v>900</v>
      </c>
      <c r="L190" s="109"/>
      <c r="M190" s="109">
        <f t="shared" si="141"/>
        <v>900</v>
      </c>
      <c r="N190" s="109"/>
      <c r="O190" s="109">
        <v>900</v>
      </c>
      <c r="P190" s="109">
        <f t="shared" si="142"/>
        <v>2100</v>
      </c>
      <c r="Q190" s="109">
        <v>2100</v>
      </c>
      <c r="R190" s="109"/>
      <c r="S190" s="109">
        <f t="shared" si="143"/>
        <v>0</v>
      </c>
      <c r="T190" s="109"/>
      <c r="U190" s="109"/>
      <c r="V190" s="109">
        <f t="shared" si="160"/>
        <v>0</v>
      </c>
      <c r="W190" s="109"/>
      <c r="X190" s="109"/>
      <c r="Y190" s="109">
        <f t="shared" si="161"/>
        <v>0</v>
      </c>
      <c r="Z190" s="109"/>
      <c r="AA190" s="109"/>
      <c r="AB190" s="109">
        <f t="shared" si="162"/>
        <v>3000</v>
      </c>
      <c r="AC190" s="109">
        <v>2100</v>
      </c>
      <c r="AD190" s="734">
        <v>900</v>
      </c>
      <c r="AE190" s="109">
        <f t="shared" si="163"/>
        <v>0</v>
      </c>
      <c r="AF190" s="734"/>
      <c r="AG190" s="699"/>
      <c r="AH190" s="699"/>
      <c r="AI190" s="699"/>
      <c r="AJ190" s="699"/>
      <c r="AK190" s="691"/>
      <c r="AL190" s="782"/>
      <c r="AM190" s="770"/>
      <c r="AN190" s="770"/>
      <c r="AO190" s="20"/>
      <c r="AP190" s="20"/>
      <c r="AQ190" s="20"/>
      <c r="AR190" s="20"/>
      <c r="AS190" s="20"/>
    </row>
    <row r="191" spans="1:45" s="22" customFormat="1" ht="45" hidden="1" customHeight="1">
      <c r="A191" s="739" t="s">
        <v>476</v>
      </c>
      <c r="B191" s="704" t="s">
        <v>463</v>
      </c>
      <c r="C191" s="698"/>
      <c r="D191" s="109">
        <v>5768</v>
      </c>
      <c r="E191" s="109">
        <v>4038</v>
      </c>
      <c r="F191" s="109">
        <f t="shared" si="158"/>
        <v>5768</v>
      </c>
      <c r="G191" s="690">
        <f t="shared" si="159"/>
        <v>4038</v>
      </c>
      <c r="H191" s="690"/>
      <c r="I191" s="690">
        <v>4038</v>
      </c>
      <c r="J191" s="690">
        <f t="shared" si="140"/>
        <v>1730</v>
      </c>
      <c r="K191" s="109">
        <v>1730</v>
      </c>
      <c r="L191" s="109"/>
      <c r="M191" s="109">
        <f t="shared" si="141"/>
        <v>1730</v>
      </c>
      <c r="N191" s="109"/>
      <c r="O191" s="109">
        <v>1730</v>
      </c>
      <c r="P191" s="109">
        <f t="shared" si="142"/>
        <v>4038</v>
      </c>
      <c r="Q191" s="109">
        <v>4038</v>
      </c>
      <c r="R191" s="109"/>
      <c r="S191" s="109">
        <f t="shared" si="143"/>
        <v>0</v>
      </c>
      <c r="T191" s="109"/>
      <c r="U191" s="109"/>
      <c r="V191" s="109">
        <f t="shared" si="160"/>
        <v>0</v>
      </c>
      <c r="W191" s="109"/>
      <c r="X191" s="109"/>
      <c r="Y191" s="109">
        <f t="shared" si="161"/>
        <v>0</v>
      </c>
      <c r="Z191" s="109"/>
      <c r="AA191" s="109"/>
      <c r="AB191" s="109">
        <f t="shared" si="162"/>
        <v>5768</v>
      </c>
      <c r="AC191" s="109">
        <v>4038</v>
      </c>
      <c r="AD191" s="109">
        <v>1730</v>
      </c>
      <c r="AE191" s="109">
        <f t="shared" si="163"/>
        <v>0</v>
      </c>
      <c r="AF191" s="734"/>
      <c r="AG191" s="699"/>
      <c r="AH191" s="699"/>
      <c r="AI191" s="699"/>
      <c r="AJ191" s="699"/>
      <c r="AK191" s="691"/>
      <c r="AL191" s="782"/>
      <c r="AM191" s="770"/>
      <c r="AN191" s="770"/>
      <c r="AO191" s="20"/>
      <c r="AP191" s="20"/>
      <c r="AQ191" s="20"/>
      <c r="AR191" s="20"/>
      <c r="AS191" s="20"/>
    </row>
    <row r="192" spans="1:45" s="22" customFormat="1" ht="45" hidden="1" customHeight="1">
      <c r="A192" s="739" t="s">
        <v>476</v>
      </c>
      <c r="B192" s="704" t="s">
        <v>464</v>
      </c>
      <c r="C192" s="698"/>
      <c r="D192" s="698"/>
      <c r="E192" s="698"/>
      <c r="F192" s="109">
        <f t="shared" ref="F192:F197" si="164">G192+L192</f>
        <v>0</v>
      </c>
      <c r="G192" s="690"/>
      <c r="H192" s="690"/>
      <c r="I192" s="690"/>
      <c r="J192" s="690"/>
      <c r="K192" s="734"/>
      <c r="L192" s="734"/>
      <c r="M192" s="734"/>
      <c r="N192" s="734"/>
      <c r="O192" s="734"/>
      <c r="P192" s="734"/>
      <c r="Q192" s="734"/>
      <c r="R192" s="734"/>
      <c r="S192" s="734"/>
      <c r="T192" s="734"/>
      <c r="U192" s="734"/>
      <c r="V192" s="734"/>
      <c r="W192" s="734"/>
      <c r="X192" s="734"/>
      <c r="Y192" s="734"/>
      <c r="Z192" s="734"/>
      <c r="AA192" s="734"/>
      <c r="AB192" s="734"/>
      <c r="AC192" s="734"/>
      <c r="AD192" s="734"/>
      <c r="AE192" s="109">
        <f t="shared" si="163"/>
        <v>0</v>
      </c>
      <c r="AF192" s="734"/>
      <c r="AG192" s="699"/>
      <c r="AH192" s="699"/>
      <c r="AI192" s="699"/>
      <c r="AJ192" s="699"/>
      <c r="AK192" s="691"/>
      <c r="AL192" s="770"/>
      <c r="AM192" s="770"/>
      <c r="AN192" s="770"/>
      <c r="AO192" s="20"/>
      <c r="AP192" s="20"/>
      <c r="AQ192" s="20"/>
      <c r="AR192" s="20"/>
      <c r="AS192" s="20"/>
    </row>
    <row r="193" spans="1:45" s="22" customFormat="1" ht="15" hidden="1" customHeight="1">
      <c r="A193" s="739" t="s">
        <v>476</v>
      </c>
      <c r="B193" s="704" t="s">
        <v>465</v>
      </c>
      <c r="C193" s="698"/>
      <c r="D193" s="698"/>
      <c r="E193" s="698"/>
      <c r="F193" s="109">
        <f t="shared" si="164"/>
        <v>0</v>
      </c>
      <c r="G193" s="690"/>
      <c r="H193" s="690"/>
      <c r="I193" s="690"/>
      <c r="J193" s="690"/>
      <c r="K193" s="734"/>
      <c r="L193" s="734"/>
      <c r="M193" s="734"/>
      <c r="N193" s="734"/>
      <c r="O193" s="734"/>
      <c r="P193" s="734"/>
      <c r="Q193" s="734"/>
      <c r="R193" s="734"/>
      <c r="S193" s="734"/>
      <c r="T193" s="734"/>
      <c r="U193" s="734"/>
      <c r="V193" s="734"/>
      <c r="W193" s="734"/>
      <c r="X193" s="734"/>
      <c r="Y193" s="734"/>
      <c r="Z193" s="734"/>
      <c r="AA193" s="734"/>
      <c r="AB193" s="734"/>
      <c r="AC193" s="734"/>
      <c r="AD193" s="734"/>
      <c r="AE193" s="109">
        <f t="shared" si="163"/>
        <v>0</v>
      </c>
      <c r="AF193" s="734"/>
      <c r="AG193" s="699"/>
      <c r="AH193" s="699"/>
      <c r="AI193" s="699"/>
      <c r="AJ193" s="699"/>
      <c r="AK193" s="691"/>
      <c r="AL193" s="770"/>
      <c r="AM193" s="770"/>
      <c r="AN193" s="770"/>
      <c r="AO193" s="20"/>
      <c r="AP193" s="20"/>
      <c r="AQ193" s="20"/>
      <c r="AR193" s="20"/>
      <c r="AS193" s="20"/>
    </row>
    <row r="194" spans="1:45" s="22" customFormat="1" ht="45" hidden="1" customHeight="1">
      <c r="A194" s="739" t="s">
        <v>476</v>
      </c>
      <c r="B194" s="704" t="s">
        <v>466</v>
      </c>
      <c r="C194" s="698"/>
      <c r="D194" s="698"/>
      <c r="E194" s="698"/>
      <c r="F194" s="109">
        <f t="shared" si="164"/>
        <v>0</v>
      </c>
      <c r="G194" s="690"/>
      <c r="H194" s="690"/>
      <c r="I194" s="690"/>
      <c r="J194" s="690"/>
      <c r="K194" s="734"/>
      <c r="L194" s="734"/>
      <c r="M194" s="734"/>
      <c r="N194" s="734"/>
      <c r="O194" s="734"/>
      <c r="P194" s="734"/>
      <c r="Q194" s="734"/>
      <c r="R194" s="734"/>
      <c r="S194" s="734"/>
      <c r="T194" s="734"/>
      <c r="U194" s="734"/>
      <c r="V194" s="734"/>
      <c r="W194" s="734"/>
      <c r="X194" s="734"/>
      <c r="Y194" s="734"/>
      <c r="Z194" s="734"/>
      <c r="AA194" s="734"/>
      <c r="AB194" s="734"/>
      <c r="AC194" s="734"/>
      <c r="AD194" s="734"/>
      <c r="AE194" s="109">
        <f t="shared" si="163"/>
        <v>0</v>
      </c>
      <c r="AF194" s="734"/>
      <c r="AG194" s="699"/>
      <c r="AH194" s="699"/>
      <c r="AI194" s="699"/>
      <c r="AJ194" s="699"/>
      <c r="AK194" s="691"/>
      <c r="AL194" s="770"/>
      <c r="AM194" s="770"/>
      <c r="AN194" s="770"/>
      <c r="AO194" s="20"/>
      <c r="AP194" s="20"/>
      <c r="AQ194" s="20"/>
      <c r="AR194" s="20"/>
      <c r="AS194" s="20"/>
    </row>
    <row r="195" spans="1:45" s="22" customFormat="1" ht="45" hidden="1" customHeight="1">
      <c r="A195" s="739" t="s">
        <v>476</v>
      </c>
      <c r="B195" s="704" t="s">
        <v>467</v>
      </c>
      <c r="C195" s="698"/>
      <c r="D195" s="698"/>
      <c r="E195" s="698"/>
      <c r="F195" s="109">
        <f t="shared" si="164"/>
        <v>0</v>
      </c>
      <c r="G195" s="690"/>
      <c r="H195" s="690"/>
      <c r="I195" s="690"/>
      <c r="J195" s="690"/>
      <c r="K195" s="734"/>
      <c r="L195" s="734"/>
      <c r="M195" s="734"/>
      <c r="N195" s="734"/>
      <c r="O195" s="734"/>
      <c r="P195" s="734"/>
      <c r="Q195" s="734"/>
      <c r="R195" s="734"/>
      <c r="S195" s="734"/>
      <c r="T195" s="734"/>
      <c r="U195" s="734"/>
      <c r="V195" s="734"/>
      <c r="W195" s="734"/>
      <c r="X195" s="734"/>
      <c r="Y195" s="734"/>
      <c r="Z195" s="734"/>
      <c r="AA195" s="734"/>
      <c r="AB195" s="734"/>
      <c r="AC195" s="734"/>
      <c r="AD195" s="734"/>
      <c r="AE195" s="109">
        <f t="shared" si="163"/>
        <v>0</v>
      </c>
      <c r="AF195" s="734"/>
      <c r="AG195" s="699"/>
      <c r="AH195" s="699"/>
      <c r="AI195" s="699"/>
      <c r="AJ195" s="699"/>
      <c r="AK195" s="691"/>
      <c r="AL195" s="770"/>
      <c r="AM195" s="770"/>
      <c r="AN195" s="770"/>
      <c r="AO195" s="20"/>
      <c r="AP195" s="20"/>
      <c r="AQ195" s="20"/>
      <c r="AR195" s="20"/>
      <c r="AS195" s="20"/>
    </row>
    <row r="196" spans="1:45" s="22" customFormat="1" ht="45" hidden="1" customHeight="1">
      <c r="A196" s="739" t="s">
        <v>476</v>
      </c>
      <c r="B196" s="704" t="s">
        <v>468</v>
      </c>
      <c r="C196" s="698"/>
      <c r="D196" s="698"/>
      <c r="E196" s="698"/>
      <c r="F196" s="109">
        <f t="shared" si="164"/>
        <v>0</v>
      </c>
      <c r="G196" s="690"/>
      <c r="H196" s="690"/>
      <c r="I196" s="690"/>
      <c r="J196" s="690"/>
      <c r="K196" s="734"/>
      <c r="L196" s="734"/>
      <c r="M196" s="734"/>
      <c r="N196" s="734"/>
      <c r="O196" s="734"/>
      <c r="P196" s="734"/>
      <c r="Q196" s="734"/>
      <c r="R196" s="734"/>
      <c r="S196" s="734"/>
      <c r="T196" s="734"/>
      <c r="U196" s="734"/>
      <c r="V196" s="734"/>
      <c r="W196" s="734"/>
      <c r="X196" s="734"/>
      <c r="Y196" s="734"/>
      <c r="Z196" s="734"/>
      <c r="AA196" s="734"/>
      <c r="AB196" s="734"/>
      <c r="AC196" s="734"/>
      <c r="AD196" s="734"/>
      <c r="AE196" s="109">
        <f t="shared" si="163"/>
        <v>0</v>
      </c>
      <c r="AF196" s="734"/>
      <c r="AG196" s="699"/>
      <c r="AH196" s="699"/>
      <c r="AI196" s="699"/>
      <c r="AJ196" s="699"/>
      <c r="AK196" s="691"/>
      <c r="AL196" s="770"/>
      <c r="AM196" s="770"/>
      <c r="AN196" s="770"/>
      <c r="AO196" s="20"/>
      <c r="AP196" s="20"/>
      <c r="AQ196" s="20"/>
      <c r="AR196" s="20"/>
      <c r="AS196" s="20"/>
    </row>
    <row r="197" spans="1:45" s="22" customFormat="1" ht="60" hidden="1" customHeight="1">
      <c r="A197" s="739" t="s">
        <v>476</v>
      </c>
      <c r="B197" s="704" t="s">
        <v>469</v>
      </c>
      <c r="C197" s="698"/>
      <c r="D197" s="698"/>
      <c r="E197" s="698"/>
      <c r="F197" s="109">
        <f t="shared" si="164"/>
        <v>0</v>
      </c>
      <c r="G197" s="690"/>
      <c r="H197" s="690"/>
      <c r="I197" s="690"/>
      <c r="J197" s="690"/>
      <c r="K197" s="734"/>
      <c r="L197" s="734"/>
      <c r="M197" s="734"/>
      <c r="N197" s="734"/>
      <c r="O197" s="734"/>
      <c r="P197" s="734"/>
      <c r="Q197" s="734"/>
      <c r="R197" s="734"/>
      <c r="S197" s="734"/>
      <c r="T197" s="734"/>
      <c r="U197" s="734"/>
      <c r="V197" s="734"/>
      <c r="W197" s="734"/>
      <c r="X197" s="734"/>
      <c r="Y197" s="734"/>
      <c r="Z197" s="734"/>
      <c r="AA197" s="734"/>
      <c r="AB197" s="734"/>
      <c r="AC197" s="734"/>
      <c r="AD197" s="734"/>
      <c r="AE197" s="109">
        <f t="shared" si="163"/>
        <v>0</v>
      </c>
      <c r="AF197" s="734"/>
      <c r="AG197" s="699"/>
      <c r="AH197" s="699"/>
      <c r="AI197" s="699"/>
      <c r="AJ197" s="699"/>
      <c r="AK197" s="691"/>
      <c r="AL197" s="770"/>
      <c r="AM197" s="770"/>
      <c r="AN197" s="770"/>
      <c r="AO197" s="20"/>
      <c r="AP197" s="20"/>
      <c r="AQ197" s="20"/>
      <c r="AR197" s="20"/>
      <c r="AS197" s="20"/>
    </row>
    <row r="198" spans="1:45" s="22" customFormat="1" ht="15" hidden="1" customHeight="1">
      <c r="A198" s="709" t="s">
        <v>80</v>
      </c>
      <c r="B198" s="736" t="s">
        <v>470</v>
      </c>
      <c r="C198" s="698"/>
      <c r="D198" s="690">
        <f t="shared" ref="D198:AJ198" si="165">SUM(D199)</f>
        <v>12043</v>
      </c>
      <c r="E198" s="690">
        <f t="shared" si="165"/>
        <v>8430.1</v>
      </c>
      <c r="F198" s="690">
        <f t="shared" si="165"/>
        <v>12042.9</v>
      </c>
      <c r="G198" s="690">
        <f t="shared" si="165"/>
        <v>8430</v>
      </c>
      <c r="H198" s="690">
        <f t="shared" si="165"/>
        <v>0</v>
      </c>
      <c r="I198" s="690">
        <f t="shared" si="165"/>
        <v>8430</v>
      </c>
      <c r="J198" s="690">
        <f t="shared" si="165"/>
        <v>3612.8999999999996</v>
      </c>
      <c r="K198" s="690">
        <f t="shared" si="165"/>
        <v>3612.8999999999996</v>
      </c>
      <c r="L198" s="690">
        <f t="shared" si="165"/>
        <v>0</v>
      </c>
      <c r="M198" s="690">
        <f t="shared" si="165"/>
        <v>3612.8999999999996</v>
      </c>
      <c r="N198" s="690">
        <f t="shared" si="165"/>
        <v>0</v>
      </c>
      <c r="O198" s="690">
        <f t="shared" si="165"/>
        <v>3612.8999999999996</v>
      </c>
      <c r="P198" s="690">
        <f t="shared" si="165"/>
        <v>8430.1</v>
      </c>
      <c r="Q198" s="690">
        <f t="shared" si="165"/>
        <v>8430.1</v>
      </c>
      <c r="R198" s="690">
        <f t="shared" si="165"/>
        <v>0</v>
      </c>
      <c r="S198" s="690">
        <f t="shared" si="165"/>
        <v>0</v>
      </c>
      <c r="T198" s="690">
        <f t="shared" si="165"/>
        <v>0</v>
      </c>
      <c r="U198" s="690">
        <f t="shared" si="165"/>
        <v>0</v>
      </c>
      <c r="V198" s="690">
        <f t="shared" si="165"/>
        <v>7907</v>
      </c>
      <c r="W198" s="690">
        <f t="shared" si="165"/>
        <v>4294</v>
      </c>
      <c r="X198" s="690">
        <f t="shared" si="165"/>
        <v>3613</v>
      </c>
      <c r="Y198" s="690">
        <f t="shared" si="165"/>
        <v>0</v>
      </c>
      <c r="Z198" s="690">
        <f t="shared" si="165"/>
        <v>0</v>
      </c>
      <c r="AA198" s="690">
        <f t="shared" si="165"/>
        <v>0</v>
      </c>
      <c r="AB198" s="690">
        <f t="shared" si="165"/>
        <v>0</v>
      </c>
      <c r="AC198" s="690">
        <f t="shared" si="165"/>
        <v>0</v>
      </c>
      <c r="AD198" s="690">
        <f t="shared" si="165"/>
        <v>0</v>
      </c>
      <c r="AE198" s="690">
        <f t="shared" si="165"/>
        <v>4136</v>
      </c>
      <c r="AF198" s="690">
        <f t="shared" si="165"/>
        <v>4136</v>
      </c>
      <c r="AG198" s="690">
        <f t="shared" si="165"/>
        <v>0</v>
      </c>
      <c r="AH198" s="690">
        <f t="shared" si="165"/>
        <v>0</v>
      </c>
      <c r="AI198" s="690">
        <f t="shared" si="165"/>
        <v>0</v>
      </c>
      <c r="AJ198" s="690">
        <f t="shared" si="165"/>
        <v>0</v>
      </c>
      <c r="AK198" s="691"/>
      <c r="AL198" s="769">
        <f>AD198+AA198+X198+U198</f>
        <v>3613</v>
      </c>
      <c r="AM198" s="769">
        <f>AC198+Z198+W198+T198</f>
        <v>4294</v>
      </c>
      <c r="AN198" s="769">
        <f>AB198+Y198+V198+S198</f>
        <v>7907</v>
      </c>
      <c r="AO198" s="20"/>
      <c r="AP198" s="20"/>
      <c r="AQ198" s="20"/>
      <c r="AR198" s="20"/>
      <c r="AS198" s="20"/>
    </row>
    <row r="199" spans="1:45" s="22" customFormat="1" ht="15" hidden="1" customHeight="1">
      <c r="A199" s="739" t="s">
        <v>476</v>
      </c>
      <c r="B199" s="704" t="s">
        <v>471</v>
      </c>
      <c r="C199" s="698"/>
      <c r="D199" s="109">
        <v>12043</v>
      </c>
      <c r="E199" s="109">
        <v>8430.1</v>
      </c>
      <c r="F199" s="109">
        <f t="shared" ref="F199" si="166">G199+J199</f>
        <v>12042.9</v>
      </c>
      <c r="G199" s="690">
        <f t="shared" ref="G199" si="167">H199+I199</f>
        <v>8430</v>
      </c>
      <c r="H199" s="690"/>
      <c r="I199" s="690">
        <v>8430</v>
      </c>
      <c r="J199" s="690">
        <f t="shared" ref="J199:J203" si="168">K199+L199</f>
        <v>3612.8999999999996</v>
      </c>
      <c r="K199" s="109">
        <v>3612.8999999999996</v>
      </c>
      <c r="L199" s="109"/>
      <c r="M199" s="109">
        <f t="shared" ref="M199:M203" si="169">N199+O199</f>
        <v>3612.8999999999996</v>
      </c>
      <c r="N199" s="109"/>
      <c r="O199" s="109">
        <v>3612.8999999999996</v>
      </c>
      <c r="P199" s="109">
        <f t="shared" ref="P199:P203" si="170">Q199+R199</f>
        <v>8430.1</v>
      </c>
      <c r="Q199" s="109">
        <v>8430.1</v>
      </c>
      <c r="R199" s="109"/>
      <c r="S199" s="109"/>
      <c r="T199" s="109"/>
      <c r="U199" s="109"/>
      <c r="V199" s="109">
        <f t="shared" ref="V199" si="171">W199+X199</f>
        <v>7907</v>
      </c>
      <c r="W199" s="109">
        <f>4294</f>
        <v>4294</v>
      </c>
      <c r="X199" s="109">
        <v>3613</v>
      </c>
      <c r="Y199" s="109">
        <f t="shared" ref="Y199" si="172">Z199+AA199</f>
        <v>0</v>
      </c>
      <c r="Z199" s="109"/>
      <c r="AA199" s="109"/>
      <c r="AB199" s="109">
        <f t="shared" ref="AB199" si="173">AC199+AD199</f>
        <v>0</v>
      </c>
      <c r="AC199" s="109"/>
      <c r="AD199" s="109"/>
      <c r="AE199" s="734">
        <f>AF199+AG199</f>
        <v>4136</v>
      </c>
      <c r="AF199" s="734">
        <v>4136</v>
      </c>
      <c r="AG199" s="699"/>
      <c r="AH199" s="705" t="s">
        <v>114</v>
      </c>
      <c r="AI199" s="699"/>
      <c r="AJ199" s="699"/>
      <c r="AK199" s="691"/>
      <c r="AL199" s="783">
        <f>Y199+V199+S199</f>
        <v>7907</v>
      </c>
      <c r="AM199" s="770"/>
      <c r="AN199" s="770"/>
      <c r="AO199" s="20"/>
      <c r="AP199" s="20"/>
      <c r="AQ199" s="20"/>
      <c r="AR199" s="20"/>
      <c r="AS199" s="20"/>
    </row>
    <row r="200" spans="1:45" s="22" customFormat="1" ht="15" hidden="1" customHeight="1">
      <c r="A200" s="709" t="s">
        <v>86</v>
      </c>
      <c r="B200" s="736" t="s">
        <v>472</v>
      </c>
      <c r="C200" s="698"/>
      <c r="D200" s="690">
        <f t="shared" ref="D200:AJ200" si="174">SUM(D201:D201)</f>
        <v>2002</v>
      </c>
      <c r="E200" s="690">
        <f t="shared" si="174"/>
        <v>1401</v>
      </c>
      <c r="F200" s="690">
        <f t="shared" si="174"/>
        <v>2002</v>
      </c>
      <c r="G200" s="690">
        <f t="shared" si="174"/>
        <v>1401</v>
      </c>
      <c r="H200" s="690">
        <f t="shared" si="174"/>
        <v>0</v>
      </c>
      <c r="I200" s="690">
        <f t="shared" si="174"/>
        <v>1401</v>
      </c>
      <c r="J200" s="690">
        <f t="shared" si="174"/>
        <v>601</v>
      </c>
      <c r="K200" s="690">
        <f t="shared" si="174"/>
        <v>601</v>
      </c>
      <c r="L200" s="690">
        <f t="shared" si="174"/>
        <v>0</v>
      </c>
      <c r="M200" s="690">
        <f t="shared" si="174"/>
        <v>601</v>
      </c>
      <c r="N200" s="690">
        <f t="shared" si="174"/>
        <v>0</v>
      </c>
      <c r="O200" s="690">
        <f t="shared" si="174"/>
        <v>601</v>
      </c>
      <c r="P200" s="690">
        <f t="shared" si="174"/>
        <v>1401</v>
      </c>
      <c r="Q200" s="690">
        <f t="shared" si="174"/>
        <v>1401</v>
      </c>
      <c r="R200" s="690">
        <f t="shared" si="174"/>
        <v>0</v>
      </c>
      <c r="S200" s="690">
        <f t="shared" si="174"/>
        <v>0</v>
      </c>
      <c r="T200" s="690">
        <f t="shared" si="174"/>
        <v>0</v>
      </c>
      <c r="U200" s="690">
        <f t="shared" si="174"/>
        <v>0</v>
      </c>
      <c r="V200" s="690">
        <f t="shared" si="174"/>
        <v>0</v>
      </c>
      <c r="W200" s="690">
        <f t="shared" si="174"/>
        <v>0</v>
      </c>
      <c r="X200" s="690">
        <f t="shared" si="174"/>
        <v>0</v>
      </c>
      <c r="Y200" s="690">
        <f t="shared" si="174"/>
        <v>0</v>
      </c>
      <c r="Z200" s="690">
        <f t="shared" si="174"/>
        <v>0</v>
      </c>
      <c r="AA200" s="690">
        <f t="shared" si="174"/>
        <v>0</v>
      </c>
      <c r="AB200" s="690">
        <f t="shared" si="174"/>
        <v>2002</v>
      </c>
      <c r="AC200" s="690">
        <f t="shared" si="174"/>
        <v>1401</v>
      </c>
      <c r="AD200" s="690">
        <f t="shared" si="174"/>
        <v>601</v>
      </c>
      <c r="AE200" s="690">
        <f t="shared" si="174"/>
        <v>0</v>
      </c>
      <c r="AF200" s="690">
        <f t="shared" si="174"/>
        <v>0</v>
      </c>
      <c r="AG200" s="690">
        <f t="shared" si="174"/>
        <v>0</v>
      </c>
      <c r="AH200" s="690">
        <f t="shared" si="174"/>
        <v>0</v>
      </c>
      <c r="AI200" s="690">
        <f t="shared" si="174"/>
        <v>0</v>
      </c>
      <c r="AJ200" s="690">
        <f t="shared" si="174"/>
        <v>0</v>
      </c>
      <c r="AK200" s="691"/>
      <c r="AL200" s="769">
        <f>AD200+AA200+X200+U200</f>
        <v>601</v>
      </c>
      <c r="AM200" s="769">
        <f>AC200+Z200+W200+T200</f>
        <v>1401</v>
      </c>
      <c r="AN200" s="769">
        <f>AB200+Y200+V200+S200</f>
        <v>2002</v>
      </c>
      <c r="AO200" s="20"/>
      <c r="AP200" s="20"/>
      <c r="AQ200" s="20"/>
      <c r="AR200" s="20"/>
      <c r="AS200" s="20"/>
    </row>
    <row r="201" spans="1:45" s="22" customFormat="1" ht="30" hidden="1" customHeight="1">
      <c r="A201" s="739" t="s">
        <v>476</v>
      </c>
      <c r="B201" s="704" t="s">
        <v>473</v>
      </c>
      <c r="C201" s="698"/>
      <c r="D201" s="109">
        <v>2002</v>
      </c>
      <c r="E201" s="109">
        <v>1401</v>
      </c>
      <c r="F201" s="109">
        <f t="shared" ref="F201" si="175">G201+J201</f>
        <v>2002</v>
      </c>
      <c r="G201" s="690">
        <f t="shared" ref="G201" si="176">H201+I201</f>
        <v>1401</v>
      </c>
      <c r="H201" s="690"/>
      <c r="I201" s="690">
        <v>1401</v>
      </c>
      <c r="J201" s="690">
        <f t="shared" si="168"/>
        <v>601</v>
      </c>
      <c r="K201" s="109">
        <v>601</v>
      </c>
      <c r="L201" s="109"/>
      <c r="M201" s="109">
        <f t="shared" si="169"/>
        <v>601</v>
      </c>
      <c r="N201" s="109"/>
      <c r="O201" s="109">
        <v>601</v>
      </c>
      <c r="P201" s="109">
        <f t="shared" si="170"/>
        <v>1401</v>
      </c>
      <c r="Q201" s="109">
        <v>1401</v>
      </c>
      <c r="R201" s="109"/>
      <c r="S201" s="109">
        <f t="shared" ref="S201:S203" si="177">T201+U201</f>
        <v>0</v>
      </c>
      <c r="T201" s="109"/>
      <c r="U201" s="109"/>
      <c r="V201" s="109">
        <f t="shared" ref="V201" si="178">W201+X201</f>
        <v>0</v>
      </c>
      <c r="W201" s="109"/>
      <c r="X201" s="109"/>
      <c r="Y201" s="109">
        <f t="shared" ref="Y201" si="179">Z201+AA201</f>
        <v>0</v>
      </c>
      <c r="Z201" s="109"/>
      <c r="AA201" s="109"/>
      <c r="AB201" s="109">
        <f t="shared" ref="AB201:AB217" si="180">AC201+AD201</f>
        <v>2002</v>
      </c>
      <c r="AC201" s="109">
        <v>1401</v>
      </c>
      <c r="AD201" s="109">
        <v>601</v>
      </c>
      <c r="AE201" s="109">
        <f>AF201+AG201</f>
        <v>0</v>
      </c>
      <c r="AF201" s="742"/>
      <c r="AG201" s="699"/>
      <c r="AH201" s="699"/>
      <c r="AI201" s="699"/>
      <c r="AJ201" s="699"/>
      <c r="AK201" s="691"/>
      <c r="AL201" s="782"/>
      <c r="AM201" s="770"/>
      <c r="AN201" s="770"/>
      <c r="AO201" s="20"/>
      <c r="AP201" s="20"/>
      <c r="AQ201" s="20"/>
      <c r="AR201" s="20"/>
      <c r="AS201" s="20"/>
    </row>
    <row r="202" spans="1:45" s="22" customFormat="1" ht="15" hidden="1" customHeight="1">
      <c r="A202" s="709" t="s">
        <v>93</v>
      </c>
      <c r="B202" s="736" t="s">
        <v>474</v>
      </c>
      <c r="C202" s="698"/>
      <c r="D202" s="690">
        <f t="shared" ref="D202:AJ202" si="181">SUM(D203:D203)</f>
        <v>1015</v>
      </c>
      <c r="E202" s="690">
        <f t="shared" si="181"/>
        <v>711</v>
      </c>
      <c r="F202" s="690">
        <f t="shared" si="181"/>
        <v>1015</v>
      </c>
      <c r="G202" s="690">
        <f t="shared" si="181"/>
        <v>711</v>
      </c>
      <c r="H202" s="690">
        <f t="shared" si="181"/>
        <v>0</v>
      </c>
      <c r="I202" s="690">
        <f t="shared" si="181"/>
        <v>711</v>
      </c>
      <c r="J202" s="690">
        <f t="shared" si="181"/>
        <v>304</v>
      </c>
      <c r="K202" s="690">
        <f t="shared" si="181"/>
        <v>304</v>
      </c>
      <c r="L202" s="690">
        <f t="shared" si="181"/>
        <v>0</v>
      </c>
      <c r="M202" s="690">
        <f t="shared" si="181"/>
        <v>304</v>
      </c>
      <c r="N202" s="690">
        <f t="shared" si="181"/>
        <v>0</v>
      </c>
      <c r="O202" s="690">
        <f t="shared" si="181"/>
        <v>304</v>
      </c>
      <c r="P202" s="690">
        <f t="shared" si="181"/>
        <v>711</v>
      </c>
      <c r="Q202" s="690">
        <f t="shared" si="181"/>
        <v>711</v>
      </c>
      <c r="R202" s="690">
        <f t="shared" si="181"/>
        <v>0</v>
      </c>
      <c r="S202" s="690">
        <f t="shared" si="181"/>
        <v>0</v>
      </c>
      <c r="T202" s="690">
        <f t="shared" si="181"/>
        <v>0</v>
      </c>
      <c r="U202" s="690">
        <f t="shared" si="181"/>
        <v>0</v>
      </c>
      <c r="V202" s="690">
        <f t="shared" si="181"/>
        <v>0</v>
      </c>
      <c r="W202" s="690">
        <f t="shared" si="181"/>
        <v>0</v>
      </c>
      <c r="X202" s="690">
        <f t="shared" si="181"/>
        <v>0</v>
      </c>
      <c r="Y202" s="690">
        <f t="shared" si="181"/>
        <v>0</v>
      </c>
      <c r="Z202" s="690">
        <f t="shared" si="181"/>
        <v>0</v>
      </c>
      <c r="AA202" s="690">
        <f t="shared" si="181"/>
        <v>0</v>
      </c>
      <c r="AB202" s="690">
        <f t="shared" si="181"/>
        <v>1015</v>
      </c>
      <c r="AC202" s="690">
        <f t="shared" si="181"/>
        <v>711</v>
      </c>
      <c r="AD202" s="690">
        <f t="shared" si="181"/>
        <v>304</v>
      </c>
      <c r="AE202" s="690">
        <f t="shared" si="181"/>
        <v>0</v>
      </c>
      <c r="AF202" s="690">
        <f t="shared" si="181"/>
        <v>0</v>
      </c>
      <c r="AG202" s="690">
        <f t="shared" si="181"/>
        <v>0</v>
      </c>
      <c r="AH202" s="690">
        <f t="shared" si="181"/>
        <v>0</v>
      </c>
      <c r="AI202" s="690">
        <f t="shared" si="181"/>
        <v>0</v>
      </c>
      <c r="AJ202" s="690">
        <f t="shared" si="181"/>
        <v>0</v>
      </c>
      <c r="AK202" s="691"/>
      <c r="AL202" s="769">
        <f>AD202+AA202+X202+U202</f>
        <v>304</v>
      </c>
      <c r="AM202" s="769">
        <f>AC202+Z202+W202+T202</f>
        <v>711</v>
      </c>
      <c r="AN202" s="769">
        <f>AB202+Y202+V202+S202</f>
        <v>1015</v>
      </c>
      <c r="AO202" s="20"/>
      <c r="AP202" s="20"/>
      <c r="AQ202" s="20"/>
      <c r="AR202" s="20"/>
      <c r="AS202" s="20"/>
    </row>
    <row r="203" spans="1:45" s="22" customFormat="1" ht="30" hidden="1" customHeight="1">
      <c r="A203" s="739" t="s">
        <v>476</v>
      </c>
      <c r="B203" s="704" t="s">
        <v>475</v>
      </c>
      <c r="C203" s="698"/>
      <c r="D203" s="109">
        <v>1015</v>
      </c>
      <c r="E203" s="109">
        <v>711</v>
      </c>
      <c r="F203" s="109">
        <f t="shared" ref="F203" si="182">G203+J203</f>
        <v>1015</v>
      </c>
      <c r="G203" s="690">
        <f t="shared" ref="G203" si="183">H203+I203</f>
        <v>711</v>
      </c>
      <c r="H203" s="690"/>
      <c r="I203" s="690">
        <v>711</v>
      </c>
      <c r="J203" s="690">
        <f t="shared" si="168"/>
        <v>304</v>
      </c>
      <c r="K203" s="109">
        <v>304</v>
      </c>
      <c r="L203" s="109"/>
      <c r="M203" s="109">
        <f t="shared" si="169"/>
        <v>304</v>
      </c>
      <c r="N203" s="109"/>
      <c r="O203" s="109">
        <v>304</v>
      </c>
      <c r="P203" s="109">
        <f t="shared" si="170"/>
        <v>711</v>
      </c>
      <c r="Q203" s="109">
        <v>711</v>
      </c>
      <c r="R203" s="109"/>
      <c r="S203" s="109">
        <f t="shared" si="177"/>
        <v>0</v>
      </c>
      <c r="T203" s="109"/>
      <c r="U203" s="109"/>
      <c r="V203" s="109">
        <f t="shared" ref="V203" si="184">W203+X203</f>
        <v>0</v>
      </c>
      <c r="W203" s="109"/>
      <c r="X203" s="109"/>
      <c r="Y203" s="109">
        <f t="shared" ref="Y203" si="185">Z203+AA203</f>
        <v>0</v>
      </c>
      <c r="Z203" s="109"/>
      <c r="AA203" s="109"/>
      <c r="AB203" s="109">
        <f t="shared" si="180"/>
        <v>1015</v>
      </c>
      <c r="AC203" s="109">
        <v>711</v>
      </c>
      <c r="AD203" s="109">
        <v>304</v>
      </c>
      <c r="AE203" s="109">
        <f>AF203+AG203</f>
        <v>0</v>
      </c>
      <c r="AF203" s="109"/>
      <c r="AG203" s="109"/>
      <c r="AH203" s="109"/>
      <c r="AI203" s="699"/>
      <c r="AJ203" s="699"/>
      <c r="AK203" s="691"/>
      <c r="AL203" s="782"/>
      <c r="AM203" s="770"/>
      <c r="AN203" s="770"/>
      <c r="AO203" s="20"/>
      <c r="AP203" s="20"/>
      <c r="AQ203" s="20"/>
      <c r="AR203" s="20"/>
      <c r="AS203" s="20"/>
    </row>
    <row r="204" spans="1:45" s="17" customFormat="1" ht="28.5" hidden="1" customHeight="1">
      <c r="A204" s="693" t="s">
        <v>529</v>
      </c>
      <c r="B204" s="694" t="s">
        <v>521</v>
      </c>
      <c r="C204" s="695"/>
      <c r="D204" s="698"/>
      <c r="E204" s="698"/>
      <c r="F204" s="690">
        <f t="shared" ref="F204:AI204" si="186">F205+F210</f>
        <v>71800</v>
      </c>
      <c r="G204" s="690">
        <f t="shared" si="186"/>
        <v>24924</v>
      </c>
      <c r="H204" s="690"/>
      <c r="I204" s="690"/>
      <c r="J204" s="690"/>
      <c r="K204" s="690"/>
      <c r="L204" s="690">
        <f t="shared" si="186"/>
        <v>46876</v>
      </c>
      <c r="M204" s="690"/>
      <c r="N204" s="690">
        <f t="shared" si="186"/>
        <v>33500</v>
      </c>
      <c r="O204" s="690"/>
      <c r="P204" s="690"/>
      <c r="Q204" s="690"/>
      <c r="R204" s="690">
        <f t="shared" si="186"/>
        <v>13376</v>
      </c>
      <c r="S204" s="690">
        <f t="shared" si="186"/>
        <v>6594</v>
      </c>
      <c r="T204" s="690">
        <f t="shared" si="186"/>
        <v>3094</v>
      </c>
      <c r="U204" s="690">
        <f t="shared" si="186"/>
        <v>3500</v>
      </c>
      <c r="V204" s="690">
        <f t="shared" si="186"/>
        <v>10753</v>
      </c>
      <c r="W204" s="690">
        <f t="shared" si="186"/>
        <v>4406</v>
      </c>
      <c r="X204" s="690">
        <f t="shared" si="186"/>
        <v>6347</v>
      </c>
      <c r="Y204" s="690">
        <f t="shared" si="186"/>
        <v>32919</v>
      </c>
      <c r="Z204" s="690">
        <f t="shared" si="186"/>
        <v>13424</v>
      </c>
      <c r="AA204" s="690">
        <f t="shared" si="186"/>
        <v>19495</v>
      </c>
      <c r="AB204" s="690">
        <f t="shared" si="186"/>
        <v>21534</v>
      </c>
      <c r="AC204" s="690">
        <f t="shared" si="186"/>
        <v>4000</v>
      </c>
      <c r="AD204" s="690">
        <f t="shared" si="186"/>
        <v>17534</v>
      </c>
      <c r="AE204" s="690">
        <f t="shared" si="186"/>
        <v>0</v>
      </c>
      <c r="AF204" s="690">
        <f t="shared" si="186"/>
        <v>0</v>
      </c>
      <c r="AG204" s="690">
        <f t="shared" si="186"/>
        <v>0</v>
      </c>
      <c r="AH204" s="690">
        <f t="shared" si="186"/>
        <v>0</v>
      </c>
      <c r="AI204" s="690">
        <f t="shared" si="186"/>
        <v>0</v>
      </c>
      <c r="AJ204" s="690"/>
      <c r="AK204" s="696"/>
      <c r="AL204" s="769">
        <f>AD204+AA204+X204+U204</f>
        <v>46876</v>
      </c>
      <c r="AM204" s="769">
        <f>AC204+Z204+W204+T204</f>
        <v>24924</v>
      </c>
      <c r="AN204" s="769">
        <f>AB204+Y204+V204+S204</f>
        <v>71800</v>
      </c>
      <c r="AO204" s="20"/>
      <c r="AP204" s="20"/>
      <c r="AQ204" s="20"/>
      <c r="AR204" s="20"/>
      <c r="AS204" s="20"/>
    </row>
    <row r="205" spans="1:45" s="111" customFormat="1" ht="30" hidden="1" customHeight="1">
      <c r="A205" s="784"/>
      <c r="B205" s="785" t="s">
        <v>519</v>
      </c>
      <c r="C205" s="786"/>
      <c r="D205" s="786"/>
      <c r="E205" s="786"/>
      <c r="F205" s="787">
        <f t="shared" ref="F205:AI205" si="187">SUM(F206:F209)</f>
        <v>32000</v>
      </c>
      <c r="G205" s="690">
        <f t="shared" si="187"/>
        <v>18624</v>
      </c>
      <c r="H205" s="690"/>
      <c r="I205" s="690"/>
      <c r="J205" s="690"/>
      <c r="K205" s="787"/>
      <c r="L205" s="787">
        <f t="shared" si="187"/>
        <v>13376</v>
      </c>
      <c r="M205" s="787"/>
      <c r="N205" s="787">
        <f t="shared" si="187"/>
        <v>0</v>
      </c>
      <c r="O205" s="787"/>
      <c r="P205" s="787"/>
      <c r="Q205" s="787"/>
      <c r="R205" s="787">
        <f t="shared" si="187"/>
        <v>13376</v>
      </c>
      <c r="S205" s="787">
        <f t="shared" si="187"/>
        <v>6594</v>
      </c>
      <c r="T205" s="787">
        <f t="shared" si="187"/>
        <v>3094</v>
      </c>
      <c r="U205" s="787">
        <f t="shared" si="187"/>
        <v>3500</v>
      </c>
      <c r="V205" s="787">
        <f t="shared" si="187"/>
        <v>5753</v>
      </c>
      <c r="W205" s="787">
        <f t="shared" si="187"/>
        <v>4406</v>
      </c>
      <c r="X205" s="787">
        <f t="shared" si="187"/>
        <v>1347</v>
      </c>
      <c r="Y205" s="787">
        <f t="shared" si="187"/>
        <v>12919</v>
      </c>
      <c r="Z205" s="787">
        <f t="shared" si="187"/>
        <v>7124</v>
      </c>
      <c r="AA205" s="787">
        <f t="shared" si="187"/>
        <v>5795</v>
      </c>
      <c r="AB205" s="787">
        <f t="shared" si="187"/>
        <v>6734</v>
      </c>
      <c r="AC205" s="787">
        <f t="shared" si="187"/>
        <v>4000</v>
      </c>
      <c r="AD205" s="787">
        <f t="shared" si="187"/>
        <v>2734</v>
      </c>
      <c r="AE205" s="787">
        <f t="shared" si="187"/>
        <v>0</v>
      </c>
      <c r="AF205" s="787">
        <f t="shared" si="187"/>
        <v>0</v>
      </c>
      <c r="AG205" s="787">
        <f t="shared" si="187"/>
        <v>0</v>
      </c>
      <c r="AH205" s="787">
        <f t="shared" si="187"/>
        <v>0</v>
      </c>
      <c r="AI205" s="787">
        <f t="shared" si="187"/>
        <v>0</v>
      </c>
      <c r="AJ205" s="787"/>
      <c r="AK205" s="800" t="s">
        <v>528</v>
      </c>
      <c r="AL205" s="769">
        <f>AD205+AA205+X205+U205</f>
        <v>13376</v>
      </c>
      <c r="AM205" s="769">
        <f>AC205+Z205+W205+T205</f>
        <v>18624</v>
      </c>
      <c r="AN205" s="769">
        <f>AB205+Y205+V205+S205</f>
        <v>32000</v>
      </c>
      <c r="AO205" s="110"/>
      <c r="AP205" s="110"/>
      <c r="AQ205" s="110"/>
      <c r="AR205" s="110"/>
      <c r="AS205" s="110"/>
    </row>
    <row r="206" spans="1:45" s="113" customFormat="1" ht="15" hidden="1" customHeight="1">
      <c r="A206" s="788"/>
      <c r="B206" s="715" t="s">
        <v>525</v>
      </c>
      <c r="C206" s="711"/>
      <c r="D206" s="711"/>
      <c r="E206" s="711"/>
      <c r="F206" s="716">
        <f t="shared" ref="F206:F209" si="188">G206+L206</f>
        <v>7000</v>
      </c>
      <c r="G206" s="690">
        <v>3500</v>
      </c>
      <c r="H206" s="690"/>
      <c r="I206" s="690"/>
      <c r="J206" s="690"/>
      <c r="K206" s="716"/>
      <c r="L206" s="716">
        <v>3500</v>
      </c>
      <c r="M206" s="716"/>
      <c r="N206" s="716"/>
      <c r="O206" s="716"/>
      <c r="P206" s="716"/>
      <c r="Q206" s="716"/>
      <c r="R206" s="716">
        <v>3500</v>
      </c>
      <c r="S206" s="109">
        <f t="shared" ref="S206:S209" si="189">T206+U206</f>
        <v>6594</v>
      </c>
      <c r="T206" s="716">
        <v>3094</v>
      </c>
      <c r="U206" s="716">
        <v>3500</v>
      </c>
      <c r="V206" s="109">
        <f t="shared" ref="V206:V209" si="190">W206+X206</f>
        <v>406</v>
      </c>
      <c r="W206" s="716">
        <v>406</v>
      </c>
      <c r="X206" s="716"/>
      <c r="Y206" s="109">
        <f t="shared" ref="Y206:Y209" si="191">Z206+AA206</f>
        <v>0</v>
      </c>
      <c r="Z206" s="716"/>
      <c r="AA206" s="716"/>
      <c r="AB206" s="109">
        <f t="shared" si="180"/>
        <v>0</v>
      </c>
      <c r="AC206" s="716"/>
      <c r="AD206" s="716"/>
      <c r="AE206" s="716"/>
      <c r="AF206" s="716"/>
      <c r="AG206" s="716"/>
      <c r="AH206" s="716"/>
      <c r="AI206" s="789"/>
      <c r="AJ206" s="789"/>
      <c r="AK206" s="800"/>
      <c r="AL206" s="769">
        <f>AD206+AA206+X206+U206</f>
        <v>3500</v>
      </c>
      <c r="AM206" s="769">
        <f>AC206+Z206+W206+T206</f>
        <v>3500</v>
      </c>
      <c r="AN206" s="769">
        <f>AB206+Y206+V206+S206</f>
        <v>7000</v>
      </c>
      <c r="AO206" s="112"/>
      <c r="AP206" s="112"/>
      <c r="AQ206" s="112"/>
      <c r="AR206" s="112"/>
      <c r="AS206" s="112"/>
    </row>
    <row r="207" spans="1:45" s="113" customFormat="1" ht="30" hidden="1" customHeight="1">
      <c r="A207" s="788"/>
      <c r="B207" s="790" t="s">
        <v>526</v>
      </c>
      <c r="C207" s="711"/>
      <c r="D207" s="711"/>
      <c r="E207" s="711"/>
      <c r="F207" s="716">
        <f t="shared" si="188"/>
        <v>10000</v>
      </c>
      <c r="G207" s="690">
        <v>7000</v>
      </c>
      <c r="H207" s="690"/>
      <c r="I207" s="690"/>
      <c r="J207" s="690"/>
      <c r="K207" s="716"/>
      <c r="L207" s="716">
        <v>3000</v>
      </c>
      <c r="M207" s="716"/>
      <c r="N207" s="716"/>
      <c r="O207" s="716"/>
      <c r="P207" s="716"/>
      <c r="Q207" s="716"/>
      <c r="R207" s="716">
        <v>3000</v>
      </c>
      <c r="S207" s="109">
        <f t="shared" si="189"/>
        <v>0</v>
      </c>
      <c r="T207" s="716"/>
      <c r="U207" s="716"/>
      <c r="V207" s="109">
        <f t="shared" si="190"/>
        <v>2000</v>
      </c>
      <c r="W207" s="716">
        <v>2000</v>
      </c>
      <c r="X207" s="716"/>
      <c r="Y207" s="109">
        <f t="shared" si="191"/>
        <v>4000</v>
      </c>
      <c r="Z207" s="716">
        <v>2000</v>
      </c>
      <c r="AA207" s="716">
        <v>2000</v>
      </c>
      <c r="AB207" s="109">
        <f t="shared" si="180"/>
        <v>4000</v>
      </c>
      <c r="AC207" s="716">
        <v>3000</v>
      </c>
      <c r="AD207" s="716">
        <v>1000</v>
      </c>
      <c r="AE207" s="716"/>
      <c r="AF207" s="716"/>
      <c r="AG207" s="716"/>
      <c r="AH207" s="716"/>
      <c r="AI207" s="789"/>
      <c r="AJ207" s="789"/>
      <c r="AK207" s="800"/>
      <c r="AL207" s="769">
        <f>AD207+AA207+X207+U207</f>
        <v>3000</v>
      </c>
      <c r="AM207" s="769">
        <f>AC207+Z207+W207+T207</f>
        <v>7000</v>
      </c>
      <c r="AN207" s="769">
        <f>AB207+Y207+V207+S207</f>
        <v>10000</v>
      </c>
      <c r="AO207" s="112"/>
      <c r="AP207" s="112"/>
      <c r="AQ207" s="112"/>
      <c r="AR207" s="112"/>
      <c r="AS207" s="112"/>
    </row>
    <row r="208" spans="1:45" s="113" customFormat="1" ht="15" hidden="1" customHeight="1">
      <c r="A208" s="788"/>
      <c r="B208" s="715" t="s">
        <v>527</v>
      </c>
      <c r="C208" s="711"/>
      <c r="D208" s="711"/>
      <c r="E208" s="711"/>
      <c r="F208" s="716">
        <f t="shared" si="188"/>
        <v>7000</v>
      </c>
      <c r="G208" s="690">
        <v>4500</v>
      </c>
      <c r="H208" s="690"/>
      <c r="I208" s="690"/>
      <c r="J208" s="690"/>
      <c r="K208" s="716"/>
      <c r="L208" s="716">
        <v>2500</v>
      </c>
      <c r="M208" s="716"/>
      <c r="N208" s="716"/>
      <c r="O208" s="716"/>
      <c r="P208" s="716"/>
      <c r="Q208" s="716"/>
      <c r="R208" s="716">
        <v>2500</v>
      </c>
      <c r="S208" s="109">
        <f t="shared" si="189"/>
        <v>0</v>
      </c>
      <c r="T208" s="716"/>
      <c r="U208" s="716"/>
      <c r="V208" s="109">
        <f t="shared" si="190"/>
        <v>1872</v>
      </c>
      <c r="W208" s="716">
        <v>1000</v>
      </c>
      <c r="X208" s="716">
        <v>872</v>
      </c>
      <c r="Y208" s="109">
        <f t="shared" si="191"/>
        <v>3800</v>
      </c>
      <c r="Z208" s="716">
        <v>2500</v>
      </c>
      <c r="AA208" s="716">
        <v>1300</v>
      </c>
      <c r="AB208" s="109">
        <f t="shared" si="180"/>
        <v>1328</v>
      </c>
      <c r="AC208" s="716">
        <v>1000</v>
      </c>
      <c r="AD208" s="716">
        <v>328</v>
      </c>
      <c r="AE208" s="716"/>
      <c r="AF208" s="716"/>
      <c r="AG208" s="716"/>
      <c r="AH208" s="716"/>
      <c r="AI208" s="789"/>
      <c r="AJ208" s="789"/>
      <c r="AK208" s="800"/>
      <c r="AL208" s="791"/>
      <c r="AM208" s="792"/>
      <c r="AN208" s="792"/>
      <c r="AO208" s="112"/>
      <c r="AP208" s="112"/>
      <c r="AQ208" s="112"/>
      <c r="AR208" s="112"/>
      <c r="AS208" s="112"/>
    </row>
    <row r="209" spans="1:45" s="113" customFormat="1" ht="30" hidden="1" customHeight="1">
      <c r="A209" s="788"/>
      <c r="B209" s="715" t="s">
        <v>522</v>
      </c>
      <c r="C209" s="711"/>
      <c r="D209" s="711"/>
      <c r="E209" s="711"/>
      <c r="F209" s="716">
        <f t="shared" si="188"/>
        <v>8000</v>
      </c>
      <c r="G209" s="690">
        <v>3624</v>
      </c>
      <c r="H209" s="690"/>
      <c r="I209" s="690"/>
      <c r="J209" s="690"/>
      <c r="K209" s="716"/>
      <c r="L209" s="716">
        <v>4376</v>
      </c>
      <c r="M209" s="716"/>
      <c r="N209" s="716"/>
      <c r="O209" s="716"/>
      <c r="P209" s="716"/>
      <c r="Q209" s="716"/>
      <c r="R209" s="716">
        <v>4376</v>
      </c>
      <c r="S209" s="109">
        <f t="shared" si="189"/>
        <v>0</v>
      </c>
      <c r="T209" s="716"/>
      <c r="U209" s="716"/>
      <c r="V209" s="109">
        <f t="shared" si="190"/>
        <v>1475</v>
      </c>
      <c r="W209" s="716">
        <v>1000</v>
      </c>
      <c r="X209" s="716">
        <v>475</v>
      </c>
      <c r="Y209" s="109">
        <f t="shared" si="191"/>
        <v>5119</v>
      </c>
      <c r="Z209" s="716">
        <v>2624</v>
      </c>
      <c r="AA209" s="716">
        <v>2495</v>
      </c>
      <c r="AB209" s="109">
        <f t="shared" si="180"/>
        <v>1406</v>
      </c>
      <c r="AC209" s="716"/>
      <c r="AD209" s="716">
        <v>1406</v>
      </c>
      <c r="AE209" s="716"/>
      <c r="AF209" s="716"/>
      <c r="AG209" s="716"/>
      <c r="AH209" s="716"/>
      <c r="AI209" s="789"/>
      <c r="AJ209" s="789"/>
      <c r="AK209" s="800"/>
      <c r="AL209" s="793">
        <f>Z209+W209</f>
        <v>3624</v>
      </c>
      <c r="AM209" s="792"/>
      <c r="AN209" s="792"/>
      <c r="AO209" s="112"/>
      <c r="AP209" s="112"/>
      <c r="AQ209" s="112"/>
      <c r="AR209" s="112"/>
      <c r="AS209" s="112"/>
    </row>
    <row r="210" spans="1:45" s="111" customFormat="1" ht="30" hidden="1" customHeight="1">
      <c r="A210" s="784"/>
      <c r="B210" s="785" t="s">
        <v>520</v>
      </c>
      <c r="C210" s="786"/>
      <c r="D210" s="786"/>
      <c r="E210" s="786"/>
      <c r="F210" s="787">
        <f>SUM(F211)</f>
        <v>39800</v>
      </c>
      <c r="G210" s="690">
        <f t="shared" ref="G210:AI210" si="192">SUM(G211)</f>
        <v>6300</v>
      </c>
      <c r="H210" s="690"/>
      <c r="I210" s="690"/>
      <c r="J210" s="690"/>
      <c r="K210" s="787"/>
      <c r="L210" s="787">
        <f t="shared" si="192"/>
        <v>33500</v>
      </c>
      <c r="M210" s="787"/>
      <c r="N210" s="787">
        <f t="shared" si="192"/>
        <v>33500</v>
      </c>
      <c r="O210" s="787"/>
      <c r="P210" s="787"/>
      <c r="Q210" s="787"/>
      <c r="R210" s="787">
        <f t="shared" si="192"/>
        <v>0</v>
      </c>
      <c r="S210" s="787">
        <f t="shared" si="192"/>
        <v>0</v>
      </c>
      <c r="T210" s="787">
        <f t="shared" si="192"/>
        <v>0</v>
      </c>
      <c r="U210" s="787">
        <f t="shared" si="192"/>
        <v>0</v>
      </c>
      <c r="V210" s="787">
        <f t="shared" si="192"/>
        <v>5000</v>
      </c>
      <c r="W210" s="787">
        <f t="shared" si="192"/>
        <v>0</v>
      </c>
      <c r="X210" s="787">
        <f t="shared" si="192"/>
        <v>5000</v>
      </c>
      <c r="Y210" s="787">
        <f t="shared" si="192"/>
        <v>20000</v>
      </c>
      <c r="Z210" s="787">
        <f t="shared" si="192"/>
        <v>6300</v>
      </c>
      <c r="AA210" s="787">
        <f t="shared" si="192"/>
        <v>13700</v>
      </c>
      <c r="AB210" s="787">
        <f t="shared" si="192"/>
        <v>14800</v>
      </c>
      <c r="AC210" s="787">
        <f t="shared" si="192"/>
        <v>0</v>
      </c>
      <c r="AD210" s="787">
        <f t="shared" si="192"/>
        <v>14800</v>
      </c>
      <c r="AE210" s="787">
        <f t="shared" si="192"/>
        <v>0</v>
      </c>
      <c r="AF210" s="787">
        <f t="shared" si="192"/>
        <v>0</v>
      </c>
      <c r="AG210" s="787">
        <f t="shared" si="192"/>
        <v>0</v>
      </c>
      <c r="AH210" s="787">
        <f t="shared" si="192"/>
        <v>0</v>
      </c>
      <c r="AI210" s="787">
        <f t="shared" si="192"/>
        <v>0</v>
      </c>
      <c r="AJ210" s="787"/>
      <c r="AK210" s="800" t="s">
        <v>524</v>
      </c>
      <c r="AL210" s="794"/>
      <c r="AM210" s="795"/>
      <c r="AN210" s="795"/>
      <c r="AO210" s="110"/>
      <c r="AP210" s="110"/>
      <c r="AQ210" s="110"/>
      <c r="AR210" s="110"/>
      <c r="AS210" s="110"/>
    </row>
    <row r="211" spans="1:45" s="113" customFormat="1" ht="30" hidden="1" customHeight="1">
      <c r="A211" s="788" t="s">
        <v>476</v>
      </c>
      <c r="B211" s="790" t="s">
        <v>503</v>
      </c>
      <c r="C211" s="711"/>
      <c r="D211" s="711"/>
      <c r="E211" s="711"/>
      <c r="F211" s="796">
        <v>39800</v>
      </c>
      <c r="G211" s="690">
        <v>6300</v>
      </c>
      <c r="H211" s="690"/>
      <c r="I211" s="690"/>
      <c r="J211" s="690"/>
      <c r="K211" s="716"/>
      <c r="L211" s="716">
        <v>33500</v>
      </c>
      <c r="M211" s="716"/>
      <c r="N211" s="716">
        <v>33500</v>
      </c>
      <c r="O211" s="716"/>
      <c r="P211" s="716"/>
      <c r="Q211" s="716"/>
      <c r="R211" s="716"/>
      <c r="S211" s="109">
        <f t="shared" ref="S211" si="193">T211+U211</f>
        <v>0</v>
      </c>
      <c r="T211" s="716"/>
      <c r="U211" s="716"/>
      <c r="V211" s="109">
        <f t="shared" ref="V211" si="194">W211+X211</f>
        <v>5000</v>
      </c>
      <c r="W211" s="716"/>
      <c r="X211" s="716">
        <v>5000</v>
      </c>
      <c r="Y211" s="109">
        <f t="shared" ref="Y211" si="195">Z211+AA211</f>
        <v>20000</v>
      </c>
      <c r="Z211" s="716">
        <v>6300</v>
      </c>
      <c r="AA211" s="716">
        <v>13700</v>
      </c>
      <c r="AB211" s="109">
        <f t="shared" si="180"/>
        <v>14800</v>
      </c>
      <c r="AC211" s="716"/>
      <c r="AD211" s="716">
        <v>14800</v>
      </c>
      <c r="AE211" s="716"/>
      <c r="AF211" s="716"/>
      <c r="AG211" s="716"/>
      <c r="AH211" s="716"/>
      <c r="AI211" s="789"/>
      <c r="AJ211" s="789"/>
      <c r="AK211" s="800"/>
      <c r="AL211" s="791"/>
      <c r="AM211" s="792">
        <f>AL210-AM210</f>
        <v>0</v>
      </c>
      <c r="AN211" s="792"/>
      <c r="AO211" s="112"/>
      <c r="AP211" s="112"/>
      <c r="AQ211" s="112"/>
      <c r="AR211" s="112"/>
      <c r="AS211" s="112"/>
    </row>
    <row r="212" spans="1:45" s="17" customFormat="1" ht="42.75">
      <c r="A212" s="693" t="s">
        <v>450</v>
      </c>
      <c r="B212" s="694" t="s">
        <v>535</v>
      </c>
      <c r="C212" s="695"/>
      <c r="D212" s="690">
        <f t="shared" ref="D212:AJ212" si="196">SUM(D213:D217)</f>
        <v>21694</v>
      </c>
      <c r="E212" s="690">
        <f t="shared" si="196"/>
        <v>21694</v>
      </c>
      <c r="F212" s="690">
        <f t="shared" si="196"/>
        <v>21694</v>
      </c>
      <c r="G212" s="690">
        <f t="shared" si="196"/>
        <v>21694</v>
      </c>
      <c r="H212" s="690"/>
      <c r="I212" s="690"/>
      <c r="J212" s="690"/>
      <c r="K212" s="690"/>
      <c r="L212" s="690">
        <f t="shared" si="196"/>
        <v>0</v>
      </c>
      <c r="M212" s="690">
        <f t="shared" si="196"/>
        <v>36194</v>
      </c>
      <c r="N212" s="690">
        <f t="shared" si="196"/>
        <v>36194</v>
      </c>
      <c r="O212" s="690">
        <f t="shared" si="196"/>
        <v>0</v>
      </c>
      <c r="P212" s="690">
        <f t="shared" si="196"/>
        <v>0</v>
      </c>
      <c r="Q212" s="690">
        <f t="shared" si="196"/>
        <v>0</v>
      </c>
      <c r="R212" s="690">
        <f t="shared" si="196"/>
        <v>0</v>
      </c>
      <c r="S212" s="690">
        <f t="shared" si="196"/>
        <v>0</v>
      </c>
      <c r="T212" s="690">
        <f t="shared" si="196"/>
        <v>0</v>
      </c>
      <c r="U212" s="690">
        <f t="shared" si="196"/>
        <v>0</v>
      </c>
      <c r="V212" s="690">
        <f t="shared" si="196"/>
        <v>3000</v>
      </c>
      <c r="W212" s="690">
        <f t="shared" si="196"/>
        <v>3000</v>
      </c>
      <c r="X212" s="690">
        <f t="shared" si="196"/>
        <v>0</v>
      </c>
      <c r="Y212" s="690">
        <f t="shared" si="196"/>
        <v>29000</v>
      </c>
      <c r="Z212" s="690">
        <f t="shared" si="196"/>
        <v>29000</v>
      </c>
      <c r="AA212" s="690">
        <f t="shared" si="196"/>
        <v>0</v>
      </c>
      <c r="AB212" s="690">
        <f t="shared" si="196"/>
        <v>4194</v>
      </c>
      <c r="AC212" s="690">
        <f t="shared" si="196"/>
        <v>4194</v>
      </c>
      <c r="AD212" s="690">
        <f t="shared" si="196"/>
        <v>0</v>
      </c>
      <c r="AE212" s="690">
        <f t="shared" si="196"/>
        <v>0</v>
      </c>
      <c r="AF212" s="690">
        <f t="shared" si="196"/>
        <v>0</v>
      </c>
      <c r="AG212" s="690">
        <f t="shared" si="196"/>
        <v>0</v>
      </c>
      <c r="AH212" s="690">
        <f t="shared" si="196"/>
        <v>0</v>
      </c>
      <c r="AI212" s="690">
        <f t="shared" si="196"/>
        <v>0</v>
      </c>
      <c r="AJ212" s="690">
        <f t="shared" si="196"/>
        <v>0</v>
      </c>
      <c r="AK212" s="696"/>
      <c r="AL212" s="770"/>
      <c r="AM212" s="770"/>
      <c r="AN212" s="770"/>
      <c r="AO212" s="20"/>
      <c r="AP212" s="20"/>
      <c r="AQ212" s="20"/>
      <c r="AR212" s="20"/>
      <c r="AS212" s="20"/>
    </row>
    <row r="213" spans="1:45" s="22" customFormat="1" ht="45">
      <c r="A213" s="724">
        <v>1</v>
      </c>
      <c r="B213" s="704" t="s">
        <v>478</v>
      </c>
      <c r="C213" s="698"/>
      <c r="D213" s="109">
        <f t="shared" ref="D213:D215" si="197">E213</f>
        <v>3000</v>
      </c>
      <c r="E213" s="109">
        <v>3000</v>
      </c>
      <c r="F213" s="109">
        <f>G213+L213</f>
        <v>3000</v>
      </c>
      <c r="G213" s="109">
        <v>3000</v>
      </c>
      <c r="H213" s="109"/>
      <c r="I213" s="109"/>
      <c r="J213" s="109"/>
      <c r="K213" s="109"/>
      <c r="L213" s="109"/>
      <c r="M213" s="109">
        <f t="shared" ref="M213:M217" si="198">N213+O213</f>
        <v>3000</v>
      </c>
      <c r="N213" s="109">
        <v>3000</v>
      </c>
      <c r="O213" s="109"/>
      <c r="P213" s="109">
        <f t="shared" ref="P213:P217" si="199">Q213+R213</f>
        <v>0</v>
      </c>
      <c r="Q213" s="109"/>
      <c r="R213" s="690"/>
      <c r="S213" s="690"/>
      <c r="T213" s="690"/>
      <c r="U213" s="109"/>
      <c r="V213" s="109">
        <f t="shared" ref="V213:V217" si="200">W213+X213</f>
        <v>3000</v>
      </c>
      <c r="W213" s="109">
        <v>3000</v>
      </c>
      <c r="X213" s="109"/>
      <c r="Y213" s="109">
        <f t="shared" ref="Y213:Y217" si="201">Z213+AA213</f>
        <v>0</v>
      </c>
      <c r="Z213" s="109"/>
      <c r="AA213" s="109"/>
      <c r="AB213" s="109">
        <f t="shared" si="180"/>
        <v>0</v>
      </c>
      <c r="AC213" s="109"/>
      <c r="AD213" s="109"/>
      <c r="AE213" s="699"/>
      <c r="AF213" s="699"/>
      <c r="AG213" s="699"/>
      <c r="AH213" s="699"/>
      <c r="AI213" s="705"/>
      <c r="AJ213" s="699"/>
      <c r="AK213" s="707"/>
      <c r="AL213" s="782"/>
      <c r="AM213" s="770"/>
      <c r="AN213" s="770"/>
      <c r="AO213" s="20"/>
      <c r="AP213" s="20"/>
      <c r="AQ213" s="20"/>
      <c r="AR213" s="20"/>
      <c r="AS213" s="20"/>
    </row>
    <row r="214" spans="1:45" s="22" customFormat="1" ht="45">
      <c r="A214" s="724">
        <v>2</v>
      </c>
      <c r="B214" s="704" t="s">
        <v>508</v>
      </c>
      <c r="C214" s="698"/>
      <c r="D214" s="109">
        <f t="shared" si="197"/>
        <v>2694</v>
      </c>
      <c r="E214" s="109">
        <v>2694</v>
      </c>
      <c r="F214" s="109">
        <f>G214+L214</f>
        <v>2694</v>
      </c>
      <c r="G214" s="109">
        <v>2694</v>
      </c>
      <c r="H214" s="109"/>
      <c r="I214" s="109"/>
      <c r="J214" s="109"/>
      <c r="K214" s="109"/>
      <c r="L214" s="109"/>
      <c r="M214" s="109">
        <f t="shared" si="198"/>
        <v>2694</v>
      </c>
      <c r="N214" s="109">
        <v>2694</v>
      </c>
      <c r="O214" s="109"/>
      <c r="P214" s="109">
        <f t="shared" si="199"/>
        <v>0</v>
      </c>
      <c r="Q214" s="109"/>
      <c r="R214" s="109"/>
      <c r="S214" s="109"/>
      <c r="T214" s="109"/>
      <c r="U214" s="109"/>
      <c r="V214" s="109">
        <f t="shared" si="200"/>
        <v>0</v>
      </c>
      <c r="W214" s="109"/>
      <c r="X214" s="109"/>
      <c r="Y214" s="109">
        <f t="shared" si="201"/>
        <v>0</v>
      </c>
      <c r="Z214" s="109"/>
      <c r="AA214" s="109"/>
      <c r="AB214" s="109">
        <f t="shared" si="180"/>
        <v>2694</v>
      </c>
      <c r="AC214" s="109">
        <v>2694</v>
      </c>
      <c r="AD214" s="109"/>
      <c r="AE214" s="699"/>
      <c r="AF214" s="699"/>
      <c r="AG214" s="699"/>
      <c r="AH214" s="699"/>
      <c r="AI214" s="705"/>
      <c r="AJ214" s="699"/>
      <c r="AK214" s="722"/>
      <c r="AL214" s="782"/>
      <c r="AM214" s="770"/>
      <c r="AN214" s="770"/>
      <c r="AO214" s="20"/>
      <c r="AP214" s="20"/>
      <c r="AQ214" s="20"/>
      <c r="AR214" s="20"/>
      <c r="AS214" s="20"/>
    </row>
    <row r="215" spans="1:45" s="22" customFormat="1" ht="30">
      <c r="A215" s="724">
        <v>3</v>
      </c>
      <c r="B215" s="704" t="s">
        <v>509</v>
      </c>
      <c r="C215" s="698"/>
      <c r="D215" s="109">
        <f t="shared" si="197"/>
        <v>1500</v>
      </c>
      <c r="E215" s="109">
        <v>1500</v>
      </c>
      <c r="F215" s="109">
        <f>G215+L215</f>
        <v>1500</v>
      </c>
      <c r="G215" s="109">
        <v>1500</v>
      </c>
      <c r="H215" s="109"/>
      <c r="I215" s="109"/>
      <c r="J215" s="109"/>
      <c r="K215" s="109"/>
      <c r="L215" s="109"/>
      <c r="M215" s="109">
        <f t="shared" si="198"/>
        <v>1500</v>
      </c>
      <c r="N215" s="109">
        <v>1500</v>
      </c>
      <c r="O215" s="109"/>
      <c r="P215" s="109">
        <f t="shared" si="199"/>
        <v>0</v>
      </c>
      <c r="Q215" s="109"/>
      <c r="R215" s="109"/>
      <c r="S215" s="109">
        <f t="shared" ref="S215" si="202">T215+U215</f>
        <v>0</v>
      </c>
      <c r="T215" s="109"/>
      <c r="U215" s="109"/>
      <c r="V215" s="109">
        <f t="shared" si="200"/>
        <v>0</v>
      </c>
      <c r="W215" s="109"/>
      <c r="X215" s="109"/>
      <c r="Y215" s="109">
        <f t="shared" si="201"/>
        <v>0</v>
      </c>
      <c r="Z215" s="109"/>
      <c r="AA215" s="109"/>
      <c r="AB215" s="109">
        <f t="shared" si="180"/>
        <v>1500</v>
      </c>
      <c r="AC215" s="109">
        <v>1500</v>
      </c>
      <c r="AD215" s="109"/>
      <c r="AE215" s="109"/>
      <c r="AF215" s="109"/>
      <c r="AG215" s="109"/>
      <c r="AH215" s="109"/>
      <c r="AI215" s="109"/>
      <c r="AJ215" s="699"/>
      <c r="AK215" s="722"/>
      <c r="AL215" s="770"/>
      <c r="AM215" s="770"/>
      <c r="AN215" s="770"/>
      <c r="AO215" s="20"/>
      <c r="AP215" s="20"/>
      <c r="AQ215" s="20"/>
      <c r="AR215" s="20"/>
      <c r="AS215" s="20"/>
    </row>
    <row r="216" spans="1:45" s="22" customFormat="1" ht="30">
      <c r="A216" s="724">
        <v>4</v>
      </c>
      <c r="B216" s="704" t="s">
        <v>553</v>
      </c>
      <c r="C216" s="698"/>
      <c r="D216" s="109">
        <v>10000</v>
      </c>
      <c r="E216" s="109">
        <v>10000</v>
      </c>
      <c r="F216" s="109">
        <v>10000</v>
      </c>
      <c r="G216" s="109">
        <v>10000</v>
      </c>
      <c r="H216" s="109"/>
      <c r="I216" s="109"/>
      <c r="J216" s="109"/>
      <c r="K216" s="109"/>
      <c r="L216" s="109"/>
      <c r="M216" s="109">
        <f t="shared" si="198"/>
        <v>14500</v>
      </c>
      <c r="N216" s="109">
        <v>14500</v>
      </c>
      <c r="O216" s="109"/>
      <c r="P216" s="109">
        <f t="shared" si="199"/>
        <v>0</v>
      </c>
      <c r="Q216" s="109"/>
      <c r="R216" s="109"/>
      <c r="S216" s="109"/>
      <c r="T216" s="109"/>
      <c r="U216" s="109"/>
      <c r="V216" s="109">
        <f t="shared" si="200"/>
        <v>0</v>
      </c>
      <c r="W216" s="109"/>
      <c r="X216" s="109"/>
      <c r="Y216" s="109">
        <f t="shared" si="201"/>
        <v>14500</v>
      </c>
      <c r="Z216" s="109">
        <v>14500</v>
      </c>
      <c r="AA216" s="109"/>
      <c r="AB216" s="109">
        <f t="shared" si="180"/>
        <v>0</v>
      </c>
      <c r="AC216" s="109"/>
      <c r="AD216" s="109"/>
      <c r="AE216" s="699"/>
      <c r="AF216" s="699"/>
      <c r="AG216" s="699"/>
      <c r="AH216" s="699"/>
      <c r="AI216" s="705"/>
      <c r="AJ216" s="699"/>
      <c r="AK216" s="707"/>
      <c r="AL216" s="770"/>
      <c r="AM216" s="770"/>
      <c r="AN216" s="770"/>
      <c r="AO216" s="20"/>
      <c r="AP216" s="20"/>
      <c r="AQ216" s="20"/>
      <c r="AR216" s="20"/>
      <c r="AS216" s="20"/>
    </row>
    <row r="217" spans="1:45" s="22" customFormat="1" ht="90">
      <c r="A217" s="724">
        <v>5</v>
      </c>
      <c r="B217" s="704" t="s">
        <v>575</v>
      </c>
      <c r="C217" s="698"/>
      <c r="D217" s="109">
        <v>4500</v>
      </c>
      <c r="E217" s="109">
        <v>4500</v>
      </c>
      <c r="F217" s="109">
        <v>4500</v>
      </c>
      <c r="G217" s="109">
        <v>4500</v>
      </c>
      <c r="H217" s="109"/>
      <c r="I217" s="109"/>
      <c r="J217" s="109"/>
      <c r="K217" s="109"/>
      <c r="L217" s="109"/>
      <c r="M217" s="109">
        <f t="shared" si="198"/>
        <v>14500</v>
      </c>
      <c r="N217" s="109">
        <v>14500</v>
      </c>
      <c r="O217" s="109"/>
      <c r="P217" s="109">
        <f t="shared" si="199"/>
        <v>0</v>
      </c>
      <c r="Q217" s="109"/>
      <c r="R217" s="109"/>
      <c r="S217" s="109"/>
      <c r="T217" s="109"/>
      <c r="U217" s="109"/>
      <c r="V217" s="109">
        <f t="shared" si="200"/>
        <v>0</v>
      </c>
      <c r="W217" s="109"/>
      <c r="X217" s="109"/>
      <c r="Y217" s="109">
        <f t="shared" si="201"/>
        <v>14500</v>
      </c>
      <c r="Z217" s="109">
        <v>14500</v>
      </c>
      <c r="AA217" s="109"/>
      <c r="AB217" s="109">
        <f t="shared" si="180"/>
        <v>0</v>
      </c>
      <c r="AC217" s="109"/>
      <c r="AD217" s="109"/>
      <c r="AE217" s="699"/>
      <c r="AF217" s="699"/>
      <c r="AG217" s="699"/>
      <c r="AH217" s="699"/>
      <c r="AI217" s="705"/>
      <c r="AJ217" s="699"/>
      <c r="AK217" s="707"/>
      <c r="AL217" s="782"/>
      <c r="AM217" s="770"/>
      <c r="AN217" s="770"/>
      <c r="AO217" s="20"/>
      <c r="AP217" s="20"/>
      <c r="AQ217" s="20"/>
      <c r="AR217" s="20"/>
      <c r="AS217" s="20"/>
    </row>
    <row r="218" spans="1:45" s="22" customFormat="1" ht="15.75">
      <c r="A218" s="21"/>
      <c r="B218" s="3"/>
      <c r="C218" s="18"/>
      <c r="D218" s="18"/>
      <c r="E218" s="18"/>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16"/>
      <c r="AL218" s="20"/>
      <c r="AM218" s="20"/>
      <c r="AN218" s="20"/>
      <c r="AO218" s="20"/>
      <c r="AP218" s="20"/>
      <c r="AQ218" s="20"/>
      <c r="AR218" s="20"/>
      <c r="AS218" s="20"/>
    </row>
    <row r="219" spans="1:45" s="17" customFormat="1">
      <c r="A219" s="27"/>
      <c r="B219" s="20"/>
      <c r="C219" s="27"/>
      <c r="D219" s="28"/>
      <c r="E219" s="28"/>
      <c r="F219" s="28"/>
      <c r="G219" s="28"/>
      <c r="H219" s="28"/>
      <c r="I219" s="28"/>
      <c r="J219" s="28"/>
      <c r="K219" s="28"/>
      <c r="L219" s="28"/>
      <c r="M219" s="28"/>
      <c r="N219" s="28"/>
      <c r="O219" s="28"/>
      <c r="P219" s="28"/>
      <c r="Q219" s="28"/>
      <c r="R219" s="28"/>
      <c r="S219" s="28"/>
      <c r="T219" s="28" t="s">
        <v>506</v>
      </c>
      <c r="U219" s="28"/>
      <c r="V219" s="28"/>
      <c r="W219" s="28"/>
      <c r="X219" s="28"/>
      <c r="Y219" s="28"/>
      <c r="Z219" s="28"/>
      <c r="AA219" s="28"/>
      <c r="AB219" s="28"/>
      <c r="AC219" s="28"/>
      <c r="AD219" s="28"/>
    </row>
    <row r="220" spans="1:45" s="17" customFormat="1">
      <c r="A220" s="27"/>
      <c r="B220" s="20"/>
      <c r="C220" s="28"/>
      <c r="D220" s="28"/>
      <c r="E220" s="28"/>
      <c r="F220" s="28"/>
      <c r="G220" s="28"/>
      <c r="H220" s="28"/>
      <c r="I220" s="28"/>
      <c r="J220" s="28"/>
      <c r="K220" s="28"/>
    </row>
    <row r="221" spans="1:45" s="17" customFormat="1">
      <c r="A221" s="27"/>
      <c r="B221" s="20"/>
      <c r="C221" s="28"/>
      <c r="D221" s="28"/>
      <c r="E221" s="28"/>
      <c r="F221" s="28"/>
      <c r="G221" s="28"/>
      <c r="H221" s="28"/>
      <c r="I221" s="28"/>
      <c r="J221" s="28"/>
      <c r="K221" s="28"/>
    </row>
    <row r="222" spans="1:45" s="17" customFormat="1">
      <c r="A222" s="27"/>
      <c r="B222" s="20"/>
      <c r="C222" s="28"/>
      <c r="D222" s="28"/>
      <c r="E222" s="28"/>
      <c r="F222" s="28"/>
      <c r="G222" s="28"/>
      <c r="H222" s="28"/>
      <c r="I222" s="28"/>
      <c r="J222" s="28"/>
      <c r="K222" s="28"/>
    </row>
    <row r="223" spans="1:45" s="17" customFormat="1">
      <c r="A223" s="27"/>
      <c r="B223" s="20"/>
      <c r="C223" s="28"/>
      <c r="D223" s="28"/>
      <c r="E223" s="28"/>
      <c r="F223" s="28"/>
      <c r="G223" s="28"/>
      <c r="H223" s="28"/>
      <c r="I223" s="28"/>
      <c r="J223" s="28"/>
      <c r="K223" s="28"/>
    </row>
    <row r="224" spans="1:45" s="17" customFormat="1">
      <c r="A224" s="27"/>
      <c r="B224" s="20"/>
      <c r="C224" s="28"/>
      <c r="D224" s="28"/>
      <c r="E224" s="28"/>
      <c r="F224" s="28"/>
      <c r="G224" s="28"/>
      <c r="H224" s="28"/>
      <c r="I224" s="28"/>
      <c r="J224" s="28"/>
      <c r="K224" s="28"/>
    </row>
    <row r="225" spans="1:38" s="17" customFormat="1">
      <c r="A225" s="27"/>
      <c r="B225" s="20"/>
      <c r="C225" s="28"/>
      <c r="D225" s="28"/>
      <c r="E225" s="28"/>
      <c r="F225" s="28"/>
      <c r="G225" s="28"/>
      <c r="H225" s="28"/>
      <c r="I225" s="28"/>
      <c r="J225" s="28"/>
      <c r="K225" s="28"/>
    </row>
    <row r="226" spans="1:38" s="17" customFormat="1">
      <c r="A226" s="27"/>
      <c r="B226" s="20"/>
      <c r="C226" s="28"/>
      <c r="D226" s="28"/>
      <c r="E226" s="28"/>
      <c r="F226" s="28"/>
      <c r="G226" s="28"/>
      <c r="H226" s="28"/>
      <c r="I226" s="28"/>
      <c r="J226" s="28"/>
      <c r="K226" s="28"/>
      <c r="AL226" s="17" t="s">
        <v>576</v>
      </c>
    </row>
    <row r="227" spans="1:38" s="17" customFormat="1">
      <c r="A227" s="27"/>
      <c r="B227" s="20"/>
      <c r="C227" s="28"/>
      <c r="D227" s="28"/>
      <c r="E227" s="28"/>
      <c r="F227" s="28"/>
      <c r="G227" s="28"/>
      <c r="H227" s="28"/>
      <c r="I227" s="28"/>
      <c r="J227" s="28"/>
      <c r="K227" s="28"/>
    </row>
    <row r="228" spans="1:38" s="17" customFormat="1">
      <c r="A228" s="27"/>
      <c r="B228" s="20"/>
      <c r="C228" s="28"/>
      <c r="D228" s="28"/>
      <c r="E228" s="28"/>
      <c r="F228" s="28"/>
      <c r="G228" s="28"/>
      <c r="H228" s="28"/>
      <c r="I228" s="28"/>
      <c r="J228" s="28"/>
      <c r="K228" s="28"/>
    </row>
    <row r="229" spans="1:38" s="17" customFormat="1">
      <c r="A229" s="27"/>
      <c r="B229" s="20"/>
      <c r="C229" s="28"/>
      <c r="D229" s="28"/>
      <c r="E229" s="28"/>
      <c r="F229" s="28"/>
      <c r="G229" s="28"/>
      <c r="H229" s="28"/>
      <c r="I229" s="28"/>
      <c r="J229" s="28"/>
      <c r="K229" s="28"/>
    </row>
    <row r="230" spans="1:38" s="17" customFormat="1">
      <c r="A230" s="27"/>
      <c r="B230" s="20"/>
      <c r="C230" s="28"/>
      <c r="D230" s="28"/>
      <c r="E230" s="28"/>
      <c r="F230" s="28"/>
      <c r="G230" s="28"/>
      <c r="H230" s="28"/>
      <c r="I230" s="28"/>
      <c r="J230" s="28"/>
      <c r="K230" s="28"/>
    </row>
    <row r="231" spans="1:38" s="17" customFormat="1">
      <c r="A231" s="27"/>
      <c r="B231" s="20"/>
      <c r="C231" s="28"/>
      <c r="D231" s="28"/>
      <c r="E231" s="28"/>
      <c r="F231" s="28"/>
      <c r="G231" s="28"/>
      <c r="H231" s="28"/>
      <c r="I231" s="28"/>
      <c r="J231" s="28"/>
      <c r="K231" s="28"/>
    </row>
    <row r="232" spans="1:38" s="17" customFormat="1">
      <c r="A232" s="27"/>
      <c r="B232" s="20"/>
      <c r="C232" s="28"/>
      <c r="D232" s="28"/>
      <c r="E232" s="28"/>
      <c r="F232" s="28"/>
      <c r="G232" s="28"/>
      <c r="H232" s="28"/>
      <c r="I232" s="28"/>
      <c r="J232" s="28"/>
      <c r="K232" s="28"/>
    </row>
    <row r="233" spans="1:38" s="17" customFormat="1">
      <c r="A233" s="27"/>
      <c r="B233" s="20"/>
      <c r="C233" s="28"/>
      <c r="D233" s="28"/>
      <c r="E233" s="28"/>
      <c r="F233" s="28"/>
      <c r="G233" s="28"/>
      <c r="H233" s="28"/>
      <c r="I233" s="28"/>
      <c r="J233" s="28"/>
      <c r="K233" s="28"/>
    </row>
    <row r="234" spans="1:38" s="17" customFormat="1">
      <c r="A234" s="27"/>
      <c r="B234" s="20"/>
      <c r="C234" s="28"/>
      <c r="D234" s="28"/>
      <c r="E234" s="28"/>
      <c r="F234" s="28"/>
      <c r="G234" s="28"/>
      <c r="H234" s="28"/>
      <c r="I234" s="28"/>
      <c r="J234" s="28"/>
      <c r="K234" s="28"/>
    </row>
    <row r="235" spans="1:38" s="17" customFormat="1">
      <c r="A235" s="27"/>
      <c r="B235" s="20"/>
      <c r="C235" s="28"/>
      <c r="D235" s="28"/>
      <c r="E235" s="28"/>
      <c r="F235" s="28"/>
      <c r="G235" s="28"/>
      <c r="H235" s="28"/>
      <c r="I235" s="28"/>
      <c r="J235" s="28"/>
      <c r="K235" s="28"/>
    </row>
    <row r="236" spans="1:38" s="17" customFormat="1">
      <c r="A236" s="27"/>
      <c r="B236" s="20"/>
      <c r="C236" s="28"/>
      <c r="D236" s="28"/>
      <c r="E236" s="28"/>
      <c r="F236" s="28"/>
      <c r="G236" s="28"/>
      <c r="H236" s="28"/>
      <c r="I236" s="28"/>
      <c r="J236" s="28"/>
      <c r="K236" s="28"/>
    </row>
    <row r="237" spans="1:38" s="17" customFormat="1">
      <c r="A237" s="27"/>
      <c r="B237" s="20"/>
      <c r="C237" s="28"/>
      <c r="D237" s="28"/>
      <c r="E237" s="28"/>
      <c r="F237" s="28"/>
      <c r="G237" s="28"/>
      <c r="H237" s="28"/>
      <c r="I237" s="28"/>
      <c r="J237" s="28"/>
      <c r="K237" s="28"/>
    </row>
    <row r="238" spans="1:38" s="17" customFormat="1">
      <c r="A238" s="27"/>
      <c r="B238" s="20"/>
      <c r="C238" s="28"/>
      <c r="D238" s="28"/>
      <c r="E238" s="28"/>
      <c r="F238" s="28"/>
      <c r="G238" s="28"/>
      <c r="H238" s="28"/>
      <c r="I238" s="28"/>
      <c r="J238" s="28"/>
      <c r="K238" s="28"/>
    </row>
    <row r="239" spans="1:38" s="17" customFormat="1">
      <c r="A239" s="27"/>
      <c r="B239" s="20"/>
      <c r="C239" s="28"/>
      <c r="D239" s="28"/>
      <c r="E239" s="28"/>
      <c r="F239" s="28"/>
      <c r="G239" s="28"/>
      <c r="H239" s="28"/>
      <c r="I239" s="28"/>
      <c r="J239" s="28"/>
      <c r="K239" s="28"/>
    </row>
    <row r="240" spans="1:38" s="17" customFormat="1">
      <c r="A240" s="27"/>
      <c r="B240" s="20"/>
      <c r="C240" s="28"/>
      <c r="D240" s="28"/>
      <c r="E240" s="28"/>
      <c r="F240" s="28"/>
      <c r="G240" s="28"/>
      <c r="H240" s="28"/>
      <c r="I240" s="28"/>
      <c r="J240" s="28"/>
      <c r="K240" s="28"/>
    </row>
    <row r="241" spans="1:30" s="17" customFormat="1">
      <c r="A241" s="27"/>
      <c r="B241" s="20"/>
      <c r="C241" s="28"/>
      <c r="D241" s="28"/>
      <c r="E241" s="28"/>
      <c r="F241" s="28"/>
      <c r="G241" s="28"/>
      <c r="H241" s="28"/>
      <c r="I241" s="28"/>
      <c r="J241" s="28"/>
      <c r="K241" s="28"/>
    </row>
    <row r="242" spans="1:30" s="17" customFormat="1">
      <c r="A242" s="27"/>
      <c r="B242" s="20"/>
      <c r="C242" s="28"/>
      <c r="D242" s="28"/>
      <c r="E242" s="28"/>
      <c r="F242" s="28"/>
      <c r="G242" s="28"/>
      <c r="H242" s="28"/>
      <c r="I242" s="28"/>
      <c r="J242" s="28"/>
      <c r="K242" s="28"/>
    </row>
    <row r="243" spans="1:30" s="17" customFormat="1">
      <c r="A243" s="27"/>
      <c r="B243" s="20"/>
      <c r="C243" s="28"/>
      <c r="D243" s="28"/>
      <c r="E243" s="28"/>
      <c r="F243" s="28"/>
      <c r="G243" s="28"/>
      <c r="H243" s="28"/>
      <c r="I243" s="28"/>
      <c r="J243" s="28"/>
      <c r="K243" s="28"/>
    </row>
    <row r="244" spans="1:30" s="17" customFormat="1">
      <c r="A244" s="27"/>
      <c r="B244" s="20"/>
      <c r="C244" s="28"/>
      <c r="D244" s="28"/>
      <c r="E244" s="28"/>
      <c r="F244" s="28"/>
      <c r="G244" s="28"/>
      <c r="H244" s="28"/>
      <c r="I244" s="28"/>
      <c r="J244" s="28"/>
      <c r="K244" s="28"/>
    </row>
    <row r="245" spans="1:30" s="17" customFormat="1">
      <c r="A245" s="27"/>
      <c r="B245" s="20"/>
      <c r="C245" s="28"/>
      <c r="D245" s="28"/>
      <c r="E245" s="28"/>
      <c r="F245" s="28"/>
      <c r="G245" s="28"/>
      <c r="H245" s="28"/>
      <c r="I245" s="28"/>
      <c r="J245" s="28"/>
      <c r="K245" s="28"/>
    </row>
    <row r="246" spans="1:30" s="17" customFormat="1">
      <c r="A246" s="27"/>
      <c r="B246" s="20"/>
      <c r="C246" s="28"/>
      <c r="D246" s="28"/>
      <c r="E246" s="28"/>
      <c r="F246" s="28"/>
      <c r="G246" s="28"/>
      <c r="H246" s="28"/>
      <c r="I246" s="28"/>
      <c r="J246" s="28"/>
      <c r="K246" s="28"/>
    </row>
    <row r="247" spans="1:30" s="17" customFormat="1">
      <c r="A247" s="27"/>
      <c r="B247" s="20"/>
      <c r="C247" s="28"/>
      <c r="D247" s="28"/>
      <c r="E247" s="28"/>
      <c r="F247" s="28"/>
      <c r="G247" s="28"/>
      <c r="H247" s="28"/>
      <c r="I247" s="28"/>
      <c r="J247" s="28"/>
      <c r="K247" s="28"/>
    </row>
    <row r="248" spans="1:30" s="17" customFormat="1">
      <c r="A248" s="27"/>
      <c r="B248" s="20"/>
      <c r="C248" s="27"/>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row>
    <row r="249" spans="1:30" s="17" customFormat="1">
      <c r="A249" s="27"/>
      <c r="B249" s="20"/>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row>
    <row r="250" spans="1:30" s="17" customFormat="1">
      <c r="A250" s="27"/>
      <c r="B250" s="20"/>
      <c r="C250" s="27"/>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row>
    <row r="251" spans="1:30" s="17" customFormat="1">
      <c r="A251" s="27"/>
      <c r="B251" s="20"/>
      <c r="C251" s="27"/>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row>
    <row r="252" spans="1:30" s="17" customFormat="1">
      <c r="A252" s="27"/>
      <c r="B252" s="20"/>
      <c r="C252" s="27"/>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row>
    <row r="253" spans="1:30" s="17" customFormat="1">
      <c r="A253" s="27"/>
      <c r="B253" s="20"/>
      <c r="C253" s="27"/>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row>
    <row r="254" spans="1:30" s="17" customFormat="1">
      <c r="A254" s="27"/>
      <c r="B254" s="20"/>
      <c r="C254" s="27"/>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row>
    <row r="255" spans="1:30" s="17" customFormat="1">
      <c r="A255" s="27"/>
      <c r="B255" s="20"/>
      <c r="C255" s="27"/>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row>
    <row r="256" spans="1:30" s="17" customFormat="1">
      <c r="A256" s="27"/>
      <c r="B256" s="20"/>
      <c r="C256" s="27"/>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row>
    <row r="257" spans="1:30" s="17" customFormat="1">
      <c r="A257" s="27"/>
      <c r="B257" s="20"/>
      <c r="C257" s="27"/>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row>
    <row r="258" spans="1:30" s="17" customFormat="1">
      <c r="A258" s="27"/>
      <c r="B258" s="20"/>
      <c r="C258" s="27"/>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row>
    <row r="259" spans="1:30" s="17" customFormat="1">
      <c r="A259" s="27"/>
      <c r="B259" s="20"/>
      <c r="C259" s="27"/>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row>
    <row r="260" spans="1:30" s="17" customFormat="1">
      <c r="A260" s="27"/>
      <c r="B260" s="20"/>
      <c r="C260" s="27"/>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row>
    <row r="261" spans="1:30" s="17" customFormat="1">
      <c r="A261" s="27"/>
      <c r="B261" s="20"/>
      <c r="C261" s="27"/>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row>
    <row r="262" spans="1:30" s="17" customFormat="1">
      <c r="A262" s="27"/>
      <c r="B262" s="20"/>
      <c r="C262" s="27"/>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row>
    <row r="263" spans="1:30" s="17" customFormat="1">
      <c r="A263" s="27"/>
      <c r="B263" s="20"/>
      <c r="C263" s="27"/>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row>
    <row r="264" spans="1:30" s="17" customFormat="1">
      <c r="A264" s="27"/>
      <c r="B264" s="20"/>
      <c r="C264" s="27"/>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row>
    <row r="265" spans="1:30" s="17" customFormat="1">
      <c r="A265" s="27"/>
      <c r="B265" s="20"/>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row>
    <row r="266" spans="1:30" s="17" customFormat="1">
      <c r="A266" s="27"/>
      <c r="B266" s="20"/>
      <c r="C266" s="27"/>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row>
    <row r="267" spans="1:30" s="17" customFormat="1">
      <c r="A267" s="27"/>
      <c r="B267" s="20"/>
      <c r="C267" s="27"/>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row>
    <row r="268" spans="1:30" s="17" customFormat="1">
      <c r="A268" s="27"/>
      <c r="B268" s="20"/>
      <c r="C268" s="27"/>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row>
    <row r="269" spans="1:30" s="17" customFormat="1">
      <c r="A269" s="27"/>
      <c r="B269" s="20"/>
      <c r="C269" s="27"/>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row>
    <row r="270" spans="1:30" s="17" customFormat="1">
      <c r="A270" s="27"/>
      <c r="B270" s="20"/>
      <c r="C270" s="27"/>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row>
    <row r="271" spans="1:30" s="17" customFormat="1">
      <c r="A271" s="27"/>
      <c r="B271" s="20"/>
      <c r="C271" s="27"/>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row>
    <row r="272" spans="1:30" s="17" customFormat="1">
      <c r="A272" s="27"/>
      <c r="B272" s="20"/>
      <c r="C272" s="27"/>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row>
    <row r="273" spans="1:30" s="17" customFormat="1">
      <c r="A273" s="27"/>
      <c r="B273" s="20"/>
      <c r="C273" s="27"/>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row>
    <row r="274" spans="1:30" s="17" customFormat="1">
      <c r="A274" s="27"/>
      <c r="B274" s="20"/>
      <c r="C274" s="27"/>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row>
    <row r="275" spans="1:30" s="17" customFormat="1">
      <c r="A275" s="27"/>
      <c r="B275" s="20"/>
      <c r="C275" s="27"/>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row>
    <row r="276" spans="1:30" s="17" customFormat="1">
      <c r="A276" s="27"/>
      <c r="B276" s="20"/>
      <c r="C276" s="27"/>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row>
    <row r="277" spans="1:30" s="17" customFormat="1">
      <c r="A277" s="27"/>
      <c r="B277" s="20"/>
      <c r="C277" s="27"/>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row>
    <row r="278" spans="1:30" s="17" customFormat="1">
      <c r="A278" s="27"/>
      <c r="B278" s="20"/>
      <c r="C278" s="27"/>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row>
    <row r="279" spans="1:30" s="17" customFormat="1">
      <c r="A279" s="27"/>
      <c r="B279" s="20"/>
      <c r="C279" s="27"/>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row>
    <row r="280" spans="1:30" s="17" customFormat="1">
      <c r="A280" s="27"/>
      <c r="B280" s="20"/>
      <c r="C280" s="27"/>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row>
    <row r="281" spans="1:30" s="17" customFormat="1">
      <c r="A281" s="27"/>
      <c r="B281" s="20"/>
      <c r="C281" s="27"/>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row>
    <row r="282" spans="1:30" s="17" customFormat="1">
      <c r="A282" s="27"/>
      <c r="B282" s="20"/>
      <c r="C282" s="27"/>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row>
    <row r="283" spans="1:30" s="17" customFormat="1">
      <c r="A283" s="27"/>
      <c r="B283" s="20"/>
      <c r="C283" s="27"/>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row>
    <row r="284" spans="1:30" s="17" customFormat="1">
      <c r="A284" s="27"/>
      <c r="B284" s="20"/>
      <c r="C284" s="27"/>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row>
    <row r="285" spans="1:30" s="17" customFormat="1">
      <c r="A285" s="27"/>
      <c r="B285" s="20"/>
      <c r="C285" s="27"/>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row>
    <row r="286" spans="1:30" s="17" customFormat="1">
      <c r="A286" s="27"/>
      <c r="B286" s="20"/>
      <c r="C286" s="27"/>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row>
    <row r="287" spans="1:30" s="17" customFormat="1">
      <c r="A287" s="27"/>
      <c r="B287" s="20"/>
      <c r="C287" s="27"/>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row>
    <row r="288" spans="1:30" s="17" customFormat="1">
      <c r="A288" s="27"/>
      <c r="B288" s="20"/>
      <c r="C288" s="27"/>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row>
    <row r="289" spans="1:30" s="17" customFormat="1">
      <c r="A289" s="27"/>
      <c r="B289" s="20"/>
      <c r="C289" s="27"/>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row>
    <row r="290" spans="1:30" s="17" customFormat="1">
      <c r="A290" s="27"/>
      <c r="B290" s="20"/>
      <c r="C290" s="27"/>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row>
    <row r="291" spans="1:30" s="17" customFormat="1">
      <c r="A291" s="27"/>
      <c r="B291" s="20"/>
      <c r="C291" s="27"/>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row>
    <row r="292" spans="1:30" s="17" customFormat="1">
      <c r="A292" s="27"/>
      <c r="B292" s="20"/>
      <c r="C292" s="27"/>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row>
    <row r="293" spans="1:30" s="17" customFormat="1">
      <c r="A293" s="27"/>
      <c r="B293" s="20"/>
      <c r="C293" s="27"/>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row>
    <row r="294" spans="1:30" s="17" customFormat="1">
      <c r="A294" s="27"/>
      <c r="B294" s="20"/>
      <c r="C294" s="27"/>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row>
    <row r="295" spans="1:30" s="17" customFormat="1">
      <c r="A295" s="27"/>
      <c r="B295" s="20"/>
      <c r="C295" s="27"/>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row>
    <row r="296" spans="1:30" s="17" customFormat="1">
      <c r="A296" s="27"/>
      <c r="B296" s="20"/>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row>
    <row r="297" spans="1:30" s="17" customFormat="1">
      <c r="A297" s="27"/>
      <c r="B297" s="20"/>
      <c r="C297" s="27"/>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row>
    <row r="298" spans="1:30" s="17" customFormat="1">
      <c r="A298" s="27"/>
      <c r="B298" s="20"/>
      <c r="C298" s="27"/>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row>
    <row r="299" spans="1:30" s="17" customFormat="1">
      <c r="A299" s="27"/>
      <c r="B299" s="20"/>
      <c r="C299" s="27"/>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row>
    <row r="300" spans="1:30" s="17" customFormat="1">
      <c r="A300" s="27"/>
      <c r="B300" s="20"/>
      <c r="C300" s="27"/>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row>
    <row r="301" spans="1:30" s="17" customFormat="1">
      <c r="A301" s="27"/>
      <c r="B301" s="20"/>
      <c r="C301" s="27"/>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row>
    <row r="302" spans="1:30" s="17" customFormat="1">
      <c r="A302" s="27"/>
      <c r="B302" s="20"/>
      <c r="C302" s="27"/>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row>
    <row r="303" spans="1:30" s="17" customFormat="1">
      <c r="A303" s="27"/>
      <c r="B303" s="20"/>
      <c r="C303" s="27"/>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row>
    <row r="304" spans="1:30" s="17" customFormat="1">
      <c r="A304" s="27"/>
      <c r="B304" s="20"/>
      <c r="C304" s="27"/>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row>
    <row r="305" spans="1:30" s="17" customFormat="1">
      <c r="A305" s="27"/>
      <c r="B305" s="20"/>
      <c r="C305" s="27"/>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row>
    <row r="306" spans="1:30" s="17" customFormat="1">
      <c r="A306" s="27"/>
      <c r="B306" s="20"/>
      <c r="C306" s="27"/>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row>
    <row r="307" spans="1:30" s="17" customFormat="1">
      <c r="A307" s="27"/>
      <c r="B307" s="20"/>
      <c r="C307" s="27"/>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row>
    <row r="308" spans="1:30" s="17" customFormat="1">
      <c r="A308" s="27"/>
      <c r="B308" s="20"/>
      <c r="C308" s="27"/>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row>
    <row r="309" spans="1:30" s="17" customFormat="1">
      <c r="A309" s="27"/>
      <c r="B309" s="20"/>
      <c r="C309" s="27"/>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row>
    <row r="310" spans="1:30" s="17" customFormat="1">
      <c r="A310" s="27"/>
      <c r="B310" s="20"/>
      <c r="C310" s="27"/>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row>
    <row r="311" spans="1:30" s="17" customFormat="1">
      <c r="A311" s="27"/>
      <c r="B311" s="20"/>
      <c r="C311" s="27"/>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row>
    <row r="312" spans="1:30" s="17" customFormat="1">
      <c r="A312" s="27"/>
      <c r="B312" s="20"/>
      <c r="C312" s="27"/>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row>
    <row r="313" spans="1:30" s="17" customFormat="1">
      <c r="A313" s="27"/>
      <c r="B313" s="20"/>
      <c r="C313" s="27"/>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row>
    <row r="314" spans="1:30" s="17" customFormat="1">
      <c r="A314" s="27"/>
      <c r="B314" s="20"/>
      <c r="C314" s="27"/>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row>
    <row r="315" spans="1:30" s="17" customFormat="1">
      <c r="A315" s="27"/>
      <c r="B315" s="20"/>
      <c r="C315" s="27"/>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row>
    <row r="316" spans="1:30" s="17" customFormat="1">
      <c r="A316" s="27"/>
      <c r="B316" s="20"/>
      <c r="C316" s="27"/>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row>
    <row r="317" spans="1:30" s="17" customFormat="1">
      <c r="A317" s="27"/>
      <c r="B317" s="20"/>
      <c r="C317" s="27"/>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row>
    <row r="318" spans="1:30" s="17" customFormat="1">
      <c r="A318" s="27"/>
      <c r="B318" s="20"/>
      <c r="C318" s="27"/>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row>
    <row r="319" spans="1:30" s="17" customFormat="1">
      <c r="A319" s="27"/>
      <c r="B319" s="20"/>
      <c r="C319" s="27"/>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row>
    <row r="320" spans="1:30" s="17" customFormat="1">
      <c r="A320" s="27"/>
      <c r="B320" s="20"/>
      <c r="C320" s="27"/>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row>
    <row r="321" spans="1:30" s="17" customFormat="1">
      <c r="A321" s="27"/>
      <c r="B321" s="20"/>
      <c r="C321" s="27"/>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row>
    <row r="322" spans="1:30" s="17" customFormat="1">
      <c r="A322" s="27"/>
      <c r="B322" s="20"/>
      <c r="C322" s="27"/>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row>
    <row r="323" spans="1:30" s="17" customFormat="1">
      <c r="A323" s="27"/>
      <c r="B323" s="20"/>
      <c r="C323" s="27"/>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row>
    <row r="324" spans="1:30" s="17" customFormat="1">
      <c r="A324" s="27"/>
      <c r="B324" s="20"/>
      <c r="C324" s="27"/>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row>
    <row r="325" spans="1:30" s="17" customFormat="1">
      <c r="A325" s="27"/>
      <c r="B325" s="20"/>
      <c r="C325" s="27"/>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row>
    <row r="326" spans="1:30" s="17" customFormat="1">
      <c r="A326" s="27"/>
      <c r="B326" s="20"/>
      <c r="C326" s="27"/>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row>
    <row r="327" spans="1:30" s="17" customFormat="1">
      <c r="A327" s="27"/>
      <c r="B327" s="20"/>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row>
    <row r="328" spans="1:30" s="17" customFormat="1">
      <c r="A328" s="27"/>
      <c r="B328" s="20"/>
      <c r="C328" s="27"/>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row>
    <row r="329" spans="1:30" s="17" customFormat="1">
      <c r="A329" s="27"/>
      <c r="B329" s="20"/>
      <c r="C329" s="27"/>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row>
    <row r="330" spans="1:30" s="17" customFormat="1">
      <c r="A330" s="27"/>
      <c r="B330" s="20"/>
      <c r="C330" s="27"/>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row>
    <row r="331" spans="1:30" s="17" customFormat="1">
      <c r="A331" s="27"/>
      <c r="B331" s="20"/>
      <c r="C331" s="27"/>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row>
    <row r="332" spans="1:30" s="17" customFormat="1">
      <c r="A332" s="27"/>
      <c r="B332" s="20"/>
      <c r="C332" s="27"/>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row>
    <row r="333" spans="1:30" s="17" customFormat="1">
      <c r="A333" s="27"/>
      <c r="B333" s="20"/>
      <c r="C333" s="27"/>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row>
    <row r="334" spans="1:30" s="17" customFormat="1">
      <c r="A334" s="27"/>
      <c r="B334" s="20"/>
      <c r="C334" s="27"/>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row>
    <row r="335" spans="1:30" s="17" customFormat="1">
      <c r="A335" s="27"/>
      <c r="B335" s="20"/>
      <c r="C335" s="27"/>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row>
    <row r="336" spans="1:30" s="17" customFormat="1">
      <c r="A336" s="27"/>
      <c r="B336" s="20"/>
      <c r="C336" s="27"/>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row>
    <row r="337" spans="1:30" s="17" customFormat="1">
      <c r="A337" s="27"/>
      <c r="B337" s="20"/>
      <c r="C337" s="27"/>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row>
    <row r="338" spans="1:30" s="17" customFormat="1">
      <c r="A338" s="27"/>
      <c r="B338" s="20"/>
      <c r="C338" s="27"/>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row>
    <row r="339" spans="1:30" s="17" customFormat="1">
      <c r="A339" s="27"/>
      <c r="B339" s="20"/>
      <c r="C339" s="27"/>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row>
    <row r="340" spans="1:30" s="17" customFormat="1">
      <c r="A340" s="27"/>
      <c r="B340" s="20"/>
      <c r="C340" s="27"/>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row>
    <row r="341" spans="1:30" s="17" customFormat="1">
      <c r="A341" s="27"/>
      <c r="B341" s="20"/>
      <c r="C341" s="27"/>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row>
    <row r="342" spans="1:30" s="17" customFormat="1">
      <c r="A342" s="27"/>
      <c r="B342" s="20"/>
      <c r="C342" s="27"/>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row>
    <row r="343" spans="1:30" s="17" customFormat="1">
      <c r="A343" s="27"/>
      <c r="B343" s="20"/>
      <c r="C343" s="27"/>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row>
    <row r="344" spans="1:30" s="17" customFormat="1">
      <c r="A344" s="27"/>
      <c r="B344" s="20"/>
      <c r="C344" s="27"/>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row>
    <row r="345" spans="1:30" s="17" customFormat="1">
      <c r="A345" s="27"/>
      <c r="B345" s="20"/>
      <c r="C345" s="27"/>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row>
    <row r="346" spans="1:30" s="17" customFormat="1">
      <c r="A346" s="27"/>
      <c r="B346" s="20"/>
      <c r="C346" s="27"/>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row>
    <row r="347" spans="1:30" s="17" customFormat="1">
      <c r="A347" s="27"/>
      <c r="B347" s="20"/>
      <c r="C347" s="27"/>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row>
    <row r="348" spans="1:30" s="17" customFormat="1">
      <c r="A348" s="27"/>
      <c r="B348" s="20"/>
      <c r="C348" s="27"/>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row>
    <row r="349" spans="1:30" s="17" customFormat="1">
      <c r="A349" s="27"/>
      <c r="B349" s="20"/>
      <c r="C349" s="27"/>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row>
    <row r="350" spans="1:30" s="17" customFormat="1">
      <c r="A350" s="27"/>
      <c r="B350" s="20"/>
      <c r="C350" s="27"/>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row>
    <row r="351" spans="1:30" s="17" customFormat="1">
      <c r="A351" s="27"/>
      <c r="B351" s="20"/>
      <c r="C351" s="27"/>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row>
    <row r="352" spans="1:30" s="17" customFormat="1">
      <c r="A352" s="27"/>
      <c r="B352" s="20"/>
      <c r="C352" s="27"/>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row>
    <row r="353" spans="1:30" s="17" customFormat="1">
      <c r="A353" s="27"/>
      <c r="B353" s="20"/>
      <c r="C353" s="27"/>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row>
    <row r="354" spans="1:30" s="17" customFormat="1">
      <c r="A354" s="27"/>
      <c r="B354" s="20"/>
      <c r="C354" s="27"/>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row>
    <row r="355" spans="1:30" s="17" customFormat="1">
      <c r="A355" s="27"/>
      <c r="B355" s="20"/>
      <c r="C355" s="27"/>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row>
    <row r="356" spans="1:30" s="17" customFormat="1">
      <c r="A356" s="27"/>
      <c r="B356" s="20"/>
      <c r="C356" s="27"/>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row>
    <row r="357" spans="1:30" s="17" customFormat="1">
      <c r="A357" s="27"/>
      <c r="B357" s="20"/>
      <c r="C357" s="27"/>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row>
    <row r="358" spans="1:30" s="17" customFormat="1">
      <c r="A358" s="27"/>
      <c r="B358" s="20"/>
      <c r="C358" s="27"/>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row>
    <row r="359" spans="1:30" s="17" customFormat="1">
      <c r="A359" s="27"/>
      <c r="B359" s="20"/>
      <c r="C359" s="27"/>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row>
    <row r="360" spans="1:30" s="17" customFormat="1">
      <c r="A360" s="27"/>
      <c r="B360" s="20"/>
      <c r="C360" s="27"/>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row>
    <row r="361" spans="1:30" s="17" customFormat="1">
      <c r="A361" s="27"/>
      <c r="B361" s="20"/>
      <c r="C361" s="27"/>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row>
    <row r="362" spans="1:30" s="17" customFormat="1">
      <c r="A362" s="27"/>
      <c r="B362" s="20"/>
      <c r="C362" s="27"/>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row>
    <row r="363" spans="1:30" s="17" customFormat="1">
      <c r="A363" s="27"/>
      <c r="B363" s="20"/>
      <c r="C363" s="27"/>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row>
    <row r="364" spans="1:30" s="17" customFormat="1">
      <c r="A364" s="27"/>
      <c r="B364" s="20"/>
      <c r="C364" s="27"/>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row>
    <row r="365" spans="1:30" s="17" customFormat="1">
      <c r="A365" s="27"/>
      <c r="B365" s="20"/>
      <c r="C365" s="27"/>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row>
    <row r="366" spans="1:30" s="17" customFormat="1">
      <c r="A366" s="27"/>
      <c r="B366" s="20"/>
      <c r="C366" s="27"/>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row>
    <row r="367" spans="1:30" s="17" customFormat="1">
      <c r="A367" s="27"/>
      <c r="B367" s="20"/>
      <c r="C367" s="27"/>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row>
    <row r="368" spans="1:30" s="17" customFormat="1">
      <c r="A368" s="27"/>
      <c r="B368" s="20"/>
      <c r="C368" s="27"/>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row>
    <row r="369" spans="1:30" s="17" customFormat="1">
      <c r="A369" s="27"/>
      <c r="B369" s="20"/>
      <c r="C369" s="27"/>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row>
    <row r="370" spans="1:30" s="17" customFormat="1">
      <c r="A370" s="27"/>
      <c r="B370" s="20"/>
      <c r="C370" s="27"/>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row>
    <row r="371" spans="1:30" s="17" customFormat="1">
      <c r="A371" s="27"/>
      <c r="B371" s="20"/>
      <c r="C371" s="27"/>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row>
    <row r="372" spans="1:30" s="17" customFormat="1">
      <c r="A372" s="27"/>
      <c r="B372" s="20"/>
      <c r="C372" s="27"/>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row>
    <row r="373" spans="1:30" s="17" customFormat="1">
      <c r="A373" s="27"/>
      <c r="B373" s="20"/>
      <c r="C373" s="27"/>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row>
    <row r="374" spans="1:30" s="17" customFormat="1">
      <c r="A374" s="27"/>
      <c r="B374" s="20"/>
      <c r="C374" s="27"/>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row>
    <row r="375" spans="1:30" s="17" customFormat="1">
      <c r="A375" s="27"/>
      <c r="B375" s="20"/>
      <c r="C375" s="27"/>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row>
    <row r="376" spans="1:30" s="17" customFormat="1">
      <c r="A376" s="27"/>
      <c r="B376" s="20"/>
      <c r="C376" s="27"/>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row>
    <row r="377" spans="1:30" s="17" customFormat="1">
      <c r="A377" s="27"/>
      <c r="B377" s="20"/>
      <c r="C377" s="27"/>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row>
    <row r="378" spans="1:30" s="17" customFormat="1">
      <c r="A378" s="27"/>
      <c r="B378" s="20"/>
      <c r="C378" s="27"/>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row>
    <row r="379" spans="1:30" s="17" customFormat="1">
      <c r="A379" s="27"/>
      <c r="B379" s="20"/>
      <c r="C379" s="27"/>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row>
    <row r="380" spans="1:30" s="17" customFormat="1">
      <c r="A380" s="27"/>
      <c r="B380" s="20"/>
      <c r="C380" s="27"/>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row>
    <row r="381" spans="1:30" s="17" customFormat="1">
      <c r="A381" s="27"/>
      <c r="B381" s="20"/>
      <c r="C381" s="27"/>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row>
    <row r="382" spans="1:30" s="17" customFormat="1">
      <c r="A382" s="27"/>
      <c r="B382" s="20"/>
      <c r="C382" s="27"/>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row>
    <row r="383" spans="1:30" s="17" customFormat="1">
      <c r="A383" s="27"/>
      <c r="B383" s="20"/>
      <c r="C383" s="27"/>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row>
    <row r="384" spans="1:30" s="17" customFormat="1">
      <c r="A384" s="27"/>
      <c r="B384" s="20"/>
      <c r="C384" s="27"/>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row>
    <row r="385" spans="1:30" s="17" customFormat="1">
      <c r="A385" s="27"/>
      <c r="B385" s="20"/>
      <c r="C385" s="27"/>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row>
    <row r="386" spans="1:30" s="17" customFormat="1">
      <c r="A386" s="27"/>
      <c r="B386" s="20"/>
      <c r="C386" s="27"/>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row>
    <row r="387" spans="1:30" s="17" customFormat="1">
      <c r="A387" s="27"/>
      <c r="B387" s="20"/>
      <c r="C387" s="27"/>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row>
    <row r="388" spans="1:30" s="17" customFormat="1">
      <c r="A388" s="27"/>
      <c r="B388" s="20"/>
      <c r="C388" s="27"/>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row>
    <row r="389" spans="1:30" s="17" customFormat="1">
      <c r="A389" s="27"/>
      <c r="B389" s="20"/>
      <c r="C389" s="27"/>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row>
    <row r="390" spans="1:30" s="17" customFormat="1">
      <c r="A390" s="27"/>
      <c r="B390" s="20"/>
      <c r="C390" s="27"/>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row>
    <row r="391" spans="1:30" s="17" customFormat="1">
      <c r="A391" s="27"/>
      <c r="B391" s="20"/>
      <c r="C391" s="27"/>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row>
    <row r="392" spans="1:30" s="17" customFormat="1">
      <c r="A392" s="27"/>
      <c r="B392" s="20"/>
      <c r="C392" s="27"/>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row>
    <row r="393" spans="1:30" s="17" customFormat="1">
      <c r="A393" s="27"/>
      <c r="B393" s="20"/>
      <c r="C393" s="27"/>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row>
    <row r="394" spans="1:30" s="17" customFormat="1">
      <c r="A394" s="27"/>
      <c r="B394" s="20"/>
      <c r="C394" s="27"/>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row>
    <row r="395" spans="1:30" s="17" customFormat="1">
      <c r="A395" s="27"/>
      <c r="B395" s="20"/>
      <c r="C395" s="27"/>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row>
    <row r="396" spans="1:30" s="17" customFormat="1">
      <c r="A396" s="27"/>
      <c r="B396" s="20"/>
      <c r="C396" s="27"/>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row>
    <row r="397" spans="1:30" s="17" customFormat="1">
      <c r="A397" s="27"/>
      <c r="B397" s="20"/>
      <c r="C397" s="27"/>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row>
    <row r="398" spans="1:30" s="17" customFormat="1">
      <c r="A398" s="27"/>
      <c r="B398" s="20"/>
      <c r="C398" s="27"/>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row>
    <row r="399" spans="1:30" s="17" customFormat="1">
      <c r="A399" s="27"/>
      <c r="B399" s="20"/>
      <c r="C399" s="27"/>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row>
    <row r="400" spans="1:30" s="17" customFormat="1">
      <c r="A400" s="27"/>
      <c r="B400" s="20"/>
      <c r="C400" s="27"/>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row>
    <row r="401" spans="1:30" s="17" customFormat="1">
      <c r="A401" s="27"/>
      <c r="B401" s="20"/>
      <c r="C401" s="27"/>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row>
    <row r="402" spans="1:30" s="17" customFormat="1">
      <c r="A402" s="27"/>
      <c r="B402" s="20"/>
      <c r="C402" s="27"/>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row>
    <row r="403" spans="1:30" s="17" customFormat="1">
      <c r="A403" s="27"/>
      <c r="B403" s="20"/>
      <c r="C403" s="27"/>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row>
    <row r="404" spans="1:30" s="17" customFormat="1">
      <c r="A404" s="27"/>
      <c r="B404" s="20"/>
      <c r="C404" s="27"/>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row>
    <row r="405" spans="1:30" s="17" customFormat="1">
      <c r="A405" s="27"/>
      <c r="B405" s="20"/>
      <c r="C405" s="27"/>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row>
    <row r="406" spans="1:30" s="17" customFormat="1">
      <c r="A406" s="27"/>
      <c r="B406" s="20"/>
      <c r="C406" s="27"/>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row>
    <row r="407" spans="1:30" s="17" customFormat="1">
      <c r="A407" s="27"/>
      <c r="B407" s="20"/>
      <c r="C407" s="27"/>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row>
    <row r="408" spans="1:30" s="17" customFormat="1">
      <c r="A408" s="27"/>
      <c r="B408" s="20"/>
      <c r="C408" s="27"/>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row>
    <row r="409" spans="1:30" s="17" customFormat="1">
      <c r="A409" s="27"/>
      <c r="B409" s="20"/>
      <c r="C409" s="27"/>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row>
    <row r="410" spans="1:30" s="17" customFormat="1">
      <c r="A410" s="27"/>
      <c r="B410" s="20"/>
      <c r="C410" s="27"/>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row>
    <row r="411" spans="1:30" s="17" customFormat="1">
      <c r="A411" s="27"/>
      <c r="B411" s="20"/>
      <c r="C411" s="27"/>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row>
    <row r="412" spans="1:30" s="17" customFormat="1">
      <c r="A412" s="27"/>
      <c r="B412" s="20"/>
      <c r="C412" s="27"/>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row>
    <row r="413" spans="1:30" s="17" customFormat="1">
      <c r="A413" s="27"/>
      <c r="B413" s="20"/>
      <c r="C413" s="27"/>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row>
    <row r="414" spans="1:30" s="17" customFormat="1">
      <c r="A414" s="27"/>
      <c r="B414" s="20"/>
      <c r="C414" s="27"/>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row>
    <row r="415" spans="1:30" s="17" customFormat="1">
      <c r="A415" s="27"/>
      <c r="B415" s="20"/>
      <c r="C415" s="27"/>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row>
    <row r="416" spans="1:30" s="17" customFormat="1">
      <c r="A416" s="27"/>
      <c r="B416" s="20"/>
      <c r="C416" s="27"/>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row>
    <row r="417" spans="1:30" s="17" customFormat="1">
      <c r="A417" s="27"/>
      <c r="B417" s="20"/>
      <c r="C417" s="27"/>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row>
    <row r="418" spans="1:30" s="17" customFormat="1">
      <c r="A418" s="27"/>
      <c r="B418" s="20"/>
      <c r="C418" s="27"/>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row>
    <row r="419" spans="1:30" s="17" customFormat="1">
      <c r="A419" s="27"/>
      <c r="B419" s="20"/>
      <c r="C419" s="27"/>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row>
    <row r="420" spans="1:30" s="17" customFormat="1">
      <c r="A420" s="27"/>
      <c r="B420" s="20"/>
      <c r="C420" s="27"/>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row>
    <row r="421" spans="1:30" s="17" customFormat="1">
      <c r="A421" s="27"/>
      <c r="B421" s="20"/>
      <c r="C421" s="27"/>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row>
    <row r="422" spans="1:30" s="17" customFormat="1">
      <c r="A422" s="27"/>
      <c r="B422" s="20"/>
      <c r="C422" s="27"/>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row>
    <row r="423" spans="1:30" s="17" customFormat="1">
      <c r="A423" s="27"/>
      <c r="B423" s="20"/>
      <c r="C423" s="27"/>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row>
    <row r="424" spans="1:30" s="17" customFormat="1">
      <c r="A424" s="27"/>
      <c r="B424" s="20"/>
      <c r="C424" s="27"/>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row>
    <row r="425" spans="1:30" s="17" customFormat="1">
      <c r="A425" s="27"/>
      <c r="B425" s="20"/>
      <c r="C425" s="27"/>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row>
    <row r="426" spans="1:30" s="17" customFormat="1">
      <c r="A426" s="27"/>
      <c r="B426" s="20"/>
      <c r="C426" s="27"/>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row>
    <row r="427" spans="1:30" s="17" customFormat="1">
      <c r="A427" s="27"/>
      <c r="B427" s="20"/>
      <c r="C427" s="27"/>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row>
    <row r="428" spans="1:30" s="17" customFormat="1">
      <c r="A428" s="27"/>
      <c r="B428" s="20"/>
      <c r="C428" s="27"/>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row>
    <row r="429" spans="1:30" s="17" customFormat="1">
      <c r="A429" s="27"/>
      <c r="B429" s="20"/>
      <c r="C429" s="27"/>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row>
    <row r="430" spans="1:30" s="17" customFormat="1">
      <c r="A430" s="27"/>
      <c r="B430" s="20"/>
      <c r="C430" s="27"/>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row>
    <row r="431" spans="1:30" s="17" customFormat="1">
      <c r="A431" s="27"/>
      <c r="B431" s="20"/>
      <c r="C431" s="27"/>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row>
    <row r="432" spans="1:30" s="17" customFormat="1">
      <c r="A432" s="27"/>
      <c r="B432" s="20"/>
      <c r="C432" s="27"/>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row>
    <row r="433" spans="1:30" s="17" customFormat="1">
      <c r="A433" s="27"/>
      <c r="B433" s="20"/>
      <c r="C433" s="27"/>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row>
    <row r="434" spans="1:30" s="17" customFormat="1">
      <c r="A434" s="27"/>
      <c r="B434" s="20"/>
      <c r="C434" s="27"/>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row>
    <row r="435" spans="1:30" s="17" customFormat="1">
      <c r="A435" s="27"/>
      <c r="B435" s="20"/>
      <c r="C435" s="27"/>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row>
    <row r="436" spans="1:30" s="17" customFormat="1">
      <c r="A436" s="27"/>
      <c r="B436" s="20"/>
      <c r="C436" s="27"/>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row>
    <row r="437" spans="1:30" s="17" customFormat="1">
      <c r="A437" s="27"/>
      <c r="B437" s="20"/>
      <c r="C437" s="27"/>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row>
    <row r="438" spans="1:30" s="17" customFormat="1">
      <c r="A438" s="27"/>
      <c r="B438" s="20"/>
      <c r="C438" s="27"/>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row>
    <row r="439" spans="1:30" s="17" customFormat="1">
      <c r="A439" s="27"/>
      <c r="B439" s="20"/>
      <c r="C439" s="27"/>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row>
    <row r="440" spans="1:30" s="17" customFormat="1">
      <c r="A440" s="27"/>
      <c r="B440" s="20"/>
      <c r="C440" s="27"/>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row>
    <row r="441" spans="1:30" s="17" customFormat="1">
      <c r="A441" s="27"/>
      <c r="B441" s="20"/>
      <c r="C441" s="27"/>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row>
    <row r="442" spans="1:30" s="17" customFormat="1">
      <c r="A442" s="27"/>
      <c r="B442" s="20"/>
      <c r="C442" s="27"/>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row>
    <row r="443" spans="1:30" s="17" customFormat="1">
      <c r="A443" s="27"/>
      <c r="B443" s="20"/>
      <c r="C443" s="27"/>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row>
    <row r="444" spans="1:30" s="17" customFormat="1">
      <c r="A444" s="27"/>
      <c r="B444" s="20"/>
      <c r="C444" s="27"/>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row>
    <row r="445" spans="1:30" s="17" customFormat="1">
      <c r="A445" s="27"/>
      <c r="B445" s="20"/>
      <c r="C445" s="27"/>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row>
    <row r="446" spans="1:30" s="17" customFormat="1">
      <c r="A446" s="27"/>
      <c r="B446" s="20"/>
      <c r="C446" s="27"/>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row>
    <row r="447" spans="1:30" s="17" customFormat="1">
      <c r="A447" s="27"/>
      <c r="B447" s="20"/>
      <c r="C447" s="27"/>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row>
    <row r="448" spans="1:30" s="17" customFormat="1">
      <c r="A448" s="27"/>
      <c r="B448" s="20"/>
      <c r="C448" s="27"/>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row>
    <row r="449" spans="1:30" s="17" customFormat="1">
      <c r="A449" s="27"/>
      <c r="B449" s="20"/>
      <c r="C449" s="27"/>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row>
    <row r="450" spans="1:30" s="17" customFormat="1">
      <c r="A450" s="27"/>
      <c r="B450" s="20"/>
      <c r="C450" s="27"/>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row>
    <row r="451" spans="1:30" s="17" customFormat="1">
      <c r="A451" s="27"/>
      <c r="B451" s="20"/>
      <c r="C451" s="27"/>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row>
    <row r="452" spans="1:30" s="17" customFormat="1">
      <c r="A452" s="27"/>
      <c r="B452" s="20"/>
      <c r="C452" s="27"/>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row>
    <row r="453" spans="1:30" s="17" customFormat="1">
      <c r="A453" s="27"/>
      <c r="B453" s="20"/>
      <c r="C453" s="27"/>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row>
    <row r="454" spans="1:30" s="17" customFormat="1">
      <c r="A454" s="27"/>
      <c r="B454" s="20"/>
      <c r="C454" s="27"/>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row>
    <row r="455" spans="1:30" s="17" customFormat="1">
      <c r="A455" s="27"/>
      <c r="B455" s="20"/>
      <c r="C455" s="27"/>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row>
    <row r="456" spans="1:30" s="17" customFormat="1">
      <c r="A456" s="27"/>
      <c r="B456" s="20"/>
      <c r="C456" s="27"/>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row>
    <row r="457" spans="1:30" s="17" customFormat="1">
      <c r="A457" s="27"/>
      <c r="B457" s="20"/>
      <c r="C457" s="27"/>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row>
    <row r="458" spans="1:30" s="17" customFormat="1">
      <c r="A458" s="27"/>
      <c r="B458" s="20"/>
      <c r="C458" s="27"/>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row>
    <row r="459" spans="1:30" s="17" customFormat="1">
      <c r="A459" s="27"/>
      <c r="B459" s="20"/>
      <c r="C459" s="27"/>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row>
    <row r="460" spans="1:30" s="17" customFormat="1">
      <c r="A460" s="27"/>
      <c r="B460" s="20"/>
      <c r="C460" s="27"/>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row>
    <row r="461" spans="1:30" s="17" customFormat="1">
      <c r="A461" s="27"/>
      <c r="B461" s="20"/>
      <c r="C461" s="27"/>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row>
    <row r="462" spans="1:30" s="17" customFormat="1">
      <c r="A462" s="27"/>
      <c r="B462" s="20"/>
      <c r="C462" s="27"/>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row>
    <row r="463" spans="1:30" s="17" customFormat="1">
      <c r="A463" s="27"/>
      <c r="B463" s="20"/>
      <c r="C463" s="27"/>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row>
    <row r="464" spans="1:30" s="17" customFormat="1">
      <c r="A464" s="27"/>
      <c r="B464" s="20"/>
      <c r="C464" s="27"/>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row>
    <row r="465" spans="1:30" s="17" customFormat="1">
      <c r="A465" s="27"/>
      <c r="B465" s="20"/>
      <c r="C465" s="27"/>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row>
    <row r="466" spans="1:30" s="17" customFormat="1">
      <c r="A466" s="27"/>
      <c r="B466" s="20"/>
      <c r="C466" s="27"/>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row>
    <row r="467" spans="1:30" s="17" customFormat="1">
      <c r="A467" s="27"/>
      <c r="B467" s="20"/>
      <c r="C467" s="27"/>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row>
    <row r="468" spans="1:30" s="17" customFormat="1">
      <c r="A468" s="27"/>
      <c r="B468" s="20"/>
      <c r="C468" s="27"/>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row>
    <row r="469" spans="1:30" s="17" customFormat="1">
      <c r="A469" s="27"/>
      <c r="B469" s="20"/>
      <c r="C469" s="27"/>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row>
    <row r="470" spans="1:30" s="17" customFormat="1">
      <c r="A470" s="27"/>
      <c r="B470" s="20"/>
      <c r="C470" s="27"/>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row>
    <row r="471" spans="1:30" s="17" customFormat="1">
      <c r="A471" s="27"/>
      <c r="B471" s="20"/>
      <c r="C471" s="27"/>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row>
    <row r="472" spans="1:30" s="17" customFormat="1">
      <c r="A472" s="27"/>
      <c r="B472" s="20"/>
      <c r="C472" s="27"/>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row>
    <row r="473" spans="1:30" s="17" customFormat="1">
      <c r="A473" s="27"/>
      <c r="B473" s="20"/>
      <c r="C473" s="27"/>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row>
    <row r="474" spans="1:30" s="17" customFormat="1">
      <c r="A474" s="27"/>
      <c r="B474" s="20"/>
      <c r="C474" s="27"/>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row>
    <row r="475" spans="1:30" s="17" customFormat="1">
      <c r="A475" s="27"/>
      <c r="B475" s="20"/>
      <c r="C475" s="27"/>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row>
    <row r="476" spans="1:30" s="17" customFormat="1">
      <c r="A476" s="27"/>
      <c r="B476" s="20"/>
      <c r="C476" s="27"/>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row>
    <row r="477" spans="1:30" s="17" customFormat="1">
      <c r="A477" s="27"/>
      <c r="B477" s="20"/>
      <c r="C477" s="27"/>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row>
    <row r="478" spans="1:30" s="17" customFormat="1">
      <c r="A478" s="27"/>
      <c r="B478" s="20"/>
      <c r="C478" s="27"/>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row>
    <row r="479" spans="1:30" s="17" customFormat="1">
      <c r="A479" s="27"/>
      <c r="B479" s="20"/>
      <c r="C479" s="27"/>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row>
    <row r="480" spans="1:30" s="17" customFormat="1">
      <c r="A480" s="27"/>
      <c r="B480" s="20"/>
      <c r="C480" s="27"/>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row>
    <row r="481" spans="1:30" s="17" customFormat="1">
      <c r="A481" s="27"/>
      <c r="B481" s="20"/>
      <c r="C481" s="27"/>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row>
    <row r="482" spans="1:30" s="17" customFormat="1">
      <c r="A482" s="27"/>
      <c r="B482" s="20"/>
      <c r="C482" s="27"/>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row>
    <row r="483" spans="1:30" s="17" customFormat="1">
      <c r="A483" s="27"/>
      <c r="B483" s="20"/>
      <c r="C483" s="27"/>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row>
    <row r="484" spans="1:30" s="17" customFormat="1">
      <c r="A484" s="27"/>
      <c r="B484" s="20"/>
      <c r="C484" s="27"/>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row>
    <row r="485" spans="1:30" s="17" customFormat="1">
      <c r="A485" s="27"/>
      <c r="B485" s="20"/>
      <c r="C485" s="27"/>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row>
    <row r="486" spans="1:30" s="17" customFormat="1">
      <c r="A486" s="27"/>
      <c r="B486" s="20"/>
      <c r="C486" s="27"/>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row>
    <row r="487" spans="1:30" s="17" customFormat="1">
      <c r="A487" s="27"/>
      <c r="B487" s="20"/>
      <c r="C487" s="27"/>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row>
    <row r="488" spans="1:30" s="17" customFormat="1">
      <c r="A488" s="27"/>
      <c r="B488" s="20"/>
      <c r="C488" s="27"/>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row>
    <row r="489" spans="1:30" s="17" customFormat="1">
      <c r="A489" s="27"/>
      <c r="B489" s="20"/>
      <c r="C489" s="27"/>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row>
    <row r="490" spans="1:30" s="17" customFormat="1">
      <c r="A490" s="27"/>
      <c r="B490" s="20"/>
      <c r="C490" s="27"/>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row>
    <row r="491" spans="1:30" s="17" customFormat="1">
      <c r="A491" s="27"/>
      <c r="B491" s="20"/>
      <c r="C491" s="27"/>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row>
    <row r="492" spans="1:30" s="17" customFormat="1">
      <c r="A492" s="27"/>
      <c r="B492" s="20"/>
      <c r="C492" s="27"/>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row>
    <row r="493" spans="1:30" s="17" customFormat="1">
      <c r="A493" s="27"/>
      <c r="B493" s="20"/>
      <c r="C493" s="27"/>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row>
    <row r="494" spans="1:30" s="17" customFormat="1">
      <c r="A494" s="27"/>
      <c r="B494" s="20"/>
      <c r="C494" s="27"/>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row>
    <row r="495" spans="1:30" s="17" customFormat="1">
      <c r="A495" s="27"/>
      <c r="B495" s="20"/>
      <c r="C495" s="27"/>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row>
    <row r="496" spans="1:30" s="17" customFormat="1">
      <c r="A496" s="27"/>
      <c r="B496" s="20"/>
      <c r="C496" s="27"/>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row>
    <row r="497" spans="1:30" s="17" customFormat="1">
      <c r="A497" s="27"/>
      <c r="B497" s="20"/>
      <c r="C497" s="27"/>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row>
    <row r="498" spans="1:30" s="17" customFormat="1">
      <c r="A498" s="27"/>
      <c r="B498" s="20"/>
      <c r="C498" s="27"/>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row>
    <row r="499" spans="1:30" s="17" customFormat="1">
      <c r="A499" s="27"/>
      <c r="B499" s="20"/>
      <c r="C499" s="27"/>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row>
    <row r="500" spans="1:30" s="17" customFormat="1">
      <c r="A500" s="27"/>
      <c r="B500" s="20"/>
      <c r="C500" s="27"/>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row>
    <row r="501" spans="1:30" s="17" customFormat="1">
      <c r="A501" s="27"/>
      <c r="B501" s="20"/>
      <c r="C501" s="27"/>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row>
    <row r="502" spans="1:30" s="17" customFormat="1">
      <c r="A502" s="27"/>
      <c r="B502" s="20"/>
      <c r="C502" s="27"/>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row>
    <row r="503" spans="1:30" s="17" customFormat="1">
      <c r="A503" s="27"/>
      <c r="B503" s="20"/>
      <c r="C503" s="27"/>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row>
    <row r="504" spans="1:30" s="17" customFormat="1">
      <c r="A504" s="27"/>
      <c r="B504" s="20"/>
      <c r="C504" s="27"/>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row>
    <row r="505" spans="1:30" s="17" customFormat="1">
      <c r="A505" s="27"/>
      <c r="B505" s="20"/>
      <c r="C505" s="27"/>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row>
    <row r="506" spans="1:30" s="17" customFormat="1">
      <c r="A506" s="27"/>
      <c r="B506" s="20"/>
      <c r="C506" s="27"/>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row>
    <row r="507" spans="1:30" s="17" customFormat="1">
      <c r="A507" s="27"/>
      <c r="B507" s="20"/>
      <c r="C507" s="27"/>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row>
    <row r="508" spans="1:30" s="17" customFormat="1">
      <c r="A508" s="27"/>
      <c r="B508" s="20"/>
      <c r="C508" s="27"/>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row>
    <row r="509" spans="1:30" s="17" customFormat="1">
      <c r="A509" s="27"/>
      <c r="B509" s="20"/>
      <c r="C509" s="27"/>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row>
    <row r="510" spans="1:30" s="17" customFormat="1">
      <c r="A510" s="27"/>
      <c r="B510" s="20"/>
      <c r="C510" s="27"/>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row>
    <row r="511" spans="1:30" s="17" customFormat="1">
      <c r="A511" s="27"/>
      <c r="B511" s="20"/>
      <c r="C511" s="27"/>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row>
    <row r="512" spans="1:30" s="17" customFormat="1">
      <c r="A512" s="27"/>
      <c r="B512" s="20"/>
      <c r="C512" s="27"/>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row>
    <row r="513" spans="1:30" s="17" customFormat="1">
      <c r="A513" s="27"/>
      <c r="B513" s="20"/>
      <c r="C513" s="27"/>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row>
    <row r="514" spans="1:30" s="17" customFormat="1">
      <c r="A514" s="27"/>
      <c r="B514" s="20"/>
      <c r="C514" s="27"/>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row>
    <row r="515" spans="1:30" s="17" customFormat="1">
      <c r="A515" s="27"/>
      <c r="B515" s="20"/>
      <c r="C515" s="27"/>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row>
    <row r="516" spans="1:30" s="17" customFormat="1">
      <c r="A516" s="27"/>
      <c r="B516" s="20"/>
      <c r="C516" s="27"/>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row>
    <row r="517" spans="1:30" s="17" customFormat="1">
      <c r="A517" s="27"/>
      <c r="B517" s="20"/>
      <c r="C517" s="27"/>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row>
    <row r="518" spans="1:30" s="17" customFormat="1">
      <c r="A518" s="27"/>
      <c r="B518" s="20"/>
      <c r="C518" s="27"/>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row>
    <row r="519" spans="1:30" s="17" customFormat="1">
      <c r="A519" s="27"/>
      <c r="B519" s="20"/>
      <c r="C519" s="27"/>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row>
    <row r="520" spans="1:30" s="17" customFormat="1">
      <c r="A520" s="27"/>
      <c r="B520" s="20"/>
      <c r="C520" s="27"/>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row>
    <row r="521" spans="1:30" s="17" customFormat="1">
      <c r="A521" s="27"/>
      <c r="B521" s="20"/>
      <c r="C521" s="27"/>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row>
    <row r="522" spans="1:30" s="17" customFormat="1">
      <c r="A522" s="27"/>
      <c r="B522" s="20"/>
      <c r="C522" s="27"/>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row>
    <row r="523" spans="1:30" s="17" customFormat="1">
      <c r="A523" s="27"/>
      <c r="B523" s="20"/>
      <c r="C523" s="27"/>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row>
    <row r="524" spans="1:30" s="17" customFormat="1">
      <c r="A524" s="27"/>
      <c r="B524" s="20"/>
      <c r="C524" s="27"/>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row>
    <row r="525" spans="1:30" s="17" customFormat="1">
      <c r="A525" s="27"/>
      <c r="B525" s="20"/>
      <c r="C525" s="27"/>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row>
    <row r="526" spans="1:30" s="17" customFormat="1">
      <c r="A526" s="27"/>
      <c r="B526" s="20"/>
      <c r="C526" s="27"/>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row>
    <row r="527" spans="1:30" s="17" customFormat="1">
      <c r="A527" s="27"/>
      <c r="B527" s="20"/>
      <c r="C527" s="27"/>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row>
    <row r="528" spans="1:30" s="17" customFormat="1">
      <c r="A528" s="27"/>
      <c r="B528" s="20"/>
      <c r="C528" s="27"/>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row>
    <row r="529" spans="1:30" s="17" customFormat="1">
      <c r="A529" s="27"/>
      <c r="B529" s="20"/>
      <c r="C529" s="27"/>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row>
    <row r="530" spans="1:30" s="17" customFormat="1">
      <c r="A530" s="27"/>
      <c r="B530" s="20"/>
      <c r="C530" s="27"/>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row>
    <row r="531" spans="1:30" s="17" customFormat="1">
      <c r="A531" s="27"/>
      <c r="B531" s="20"/>
      <c r="C531" s="27"/>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row>
    <row r="532" spans="1:30" s="17" customFormat="1">
      <c r="A532" s="27"/>
      <c r="B532" s="20"/>
      <c r="C532" s="27"/>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row>
    <row r="533" spans="1:30" s="17" customFormat="1">
      <c r="A533" s="27"/>
      <c r="B533" s="20"/>
      <c r="C533" s="27"/>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row>
    <row r="534" spans="1:30" s="17" customFormat="1">
      <c r="A534" s="27"/>
      <c r="B534" s="20"/>
      <c r="C534" s="27"/>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row>
    <row r="535" spans="1:30" s="17" customFormat="1">
      <c r="A535" s="27"/>
      <c r="B535" s="20"/>
      <c r="C535" s="27"/>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row>
    <row r="536" spans="1:30" s="17" customFormat="1">
      <c r="A536" s="27"/>
      <c r="B536" s="20"/>
      <c r="C536" s="27"/>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row>
    <row r="537" spans="1:30" s="17" customFormat="1">
      <c r="A537" s="27"/>
      <c r="B537" s="20"/>
      <c r="C537" s="27"/>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row>
    <row r="538" spans="1:30" s="17" customFormat="1">
      <c r="A538" s="27"/>
      <c r="B538" s="20"/>
      <c r="C538" s="27"/>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row>
    <row r="539" spans="1:30" s="17" customFormat="1">
      <c r="A539" s="27"/>
      <c r="B539" s="20"/>
      <c r="C539" s="27"/>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row>
    <row r="540" spans="1:30" s="17" customFormat="1">
      <c r="A540" s="27"/>
      <c r="B540" s="20"/>
      <c r="C540" s="27"/>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row>
    <row r="541" spans="1:30" s="17" customFormat="1">
      <c r="A541" s="27"/>
      <c r="B541" s="20"/>
      <c r="C541" s="27"/>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row>
    <row r="542" spans="1:30" s="17" customFormat="1">
      <c r="A542" s="27"/>
      <c r="B542" s="20"/>
      <c r="C542" s="27"/>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row>
    <row r="543" spans="1:30" s="17" customFormat="1">
      <c r="A543" s="27"/>
      <c r="B543" s="20"/>
      <c r="C543" s="27"/>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row>
    <row r="544" spans="1:30" s="17" customFormat="1">
      <c r="A544" s="27"/>
      <c r="B544" s="20"/>
      <c r="C544" s="27"/>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row>
    <row r="545" spans="1:30" s="17" customFormat="1">
      <c r="A545" s="27"/>
      <c r="B545" s="20"/>
      <c r="C545" s="27"/>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row>
    <row r="546" spans="1:30" s="17" customFormat="1">
      <c r="A546" s="27"/>
      <c r="B546" s="20"/>
      <c r="C546" s="27"/>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row>
    <row r="547" spans="1:30" s="17" customFormat="1">
      <c r="A547" s="27"/>
      <c r="B547" s="20"/>
      <c r="C547" s="27"/>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row>
    <row r="548" spans="1:30" s="17" customFormat="1">
      <c r="A548" s="27"/>
      <c r="B548" s="20"/>
      <c r="C548" s="27"/>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row>
    <row r="549" spans="1:30" s="17" customFormat="1">
      <c r="A549" s="27"/>
      <c r="B549" s="20"/>
      <c r="C549" s="27"/>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row>
    <row r="550" spans="1:30" s="17" customFormat="1">
      <c r="A550" s="27"/>
      <c r="B550" s="20"/>
      <c r="C550" s="27"/>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row>
    <row r="551" spans="1:30" s="17" customFormat="1">
      <c r="A551" s="27"/>
      <c r="B551" s="20"/>
      <c r="C551" s="27"/>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row>
    <row r="552" spans="1:30" s="17" customFormat="1">
      <c r="A552" s="27"/>
      <c r="B552" s="20"/>
      <c r="C552" s="27"/>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row>
    <row r="553" spans="1:30" s="17" customFormat="1">
      <c r="A553" s="27"/>
      <c r="B553" s="20"/>
      <c r="C553" s="27"/>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row>
    <row r="554" spans="1:30" s="17" customFormat="1">
      <c r="A554" s="27"/>
      <c r="B554" s="20"/>
      <c r="C554" s="27"/>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row>
    <row r="555" spans="1:30" s="17" customFormat="1">
      <c r="A555" s="27"/>
      <c r="B555" s="20"/>
      <c r="C555" s="27"/>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row>
    <row r="556" spans="1:30" s="17" customFormat="1">
      <c r="A556" s="27"/>
      <c r="B556" s="20"/>
      <c r="C556" s="27"/>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row>
    <row r="557" spans="1:30" s="17" customFormat="1">
      <c r="A557" s="27"/>
      <c r="B557" s="20"/>
      <c r="C557" s="27"/>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row>
    <row r="558" spans="1:30" s="17" customFormat="1">
      <c r="A558" s="27"/>
      <c r="B558" s="20"/>
      <c r="C558" s="27"/>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row>
    <row r="559" spans="1:30" s="17" customFormat="1">
      <c r="A559" s="27"/>
      <c r="B559" s="20"/>
      <c r="C559" s="27"/>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row>
    <row r="560" spans="1:30" s="17" customFormat="1">
      <c r="A560" s="27"/>
      <c r="B560" s="20"/>
      <c r="C560" s="27"/>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row>
    <row r="561" spans="1:30" s="17" customFormat="1">
      <c r="A561" s="27"/>
      <c r="B561" s="20"/>
      <c r="C561" s="27"/>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row>
    <row r="562" spans="1:30" s="17" customFormat="1">
      <c r="A562" s="27"/>
      <c r="B562" s="20"/>
      <c r="C562" s="27"/>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row>
    <row r="563" spans="1:30" s="17" customFormat="1">
      <c r="A563" s="27"/>
      <c r="B563" s="20"/>
      <c r="C563" s="27"/>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row>
    <row r="564" spans="1:30" s="17" customFormat="1">
      <c r="A564" s="27"/>
      <c r="B564" s="20"/>
      <c r="C564" s="27"/>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row>
    <row r="565" spans="1:30" s="17" customFormat="1">
      <c r="A565" s="27"/>
      <c r="B565" s="20"/>
      <c r="C565" s="27"/>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row>
    <row r="566" spans="1:30" s="17" customFormat="1">
      <c r="A566" s="27"/>
      <c r="B566" s="20"/>
      <c r="C566" s="27"/>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row>
    <row r="567" spans="1:30" s="17" customFormat="1">
      <c r="A567" s="27"/>
      <c r="B567" s="20"/>
      <c r="C567" s="27"/>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row>
    <row r="568" spans="1:30" s="17" customFormat="1">
      <c r="A568" s="27"/>
      <c r="B568" s="20"/>
      <c r="C568" s="27"/>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row>
    <row r="569" spans="1:30" s="17" customFormat="1">
      <c r="A569" s="27"/>
      <c r="B569" s="20"/>
      <c r="C569" s="27"/>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row>
    <row r="570" spans="1:30" s="17" customFormat="1">
      <c r="A570" s="27"/>
      <c r="B570" s="20"/>
      <c r="C570" s="27"/>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row>
    <row r="571" spans="1:30" s="17" customFormat="1">
      <c r="A571" s="27"/>
      <c r="B571" s="20"/>
      <c r="C571" s="27"/>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row>
    <row r="572" spans="1:30" s="17" customFormat="1">
      <c r="A572" s="27"/>
      <c r="B572" s="20"/>
      <c r="C572" s="27"/>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row>
    <row r="573" spans="1:30" s="17" customFormat="1">
      <c r="A573" s="27"/>
      <c r="B573" s="20"/>
      <c r="C573" s="27"/>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row>
    <row r="574" spans="1:30" s="17" customFormat="1">
      <c r="A574" s="27"/>
      <c r="B574" s="20"/>
      <c r="C574" s="27"/>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row>
    <row r="575" spans="1:30" s="17" customFormat="1">
      <c r="A575" s="27"/>
      <c r="B575" s="20"/>
      <c r="C575" s="27"/>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row>
    <row r="576" spans="1:30" s="17" customFormat="1">
      <c r="A576" s="27"/>
      <c r="B576" s="29"/>
      <c r="C576" s="27"/>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row>
    <row r="577" spans="1:45">
      <c r="A577" s="30"/>
      <c r="B577" s="29"/>
      <c r="C577" s="31"/>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3"/>
      <c r="AF577" s="33"/>
      <c r="AG577" s="33"/>
      <c r="AH577" s="33"/>
      <c r="AI577" s="33"/>
      <c r="AJ577" s="33"/>
      <c r="AK577" s="33"/>
      <c r="AL577" s="33"/>
      <c r="AM577" s="33"/>
      <c r="AN577" s="33"/>
      <c r="AO577" s="33"/>
      <c r="AP577" s="33"/>
      <c r="AQ577" s="33"/>
      <c r="AR577" s="33"/>
      <c r="AS577" s="33"/>
    </row>
    <row r="578" spans="1:45">
      <c r="A578" s="30"/>
      <c r="B578" s="29"/>
      <c r="C578" s="31"/>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3"/>
      <c r="AF578" s="33"/>
      <c r="AG578" s="33"/>
      <c r="AH578" s="33"/>
      <c r="AI578" s="33"/>
      <c r="AJ578" s="33"/>
      <c r="AK578" s="33"/>
      <c r="AL578" s="33"/>
      <c r="AM578" s="33"/>
      <c r="AN578" s="33"/>
      <c r="AO578" s="33"/>
      <c r="AP578" s="33"/>
      <c r="AQ578" s="33"/>
      <c r="AR578" s="33"/>
      <c r="AS578" s="33"/>
    </row>
    <row r="579" spans="1:45">
      <c r="A579" s="30"/>
      <c r="B579" s="29"/>
      <c r="C579" s="31"/>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3"/>
      <c r="AF579" s="33"/>
      <c r="AG579" s="33"/>
      <c r="AH579" s="33"/>
      <c r="AI579" s="33"/>
      <c r="AJ579" s="33"/>
      <c r="AK579" s="33"/>
      <c r="AL579" s="33"/>
      <c r="AM579" s="33"/>
      <c r="AN579" s="33"/>
      <c r="AO579" s="33"/>
      <c r="AP579" s="33"/>
      <c r="AQ579" s="33"/>
      <c r="AR579" s="33"/>
      <c r="AS579" s="33"/>
    </row>
    <row r="580" spans="1:45">
      <c r="A580" s="30"/>
      <c r="B580" s="29"/>
      <c r="C580" s="31"/>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3"/>
      <c r="AF580" s="33"/>
      <c r="AG580" s="33"/>
      <c r="AH580" s="33"/>
      <c r="AI580" s="33"/>
      <c r="AJ580" s="33"/>
      <c r="AK580" s="33"/>
      <c r="AL580" s="33"/>
      <c r="AM580" s="33"/>
      <c r="AN580" s="33"/>
      <c r="AO580" s="33"/>
      <c r="AP580" s="33"/>
      <c r="AQ580" s="33"/>
      <c r="AR580" s="33"/>
      <c r="AS580" s="33"/>
    </row>
    <row r="581" spans="1:45">
      <c r="A581" s="30"/>
      <c r="B581" s="29"/>
      <c r="C581" s="31"/>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3"/>
      <c r="AF581" s="33"/>
      <c r="AG581" s="33"/>
      <c r="AH581" s="33"/>
      <c r="AI581" s="33"/>
      <c r="AJ581" s="33"/>
      <c r="AK581" s="33"/>
      <c r="AL581" s="33"/>
      <c r="AM581" s="33"/>
      <c r="AN581" s="33"/>
      <c r="AO581" s="33"/>
      <c r="AP581" s="33"/>
      <c r="AQ581" s="33"/>
      <c r="AR581" s="33"/>
      <c r="AS581" s="33"/>
    </row>
    <row r="582" spans="1:45">
      <c r="A582" s="30"/>
      <c r="B582" s="29"/>
      <c r="C582" s="31"/>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3"/>
      <c r="AF582" s="33"/>
      <c r="AG582" s="33"/>
      <c r="AH582" s="33"/>
      <c r="AI582" s="33"/>
      <c r="AJ582" s="33"/>
      <c r="AK582" s="33"/>
      <c r="AL582" s="33"/>
      <c r="AM582" s="33"/>
      <c r="AN582" s="33"/>
      <c r="AO582" s="33"/>
      <c r="AP582" s="33"/>
      <c r="AQ582" s="33"/>
      <c r="AR582" s="33"/>
      <c r="AS582" s="33"/>
    </row>
    <row r="583" spans="1:45">
      <c r="A583" s="30"/>
      <c r="B583" s="29"/>
      <c r="C583" s="31"/>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3"/>
      <c r="AF583" s="33"/>
      <c r="AG583" s="33"/>
      <c r="AH583" s="33"/>
      <c r="AI583" s="33"/>
      <c r="AJ583" s="33"/>
      <c r="AK583" s="33"/>
      <c r="AL583" s="33"/>
      <c r="AM583" s="33"/>
      <c r="AN583" s="33"/>
      <c r="AO583" s="33"/>
      <c r="AP583" s="33"/>
      <c r="AQ583" s="33"/>
      <c r="AR583" s="33"/>
      <c r="AS583" s="33"/>
    </row>
    <row r="584" spans="1:45">
      <c r="A584" s="30"/>
      <c r="B584" s="29"/>
      <c r="C584" s="31"/>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3"/>
      <c r="AF584" s="33"/>
      <c r="AG584" s="33"/>
      <c r="AH584" s="33"/>
      <c r="AI584" s="33"/>
      <c r="AJ584" s="33"/>
      <c r="AK584" s="33"/>
      <c r="AL584" s="33"/>
      <c r="AM584" s="33"/>
      <c r="AN584" s="33"/>
      <c r="AO584" s="33"/>
      <c r="AP584" s="33"/>
      <c r="AQ584" s="33"/>
      <c r="AR584" s="33"/>
      <c r="AS584" s="33"/>
    </row>
    <row r="585" spans="1:45">
      <c r="A585" s="30"/>
      <c r="B585" s="29"/>
      <c r="C585" s="31"/>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3"/>
      <c r="AF585" s="33"/>
      <c r="AG585" s="33"/>
      <c r="AH585" s="33"/>
      <c r="AI585" s="33"/>
      <c r="AJ585" s="33"/>
      <c r="AK585" s="33"/>
      <c r="AL585" s="33"/>
      <c r="AM585" s="33"/>
      <c r="AN585" s="33"/>
      <c r="AO585" s="33"/>
      <c r="AP585" s="33"/>
      <c r="AQ585" s="33"/>
      <c r="AR585" s="33"/>
      <c r="AS585" s="33"/>
    </row>
    <row r="586" spans="1:45">
      <c r="A586" s="30"/>
      <c r="B586" s="29"/>
      <c r="C586" s="31"/>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3"/>
      <c r="AF586" s="33"/>
      <c r="AG586" s="33"/>
      <c r="AH586" s="33"/>
      <c r="AI586" s="33"/>
      <c r="AJ586" s="33"/>
      <c r="AK586" s="33"/>
      <c r="AL586" s="33"/>
      <c r="AM586" s="33"/>
      <c r="AN586" s="33"/>
      <c r="AO586" s="33"/>
      <c r="AP586" s="33"/>
      <c r="AQ586" s="33"/>
      <c r="AR586" s="33"/>
      <c r="AS586" s="33"/>
    </row>
    <row r="587" spans="1:45">
      <c r="A587" s="30"/>
      <c r="B587" s="29"/>
      <c r="C587" s="31"/>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3"/>
      <c r="AF587" s="33"/>
      <c r="AG587" s="33"/>
      <c r="AH587" s="33"/>
      <c r="AI587" s="33"/>
      <c r="AJ587" s="33"/>
      <c r="AK587" s="33"/>
      <c r="AL587" s="33"/>
      <c r="AM587" s="33"/>
      <c r="AN587" s="33"/>
      <c r="AO587" s="33"/>
      <c r="AP587" s="33"/>
      <c r="AQ587" s="33"/>
      <c r="AR587" s="33"/>
      <c r="AS587" s="33"/>
    </row>
    <row r="588" spans="1:45">
      <c r="A588" s="30"/>
      <c r="B588" s="29"/>
      <c r="C588" s="31"/>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3"/>
      <c r="AF588" s="33"/>
      <c r="AG588" s="33"/>
      <c r="AH588" s="33"/>
      <c r="AI588" s="33"/>
      <c r="AJ588" s="33"/>
      <c r="AK588" s="33"/>
      <c r="AL588" s="33"/>
      <c r="AM588" s="33"/>
      <c r="AN588" s="33"/>
      <c r="AO588" s="33"/>
      <c r="AP588" s="33"/>
      <c r="AQ588" s="33"/>
      <c r="AR588" s="33"/>
      <c r="AS588" s="33"/>
    </row>
    <row r="589" spans="1:45">
      <c r="A589" s="30"/>
      <c r="B589" s="29"/>
      <c r="C589" s="31"/>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3"/>
      <c r="AF589" s="33"/>
      <c r="AG589" s="33"/>
      <c r="AH589" s="33"/>
      <c r="AI589" s="33"/>
      <c r="AJ589" s="33"/>
      <c r="AK589" s="33"/>
      <c r="AL589" s="33"/>
      <c r="AM589" s="33"/>
      <c r="AN589" s="33"/>
      <c r="AO589" s="33"/>
      <c r="AP589" s="33"/>
      <c r="AQ589" s="33"/>
      <c r="AR589" s="33"/>
      <c r="AS589" s="33"/>
    </row>
    <row r="590" spans="1:45">
      <c r="A590" s="30"/>
      <c r="B590" s="29"/>
      <c r="C590" s="31"/>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3"/>
      <c r="AF590" s="33"/>
      <c r="AG590" s="33"/>
      <c r="AH590" s="33"/>
      <c r="AI590" s="33"/>
      <c r="AJ590" s="33"/>
      <c r="AK590" s="33"/>
      <c r="AL590" s="33"/>
      <c r="AM590" s="33"/>
      <c r="AN590" s="33"/>
      <c r="AO590" s="33"/>
      <c r="AP590" s="33"/>
      <c r="AQ590" s="33"/>
      <c r="AR590" s="33"/>
      <c r="AS590" s="33"/>
    </row>
    <row r="591" spans="1:45">
      <c r="A591" s="30"/>
      <c r="B591" s="29"/>
      <c r="C591" s="31"/>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3"/>
      <c r="AF591" s="33"/>
      <c r="AG591" s="33"/>
      <c r="AH591" s="33"/>
      <c r="AI591" s="33"/>
      <c r="AJ591" s="33"/>
      <c r="AK591" s="33"/>
      <c r="AL591" s="33"/>
      <c r="AM591" s="33"/>
      <c r="AN591" s="33"/>
      <c r="AO591" s="33"/>
      <c r="AP591" s="33"/>
      <c r="AQ591" s="33"/>
      <c r="AR591" s="33"/>
      <c r="AS591" s="33"/>
    </row>
    <row r="592" spans="1:45">
      <c r="A592" s="30"/>
      <c r="B592" s="29"/>
      <c r="C592" s="31"/>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3"/>
      <c r="AF592" s="33"/>
      <c r="AG592" s="33"/>
      <c r="AH592" s="33"/>
      <c r="AI592" s="33"/>
      <c r="AJ592" s="33"/>
      <c r="AK592" s="33"/>
      <c r="AL592" s="33"/>
      <c r="AM592" s="33"/>
      <c r="AN592" s="33"/>
      <c r="AO592" s="33"/>
      <c r="AP592" s="33"/>
      <c r="AQ592" s="33"/>
      <c r="AR592" s="33"/>
      <c r="AS592" s="33"/>
    </row>
    <row r="593" spans="1:45">
      <c r="A593" s="30"/>
      <c r="B593" s="29"/>
      <c r="C593" s="31"/>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3"/>
      <c r="AF593" s="33"/>
      <c r="AG593" s="33"/>
      <c r="AH593" s="33"/>
      <c r="AI593" s="33"/>
      <c r="AJ593" s="33"/>
      <c r="AK593" s="33"/>
      <c r="AL593" s="33"/>
      <c r="AM593" s="33"/>
      <c r="AN593" s="33"/>
      <c r="AO593" s="33"/>
      <c r="AP593" s="33"/>
      <c r="AQ593" s="33"/>
      <c r="AR593" s="33"/>
      <c r="AS593" s="33"/>
    </row>
    <row r="594" spans="1:45">
      <c r="A594" s="30"/>
      <c r="B594" s="29"/>
      <c r="C594" s="31"/>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3"/>
      <c r="AF594" s="33"/>
      <c r="AG594" s="33"/>
      <c r="AH594" s="33"/>
      <c r="AI594" s="33"/>
      <c r="AJ594" s="33"/>
      <c r="AK594" s="33"/>
      <c r="AL594" s="33"/>
      <c r="AM594" s="33"/>
      <c r="AN594" s="33"/>
      <c r="AO594" s="33"/>
      <c r="AP594" s="33"/>
      <c r="AQ594" s="33"/>
      <c r="AR594" s="33"/>
      <c r="AS594" s="33"/>
    </row>
    <row r="595" spans="1:45">
      <c r="A595" s="30"/>
      <c r="B595" s="29"/>
      <c r="C595" s="31"/>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3"/>
      <c r="AF595" s="33"/>
      <c r="AG595" s="33"/>
      <c r="AH595" s="33"/>
      <c r="AI595" s="33"/>
      <c r="AJ595" s="33"/>
      <c r="AK595" s="33"/>
      <c r="AL595" s="33"/>
      <c r="AM595" s="33"/>
      <c r="AN595" s="33"/>
      <c r="AO595" s="33"/>
      <c r="AP595" s="33"/>
      <c r="AQ595" s="33"/>
      <c r="AR595" s="33"/>
      <c r="AS595" s="33"/>
    </row>
    <row r="596" spans="1:45">
      <c r="A596" s="30"/>
      <c r="B596" s="29"/>
      <c r="C596" s="31"/>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3"/>
      <c r="AF596" s="33"/>
      <c r="AG596" s="33"/>
      <c r="AH596" s="33"/>
      <c r="AI596" s="33"/>
      <c r="AJ596" s="33"/>
      <c r="AK596" s="33"/>
      <c r="AL596" s="33"/>
      <c r="AM596" s="33"/>
      <c r="AN596" s="33"/>
      <c r="AO596" s="33"/>
      <c r="AP596" s="33"/>
      <c r="AQ596" s="33"/>
      <c r="AR596" s="33"/>
      <c r="AS596" s="33"/>
    </row>
    <row r="597" spans="1:45">
      <c r="A597" s="30"/>
      <c r="B597" s="29"/>
      <c r="C597" s="31"/>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3"/>
      <c r="AF597" s="33"/>
      <c r="AG597" s="33"/>
      <c r="AH597" s="33"/>
      <c r="AI597" s="33"/>
      <c r="AJ597" s="33"/>
      <c r="AK597" s="33"/>
      <c r="AL597" s="33"/>
      <c r="AM597" s="33"/>
      <c r="AN597" s="33"/>
      <c r="AO597" s="33"/>
      <c r="AP597" s="33"/>
      <c r="AQ597" s="33"/>
      <c r="AR597" s="33"/>
      <c r="AS597" s="33"/>
    </row>
    <row r="598" spans="1:45">
      <c r="A598" s="30"/>
      <c r="B598" s="29"/>
      <c r="C598" s="31"/>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3"/>
      <c r="AF598" s="33"/>
      <c r="AG598" s="33"/>
      <c r="AH598" s="33"/>
      <c r="AI598" s="33"/>
      <c r="AJ598" s="33"/>
      <c r="AK598" s="33"/>
      <c r="AL598" s="33"/>
      <c r="AM598" s="33"/>
      <c r="AN598" s="33"/>
      <c r="AO598" s="33"/>
      <c r="AP598" s="33"/>
      <c r="AQ598" s="33"/>
      <c r="AR598" s="33"/>
      <c r="AS598" s="33"/>
    </row>
    <row r="599" spans="1:45">
      <c r="A599" s="30"/>
      <c r="B599" s="29"/>
      <c r="C599" s="31"/>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3"/>
      <c r="AF599" s="33"/>
      <c r="AG599" s="33"/>
      <c r="AH599" s="33"/>
      <c r="AI599" s="33"/>
      <c r="AJ599" s="33"/>
      <c r="AK599" s="33"/>
      <c r="AL599" s="33"/>
      <c r="AM599" s="33"/>
      <c r="AN599" s="33"/>
      <c r="AO599" s="33"/>
      <c r="AP599" s="33"/>
      <c r="AQ599" s="33"/>
      <c r="AR599" s="33"/>
      <c r="AS599" s="33"/>
    </row>
    <row r="600" spans="1:45">
      <c r="A600" s="30"/>
      <c r="B600" s="29"/>
      <c r="C600" s="31"/>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3"/>
      <c r="AF600" s="33"/>
      <c r="AG600" s="33"/>
      <c r="AH600" s="33"/>
      <c r="AI600" s="33"/>
      <c r="AJ600" s="33"/>
      <c r="AK600" s="33"/>
      <c r="AL600" s="33"/>
      <c r="AM600" s="33"/>
      <c r="AN600" s="33"/>
      <c r="AO600" s="33"/>
      <c r="AP600" s="33"/>
      <c r="AQ600" s="33"/>
      <c r="AR600" s="33"/>
      <c r="AS600" s="33"/>
    </row>
    <row r="601" spans="1:45">
      <c r="A601" s="30"/>
      <c r="B601" s="29"/>
      <c r="C601" s="31"/>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3"/>
      <c r="AF601" s="33"/>
      <c r="AG601" s="33"/>
      <c r="AH601" s="33"/>
      <c r="AI601" s="33"/>
      <c r="AJ601" s="33"/>
      <c r="AK601" s="33"/>
      <c r="AL601" s="33"/>
      <c r="AM601" s="33"/>
      <c r="AN601" s="33"/>
      <c r="AO601" s="33"/>
      <c r="AP601" s="33"/>
      <c r="AQ601" s="33"/>
      <c r="AR601" s="33"/>
      <c r="AS601" s="33"/>
    </row>
    <row r="602" spans="1:45">
      <c r="A602" s="30"/>
      <c r="B602" s="29"/>
      <c r="C602" s="31"/>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3"/>
      <c r="AF602" s="33"/>
      <c r="AG602" s="33"/>
      <c r="AH602" s="33"/>
      <c r="AI602" s="33"/>
      <c r="AJ602" s="33"/>
      <c r="AK602" s="33"/>
      <c r="AL602" s="33"/>
      <c r="AM602" s="33"/>
      <c r="AN602" s="33"/>
      <c r="AO602" s="33"/>
      <c r="AP602" s="33"/>
      <c r="AQ602" s="33"/>
      <c r="AR602" s="33"/>
      <c r="AS602" s="33"/>
    </row>
    <row r="603" spans="1:45">
      <c r="A603" s="30"/>
      <c r="B603" s="29"/>
      <c r="C603" s="31"/>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3"/>
      <c r="AF603" s="33"/>
      <c r="AG603" s="33"/>
      <c r="AH603" s="33"/>
      <c r="AI603" s="33"/>
      <c r="AJ603" s="33"/>
      <c r="AK603" s="33"/>
      <c r="AL603" s="33"/>
      <c r="AM603" s="33"/>
      <c r="AN603" s="33"/>
      <c r="AO603" s="33"/>
      <c r="AP603" s="33"/>
      <c r="AQ603" s="33"/>
      <c r="AR603" s="33"/>
      <c r="AS603" s="33"/>
    </row>
    <row r="604" spans="1:45">
      <c r="A604" s="30"/>
      <c r="B604" s="29"/>
      <c r="C604" s="31"/>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3"/>
      <c r="AF604" s="33"/>
      <c r="AG604" s="33"/>
      <c r="AH604" s="33"/>
      <c r="AI604" s="33"/>
      <c r="AJ604" s="33"/>
      <c r="AK604" s="33"/>
      <c r="AL604" s="33"/>
      <c r="AM604" s="33"/>
      <c r="AN604" s="33"/>
      <c r="AO604" s="33"/>
      <c r="AP604" s="33"/>
      <c r="AQ604" s="33"/>
      <c r="AR604" s="33"/>
      <c r="AS604" s="33"/>
    </row>
    <row r="605" spans="1:45">
      <c r="A605" s="30"/>
      <c r="B605" s="29"/>
      <c r="C605" s="31"/>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3"/>
      <c r="AF605" s="33"/>
      <c r="AG605" s="33"/>
      <c r="AH605" s="33"/>
      <c r="AI605" s="33"/>
      <c r="AJ605" s="33"/>
      <c r="AK605" s="33"/>
      <c r="AL605" s="33"/>
      <c r="AM605" s="33"/>
      <c r="AN605" s="33"/>
      <c r="AO605" s="33"/>
      <c r="AP605" s="33"/>
      <c r="AQ605" s="33"/>
      <c r="AR605" s="33"/>
      <c r="AS605" s="33"/>
    </row>
    <row r="606" spans="1:45">
      <c r="A606" s="30"/>
      <c r="B606" s="29"/>
      <c r="C606" s="31"/>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3"/>
      <c r="AF606" s="33"/>
      <c r="AG606" s="33"/>
      <c r="AH606" s="33"/>
      <c r="AI606" s="33"/>
      <c r="AJ606" s="33"/>
      <c r="AK606" s="33"/>
      <c r="AL606" s="33"/>
      <c r="AM606" s="33"/>
      <c r="AN606" s="33"/>
      <c r="AO606" s="33"/>
      <c r="AP606" s="33"/>
      <c r="AQ606" s="33"/>
      <c r="AR606" s="33"/>
      <c r="AS606" s="33"/>
    </row>
    <row r="607" spans="1:45">
      <c r="A607" s="30"/>
      <c r="B607" s="29"/>
      <c r="C607" s="31"/>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3"/>
      <c r="AF607" s="33"/>
      <c r="AG607" s="33"/>
      <c r="AH607" s="33"/>
      <c r="AI607" s="33"/>
      <c r="AJ607" s="33"/>
      <c r="AK607" s="33"/>
      <c r="AL607" s="33"/>
      <c r="AM607" s="33"/>
      <c r="AN607" s="33"/>
      <c r="AO607" s="33"/>
      <c r="AP607" s="33"/>
      <c r="AQ607" s="33"/>
      <c r="AR607" s="33"/>
      <c r="AS607" s="33"/>
    </row>
    <row r="608" spans="1:45">
      <c r="A608" s="30"/>
      <c r="B608" s="29"/>
      <c r="C608" s="31"/>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3"/>
      <c r="AF608" s="33"/>
      <c r="AG608" s="33"/>
      <c r="AH608" s="33"/>
      <c r="AI608" s="33"/>
      <c r="AJ608" s="33"/>
      <c r="AK608" s="33"/>
      <c r="AL608" s="33"/>
      <c r="AM608" s="33"/>
      <c r="AN608" s="33"/>
      <c r="AO608" s="33"/>
      <c r="AP608" s="33"/>
      <c r="AQ608" s="33"/>
      <c r="AR608" s="33"/>
      <c r="AS608" s="33"/>
    </row>
    <row r="609" spans="1:45">
      <c r="A609" s="30"/>
      <c r="B609" s="29"/>
      <c r="C609" s="31"/>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3"/>
      <c r="AF609" s="33"/>
      <c r="AG609" s="33"/>
      <c r="AH609" s="33"/>
      <c r="AI609" s="33"/>
      <c r="AJ609" s="33"/>
      <c r="AK609" s="33"/>
      <c r="AL609" s="33"/>
      <c r="AM609" s="33"/>
      <c r="AN609" s="33"/>
      <c r="AO609" s="33"/>
      <c r="AP609" s="33"/>
      <c r="AQ609" s="33"/>
      <c r="AR609" s="33"/>
      <c r="AS609" s="33"/>
    </row>
    <row r="610" spans="1:45">
      <c r="A610" s="30"/>
      <c r="B610" s="29"/>
      <c r="C610" s="31"/>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3"/>
      <c r="AF610" s="33"/>
      <c r="AG610" s="33"/>
      <c r="AH610" s="33"/>
      <c r="AI610" s="33"/>
      <c r="AJ610" s="33"/>
      <c r="AK610" s="33"/>
      <c r="AL610" s="33"/>
      <c r="AM610" s="33"/>
      <c r="AN610" s="33"/>
      <c r="AO610" s="33"/>
      <c r="AP610" s="33"/>
      <c r="AQ610" s="33"/>
      <c r="AR610" s="33"/>
      <c r="AS610" s="33"/>
    </row>
    <row r="611" spans="1:45">
      <c r="A611" s="30"/>
      <c r="B611" s="29"/>
      <c r="C611" s="31"/>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3"/>
      <c r="AF611" s="33"/>
      <c r="AG611" s="33"/>
      <c r="AH611" s="33"/>
      <c r="AI611" s="33"/>
      <c r="AJ611" s="33"/>
      <c r="AK611" s="33"/>
      <c r="AL611" s="33"/>
      <c r="AM611" s="33"/>
      <c r="AN611" s="33"/>
      <c r="AO611" s="33"/>
      <c r="AP611" s="33"/>
      <c r="AQ611" s="33"/>
      <c r="AR611" s="33"/>
      <c r="AS611" s="33"/>
    </row>
    <row r="612" spans="1:45">
      <c r="A612" s="30"/>
      <c r="B612" s="29"/>
      <c r="C612" s="31"/>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3"/>
      <c r="AF612" s="33"/>
      <c r="AG612" s="33"/>
      <c r="AH612" s="33"/>
      <c r="AI612" s="33"/>
      <c r="AJ612" s="33"/>
      <c r="AK612" s="33"/>
      <c r="AL612" s="33"/>
      <c r="AM612" s="33"/>
      <c r="AN612" s="33"/>
      <c r="AO612" s="33"/>
      <c r="AP612" s="33"/>
      <c r="AQ612" s="33"/>
      <c r="AR612" s="33"/>
      <c r="AS612" s="33"/>
    </row>
    <row r="613" spans="1:45">
      <c r="A613" s="30"/>
      <c r="B613" s="29"/>
      <c r="C613" s="31"/>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3"/>
      <c r="AF613" s="33"/>
      <c r="AG613" s="33"/>
      <c r="AH613" s="33"/>
      <c r="AI613" s="33"/>
      <c r="AJ613" s="33"/>
      <c r="AK613" s="33"/>
      <c r="AL613" s="33"/>
      <c r="AM613" s="33"/>
      <c r="AN613" s="33"/>
      <c r="AO613" s="33"/>
      <c r="AP613" s="33"/>
      <c r="AQ613" s="33"/>
      <c r="AR613" s="33"/>
      <c r="AS613" s="33"/>
    </row>
    <row r="614" spans="1:45">
      <c r="A614" s="30"/>
      <c r="B614" s="29"/>
      <c r="C614" s="31"/>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3"/>
      <c r="AF614" s="33"/>
      <c r="AG614" s="33"/>
      <c r="AH614" s="33"/>
      <c r="AI614" s="33"/>
      <c r="AJ614" s="33"/>
      <c r="AK614" s="33"/>
      <c r="AL614" s="33"/>
      <c r="AM614" s="33"/>
      <c r="AN614" s="33"/>
      <c r="AO614" s="33"/>
      <c r="AP614" s="33"/>
      <c r="AQ614" s="33"/>
      <c r="AR614" s="33"/>
      <c r="AS614" s="33"/>
    </row>
    <row r="615" spans="1:45">
      <c r="A615" s="30"/>
      <c r="B615" s="29"/>
      <c r="C615" s="31"/>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3"/>
      <c r="AF615" s="33"/>
      <c r="AG615" s="33"/>
      <c r="AH615" s="33"/>
      <c r="AI615" s="33"/>
      <c r="AJ615" s="33"/>
      <c r="AK615" s="33"/>
      <c r="AL615" s="33"/>
      <c r="AM615" s="33"/>
      <c r="AN615" s="33"/>
      <c r="AO615" s="33"/>
      <c r="AP615" s="33"/>
      <c r="AQ615" s="33"/>
      <c r="AR615" s="33"/>
      <c r="AS615" s="33"/>
    </row>
    <row r="616" spans="1:45">
      <c r="A616" s="30"/>
      <c r="B616" s="29"/>
      <c r="C616" s="31"/>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3"/>
      <c r="AF616" s="33"/>
      <c r="AG616" s="33"/>
      <c r="AH616" s="33"/>
      <c r="AI616" s="33"/>
      <c r="AJ616" s="33"/>
      <c r="AK616" s="33"/>
      <c r="AL616" s="33"/>
      <c r="AM616" s="33"/>
      <c r="AN616" s="33"/>
      <c r="AO616" s="33"/>
      <c r="AP616" s="33"/>
      <c r="AQ616" s="33"/>
      <c r="AR616" s="33"/>
      <c r="AS616" s="33"/>
    </row>
    <row r="617" spans="1:45">
      <c r="A617" s="30"/>
      <c r="B617" s="29"/>
      <c r="C617" s="31"/>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3"/>
      <c r="AF617" s="33"/>
      <c r="AG617" s="33"/>
      <c r="AH617" s="33"/>
      <c r="AI617" s="33"/>
      <c r="AJ617" s="33"/>
      <c r="AK617" s="33"/>
      <c r="AL617" s="33"/>
      <c r="AM617" s="33"/>
      <c r="AN617" s="33"/>
      <c r="AO617" s="33"/>
      <c r="AP617" s="33"/>
      <c r="AQ617" s="33"/>
      <c r="AR617" s="33"/>
      <c r="AS617" s="33"/>
    </row>
    <row r="618" spans="1:45">
      <c r="A618" s="30"/>
      <c r="B618" s="29"/>
      <c r="C618" s="31"/>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3"/>
      <c r="AF618" s="33"/>
      <c r="AG618" s="33"/>
      <c r="AH618" s="33"/>
      <c r="AI618" s="33"/>
      <c r="AJ618" s="33"/>
      <c r="AK618" s="33"/>
      <c r="AL618" s="33"/>
      <c r="AM618" s="33"/>
      <c r="AN618" s="33"/>
      <c r="AO618" s="33"/>
      <c r="AP618" s="33"/>
      <c r="AQ618" s="33"/>
      <c r="AR618" s="33"/>
      <c r="AS618" s="33"/>
    </row>
    <row r="619" spans="1:45">
      <c r="A619" s="30"/>
      <c r="B619" s="29"/>
      <c r="C619" s="31"/>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3"/>
      <c r="AF619" s="33"/>
      <c r="AG619" s="33"/>
      <c r="AH619" s="33"/>
      <c r="AI619" s="33"/>
      <c r="AJ619" s="33"/>
      <c r="AK619" s="33"/>
      <c r="AL619" s="33"/>
      <c r="AM619" s="33"/>
      <c r="AN619" s="33"/>
      <c r="AO619" s="33"/>
      <c r="AP619" s="33"/>
      <c r="AQ619" s="33"/>
      <c r="AR619" s="33"/>
      <c r="AS619" s="33"/>
    </row>
    <row r="620" spans="1:45">
      <c r="A620" s="30"/>
      <c r="B620" s="29"/>
      <c r="C620" s="31"/>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3"/>
      <c r="AF620" s="33"/>
      <c r="AG620" s="33"/>
      <c r="AH620" s="33"/>
      <c r="AI620" s="33"/>
      <c r="AJ620" s="33"/>
      <c r="AK620" s="33"/>
      <c r="AL620" s="33"/>
      <c r="AM620" s="33"/>
      <c r="AN620" s="33"/>
      <c r="AO620" s="33"/>
      <c r="AP620" s="33"/>
      <c r="AQ620" s="33"/>
      <c r="AR620" s="33"/>
      <c r="AS620" s="33"/>
    </row>
    <row r="621" spans="1:45">
      <c r="A621" s="30"/>
      <c r="B621" s="29"/>
      <c r="C621" s="31"/>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3"/>
      <c r="AF621" s="33"/>
      <c r="AG621" s="33"/>
      <c r="AH621" s="33"/>
      <c r="AI621" s="33"/>
      <c r="AJ621" s="33"/>
      <c r="AK621" s="33"/>
      <c r="AL621" s="33"/>
      <c r="AM621" s="33"/>
      <c r="AN621" s="33"/>
      <c r="AO621" s="33"/>
      <c r="AP621" s="33"/>
      <c r="AQ621" s="33"/>
      <c r="AR621" s="33"/>
      <c r="AS621" s="33"/>
    </row>
    <row r="622" spans="1:45">
      <c r="A622" s="30"/>
      <c r="B622" s="29"/>
      <c r="C622" s="31"/>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3"/>
      <c r="AF622" s="33"/>
      <c r="AG622" s="33"/>
      <c r="AH622" s="33"/>
      <c r="AI622" s="33"/>
      <c r="AJ622" s="33"/>
      <c r="AK622" s="33"/>
      <c r="AL622" s="33"/>
      <c r="AM622" s="33"/>
      <c r="AN622" s="33"/>
      <c r="AO622" s="33"/>
      <c r="AP622" s="33"/>
      <c r="AQ622" s="33"/>
      <c r="AR622" s="33"/>
      <c r="AS622" s="33"/>
    </row>
    <row r="623" spans="1:45">
      <c r="A623" s="30"/>
      <c r="B623" s="29"/>
      <c r="C623" s="31"/>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3"/>
      <c r="AF623" s="33"/>
      <c r="AG623" s="33"/>
      <c r="AH623" s="33"/>
      <c r="AI623" s="33"/>
      <c r="AJ623" s="33"/>
      <c r="AK623" s="33"/>
      <c r="AL623" s="33"/>
      <c r="AM623" s="33"/>
      <c r="AN623" s="33"/>
      <c r="AO623" s="33"/>
      <c r="AP623" s="33"/>
      <c r="AQ623" s="33"/>
      <c r="AR623" s="33"/>
      <c r="AS623" s="33"/>
    </row>
    <row r="624" spans="1:45">
      <c r="A624" s="30"/>
      <c r="B624" s="29"/>
      <c r="C624" s="31"/>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3"/>
      <c r="AF624" s="33"/>
      <c r="AG624" s="33"/>
      <c r="AH624" s="33"/>
      <c r="AI624" s="33"/>
      <c r="AJ624" s="33"/>
      <c r="AK624" s="33"/>
      <c r="AL624" s="33"/>
      <c r="AM624" s="33"/>
      <c r="AN624" s="33"/>
      <c r="AO624" s="33"/>
      <c r="AP624" s="33"/>
      <c r="AQ624" s="33"/>
      <c r="AR624" s="33"/>
      <c r="AS624" s="33"/>
    </row>
    <row r="625" spans="1:45">
      <c r="A625" s="30"/>
      <c r="B625" s="29"/>
      <c r="C625" s="31"/>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3"/>
      <c r="AF625" s="33"/>
      <c r="AG625" s="33"/>
      <c r="AH625" s="33"/>
      <c r="AI625" s="33"/>
      <c r="AJ625" s="33"/>
      <c r="AK625" s="33"/>
      <c r="AL625" s="33"/>
      <c r="AM625" s="33"/>
      <c r="AN625" s="33"/>
      <c r="AO625" s="33"/>
      <c r="AP625" s="33"/>
      <c r="AQ625" s="33"/>
      <c r="AR625" s="33"/>
      <c r="AS625" s="33"/>
    </row>
    <row r="626" spans="1:45">
      <c r="A626" s="30"/>
      <c r="B626" s="29"/>
      <c r="C626" s="31"/>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3"/>
      <c r="AF626" s="33"/>
      <c r="AG626" s="33"/>
      <c r="AH626" s="33"/>
      <c r="AI626" s="33"/>
      <c r="AJ626" s="33"/>
      <c r="AK626" s="33"/>
      <c r="AL626" s="33"/>
      <c r="AM626" s="33"/>
      <c r="AN626" s="33"/>
      <c r="AO626" s="33"/>
      <c r="AP626" s="33"/>
      <c r="AQ626" s="33"/>
      <c r="AR626" s="33"/>
      <c r="AS626" s="33"/>
    </row>
    <row r="627" spans="1:45">
      <c r="A627" s="30"/>
      <c r="B627" s="29"/>
      <c r="C627" s="31"/>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3"/>
      <c r="AF627" s="33"/>
      <c r="AG627" s="33"/>
      <c r="AH627" s="33"/>
      <c r="AI627" s="33"/>
      <c r="AJ627" s="33"/>
      <c r="AK627" s="33"/>
      <c r="AL627" s="33"/>
      <c r="AM627" s="33"/>
      <c r="AN627" s="33"/>
      <c r="AO627" s="33"/>
      <c r="AP627" s="33"/>
      <c r="AQ627" s="33"/>
      <c r="AR627" s="33"/>
      <c r="AS627" s="33"/>
    </row>
    <row r="628" spans="1:45">
      <c r="A628" s="30"/>
      <c r="B628" s="29"/>
      <c r="C628" s="31"/>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3"/>
      <c r="AF628" s="33"/>
      <c r="AG628" s="33"/>
      <c r="AH628" s="33"/>
      <c r="AI628" s="33"/>
      <c r="AJ628" s="33"/>
      <c r="AK628" s="33"/>
      <c r="AL628" s="33"/>
      <c r="AM628" s="33"/>
      <c r="AN628" s="33"/>
      <c r="AO628" s="33"/>
      <c r="AP628" s="33"/>
      <c r="AQ628" s="33"/>
      <c r="AR628" s="33"/>
      <c r="AS628" s="33"/>
    </row>
    <row r="629" spans="1:45">
      <c r="A629" s="30"/>
      <c r="B629" s="29"/>
      <c r="C629" s="31"/>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3"/>
      <c r="AF629" s="33"/>
      <c r="AG629" s="33"/>
      <c r="AH629" s="33"/>
      <c r="AI629" s="33"/>
      <c r="AJ629" s="33"/>
      <c r="AK629" s="33"/>
      <c r="AL629" s="33"/>
      <c r="AM629" s="33"/>
      <c r="AN629" s="33"/>
      <c r="AO629" s="33"/>
      <c r="AP629" s="33"/>
      <c r="AQ629" s="33"/>
      <c r="AR629" s="33"/>
      <c r="AS629" s="33"/>
    </row>
    <row r="630" spans="1:45">
      <c r="A630" s="30"/>
      <c r="B630" s="29"/>
      <c r="C630" s="31"/>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3"/>
      <c r="AF630" s="33"/>
      <c r="AG630" s="33"/>
      <c r="AH630" s="33"/>
      <c r="AI630" s="33"/>
      <c r="AJ630" s="33"/>
      <c r="AK630" s="33"/>
      <c r="AL630" s="33"/>
      <c r="AM630" s="33"/>
      <c r="AN630" s="33"/>
      <c r="AO630" s="33"/>
      <c r="AP630" s="33"/>
      <c r="AQ630" s="33"/>
      <c r="AR630" s="33"/>
      <c r="AS630" s="33"/>
    </row>
    <row r="631" spans="1:45">
      <c r="A631" s="30"/>
      <c r="B631" s="29"/>
      <c r="C631" s="31"/>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3"/>
      <c r="AF631" s="33"/>
      <c r="AG631" s="33"/>
      <c r="AH631" s="33"/>
      <c r="AI631" s="33"/>
      <c r="AJ631" s="33"/>
      <c r="AK631" s="33"/>
      <c r="AL631" s="33"/>
      <c r="AM631" s="33"/>
      <c r="AN631" s="33"/>
      <c r="AO631" s="33"/>
      <c r="AP631" s="33"/>
      <c r="AQ631" s="33"/>
      <c r="AR631" s="33"/>
      <c r="AS631" s="33"/>
    </row>
    <row r="632" spans="1:45">
      <c r="A632" s="30"/>
      <c r="B632" s="29"/>
      <c r="C632" s="31"/>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3"/>
      <c r="AF632" s="33"/>
      <c r="AG632" s="33"/>
      <c r="AH632" s="33"/>
      <c r="AI632" s="33"/>
      <c r="AJ632" s="33"/>
      <c r="AK632" s="33"/>
      <c r="AL632" s="33"/>
      <c r="AM632" s="33"/>
      <c r="AN632" s="33"/>
      <c r="AO632" s="33"/>
      <c r="AP632" s="33"/>
      <c r="AQ632" s="33"/>
      <c r="AR632" s="33"/>
      <c r="AS632" s="33"/>
    </row>
    <row r="633" spans="1:45">
      <c r="A633" s="30"/>
      <c r="B633" s="29"/>
      <c r="C633" s="31"/>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3"/>
      <c r="AF633" s="33"/>
      <c r="AG633" s="33"/>
      <c r="AH633" s="33"/>
      <c r="AI633" s="33"/>
      <c r="AJ633" s="33"/>
      <c r="AK633" s="33"/>
      <c r="AL633" s="33"/>
      <c r="AM633" s="33"/>
      <c r="AN633" s="33"/>
      <c r="AO633" s="33"/>
      <c r="AP633" s="33"/>
      <c r="AQ633" s="33"/>
      <c r="AR633" s="33"/>
      <c r="AS633" s="33"/>
    </row>
    <row r="634" spans="1:45">
      <c r="A634" s="30"/>
      <c r="B634" s="29"/>
      <c r="C634" s="31"/>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3"/>
      <c r="AF634" s="33"/>
      <c r="AG634" s="33"/>
      <c r="AH634" s="33"/>
      <c r="AI634" s="33"/>
      <c r="AJ634" s="33"/>
      <c r="AK634" s="33"/>
      <c r="AL634" s="33"/>
      <c r="AM634" s="33"/>
      <c r="AN634" s="33"/>
      <c r="AO634" s="33"/>
      <c r="AP634" s="33"/>
      <c r="AQ634" s="33"/>
      <c r="AR634" s="33"/>
      <c r="AS634" s="33"/>
    </row>
    <row r="635" spans="1:45">
      <c r="A635" s="30"/>
      <c r="B635" s="29"/>
      <c r="C635" s="31"/>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3"/>
      <c r="AF635" s="33"/>
      <c r="AG635" s="33"/>
      <c r="AH635" s="33"/>
      <c r="AI635" s="33"/>
      <c r="AJ635" s="33"/>
      <c r="AK635" s="33"/>
      <c r="AL635" s="33"/>
      <c r="AM635" s="33"/>
      <c r="AN635" s="33"/>
      <c r="AO635" s="33"/>
      <c r="AP635" s="33"/>
      <c r="AQ635" s="33"/>
      <c r="AR635" s="33"/>
      <c r="AS635" s="33"/>
    </row>
    <row r="636" spans="1:45">
      <c r="A636" s="30"/>
      <c r="B636" s="29"/>
      <c r="C636" s="31"/>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3"/>
      <c r="AF636" s="33"/>
      <c r="AG636" s="33"/>
      <c r="AH636" s="33"/>
      <c r="AI636" s="33"/>
      <c r="AJ636" s="33"/>
      <c r="AK636" s="33"/>
      <c r="AL636" s="33"/>
      <c r="AM636" s="33"/>
      <c r="AN636" s="33"/>
      <c r="AO636" s="33"/>
      <c r="AP636" s="33"/>
      <c r="AQ636" s="33"/>
      <c r="AR636" s="33"/>
      <c r="AS636" s="33"/>
    </row>
    <row r="637" spans="1:45">
      <c r="A637" s="30"/>
      <c r="B637" s="29"/>
      <c r="C637" s="31"/>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3"/>
      <c r="AF637" s="33"/>
      <c r="AG637" s="33"/>
      <c r="AH637" s="33"/>
      <c r="AI637" s="33"/>
      <c r="AJ637" s="33"/>
      <c r="AK637" s="33"/>
      <c r="AL637" s="33"/>
      <c r="AM637" s="33"/>
      <c r="AN637" s="33"/>
      <c r="AO637" s="33"/>
      <c r="AP637" s="33"/>
      <c r="AQ637" s="33"/>
      <c r="AR637" s="33"/>
      <c r="AS637" s="33"/>
    </row>
    <row r="638" spans="1:45">
      <c r="A638" s="30"/>
      <c r="B638" s="29"/>
      <c r="C638" s="31"/>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3"/>
      <c r="AF638" s="33"/>
      <c r="AG638" s="33"/>
      <c r="AH638" s="33"/>
      <c r="AI638" s="33"/>
      <c r="AJ638" s="33"/>
      <c r="AK638" s="33"/>
      <c r="AL638" s="33"/>
      <c r="AM638" s="33"/>
      <c r="AN638" s="33"/>
      <c r="AO638" s="33"/>
      <c r="AP638" s="33"/>
      <c r="AQ638" s="33"/>
      <c r="AR638" s="33"/>
      <c r="AS638" s="33"/>
    </row>
    <row r="639" spans="1:45">
      <c r="A639" s="30"/>
      <c r="B639" s="29"/>
      <c r="C639" s="31"/>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3"/>
      <c r="AF639" s="33"/>
      <c r="AG639" s="33"/>
      <c r="AH639" s="33"/>
      <c r="AI639" s="33"/>
      <c r="AJ639" s="33"/>
      <c r="AK639" s="33"/>
      <c r="AL639" s="33"/>
      <c r="AM639" s="33"/>
      <c r="AN639" s="33"/>
      <c r="AO639" s="33"/>
      <c r="AP639" s="33"/>
      <c r="AQ639" s="33"/>
      <c r="AR639" s="33"/>
      <c r="AS639" s="33"/>
    </row>
    <row r="640" spans="1:45">
      <c r="A640" s="30"/>
      <c r="B640" s="29"/>
      <c r="C640" s="31"/>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3"/>
      <c r="AF640" s="33"/>
      <c r="AG640" s="33"/>
      <c r="AH640" s="33"/>
      <c r="AI640" s="33"/>
      <c r="AJ640" s="33"/>
      <c r="AK640" s="33"/>
      <c r="AL640" s="33"/>
      <c r="AM640" s="33"/>
      <c r="AN640" s="33"/>
      <c r="AO640" s="33"/>
      <c r="AP640" s="33"/>
      <c r="AQ640" s="33"/>
      <c r="AR640" s="33"/>
      <c r="AS640" s="33"/>
    </row>
    <row r="641" spans="1:45">
      <c r="A641" s="30"/>
      <c r="B641" s="29"/>
      <c r="C641" s="31"/>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3"/>
      <c r="AF641" s="33"/>
      <c r="AG641" s="33"/>
      <c r="AH641" s="33"/>
      <c r="AI641" s="33"/>
      <c r="AJ641" s="33"/>
      <c r="AK641" s="33"/>
      <c r="AL641" s="33"/>
      <c r="AM641" s="33"/>
      <c r="AN641" s="33"/>
      <c r="AO641" s="33"/>
      <c r="AP641" s="33"/>
      <c r="AQ641" s="33"/>
      <c r="AR641" s="33"/>
      <c r="AS641" s="33"/>
    </row>
    <row r="642" spans="1:45">
      <c r="A642" s="30"/>
      <c r="B642" s="29"/>
      <c r="C642" s="31"/>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3"/>
      <c r="AF642" s="33"/>
      <c r="AG642" s="33"/>
      <c r="AH642" s="33"/>
      <c r="AI642" s="33"/>
      <c r="AJ642" s="33"/>
      <c r="AK642" s="33"/>
      <c r="AL642" s="33"/>
      <c r="AM642" s="33"/>
      <c r="AN642" s="33"/>
      <c r="AO642" s="33"/>
      <c r="AP642" s="33"/>
      <c r="AQ642" s="33"/>
      <c r="AR642" s="33"/>
      <c r="AS642" s="33"/>
    </row>
    <row r="643" spans="1:45">
      <c r="A643" s="30"/>
      <c r="B643" s="29"/>
      <c r="C643" s="31"/>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3"/>
      <c r="AF643" s="33"/>
      <c r="AG643" s="33"/>
      <c r="AH643" s="33"/>
      <c r="AI643" s="33"/>
      <c r="AJ643" s="33"/>
      <c r="AK643" s="33"/>
      <c r="AL643" s="33"/>
      <c r="AM643" s="33"/>
      <c r="AN643" s="33"/>
      <c r="AO643" s="33"/>
      <c r="AP643" s="33"/>
      <c r="AQ643" s="33"/>
      <c r="AR643" s="33"/>
      <c r="AS643" s="33"/>
    </row>
    <row r="644" spans="1:45">
      <c r="A644" s="30"/>
      <c r="B644" s="29"/>
      <c r="C644" s="31"/>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3"/>
      <c r="AF644" s="33"/>
      <c r="AG644" s="33"/>
      <c r="AH644" s="33"/>
      <c r="AI644" s="33"/>
      <c r="AJ644" s="33"/>
      <c r="AK644" s="33"/>
      <c r="AL644" s="33"/>
      <c r="AM644" s="33"/>
      <c r="AN644" s="33"/>
      <c r="AO644" s="33"/>
      <c r="AP644" s="33"/>
      <c r="AQ644" s="33"/>
      <c r="AR644" s="33"/>
      <c r="AS644" s="33"/>
    </row>
    <row r="645" spans="1:45">
      <c r="A645" s="30"/>
      <c r="B645" s="29"/>
      <c r="C645" s="31"/>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3"/>
      <c r="AF645" s="33"/>
      <c r="AG645" s="33"/>
      <c r="AH645" s="33"/>
      <c r="AI645" s="33"/>
      <c r="AJ645" s="33"/>
      <c r="AK645" s="33"/>
      <c r="AL645" s="33"/>
      <c r="AM645" s="33"/>
      <c r="AN645" s="33"/>
      <c r="AO645" s="33"/>
      <c r="AP645" s="33"/>
      <c r="AQ645" s="33"/>
      <c r="AR645" s="33"/>
      <c r="AS645" s="33"/>
    </row>
    <row r="646" spans="1:45">
      <c r="A646" s="30"/>
      <c r="B646" s="29"/>
      <c r="C646" s="31"/>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3"/>
      <c r="AF646" s="33"/>
      <c r="AG646" s="33"/>
      <c r="AH646" s="33"/>
      <c r="AI646" s="33"/>
      <c r="AJ646" s="33"/>
      <c r="AK646" s="33"/>
      <c r="AL646" s="33"/>
      <c r="AM646" s="33"/>
      <c r="AN646" s="33"/>
      <c r="AO646" s="33"/>
      <c r="AP646" s="33"/>
      <c r="AQ646" s="33"/>
      <c r="AR646" s="33"/>
      <c r="AS646" s="33"/>
    </row>
    <row r="647" spans="1:45">
      <c r="A647" s="30"/>
      <c r="B647" s="29"/>
      <c r="C647" s="31"/>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3"/>
      <c r="AF647" s="33"/>
      <c r="AG647" s="33"/>
      <c r="AH647" s="33"/>
      <c r="AI647" s="33"/>
      <c r="AJ647" s="33"/>
      <c r="AK647" s="33"/>
      <c r="AL647" s="33"/>
      <c r="AM647" s="33"/>
      <c r="AN647" s="33"/>
      <c r="AO647" s="33"/>
      <c r="AP647" s="33"/>
      <c r="AQ647" s="33"/>
      <c r="AR647" s="33"/>
      <c r="AS647" s="33"/>
    </row>
    <row r="648" spans="1:45">
      <c r="A648" s="30"/>
      <c r="B648" s="29"/>
      <c r="C648" s="31"/>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3"/>
      <c r="AF648" s="33"/>
      <c r="AG648" s="33"/>
      <c r="AH648" s="33"/>
      <c r="AI648" s="33"/>
      <c r="AJ648" s="33"/>
      <c r="AK648" s="33"/>
      <c r="AL648" s="33"/>
      <c r="AM648" s="33"/>
      <c r="AN648" s="33"/>
      <c r="AO648" s="33"/>
      <c r="AP648" s="33"/>
      <c r="AQ648" s="33"/>
      <c r="AR648" s="33"/>
      <c r="AS648" s="33"/>
    </row>
    <row r="649" spans="1:45">
      <c r="A649" s="30"/>
      <c r="B649" s="29"/>
      <c r="C649" s="31"/>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3"/>
      <c r="AF649" s="33"/>
      <c r="AG649" s="33"/>
      <c r="AH649" s="33"/>
      <c r="AI649" s="33"/>
      <c r="AJ649" s="33"/>
      <c r="AK649" s="33"/>
      <c r="AL649" s="33"/>
      <c r="AM649" s="33"/>
      <c r="AN649" s="33"/>
      <c r="AO649" s="33"/>
      <c r="AP649" s="33"/>
      <c r="AQ649" s="33"/>
      <c r="AR649" s="33"/>
      <c r="AS649" s="33"/>
    </row>
    <row r="650" spans="1:45">
      <c r="A650" s="30"/>
      <c r="B650" s="29"/>
      <c r="C650" s="31"/>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3"/>
      <c r="AF650" s="33"/>
      <c r="AG650" s="33"/>
      <c r="AH650" s="33"/>
      <c r="AI650" s="33"/>
      <c r="AJ650" s="33"/>
      <c r="AK650" s="33"/>
      <c r="AL650" s="33"/>
      <c r="AM650" s="33"/>
      <c r="AN650" s="33"/>
      <c r="AO650" s="33"/>
      <c r="AP650" s="33"/>
      <c r="AQ650" s="33"/>
      <c r="AR650" s="33"/>
      <c r="AS650" s="33"/>
    </row>
    <row r="651" spans="1:45">
      <c r="A651" s="30"/>
      <c r="B651" s="29"/>
      <c r="C651" s="31"/>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3"/>
      <c r="AF651" s="33"/>
      <c r="AG651" s="33"/>
      <c r="AH651" s="33"/>
      <c r="AI651" s="33"/>
      <c r="AJ651" s="33"/>
      <c r="AK651" s="33"/>
      <c r="AL651" s="33"/>
      <c r="AM651" s="33"/>
      <c r="AN651" s="33"/>
      <c r="AO651" s="33"/>
      <c r="AP651" s="33"/>
      <c r="AQ651" s="33"/>
      <c r="AR651" s="33"/>
      <c r="AS651" s="33"/>
    </row>
    <row r="652" spans="1:45">
      <c r="A652" s="30"/>
      <c r="B652" s="29"/>
      <c r="C652" s="31"/>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3"/>
      <c r="AF652" s="33"/>
      <c r="AG652" s="33"/>
      <c r="AH652" s="33"/>
      <c r="AI652" s="33"/>
      <c r="AJ652" s="33"/>
      <c r="AK652" s="33"/>
      <c r="AL652" s="33"/>
      <c r="AM652" s="33"/>
      <c r="AN652" s="33"/>
      <c r="AO652" s="33"/>
      <c r="AP652" s="33"/>
      <c r="AQ652" s="33"/>
      <c r="AR652" s="33"/>
      <c r="AS652" s="33"/>
    </row>
    <row r="653" spans="1:45">
      <c r="A653" s="30"/>
      <c r="B653" s="29"/>
      <c r="C653" s="31"/>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3"/>
      <c r="AF653" s="33"/>
      <c r="AG653" s="33"/>
      <c r="AH653" s="33"/>
      <c r="AI653" s="33"/>
      <c r="AJ653" s="33"/>
      <c r="AK653" s="33"/>
      <c r="AL653" s="33"/>
      <c r="AM653" s="33"/>
      <c r="AN653" s="33"/>
      <c r="AO653" s="33"/>
      <c r="AP653" s="33"/>
      <c r="AQ653" s="33"/>
      <c r="AR653" s="33"/>
      <c r="AS653" s="33"/>
    </row>
    <row r="654" spans="1:45">
      <c r="A654" s="30"/>
      <c r="B654" s="29"/>
      <c r="C654" s="31"/>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3"/>
      <c r="AF654" s="33"/>
      <c r="AG654" s="33"/>
      <c r="AH654" s="33"/>
      <c r="AI654" s="33"/>
      <c r="AJ654" s="33"/>
      <c r="AK654" s="33"/>
      <c r="AL654" s="33"/>
      <c r="AM654" s="33"/>
      <c r="AN654" s="33"/>
      <c r="AO654" s="33"/>
      <c r="AP654" s="33"/>
      <c r="AQ654" s="33"/>
      <c r="AR654" s="33"/>
      <c r="AS654" s="33"/>
    </row>
    <row r="655" spans="1:45">
      <c r="A655" s="30"/>
      <c r="B655" s="29"/>
      <c r="C655" s="31"/>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3"/>
      <c r="AF655" s="33"/>
      <c r="AG655" s="33"/>
      <c r="AH655" s="33"/>
      <c r="AI655" s="33"/>
      <c r="AJ655" s="33"/>
      <c r="AK655" s="33"/>
      <c r="AL655" s="33"/>
      <c r="AM655" s="33"/>
      <c r="AN655" s="33"/>
      <c r="AO655" s="33"/>
      <c r="AP655" s="33"/>
      <c r="AQ655" s="33"/>
      <c r="AR655" s="33"/>
      <c r="AS655" s="33"/>
    </row>
    <row r="656" spans="1:45">
      <c r="A656" s="30"/>
      <c r="B656" s="29"/>
      <c r="C656" s="31"/>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3"/>
      <c r="AF656" s="33"/>
      <c r="AG656" s="33"/>
      <c r="AH656" s="33"/>
      <c r="AI656" s="33"/>
      <c r="AJ656" s="33"/>
      <c r="AK656" s="33"/>
      <c r="AL656" s="33"/>
      <c r="AM656" s="33"/>
      <c r="AN656" s="33"/>
      <c r="AO656" s="33"/>
      <c r="AP656" s="33"/>
      <c r="AQ656" s="33"/>
      <c r="AR656" s="33"/>
      <c r="AS656" s="33"/>
    </row>
    <row r="657" spans="1:45">
      <c r="A657" s="30"/>
      <c r="B657" s="29"/>
      <c r="C657" s="31"/>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3"/>
      <c r="AF657" s="33"/>
      <c r="AG657" s="33"/>
      <c r="AH657" s="33"/>
      <c r="AI657" s="33"/>
      <c r="AJ657" s="33"/>
      <c r="AK657" s="33"/>
      <c r="AL657" s="33"/>
      <c r="AM657" s="33"/>
      <c r="AN657" s="33"/>
      <c r="AO657" s="33"/>
      <c r="AP657" s="33"/>
      <c r="AQ657" s="33"/>
      <c r="AR657" s="33"/>
      <c r="AS657" s="33"/>
    </row>
    <row r="658" spans="1:45">
      <c r="A658" s="30"/>
      <c r="B658" s="29"/>
      <c r="C658" s="31"/>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3"/>
      <c r="AF658" s="33"/>
      <c r="AG658" s="33"/>
      <c r="AH658" s="33"/>
      <c r="AI658" s="33"/>
      <c r="AJ658" s="33"/>
      <c r="AK658" s="33"/>
      <c r="AL658" s="33"/>
      <c r="AM658" s="33"/>
      <c r="AN658" s="33"/>
      <c r="AO658" s="33"/>
      <c r="AP658" s="33"/>
      <c r="AQ658" s="33"/>
      <c r="AR658" s="33"/>
      <c r="AS658" s="33"/>
    </row>
    <row r="659" spans="1:45">
      <c r="A659" s="30"/>
      <c r="B659" s="29"/>
      <c r="C659" s="31"/>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3"/>
      <c r="AF659" s="33"/>
      <c r="AG659" s="33"/>
      <c r="AH659" s="33"/>
      <c r="AI659" s="33"/>
      <c r="AJ659" s="33"/>
      <c r="AK659" s="33"/>
      <c r="AL659" s="33"/>
      <c r="AM659" s="33"/>
      <c r="AN659" s="33"/>
      <c r="AO659" s="33"/>
      <c r="AP659" s="33"/>
      <c r="AQ659" s="33"/>
      <c r="AR659" s="33"/>
      <c r="AS659" s="33"/>
    </row>
    <row r="660" spans="1:45">
      <c r="A660" s="30"/>
      <c r="B660" s="29"/>
      <c r="C660" s="31"/>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3"/>
      <c r="AF660" s="33"/>
      <c r="AG660" s="33"/>
      <c r="AH660" s="33"/>
      <c r="AI660" s="33"/>
      <c r="AJ660" s="33"/>
      <c r="AK660" s="33"/>
      <c r="AL660" s="33"/>
      <c r="AM660" s="33"/>
      <c r="AN660" s="33"/>
      <c r="AO660" s="33"/>
      <c r="AP660" s="33"/>
      <c r="AQ660" s="33"/>
      <c r="AR660" s="33"/>
      <c r="AS660" s="33"/>
    </row>
    <row r="661" spans="1:45">
      <c r="A661" s="30"/>
      <c r="B661" s="29"/>
      <c r="C661" s="31"/>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3"/>
      <c r="AF661" s="33"/>
      <c r="AG661" s="33"/>
      <c r="AH661" s="33"/>
      <c r="AI661" s="33"/>
      <c r="AJ661" s="33"/>
      <c r="AK661" s="33"/>
      <c r="AL661" s="33"/>
      <c r="AM661" s="33"/>
      <c r="AN661" s="33"/>
      <c r="AO661" s="33"/>
      <c r="AP661" s="33"/>
      <c r="AQ661" s="33"/>
      <c r="AR661" s="33"/>
      <c r="AS661" s="33"/>
    </row>
    <row r="662" spans="1:45">
      <c r="A662" s="30"/>
      <c r="B662" s="29"/>
      <c r="C662" s="31"/>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3"/>
      <c r="AF662" s="33"/>
      <c r="AG662" s="33"/>
      <c r="AH662" s="33"/>
      <c r="AI662" s="33"/>
      <c r="AJ662" s="33"/>
      <c r="AK662" s="33"/>
      <c r="AL662" s="33"/>
      <c r="AM662" s="33"/>
      <c r="AN662" s="33"/>
      <c r="AO662" s="33"/>
      <c r="AP662" s="33"/>
      <c r="AQ662" s="33"/>
      <c r="AR662" s="33"/>
      <c r="AS662" s="33"/>
    </row>
    <row r="663" spans="1:45">
      <c r="A663" s="30"/>
      <c r="B663" s="29"/>
      <c r="C663" s="31"/>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3"/>
      <c r="AF663" s="33"/>
      <c r="AG663" s="33"/>
      <c r="AH663" s="33"/>
      <c r="AI663" s="33"/>
      <c r="AJ663" s="33"/>
      <c r="AK663" s="33"/>
      <c r="AL663" s="33"/>
      <c r="AM663" s="33"/>
      <c r="AN663" s="33"/>
      <c r="AO663" s="33"/>
      <c r="AP663" s="33"/>
      <c r="AQ663" s="33"/>
      <c r="AR663" s="33"/>
      <c r="AS663" s="33"/>
    </row>
    <row r="664" spans="1:45">
      <c r="A664" s="30"/>
      <c r="B664" s="29"/>
      <c r="C664" s="31"/>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3"/>
      <c r="AF664" s="33"/>
      <c r="AG664" s="33"/>
      <c r="AH664" s="33"/>
      <c r="AI664" s="33"/>
      <c r="AJ664" s="33"/>
      <c r="AK664" s="33"/>
      <c r="AL664" s="33"/>
      <c r="AM664" s="33"/>
      <c r="AN664" s="33"/>
      <c r="AO664" s="33"/>
      <c r="AP664" s="33"/>
      <c r="AQ664" s="33"/>
      <c r="AR664" s="33"/>
      <c r="AS664" s="33"/>
    </row>
    <row r="665" spans="1:45">
      <c r="A665" s="30"/>
      <c r="B665" s="29"/>
      <c r="C665" s="31"/>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3"/>
      <c r="AF665" s="33"/>
      <c r="AG665" s="33"/>
      <c r="AH665" s="33"/>
      <c r="AI665" s="33"/>
      <c r="AJ665" s="33"/>
      <c r="AK665" s="33"/>
      <c r="AL665" s="33"/>
      <c r="AM665" s="33"/>
      <c r="AN665" s="33"/>
      <c r="AO665" s="33"/>
      <c r="AP665" s="33"/>
      <c r="AQ665" s="33"/>
      <c r="AR665" s="33"/>
      <c r="AS665" s="33"/>
    </row>
    <row r="666" spans="1:45">
      <c r="A666" s="30"/>
      <c r="B666" s="29"/>
      <c r="C666" s="31"/>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3"/>
      <c r="AF666" s="33"/>
      <c r="AG666" s="33"/>
      <c r="AH666" s="33"/>
      <c r="AI666" s="33"/>
      <c r="AJ666" s="33"/>
      <c r="AK666" s="33"/>
      <c r="AL666" s="33"/>
      <c r="AM666" s="33"/>
      <c r="AN666" s="33"/>
      <c r="AO666" s="33"/>
      <c r="AP666" s="33"/>
      <c r="AQ666" s="33"/>
      <c r="AR666" s="33"/>
      <c r="AS666" s="33"/>
    </row>
    <row r="667" spans="1:45">
      <c r="A667" s="30"/>
      <c r="B667" s="29"/>
      <c r="C667" s="31"/>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3"/>
      <c r="AF667" s="33"/>
      <c r="AG667" s="33"/>
      <c r="AH667" s="33"/>
      <c r="AI667" s="33"/>
      <c r="AJ667" s="33"/>
      <c r="AK667" s="33"/>
      <c r="AL667" s="33"/>
      <c r="AM667" s="33"/>
      <c r="AN667" s="33"/>
      <c r="AO667" s="33"/>
      <c r="AP667" s="33"/>
      <c r="AQ667" s="33"/>
      <c r="AR667" s="33"/>
      <c r="AS667" s="33"/>
    </row>
    <row r="668" spans="1:45">
      <c r="A668" s="30"/>
      <c r="B668" s="29"/>
      <c r="C668" s="31"/>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3"/>
      <c r="AF668" s="33"/>
      <c r="AG668" s="33"/>
      <c r="AH668" s="33"/>
      <c r="AI668" s="33"/>
      <c r="AJ668" s="33"/>
      <c r="AK668" s="33"/>
      <c r="AL668" s="33"/>
      <c r="AM668" s="33"/>
      <c r="AN668" s="33"/>
      <c r="AO668" s="33"/>
      <c r="AP668" s="33"/>
      <c r="AQ668" s="33"/>
      <c r="AR668" s="33"/>
      <c r="AS668" s="33"/>
    </row>
    <row r="669" spans="1:45">
      <c r="A669" s="30"/>
      <c r="B669" s="29"/>
      <c r="C669" s="31"/>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3"/>
      <c r="AF669" s="33"/>
      <c r="AG669" s="33"/>
      <c r="AH669" s="33"/>
      <c r="AI669" s="33"/>
      <c r="AJ669" s="33"/>
      <c r="AK669" s="33"/>
      <c r="AL669" s="33"/>
      <c r="AM669" s="33"/>
      <c r="AN669" s="33"/>
      <c r="AO669" s="33"/>
      <c r="AP669" s="33"/>
      <c r="AQ669" s="33"/>
      <c r="AR669" s="33"/>
      <c r="AS669" s="33"/>
    </row>
    <row r="670" spans="1:45">
      <c r="A670" s="30"/>
      <c r="B670" s="29"/>
      <c r="C670" s="31"/>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3"/>
      <c r="AF670" s="33"/>
      <c r="AG670" s="33"/>
      <c r="AH670" s="33"/>
      <c r="AI670" s="33"/>
      <c r="AJ670" s="33"/>
      <c r="AK670" s="33"/>
      <c r="AL670" s="33"/>
      <c r="AM670" s="33"/>
      <c r="AN670" s="33"/>
      <c r="AO670" s="33"/>
      <c r="AP670" s="33"/>
      <c r="AQ670" s="33"/>
      <c r="AR670" s="33"/>
      <c r="AS670" s="33"/>
    </row>
    <row r="671" spans="1:45">
      <c r="A671" s="30"/>
      <c r="B671" s="29"/>
      <c r="C671" s="31"/>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3"/>
      <c r="AF671" s="33"/>
      <c r="AG671" s="33"/>
      <c r="AH671" s="33"/>
      <c r="AI671" s="33"/>
      <c r="AJ671" s="33"/>
      <c r="AK671" s="33"/>
      <c r="AL671" s="33"/>
      <c r="AM671" s="33"/>
      <c r="AN671" s="33"/>
      <c r="AO671" s="33"/>
      <c r="AP671" s="33"/>
      <c r="AQ671" s="33"/>
      <c r="AR671" s="33"/>
      <c r="AS671" s="33"/>
    </row>
    <row r="672" spans="1:45">
      <c r="A672" s="30"/>
      <c r="B672" s="29"/>
      <c r="C672" s="31"/>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3"/>
      <c r="AF672" s="33"/>
      <c r="AG672" s="33"/>
      <c r="AH672" s="33"/>
      <c r="AI672" s="33"/>
      <c r="AJ672" s="33"/>
      <c r="AK672" s="33"/>
      <c r="AL672" s="33"/>
      <c r="AM672" s="33"/>
      <c r="AN672" s="33"/>
      <c r="AO672" s="33"/>
      <c r="AP672" s="33"/>
      <c r="AQ672" s="33"/>
      <c r="AR672" s="33"/>
      <c r="AS672" s="33"/>
    </row>
    <row r="673" spans="1:45">
      <c r="A673" s="30"/>
      <c r="B673" s="29"/>
      <c r="C673" s="31"/>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3"/>
      <c r="AF673" s="33"/>
      <c r="AG673" s="33"/>
      <c r="AH673" s="33"/>
      <c r="AI673" s="33"/>
      <c r="AJ673" s="33"/>
      <c r="AK673" s="33"/>
      <c r="AL673" s="33"/>
      <c r="AM673" s="33"/>
      <c r="AN673" s="33"/>
      <c r="AO673" s="33"/>
      <c r="AP673" s="33"/>
      <c r="AQ673" s="33"/>
      <c r="AR673" s="33"/>
      <c r="AS673" s="33"/>
    </row>
    <row r="674" spans="1:45">
      <c r="A674" s="30"/>
      <c r="B674" s="29"/>
      <c r="C674" s="31"/>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3"/>
      <c r="AF674" s="33"/>
      <c r="AG674" s="33"/>
      <c r="AH674" s="33"/>
      <c r="AI674" s="33"/>
      <c r="AJ674" s="33"/>
      <c r="AK674" s="33"/>
      <c r="AL674" s="33"/>
      <c r="AM674" s="33"/>
      <c r="AN674" s="33"/>
      <c r="AO674" s="33"/>
      <c r="AP674" s="33"/>
      <c r="AQ674" s="33"/>
      <c r="AR674" s="33"/>
      <c r="AS674" s="33"/>
    </row>
    <row r="675" spans="1:45">
      <c r="A675" s="30"/>
      <c r="B675" s="29"/>
      <c r="C675" s="31"/>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3"/>
      <c r="AF675" s="33"/>
      <c r="AG675" s="33"/>
      <c r="AH675" s="33"/>
      <c r="AI675" s="33"/>
      <c r="AJ675" s="33"/>
      <c r="AK675" s="33"/>
      <c r="AL675" s="33"/>
      <c r="AM675" s="33"/>
      <c r="AN675" s="33"/>
      <c r="AO675" s="33"/>
      <c r="AP675" s="33"/>
      <c r="AQ675" s="33"/>
      <c r="AR675" s="33"/>
      <c r="AS675" s="33"/>
    </row>
    <row r="676" spans="1:45">
      <c r="A676" s="30"/>
      <c r="B676" s="29"/>
      <c r="C676" s="31"/>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3"/>
      <c r="AF676" s="33"/>
      <c r="AG676" s="33"/>
      <c r="AH676" s="33"/>
      <c r="AI676" s="33"/>
      <c r="AJ676" s="33"/>
      <c r="AK676" s="33"/>
      <c r="AL676" s="33"/>
      <c r="AM676" s="33"/>
      <c r="AN676" s="33"/>
      <c r="AO676" s="33"/>
      <c r="AP676" s="33"/>
      <c r="AQ676" s="33"/>
      <c r="AR676" s="33"/>
      <c r="AS676" s="33"/>
    </row>
    <row r="677" spans="1:45">
      <c r="A677" s="30"/>
      <c r="B677" s="29"/>
      <c r="C677" s="31"/>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3"/>
      <c r="AF677" s="33"/>
      <c r="AG677" s="33"/>
      <c r="AH677" s="33"/>
      <c r="AI677" s="33"/>
      <c r="AJ677" s="33"/>
      <c r="AK677" s="33"/>
      <c r="AL677" s="33"/>
      <c r="AM677" s="33"/>
      <c r="AN677" s="33"/>
      <c r="AO677" s="33"/>
      <c r="AP677" s="33"/>
      <c r="AQ677" s="33"/>
      <c r="AR677" s="33"/>
      <c r="AS677" s="33"/>
    </row>
    <row r="678" spans="1:45">
      <c r="A678" s="30"/>
      <c r="B678" s="29"/>
      <c r="C678" s="31"/>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3"/>
      <c r="AF678" s="33"/>
      <c r="AG678" s="33"/>
      <c r="AH678" s="33"/>
      <c r="AI678" s="33"/>
      <c r="AJ678" s="33"/>
      <c r="AK678" s="33"/>
      <c r="AL678" s="33"/>
      <c r="AM678" s="33"/>
      <c r="AN678" s="33"/>
      <c r="AO678" s="33"/>
      <c r="AP678" s="33"/>
      <c r="AQ678" s="33"/>
      <c r="AR678" s="33"/>
      <c r="AS678" s="33"/>
    </row>
    <row r="679" spans="1:45">
      <c r="A679" s="30"/>
      <c r="B679" s="29"/>
      <c r="C679" s="31"/>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3"/>
      <c r="AF679" s="33"/>
      <c r="AG679" s="33"/>
      <c r="AH679" s="33"/>
      <c r="AI679" s="33"/>
      <c r="AJ679" s="33"/>
      <c r="AK679" s="33"/>
      <c r="AL679" s="33"/>
      <c r="AM679" s="33"/>
      <c r="AN679" s="33"/>
      <c r="AO679" s="33"/>
      <c r="AP679" s="33"/>
      <c r="AQ679" s="33"/>
      <c r="AR679" s="33"/>
      <c r="AS679" s="33"/>
    </row>
    <row r="680" spans="1:45">
      <c r="A680" s="30"/>
      <c r="B680" s="29"/>
      <c r="C680" s="31"/>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3"/>
      <c r="AF680" s="33"/>
      <c r="AG680" s="33"/>
      <c r="AH680" s="33"/>
      <c r="AI680" s="33"/>
      <c r="AJ680" s="33"/>
      <c r="AK680" s="33"/>
      <c r="AL680" s="33"/>
      <c r="AM680" s="33"/>
      <c r="AN680" s="33"/>
      <c r="AO680" s="33"/>
      <c r="AP680" s="33"/>
      <c r="AQ680" s="33"/>
      <c r="AR680" s="33"/>
      <c r="AS680" s="33"/>
    </row>
    <row r="681" spans="1:45">
      <c r="A681" s="30"/>
      <c r="B681" s="29"/>
      <c r="C681" s="31"/>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3"/>
      <c r="AF681" s="33"/>
      <c r="AG681" s="33"/>
      <c r="AH681" s="33"/>
      <c r="AI681" s="33"/>
      <c r="AJ681" s="33"/>
      <c r="AK681" s="33"/>
      <c r="AL681" s="33"/>
      <c r="AM681" s="33"/>
      <c r="AN681" s="33"/>
      <c r="AO681" s="33"/>
      <c r="AP681" s="33"/>
      <c r="AQ681" s="33"/>
      <c r="AR681" s="33"/>
      <c r="AS681" s="33"/>
    </row>
    <row r="682" spans="1:45">
      <c r="A682" s="30"/>
      <c r="B682" s="29"/>
      <c r="C682" s="31"/>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3"/>
      <c r="AF682" s="33"/>
      <c r="AG682" s="33"/>
      <c r="AH682" s="33"/>
      <c r="AI682" s="33"/>
      <c r="AJ682" s="33"/>
      <c r="AK682" s="33"/>
      <c r="AL682" s="33"/>
      <c r="AM682" s="33"/>
      <c r="AN682" s="33"/>
      <c r="AO682" s="33"/>
      <c r="AP682" s="33"/>
      <c r="AQ682" s="33"/>
      <c r="AR682" s="33"/>
      <c r="AS682" s="33"/>
    </row>
    <row r="683" spans="1:45">
      <c r="A683" s="30"/>
      <c r="B683" s="29"/>
      <c r="C683" s="31"/>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3"/>
      <c r="AF683" s="33"/>
      <c r="AG683" s="33"/>
      <c r="AH683" s="33"/>
      <c r="AI683" s="33"/>
      <c r="AJ683" s="33"/>
      <c r="AK683" s="33"/>
      <c r="AL683" s="33"/>
      <c r="AM683" s="33"/>
      <c r="AN683" s="33"/>
      <c r="AO683" s="33"/>
      <c r="AP683" s="33"/>
      <c r="AQ683" s="33"/>
      <c r="AR683" s="33"/>
      <c r="AS683" s="33"/>
    </row>
    <row r="684" spans="1:45">
      <c r="A684" s="30"/>
      <c r="B684" s="29"/>
      <c r="C684" s="31"/>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3"/>
      <c r="AF684" s="33"/>
      <c r="AG684" s="33"/>
      <c r="AH684" s="33"/>
      <c r="AI684" s="33"/>
      <c r="AJ684" s="33"/>
      <c r="AK684" s="33"/>
      <c r="AL684" s="33"/>
      <c r="AM684" s="33"/>
      <c r="AN684" s="33"/>
      <c r="AO684" s="33"/>
      <c r="AP684" s="33"/>
      <c r="AQ684" s="33"/>
      <c r="AR684" s="33"/>
      <c r="AS684" s="33"/>
    </row>
    <row r="685" spans="1:45">
      <c r="A685" s="30"/>
      <c r="B685" s="29"/>
      <c r="C685" s="31"/>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3"/>
      <c r="AF685" s="33"/>
      <c r="AG685" s="33"/>
      <c r="AH685" s="33"/>
      <c r="AI685" s="33"/>
      <c r="AJ685" s="33"/>
      <c r="AK685" s="33"/>
      <c r="AL685" s="33"/>
      <c r="AM685" s="33"/>
      <c r="AN685" s="33"/>
      <c r="AO685" s="33"/>
      <c r="AP685" s="33"/>
      <c r="AQ685" s="33"/>
      <c r="AR685" s="33"/>
      <c r="AS685" s="33"/>
    </row>
    <row r="686" spans="1:45">
      <c r="A686" s="30"/>
      <c r="B686" s="29"/>
      <c r="C686" s="31"/>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3"/>
      <c r="AF686" s="33"/>
      <c r="AG686" s="33"/>
      <c r="AH686" s="33"/>
      <c r="AI686" s="33"/>
      <c r="AJ686" s="33"/>
      <c r="AK686" s="33"/>
      <c r="AL686" s="33"/>
      <c r="AM686" s="33"/>
      <c r="AN686" s="33"/>
      <c r="AO686" s="33"/>
      <c r="AP686" s="33"/>
      <c r="AQ686" s="33"/>
      <c r="AR686" s="33"/>
      <c r="AS686" s="33"/>
    </row>
    <row r="687" spans="1:45">
      <c r="A687" s="30"/>
      <c r="B687" s="29"/>
      <c r="C687" s="31"/>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3"/>
      <c r="AF687" s="33"/>
      <c r="AG687" s="33"/>
      <c r="AH687" s="33"/>
      <c r="AI687" s="33"/>
      <c r="AJ687" s="33"/>
      <c r="AK687" s="33"/>
      <c r="AL687" s="33"/>
      <c r="AM687" s="33"/>
      <c r="AN687" s="33"/>
      <c r="AO687" s="33"/>
      <c r="AP687" s="33"/>
      <c r="AQ687" s="33"/>
      <c r="AR687" s="33"/>
      <c r="AS687" s="33"/>
    </row>
    <row r="688" spans="1:45">
      <c r="A688" s="30"/>
      <c r="B688" s="29"/>
      <c r="C688" s="31"/>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3"/>
      <c r="AF688" s="33"/>
      <c r="AG688" s="33"/>
      <c r="AH688" s="33"/>
      <c r="AI688" s="33"/>
      <c r="AJ688" s="33"/>
      <c r="AK688" s="33"/>
      <c r="AL688" s="33"/>
      <c r="AM688" s="33"/>
      <c r="AN688" s="33"/>
      <c r="AO688" s="33"/>
      <c r="AP688" s="33"/>
      <c r="AQ688" s="33"/>
      <c r="AR688" s="33"/>
      <c r="AS688" s="33"/>
    </row>
    <row r="689" spans="1:45">
      <c r="A689" s="30"/>
      <c r="B689" s="29"/>
      <c r="C689" s="31"/>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3"/>
      <c r="AF689" s="33"/>
      <c r="AG689" s="33"/>
      <c r="AH689" s="33"/>
      <c r="AI689" s="33"/>
      <c r="AJ689" s="33"/>
      <c r="AK689" s="33"/>
      <c r="AL689" s="33"/>
      <c r="AM689" s="33"/>
      <c r="AN689" s="33"/>
      <c r="AO689" s="33"/>
      <c r="AP689" s="33"/>
      <c r="AQ689" s="33"/>
      <c r="AR689" s="33"/>
      <c r="AS689" s="33"/>
    </row>
    <row r="690" spans="1:45">
      <c r="A690" s="30"/>
      <c r="B690" s="29"/>
      <c r="C690" s="31"/>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3"/>
      <c r="AF690" s="33"/>
      <c r="AG690" s="33"/>
      <c r="AH690" s="33"/>
      <c r="AI690" s="33"/>
      <c r="AJ690" s="33"/>
      <c r="AK690" s="33"/>
      <c r="AL690" s="33"/>
      <c r="AM690" s="33"/>
      <c r="AN690" s="33"/>
      <c r="AO690" s="33"/>
      <c r="AP690" s="33"/>
      <c r="AQ690" s="33"/>
      <c r="AR690" s="33"/>
      <c r="AS690" s="33"/>
    </row>
    <row r="691" spans="1:45">
      <c r="A691" s="30"/>
      <c r="B691" s="29"/>
      <c r="C691" s="31"/>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3"/>
      <c r="AF691" s="33"/>
      <c r="AG691" s="33"/>
      <c r="AH691" s="33"/>
      <c r="AI691" s="33"/>
      <c r="AJ691" s="33"/>
      <c r="AK691" s="33"/>
      <c r="AL691" s="33"/>
      <c r="AM691" s="33"/>
      <c r="AN691" s="33"/>
      <c r="AO691" s="33"/>
      <c r="AP691" s="33"/>
      <c r="AQ691" s="33"/>
      <c r="AR691" s="33"/>
      <c r="AS691" s="33"/>
    </row>
    <row r="692" spans="1:45">
      <c r="A692" s="30"/>
      <c r="B692" s="29"/>
      <c r="C692" s="31"/>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3"/>
      <c r="AF692" s="33"/>
      <c r="AG692" s="33"/>
      <c r="AH692" s="33"/>
      <c r="AI692" s="33"/>
      <c r="AJ692" s="33"/>
      <c r="AK692" s="33"/>
      <c r="AL692" s="33"/>
      <c r="AM692" s="33"/>
      <c r="AN692" s="33"/>
      <c r="AO692" s="33"/>
      <c r="AP692" s="33"/>
      <c r="AQ692" s="33"/>
      <c r="AR692" s="33"/>
      <c r="AS692" s="33"/>
    </row>
    <row r="693" spans="1:45">
      <c r="A693" s="30"/>
      <c r="B693" s="29"/>
      <c r="C693" s="31"/>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3"/>
      <c r="AF693" s="33"/>
      <c r="AG693" s="33"/>
      <c r="AH693" s="33"/>
      <c r="AI693" s="33"/>
      <c r="AJ693" s="33"/>
      <c r="AK693" s="33"/>
      <c r="AL693" s="33"/>
      <c r="AM693" s="33"/>
      <c r="AN693" s="33"/>
      <c r="AO693" s="33"/>
      <c r="AP693" s="33"/>
      <c r="AQ693" s="33"/>
      <c r="AR693" s="33"/>
      <c r="AS693" s="33"/>
    </row>
    <row r="694" spans="1:45">
      <c r="A694" s="30"/>
      <c r="B694" s="29"/>
      <c r="C694" s="31"/>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3"/>
      <c r="AF694" s="33"/>
      <c r="AG694" s="33"/>
      <c r="AH694" s="33"/>
      <c r="AI694" s="33"/>
      <c r="AJ694" s="33"/>
      <c r="AK694" s="33"/>
      <c r="AL694" s="33"/>
      <c r="AM694" s="33"/>
      <c r="AN694" s="33"/>
      <c r="AO694" s="33"/>
      <c r="AP694" s="33"/>
      <c r="AQ694" s="33"/>
      <c r="AR694" s="33"/>
      <c r="AS694" s="33"/>
    </row>
    <row r="695" spans="1:45">
      <c r="A695" s="30"/>
      <c r="B695" s="29"/>
      <c r="C695" s="31"/>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3"/>
      <c r="AF695" s="33"/>
      <c r="AG695" s="33"/>
      <c r="AH695" s="33"/>
      <c r="AI695" s="33"/>
      <c r="AJ695" s="33"/>
      <c r="AK695" s="33"/>
      <c r="AL695" s="33"/>
      <c r="AM695" s="33"/>
      <c r="AN695" s="33"/>
      <c r="AO695" s="33"/>
      <c r="AP695" s="33"/>
      <c r="AQ695" s="33"/>
      <c r="AR695" s="33"/>
      <c r="AS695" s="33"/>
    </row>
    <row r="696" spans="1:45">
      <c r="A696" s="30"/>
      <c r="B696" s="29"/>
      <c r="C696" s="31"/>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3"/>
      <c r="AF696" s="33"/>
      <c r="AG696" s="33"/>
      <c r="AH696" s="33"/>
      <c r="AI696" s="33"/>
      <c r="AJ696" s="33"/>
      <c r="AK696" s="33"/>
      <c r="AL696" s="33"/>
      <c r="AM696" s="33"/>
      <c r="AN696" s="33"/>
      <c r="AO696" s="33"/>
      <c r="AP696" s="33"/>
      <c r="AQ696" s="33"/>
      <c r="AR696" s="33"/>
      <c r="AS696" s="33"/>
    </row>
    <row r="697" spans="1:45">
      <c r="A697" s="30"/>
      <c r="B697" s="29"/>
      <c r="C697" s="31"/>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3"/>
      <c r="AF697" s="33"/>
      <c r="AG697" s="33"/>
      <c r="AH697" s="33"/>
      <c r="AI697" s="33"/>
      <c r="AJ697" s="33"/>
      <c r="AK697" s="33"/>
      <c r="AL697" s="33"/>
      <c r="AM697" s="33"/>
      <c r="AN697" s="33"/>
      <c r="AO697" s="33"/>
      <c r="AP697" s="33"/>
      <c r="AQ697" s="33"/>
      <c r="AR697" s="33"/>
      <c r="AS697" s="33"/>
    </row>
    <row r="698" spans="1:45">
      <c r="A698" s="30"/>
      <c r="B698" s="29"/>
      <c r="C698" s="31"/>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3"/>
      <c r="AF698" s="33"/>
      <c r="AG698" s="33"/>
      <c r="AH698" s="33"/>
      <c r="AI698" s="33"/>
      <c r="AJ698" s="33"/>
      <c r="AK698" s="33"/>
      <c r="AL698" s="33"/>
      <c r="AM698" s="33"/>
      <c r="AN698" s="33"/>
      <c r="AO698" s="33"/>
      <c r="AP698" s="33"/>
      <c r="AQ698" s="33"/>
      <c r="AR698" s="33"/>
      <c r="AS698" s="33"/>
    </row>
    <row r="699" spans="1:45">
      <c r="A699" s="30"/>
      <c r="B699" s="29"/>
      <c r="C699" s="31"/>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3"/>
      <c r="AF699" s="33"/>
      <c r="AG699" s="33"/>
      <c r="AH699" s="33"/>
      <c r="AI699" s="33"/>
      <c r="AJ699" s="33"/>
      <c r="AK699" s="33"/>
      <c r="AL699" s="33"/>
      <c r="AM699" s="33"/>
      <c r="AN699" s="33"/>
      <c r="AO699" s="33"/>
      <c r="AP699" s="33"/>
      <c r="AQ699" s="33"/>
      <c r="AR699" s="33"/>
      <c r="AS699" s="33"/>
    </row>
    <row r="700" spans="1:45">
      <c r="A700" s="30"/>
      <c r="B700" s="29"/>
      <c r="C700" s="31"/>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3"/>
      <c r="AF700" s="33"/>
      <c r="AG700" s="33"/>
      <c r="AH700" s="33"/>
      <c r="AI700" s="33"/>
      <c r="AJ700" s="33"/>
      <c r="AK700" s="33"/>
      <c r="AL700" s="33"/>
      <c r="AM700" s="33"/>
      <c r="AN700" s="33"/>
      <c r="AO700" s="33"/>
      <c r="AP700" s="33"/>
      <c r="AQ700" s="33"/>
      <c r="AR700" s="33"/>
      <c r="AS700" s="33"/>
    </row>
    <row r="701" spans="1:45">
      <c r="A701" s="30"/>
      <c r="B701" s="29"/>
      <c r="C701" s="31"/>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3"/>
      <c r="AF701" s="33"/>
      <c r="AG701" s="33"/>
      <c r="AH701" s="33"/>
      <c r="AI701" s="33"/>
      <c r="AJ701" s="33"/>
      <c r="AK701" s="33"/>
      <c r="AL701" s="33"/>
      <c r="AM701" s="33"/>
      <c r="AN701" s="33"/>
      <c r="AO701" s="33"/>
      <c r="AP701" s="33"/>
      <c r="AQ701" s="33"/>
      <c r="AR701" s="33"/>
      <c r="AS701" s="33"/>
    </row>
    <row r="702" spans="1:45">
      <c r="A702" s="30"/>
      <c r="B702" s="29"/>
      <c r="C702" s="31"/>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3"/>
      <c r="AF702" s="33"/>
      <c r="AG702" s="33"/>
      <c r="AH702" s="33"/>
      <c r="AI702" s="33"/>
      <c r="AJ702" s="33"/>
      <c r="AK702" s="33"/>
      <c r="AL702" s="33"/>
      <c r="AM702" s="33"/>
      <c r="AN702" s="33"/>
      <c r="AO702" s="33"/>
      <c r="AP702" s="33"/>
      <c r="AQ702" s="33"/>
      <c r="AR702" s="33"/>
      <c r="AS702" s="33"/>
    </row>
    <row r="703" spans="1:45">
      <c r="A703" s="30"/>
      <c r="B703" s="29"/>
      <c r="C703" s="31"/>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3"/>
      <c r="AF703" s="33"/>
      <c r="AG703" s="33"/>
      <c r="AH703" s="33"/>
      <c r="AI703" s="33"/>
      <c r="AJ703" s="33"/>
      <c r="AK703" s="33"/>
      <c r="AL703" s="33"/>
      <c r="AM703" s="33"/>
      <c r="AN703" s="33"/>
      <c r="AO703" s="33"/>
      <c r="AP703" s="33"/>
      <c r="AQ703" s="33"/>
      <c r="AR703" s="33"/>
      <c r="AS703" s="33"/>
    </row>
    <row r="704" spans="1:45">
      <c r="A704" s="30"/>
      <c r="B704" s="29"/>
      <c r="C704" s="31"/>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3"/>
      <c r="AF704" s="33"/>
      <c r="AG704" s="33"/>
      <c r="AH704" s="33"/>
      <c r="AI704" s="33"/>
      <c r="AJ704" s="33"/>
      <c r="AK704" s="33"/>
      <c r="AL704" s="33"/>
      <c r="AM704" s="33"/>
      <c r="AN704" s="33"/>
      <c r="AO704" s="33"/>
      <c r="AP704" s="33"/>
      <c r="AQ704" s="33"/>
      <c r="AR704" s="33"/>
      <c r="AS704" s="33"/>
    </row>
    <row r="705" spans="1:45">
      <c r="A705" s="30"/>
      <c r="B705" s="29"/>
      <c r="C705" s="31"/>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3"/>
      <c r="AF705" s="33"/>
      <c r="AG705" s="33"/>
      <c r="AH705" s="33"/>
      <c r="AI705" s="33"/>
      <c r="AJ705" s="33"/>
      <c r="AK705" s="33"/>
      <c r="AL705" s="33"/>
      <c r="AM705" s="33"/>
      <c r="AN705" s="33"/>
      <c r="AO705" s="33"/>
      <c r="AP705" s="33"/>
      <c r="AQ705" s="33"/>
      <c r="AR705" s="33"/>
      <c r="AS705" s="33"/>
    </row>
    <row r="706" spans="1:45">
      <c r="A706" s="30"/>
      <c r="B706" s="29"/>
      <c r="C706" s="31"/>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3"/>
      <c r="AF706" s="33"/>
      <c r="AG706" s="33"/>
      <c r="AH706" s="33"/>
      <c r="AI706" s="33"/>
      <c r="AJ706" s="33"/>
      <c r="AK706" s="33"/>
      <c r="AL706" s="33"/>
      <c r="AM706" s="33"/>
      <c r="AN706" s="33"/>
      <c r="AO706" s="33"/>
      <c r="AP706" s="33"/>
      <c r="AQ706" s="33"/>
      <c r="AR706" s="33"/>
      <c r="AS706" s="33"/>
    </row>
    <row r="707" spans="1:45">
      <c r="A707" s="30"/>
      <c r="B707" s="29"/>
      <c r="C707" s="31"/>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3"/>
      <c r="AF707" s="33"/>
      <c r="AG707" s="33"/>
      <c r="AH707" s="33"/>
      <c r="AI707" s="33"/>
      <c r="AJ707" s="33"/>
      <c r="AK707" s="33"/>
      <c r="AL707" s="33"/>
      <c r="AM707" s="33"/>
      <c r="AN707" s="33"/>
      <c r="AO707" s="33"/>
      <c r="AP707" s="33"/>
      <c r="AQ707" s="33"/>
      <c r="AR707" s="33"/>
      <c r="AS707" s="33"/>
    </row>
    <row r="708" spans="1:45">
      <c r="A708" s="30"/>
      <c r="B708" s="29"/>
      <c r="C708" s="31"/>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3"/>
      <c r="AF708" s="33"/>
      <c r="AG708" s="33"/>
      <c r="AH708" s="33"/>
      <c r="AI708" s="33"/>
      <c r="AJ708" s="33"/>
      <c r="AK708" s="33"/>
      <c r="AL708" s="33"/>
      <c r="AM708" s="33"/>
      <c r="AN708" s="33"/>
      <c r="AO708" s="33"/>
      <c r="AP708" s="33"/>
      <c r="AQ708" s="33"/>
      <c r="AR708" s="33"/>
      <c r="AS708" s="33"/>
    </row>
    <row r="709" spans="1:45">
      <c r="A709" s="30"/>
      <c r="B709" s="29"/>
      <c r="C709" s="31"/>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3"/>
      <c r="AF709" s="33"/>
      <c r="AG709" s="33"/>
      <c r="AH709" s="33"/>
      <c r="AI709" s="33"/>
      <c r="AJ709" s="33"/>
      <c r="AK709" s="33"/>
      <c r="AL709" s="33"/>
      <c r="AM709" s="33"/>
      <c r="AN709" s="33"/>
      <c r="AO709" s="33"/>
      <c r="AP709" s="33"/>
      <c r="AQ709" s="33"/>
      <c r="AR709" s="33"/>
      <c r="AS709" s="33"/>
    </row>
    <row r="710" spans="1:45">
      <c r="A710" s="30"/>
      <c r="B710" s="29"/>
      <c r="C710" s="31"/>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3"/>
      <c r="AF710" s="33"/>
      <c r="AG710" s="33"/>
      <c r="AH710" s="33"/>
      <c r="AI710" s="33"/>
      <c r="AJ710" s="33"/>
      <c r="AK710" s="33"/>
      <c r="AL710" s="33"/>
      <c r="AM710" s="33"/>
      <c r="AN710" s="33"/>
      <c r="AO710" s="33"/>
      <c r="AP710" s="33"/>
      <c r="AQ710" s="33"/>
      <c r="AR710" s="33"/>
      <c r="AS710" s="33"/>
    </row>
    <row r="711" spans="1:45">
      <c r="A711" s="30"/>
      <c r="B711" s="29"/>
      <c r="C711" s="31"/>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3"/>
      <c r="AF711" s="33"/>
      <c r="AG711" s="33"/>
      <c r="AH711" s="33"/>
      <c r="AI711" s="33"/>
      <c r="AJ711" s="33"/>
      <c r="AK711" s="33"/>
      <c r="AL711" s="33"/>
      <c r="AM711" s="33"/>
      <c r="AN711" s="33"/>
      <c r="AO711" s="33"/>
      <c r="AP711" s="33"/>
      <c r="AQ711" s="33"/>
      <c r="AR711" s="33"/>
      <c r="AS711" s="33"/>
    </row>
    <row r="712" spans="1:45">
      <c r="A712" s="30"/>
      <c r="B712" s="29"/>
      <c r="C712" s="31"/>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3"/>
      <c r="AF712" s="33"/>
      <c r="AG712" s="33"/>
      <c r="AH712" s="33"/>
      <c r="AI712" s="33"/>
      <c r="AJ712" s="33"/>
      <c r="AK712" s="33"/>
      <c r="AL712" s="33"/>
      <c r="AM712" s="33"/>
      <c r="AN712" s="33"/>
      <c r="AO712" s="33"/>
      <c r="AP712" s="33"/>
      <c r="AQ712" s="33"/>
      <c r="AR712" s="33"/>
      <c r="AS712" s="33"/>
    </row>
    <row r="713" spans="1:45">
      <c r="A713" s="30"/>
      <c r="B713" s="29"/>
      <c r="C713" s="31"/>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3"/>
      <c r="AF713" s="33"/>
      <c r="AG713" s="33"/>
      <c r="AH713" s="33"/>
      <c r="AI713" s="33"/>
      <c r="AJ713" s="33"/>
      <c r="AK713" s="33"/>
      <c r="AL713" s="33"/>
      <c r="AM713" s="33"/>
      <c r="AN713" s="33"/>
      <c r="AO713" s="33"/>
      <c r="AP713" s="33"/>
      <c r="AQ713" s="33"/>
      <c r="AR713" s="33"/>
      <c r="AS713" s="33"/>
    </row>
    <row r="714" spans="1:45">
      <c r="A714" s="30"/>
      <c r="B714" s="29"/>
      <c r="C714" s="31"/>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3"/>
      <c r="AF714" s="33"/>
      <c r="AG714" s="33"/>
      <c r="AH714" s="33"/>
      <c r="AI714" s="33"/>
      <c r="AJ714" s="33"/>
      <c r="AK714" s="33"/>
      <c r="AL714" s="33"/>
      <c r="AM714" s="33"/>
      <c r="AN714" s="33"/>
      <c r="AO714" s="33"/>
      <c r="AP714" s="33"/>
      <c r="AQ714" s="33"/>
      <c r="AR714" s="33"/>
      <c r="AS714" s="33"/>
    </row>
    <row r="715" spans="1:45">
      <c r="A715" s="30"/>
      <c r="B715" s="29"/>
      <c r="C715" s="31"/>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3"/>
      <c r="AF715" s="33"/>
      <c r="AG715" s="33"/>
      <c r="AH715" s="33"/>
      <c r="AI715" s="33"/>
      <c r="AJ715" s="33"/>
      <c r="AK715" s="33"/>
      <c r="AL715" s="33"/>
      <c r="AM715" s="33"/>
      <c r="AN715" s="33"/>
      <c r="AO715" s="33"/>
      <c r="AP715" s="33"/>
      <c r="AQ715" s="33"/>
      <c r="AR715" s="33"/>
      <c r="AS715" s="33"/>
    </row>
    <row r="716" spans="1:45">
      <c r="A716" s="30"/>
      <c r="B716" s="29"/>
      <c r="C716" s="31"/>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3"/>
      <c r="AF716" s="33"/>
      <c r="AG716" s="33"/>
      <c r="AH716" s="33"/>
      <c r="AI716" s="33"/>
      <c r="AJ716" s="33"/>
      <c r="AK716" s="33"/>
      <c r="AL716" s="33"/>
      <c r="AM716" s="33"/>
      <c r="AN716" s="33"/>
      <c r="AO716" s="33"/>
      <c r="AP716" s="33"/>
      <c r="AQ716" s="33"/>
      <c r="AR716" s="33"/>
      <c r="AS716" s="33"/>
    </row>
    <row r="717" spans="1:45">
      <c r="A717" s="30"/>
      <c r="B717" s="29"/>
      <c r="C717" s="31"/>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3"/>
      <c r="AF717" s="33"/>
      <c r="AG717" s="33"/>
      <c r="AH717" s="33"/>
      <c r="AI717" s="33"/>
      <c r="AJ717" s="33"/>
      <c r="AK717" s="33"/>
      <c r="AL717" s="33"/>
      <c r="AM717" s="33"/>
      <c r="AN717" s="33"/>
      <c r="AO717" s="33"/>
      <c r="AP717" s="33"/>
      <c r="AQ717" s="33"/>
      <c r="AR717" s="33"/>
      <c r="AS717" s="33"/>
    </row>
    <row r="718" spans="1:45">
      <c r="A718" s="30"/>
      <c r="B718" s="29"/>
      <c r="C718" s="31"/>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3"/>
      <c r="AF718" s="33"/>
      <c r="AG718" s="33"/>
      <c r="AH718" s="33"/>
      <c r="AI718" s="33"/>
      <c r="AJ718" s="33"/>
      <c r="AK718" s="33"/>
      <c r="AL718" s="33"/>
      <c r="AM718" s="33"/>
      <c r="AN718" s="33"/>
      <c r="AO718" s="33"/>
      <c r="AP718" s="33"/>
      <c r="AQ718" s="33"/>
      <c r="AR718" s="33"/>
      <c r="AS718" s="33"/>
    </row>
    <row r="719" spans="1:45">
      <c r="A719" s="30"/>
      <c r="B719" s="29"/>
      <c r="C719" s="31"/>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3"/>
      <c r="AF719" s="33"/>
      <c r="AG719" s="33"/>
      <c r="AH719" s="33"/>
      <c r="AI719" s="33"/>
      <c r="AJ719" s="33"/>
      <c r="AK719" s="33"/>
      <c r="AL719" s="33"/>
      <c r="AM719" s="33"/>
      <c r="AN719" s="33"/>
      <c r="AO719" s="33"/>
      <c r="AP719" s="33"/>
      <c r="AQ719" s="33"/>
      <c r="AR719" s="33"/>
      <c r="AS719" s="33"/>
    </row>
    <row r="720" spans="1:45">
      <c r="A720" s="30"/>
      <c r="B720" s="29"/>
      <c r="C720" s="31"/>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3"/>
      <c r="AF720" s="33"/>
      <c r="AG720" s="33"/>
      <c r="AH720" s="33"/>
      <c r="AI720" s="33"/>
      <c r="AJ720" s="33"/>
      <c r="AK720" s="33"/>
      <c r="AL720" s="33"/>
      <c r="AM720" s="33"/>
      <c r="AN720" s="33"/>
      <c r="AO720" s="33"/>
      <c r="AP720" s="33"/>
      <c r="AQ720" s="33"/>
      <c r="AR720" s="33"/>
      <c r="AS720" s="33"/>
    </row>
    <row r="721" spans="1:45">
      <c r="A721" s="30"/>
      <c r="B721" s="29"/>
      <c r="C721" s="31"/>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3"/>
      <c r="AF721" s="33"/>
      <c r="AG721" s="33"/>
      <c r="AH721" s="33"/>
      <c r="AI721" s="33"/>
      <c r="AJ721" s="33"/>
      <c r="AK721" s="33"/>
      <c r="AL721" s="33"/>
      <c r="AM721" s="33"/>
      <c r="AN721" s="33"/>
      <c r="AO721" s="33"/>
      <c r="AP721" s="33"/>
      <c r="AQ721" s="33"/>
      <c r="AR721" s="33"/>
      <c r="AS721" s="33"/>
    </row>
    <row r="722" spans="1:45">
      <c r="A722" s="30"/>
      <c r="B722" s="29"/>
      <c r="C722" s="31"/>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3"/>
      <c r="AF722" s="33"/>
      <c r="AG722" s="33"/>
      <c r="AH722" s="33"/>
      <c r="AI722" s="33"/>
      <c r="AJ722" s="33"/>
      <c r="AK722" s="33"/>
      <c r="AL722" s="33"/>
      <c r="AM722" s="33"/>
      <c r="AN722" s="33"/>
      <c r="AO722" s="33"/>
      <c r="AP722" s="33"/>
      <c r="AQ722" s="33"/>
      <c r="AR722" s="33"/>
      <c r="AS722" s="33"/>
    </row>
    <row r="723" spans="1:45">
      <c r="A723" s="30"/>
      <c r="B723" s="29"/>
      <c r="C723" s="31"/>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3"/>
      <c r="AF723" s="33"/>
      <c r="AG723" s="33"/>
      <c r="AH723" s="33"/>
      <c r="AI723" s="33"/>
      <c r="AJ723" s="33"/>
      <c r="AK723" s="33"/>
      <c r="AL723" s="33"/>
      <c r="AM723" s="33"/>
      <c r="AN723" s="33"/>
      <c r="AO723" s="33"/>
      <c r="AP723" s="33"/>
      <c r="AQ723" s="33"/>
      <c r="AR723" s="33"/>
      <c r="AS723" s="33"/>
    </row>
    <row r="724" spans="1:45">
      <c r="A724" s="30"/>
      <c r="B724" s="29"/>
      <c r="C724" s="31"/>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3"/>
      <c r="AF724" s="33"/>
      <c r="AG724" s="33"/>
      <c r="AH724" s="33"/>
      <c r="AI724" s="33"/>
      <c r="AJ724" s="33"/>
      <c r="AK724" s="33"/>
      <c r="AL724" s="33"/>
      <c r="AM724" s="33"/>
      <c r="AN724" s="33"/>
      <c r="AO724" s="33"/>
      <c r="AP724" s="33"/>
      <c r="AQ724" s="33"/>
      <c r="AR724" s="33"/>
      <c r="AS724" s="33"/>
    </row>
    <row r="725" spans="1:45">
      <c r="A725" s="30"/>
      <c r="B725" s="29"/>
      <c r="C725" s="31"/>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3"/>
      <c r="AF725" s="33"/>
      <c r="AG725" s="33"/>
      <c r="AH725" s="33"/>
      <c r="AI725" s="33"/>
      <c r="AJ725" s="33"/>
      <c r="AK725" s="33"/>
      <c r="AL725" s="33"/>
      <c r="AM725" s="33"/>
      <c r="AN725" s="33"/>
      <c r="AO725" s="33"/>
      <c r="AP725" s="33"/>
      <c r="AQ725" s="33"/>
      <c r="AR725" s="33"/>
      <c r="AS725" s="33"/>
    </row>
    <row r="726" spans="1:45">
      <c r="A726" s="30"/>
      <c r="B726" s="29"/>
      <c r="C726" s="31"/>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3"/>
      <c r="AF726" s="33"/>
      <c r="AG726" s="33"/>
      <c r="AH726" s="33"/>
      <c r="AI726" s="33"/>
      <c r="AJ726" s="33"/>
      <c r="AK726" s="33"/>
      <c r="AL726" s="33"/>
      <c r="AM726" s="33"/>
      <c r="AN726" s="33"/>
      <c r="AO726" s="33"/>
      <c r="AP726" s="33"/>
      <c r="AQ726" s="33"/>
      <c r="AR726" s="33"/>
      <c r="AS726" s="33"/>
    </row>
    <row r="727" spans="1:45">
      <c r="A727" s="30"/>
      <c r="B727" s="29"/>
      <c r="C727" s="31"/>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3"/>
      <c r="AF727" s="33"/>
      <c r="AG727" s="33"/>
      <c r="AH727" s="33"/>
      <c r="AI727" s="33"/>
      <c r="AJ727" s="33"/>
      <c r="AK727" s="33"/>
      <c r="AL727" s="33"/>
      <c r="AM727" s="33"/>
      <c r="AN727" s="33"/>
      <c r="AO727" s="33"/>
      <c r="AP727" s="33"/>
      <c r="AQ727" s="33"/>
      <c r="AR727" s="33"/>
      <c r="AS727" s="33"/>
    </row>
    <row r="728" spans="1:45">
      <c r="A728" s="30"/>
      <c r="B728" s="29"/>
      <c r="C728" s="31"/>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3"/>
      <c r="AF728" s="33"/>
      <c r="AG728" s="33"/>
      <c r="AH728" s="33"/>
      <c r="AI728" s="33"/>
      <c r="AJ728" s="33"/>
      <c r="AK728" s="33"/>
      <c r="AL728" s="33"/>
      <c r="AM728" s="33"/>
      <c r="AN728" s="33"/>
      <c r="AO728" s="33"/>
      <c r="AP728" s="33"/>
      <c r="AQ728" s="33"/>
      <c r="AR728" s="33"/>
      <c r="AS728" s="33"/>
    </row>
    <row r="729" spans="1:45">
      <c r="A729" s="30"/>
      <c r="B729" s="29"/>
      <c r="C729" s="31"/>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3"/>
      <c r="AF729" s="33"/>
      <c r="AG729" s="33"/>
      <c r="AH729" s="33"/>
      <c r="AI729" s="33"/>
      <c r="AJ729" s="33"/>
      <c r="AK729" s="33"/>
      <c r="AL729" s="33"/>
      <c r="AM729" s="33"/>
      <c r="AN729" s="33"/>
      <c r="AO729" s="33"/>
      <c r="AP729" s="33"/>
      <c r="AQ729" s="33"/>
      <c r="AR729" s="33"/>
      <c r="AS729" s="33"/>
    </row>
    <row r="730" spans="1:45">
      <c r="A730" s="30"/>
      <c r="B730" s="29"/>
      <c r="C730" s="31"/>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3"/>
      <c r="AF730" s="33"/>
      <c r="AG730" s="33"/>
      <c r="AH730" s="33"/>
      <c r="AI730" s="33"/>
      <c r="AJ730" s="33"/>
      <c r="AK730" s="33"/>
      <c r="AL730" s="33"/>
      <c r="AM730" s="33"/>
      <c r="AN730" s="33"/>
      <c r="AO730" s="33"/>
      <c r="AP730" s="33"/>
      <c r="AQ730" s="33"/>
      <c r="AR730" s="33"/>
      <c r="AS730" s="33"/>
    </row>
    <row r="731" spans="1:45">
      <c r="A731" s="30"/>
      <c r="B731" s="29"/>
      <c r="C731" s="31"/>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3"/>
      <c r="AF731" s="33"/>
      <c r="AG731" s="33"/>
      <c r="AH731" s="33"/>
      <c r="AI731" s="33"/>
      <c r="AJ731" s="33"/>
      <c r="AK731" s="33"/>
      <c r="AL731" s="33"/>
      <c r="AM731" s="33"/>
      <c r="AN731" s="33"/>
      <c r="AO731" s="33"/>
      <c r="AP731" s="33"/>
      <c r="AQ731" s="33"/>
      <c r="AR731" s="33"/>
      <c r="AS731" s="33"/>
    </row>
    <row r="732" spans="1:45">
      <c r="A732" s="30"/>
      <c r="B732" s="29"/>
      <c r="C732" s="31"/>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3"/>
      <c r="AF732" s="33"/>
      <c r="AG732" s="33"/>
      <c r="AH732" s="33"/>
      <c r="AI732" s="33"/>
      <c r="AJ732" s="33"/>
      <c r="AK732" s="33"/>
      <c r="AL732" s="33"/>
      <c r="AM732" s="33"/>
      <c r="AN732" s="33"/>
      <c r="AO732" s="33"/>
      <c r="AP732" s="33"/>
      <c r="AQ732" s="33"/>
      <c r="AR732" s="33"/>
      <c r="AS732" s="33"/>
    </row>
    <row r="733" spans="1:45">
      <c r="A733" s="30"/>
      <c r="B733" s="29"/>
      <c r="C733" s="31"/>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3"/>
      <c r="AF733" s="33"/>
      <c r="AG733" s="33"/>
      <c r="AH733" s="33"/>
      <c r="AI733" s="33"/>
      <c r="AJ733" s="33"/>
      <c r="AK733" s="33"/>
      <c r="AL733" s="33"/>
      <c r="AM733" s="33"/>
      <c r="AN733" s="33"/>
      <c r="AO733" s="33"/>
      <c r="AP733" s="33"/>
      <c r="AQ733" s="33"/>
      <c r="AR733" s="33"/>
      <c r="AS733" s="33"/>
    </row>
    <row r="734" spans="1:45">
      <c r="A734" s="30"/>
      <c r="B734" s="29"/>
      <c r="C734" s="31"/>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3"/>
      <c r="AF734" s="33"/>
      <c r="AG734" s="33"/>
      <c r="AH734" s="33"/>
      <c r="AI734" s="33"/>
      <c r="AJ734" s="33"/>
      <c r="AK734" s="33"/>
      <c r="AL734" s="33"/>
      <c r="AM734" s="33"/>
      <c r="AN734" s="33"/>
      <c r="AO734" s="33"/>
      <c r="AP734" s="33"/>
      <c r="AQ734" s="33"/>
      <c r="AR734" s="33"/>
      <c r="AS734" s="33"/>
    </row>
    <row r="735" spans="1:45">
      <c r="A735" s="30"/>
      <c r="B735" s="29"/>
      <c r="C735" s="31"/>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3"/>
      <c r="AF735" s="33"/>
      <c r="AG735" s="33"/>
      <c r="AH735" s="33"/>
      <c r="AI735" s="33"/>
      <c r="AJ735" s="33"/>
      <c r="AK735" s="33"/>
      <c r="AL735" s="33"/>
      <c r="AM735" s="33"/>
      <c r="AN735" s="33"/>
      <c r="AO735" s="33"/>
      <c r="AP735" s="33"/>
      <c r="AQ735" s="33"/>
      <c r="AR735" s="33"/>
      <c r="AS735" s="33"/>
    </row>
    <row r="736" spans="1:45">
      <c r="A736" s="30"/>
      <c r="B736" s="29"/>
      <c r="C736" s="31"/>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3"/>
      <c r="AF736" s="33"/>
      <c r="AG736" s="33"/>
      <c r="AH736" s="33"/>
      <c r="AI736" s="33"/>
      <c r="AJ736" s="33"/>
      <c r="AK736" s="33"/>
      <c r="AL736" s="33"/>
      <c r="AM736" s="33"/>
      <c r="AN736" s="33"/>
      <c r="AO736" s="33"/>
      <c r="AP736" s="33"/>
      <c r="AQ736" s="33"/>
      <c r="AR736" s="33"/>
      <c r="AS736" s="33"/>
    </row>
    <row r="737" spans="1:45">
      <c r="A737" s="30"/>
      <c r="B737" s="29"/>
      <c r="C737" s="31"/>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3"/>
      <c r="AF737" s="33"/>
      <c r="AG737" s="33"/>
      <c r="AH737" s="33"/>
      <c r="AI737" s="33"/>
      <c r="AJ737" s="33"/>
      <c r="AK737" s="33"/>
      <c r="AL737" s="33"/>
      <c r="AM737" s="33"/>
      <c r="AN737" s="33"/>
      <c r="AO737" s="33"/>
      <c r="AP737" s="33"/>
      <c r="AQ737" s="33"/>
      <c r="AR737" s="33"/>
      <c r="AS737" s="33"/>
    </row>
    <row r="738" spans="1:45">
      <c r="A738" s="30"/>
      <c r="B738" s="29"/>
      <c r="C738" s="31"/>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3"/>
      <c r="AF738" s="33"/>
      <c r="AG738" s="33"/>
      <c r="AH738" s="33"/>
      <c r="AI738" s="33"/>
      <c r="AJ738" s="33"/>
      <c r="AK738" s="33"/>
      <c r="AL738" s="33"/>
      <c r="AM738" s="33"/>
      <c r="AN738" s="33"/>
      <c r="AO738" s="33"/>
      <c r="AP738" s="33"/>
      <c r="AQ738" s="33"/>
      <c r="AR738" s="33"/>
      <c r="AS738" s="33"/>
    </row>
    <row r="739" spans="1:45">
      <c r="A739" s="30"/>
      <c r="B739" s="29"/>
      <c r="C739" s="31"/>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3"/>
      <c r="AF739" s="33"/>
      <c r="AG739" s="33"/>
      <c r="AH739" s="33"/>
      <c r="AI739" s="33"/>
      <c r="AJ739" s="33"/>
      <c r="AK739" s="33"/>
      <c r="AL739" s="33"/>
      <c r="AM739" s="33"/>
      <c r="AN739" s="33"/>
      <c r="AO739" s="33"/>
      <c r="AP739" s="33"/>
      <c r="AQ739" s="33"/>
      <c r="AR739" s="33"/>
      <c r="AS739" s="33"/>
    </row>
    <row r="740" spans="1:45">
      <c r="A740" s="30"/>
      <c r="B740" s="29"/>
      <c r="C740" s="31"/>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3"/>
      <c r="AF740" s="33"/>
      <c r="AG740" s="33"/>
      <c r="AH740" s="33"/>
      <c r="AI740" s="33"/>
      <c r="AJ740" s="33"/>
      <c r="AK740" s="33"/>
      <c r="AL740" s="33"/>
      <c r="AM740" s="33"/>
      <c r="AN740" s="33"/>
      <c r="AO740" s="33"/>
      <c r="AP740" s="33"/>
      <c r="AQ740" s="33"/>
      <c r="AR740" s="33"/>
      <c r="AS740" s="33"/>
    </row>
    <row r="741" spans="1:45">
      <c r="A741" s="30"/>
      <c r="B741" s="29"/>
      <c r="C741" s="31"/>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3"/>
      <c r="AF741" s="33"/>
      <c r="AG741" s="33"/>
      <c r="AH741" s="33"/>
      <c r="AI741" s="33"/>
      <c r="AJ741" s="33"/>
      <c r="AK741" s="33"/>
      <c r="AL741" s="33"/>
      <c r="AM741" s="33"/>
      <c r="AN741" s="33"/>
      <c r="AO741" s="33"/>
      <c r="AP741" s="33"/>
      <c r="AQ741" s="33"/>
      <c r="AR741" s="33"/>
      <c r="AS741" s="33"/>
    </row>
    <row r="742" spans="1:45">
      <c r="A742" s="30"/>
      <c r="B742" s="29"/>
      <c r="C742" s="31"/>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3"/>
      <c r="AF742" s="33"/>
      <c r="AG742" s="33"/>
      <c r="AH742" s="33"/>
      <c r="AI742" s="33"/>
      <c r="AJ742" s="33"/>
      <c r="AK742" s="33"/>
      <c r="AL742" s="33"/>
      <c r="AM742" s="33"/>
      <c r="AN742" s="33"/>
      <c r="AO742" s="33"/>
      <c r="AP742" s="33"/>
      <c r="AQ742" s="33"/>
      <c r="AR742" s="33"/>
      <c r="AS742" s="33"/>
    </row>
    <row r="743" spans="1:45">
      <c r="A743" s="30"/>
      <c r="B743" s="29"/>
      <c r="C743" s="31"/>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3"/>
      <c r="AF743" s="33"/>
      <c r="AG743" s="33"/>
      <c r="AH743" s="33"/>
      <c r="AI743" s="33"/>
      <c r="AJ743" s="33"/>
      <c r="AK743" s="33"/>
      <c r="AL743" s="33"/>
      <c r="AM743" s="33"/>
      <c r="AN743" s="33"/>
      <c r="AO743" s="33"/>
      <c r="AP743" s="33"/>
      <c r="AQ743" s="33"/>
      <c r="AR743" s="33"/>
      <c r="AS743" s="33"/>
    </row>
    <row r="744" spans="1:45">
      <c r="A744" s="30"/>
      <c r="B744" s="29"/>
      <c r="C744" s="31"/>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3"/>
      <c r="AF744" s="33"/>
      <c r="AG744" s="33"/>
      <c r="AH744" s="33"/>
      <c r="AI744" s="33"/>
      <c r="AJ744" s="33"/>
      <c r="AK744" s="33"/>
      <c r="AL744" s="33"/>
      <c r="AM744" s="33"/>
      <c r="AN744" s="33"/>
      <c r="AO744" s="33"/>
      <c r="AP744" s="33"/>
      <c r="AQ744" s="33"/>
      <c r="AR744" s="33"/>
      <c r="AS744" s="33"/>
    </row>
    <row r="745" spans="1:45">
      <c r="A745" s="30"/>
      <c r="B745" s="29"/>
      <c r="C745" s="31"/>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3"/>
      <c r="AF745" s="33"/>
      <c r="AG745" s="33"/>
      <c r="AH745" s="33"/>
      <c r="AI745" s="33"/>
      <c r="AJ745" s="33"/>
      <c r="AK745" s="33"/>
      <c r="AL745" s="33"/>
      <c r="AM745" s="33"/>
      <c r="AN745" s="33"/>
      <c r="AO745" s="33"/>
      <c r="AP745" s="33"/>
      <c r="AQ745" s="33"/>
      <c r="AR745" s="33"/>
      <c r="AS745" s="33"/>
    </row>
    <row r="746" spans="1:45">
      <c r="A746" s="30"/>
      <c r="B746" s="29"/>
      <c r="C746" s="31"/>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3"/>
      <c r="AF746" s="33"/>
      <c r="AG746" s="33"/>
      <c r="AH746" s="33"/>
      <c r="AI746" s="33"/>
      <c r="AJ746" s="33"/>
      <c r="AK746" s="33"/>
      <c r="AL746" s="33"/>
      <c r="AM746" s="33"/>
      <c r="AN746" s="33"/>
      <c r="AO746" s="33"/>
      <c r="AP746" s="33"/>
      <c r="AQ746" s="33"/>
      <c r="AR746" s="33"/>
      <c r="AS746" s="33"/>
    </row>
    <row r="747" spans="1:45">
      <c r="A747" s="30"/>
      <c r="B747" s="29"/>
      <c r="C747" s="31"/>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3"/>
      <c r="AF747" s="33"/>
      <c r="AG747" s="33"/>
      <c r="AH747" s="33"/>
      <c r="AI747" s="33"/>
      <c r="AJ747" s="33"/>
      <c r="AK747" s="33"/>
      <c r="AL747" s="33"/>
      <c r="AM747" s="33"/>
      <c r="AN747" s="33"/>
      <c r="AO747" s="33"/>
      <c r="AP747" s="33"/>
      <c r="AQ747" s="33"/>
      <c r="AR747" s="33"/>
      <c r="AS747" s="33"/>
    </row>
    <row r="748" spans="1:45">
      <c r="A748" s="30"/>
      <c r="B748" s="29"/>
      <c r="C748" s="31"/>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3"/>
      <c r="AF748" s="33"/>
      <c r="AG748" s="33"/>
      <c r="AH748" s="33"/>
      <c r="AI748" s="33"/>
      <c r="AJ748" s="33"/>
      <c r="AK748" s="33"/>
      <c r="AL748" s="33"/>
      <c r="AM748" s="33"/>
      <c r="AN748" s="33"/>
      <c r="AO748" s="33"/>
      <c r="AP748" s="33"/>
      <c r="AQ748" s="33"/>
      <c r="AR748" s="33"/>
      <c r="AS748" s="33"/>
    </row>
    <row r="749" spans="1:45">
      <c r="A749" s="30"/>
      <c r="B749" s="29"/>
      <c r="C749" s="31"/>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3"/>
      <c r="AF749" s="33"/>
      <c r="AG749" s="33"/>
      <c r="AH749" s="33"/>
      <c r="AI749" s="33"/>
      <c r="AJ749" s="33"/>
      <c r="AK749" s="33"/>
      <c r="AL749" s="33"/>
      <c r="AM749" s="33"/>
      <c r="AN749" s="33"/>
      <c r="AO749" s="33"/>
      <c r="AP749" s="33"/>
      <c r="AQ749" s="33"/>
      <c r="AR749" s="33"/>
      <c r="AS749" s="33"/>
    </row>
    <row r="750" spans="1:45">
      <c r="A750" s="30"/>
      <c r="B750" s="29"/>
      <c r="C750" s="31"/>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3"/>
      <c r="AF750" s="33"/>
      <c r="AG750" s="33"/>
      <c r="AH750" s="33"/>
      <c r="AI750" s="33"/>
      <c r="AJ750" s="33"/>
      <c r="AK750" s="33"/>
      <c r="AL750" s="33"/>
      <c r="AM750" s="33"/>
      <c r="AN750" s="33"/>
      <c r="AO750" s="33"/>
      <c r="AP750" s="33"/>
      <c r="AQ750" s="33"/>
      <c r="AR750" s="33"/>
      <c r="AS750" s="33"/>
    </row>
    <row r="751" spans="1:45">
      <c r="A751" s="30"/>
      <c r="B751" s="29"/>
      <c r="C751" s="31"/>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3"/>
      <c r="AF751" s="33"/>
      <c r="AG751" s="33"/>
      <c r="AH751" s="33"/>
      <c r="AI751" s="33"/>
      <c r="AJ751" s="33"/>
      <c r="AK751" s="33"/>
      <c r="AL751" s="33"/>
      <c r="AM751" s="33"/>
      <c r="AN751" s="33"/>
      <c r="AO751" s="33"/>
      <c r="AP751" s="33"/>
      <c r="AQ751" s="33"/>
      <c r="AR751" s="33"/>
      <c r="AS751" s="33"/>
    </row>
    <row r="752" spans="1:45">
      <c r="A752" s="30"/>
      <c r="B752" s="29"/>
      <c r="C752" s="31"/>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3"/>
      <c r="AF752" s="33"/>
      <c r="AG752" s="33"/>
      <c r="AH752" s="33"/>
      <c r="AI752" s="33"/>
      <c r="AJ752" s="33"/>
      <c r="AK752" s="33"/>
      <c r="AL752" s="33"/>
      <c r="AM752" s="33"/>
      <c r="AN752" s="33"/>
      <c r="AO752" s="33"/>
      <c r="AP752" s="33"/>
      <c r="AQ752" s="33"/>
      <c r="AR752" s="33"/>
      <c r="AS752" s="33"/>
    </row>
    <row r="753" spans="1:45">
      <c r="A753" s="30"/>
      <c r="B753" s="29"/>
      <c r="C753" s="31"/>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3"/>
      <c r="AF753" s="33"/>
      <c r="AG753" s="33"/>
      <c r="AH753" s="33"/>
      <c r="AI753" s="33"/>
      <c r="AJ753" s="33"/>
      <c r="AK753" s="33"/>
      <c r="AL753" s="33"/>
      <c r="AM753" s="33"/>
      <c r="AN753" s="33"/>
      <c r="AO753" s="33"/>
      <c r="AP753" s="33"/>
      <c r="AQ753" s="33"/>
      <c r="AR753" s="33"/>
      <c r="AS753" s="33"/>
    </row>
    <row r="754" spans="1:45">
      <c r="A754" s="30"/>
      <c r="B754" s="29"/>
      <c r="C754" s="31"/>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3"/>
      <c r="AF754" s="33"/>
      <c r="AG754" s="33"/>
      <c r="AH754" s="33"/>
      <c r="AI754" s="33"/>
      <c r="AJ754" s="33"/>
      <c r="AK754" s="33"/>
      <c r="AL754" s="33"/>
      <c r="AM754" s="33"/>
      <c r="AN754" s="33"/>
      <c r="AO754" s="33"/>
      <c r="AP754" s="33"/>
      <c r="AQ754" s="33"/>
      <c r="AR754" s="33"/>
      <c r="AS754" s="33"/>
    </row>
    <row r="755" spans="1:45">
      <c r="A755" s="30"/>
      <c r="B755" s="29"/>
      <c r="C755" s="31"/>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3"/>
      <c r="AF755" s="33"/>
      <c r="AG755" s="33"/>
      <c r="AH755" s="33"/>
      <c r="AI755" s="33"/>
      <c r="AJ755" s="33"/>
      <c r="AK755" s="33"/>
      <c r="AL755" s="33"/>
      <c r="AM755" s="33"/>
      <c r="AN755" s="33"/>
      <c r="AO755" s="33"/>
      <c r="AP755" s="33"/>
      <c r="AQ755" s="33"/>
      <c r="AR755" s="33"/>
      <c r="AS755" s="33"/>
    </row>
    <row r="756" spans="1:45">
      <c r="A756" s="30"/>
      <c r="B756" s="29"/>
      <c r="C756" s="31"/>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3"/>
      <c r="AF756" s="33"/>
      <c r="AG756" s="33"/>
      <c r="AH756" s="33"/>
      <c r="AI756" s="33"/>
      <c r="AJ756" s="33"/>
      <c r="AK756" s="33"/>
      <c r="AL756" s="33"/>
      <c r="AM756" s="33"/>
      <c r="AN756" s="33"/>
      <c r="AO756" s="33"/>
      <c r="AP756" s="33"/>
      <c r="AQ756" s="33"/>
      <c r="AR756" s="33"/>
      <c r="AS756" s="33"/>
    </row>
    <row r="757" spans="1:45">
      <c r="A757" s="30"/>
      <c r="B757" s="29"/>
      <c r="C757" s="31"/>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3"/>
      <c r="AF757" s="33"/>
      <c r="AG757" s="33"/>
      <c r="AH757" s="33"/>
      <c r="AI757" s="33"/>
      <c r="AJ757" s="33"/>
      <c r="AK757" s="33"/>
      <c r="AL757" s="33"/>
      <c r="AM757" s="33"/>
      <c r="AN757" s="33"/>
      <c r="AO757" s="33"/>
      <c r="AP757" s="33"/>
      <c r="AQ757" s="33"/>
      <c r="AR757" s="33"/>
      <c r="AS757" s="33"/>
    </row>
    <row r="758" spans="1:45">
      <c r="A758" s="30"/>
      <c r="B758" s="29"/>
      <c r="C758" s="31"/>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3"/>
      <c r="AF758" s="33"/>
      <c r="AG758" s="33"/>
      <c r="AH758" s="33"/>
      <c r="AI758" s="33"/>
      <c r="AJ758" s="33"/>
      <c r="AK758" s="33"/>
      <c r="AL758" s="33"/>
      <c r="AM758" s="33"/>
      <c r="AN758" s="33"/>
      <c r="AO758" s="33"/>
      <c r="AP758" s="33"/>
      <c r="AQ758" s="33"/>
      <c r="AR758" s="33"/>
      <c r="AS758" s="33"/>
    </row>
    <row r="759" spans="1:45">
      <c r="A759" s="30"/>
      <c r="B759" s="29"/>
      <c r="C759" s="31"/>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3"/>
      <c r="AF759" s="33"/>
      <c r="AG759" s="33"/>
      <c r="AH759" s="33"/>
      <c r="AI759" s="33"/>
      <c r="AJ759" s="33"/>
      <c r="AK759" s="33"/>
      <c r="AL759" s="33"/>
      <c r="AM759" s="33"/>
      <c r="AN759" s="33"/>
      <c r="AO759" s="33"/>
      <c r="AP759" s="33"/>
      <c r="AQ759" s="33"/>
      <c r="AR759" s="33"/>
      <c r="AS759" s="33"/>
    </row>
    <row r="760" spans="1:45">
      <c r="A760" s="30"/>
      <c r="B760" s="29"/>
      <c r="C760" s="31"/>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3"/>
      <c r="AF760" s="33"/>
      <c r="AG760" s="33"/>
      <c r="AH760" s="33"/>
      <c r="AI760" s="33"/>
      <c r="AJ760" s="33"/>
      <c r="AK760" s="33"/>
      <c r="AL760" s="33"/>
      <c r="AM760" s="33"/>
      <c r="AN760" s="33"/>
      <c r="AO760" s="33"/>
      <c r="AP760" s="33"/>
      <c r="AQ760" s="33"/>
      <c r="AR760" s="33"/>
      <c r="AS760" s="33"/>
    </row>
    <row r="761" spans="1:45">
      <c r="A761" s="30"/>
      <c r="B761" s="29"/>
      <c r="C761" s="31"/>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3"/>
      <c r="AF761" s="33"/>
      <c r="AG761" s="33"/>
      <c r="AH761" s="33"/>
      <c r="AI761" s="33"/>
      <c r="AJ761" s="33"/>
      <c r="AK761" s="33"/>
      <c r="AL761" s="33"/>
      <c r="AM761" s="33"/>
      <c r="AN761" s="33"/>
      <c r="AO761" s="33"/>
      <c r="AP761" s="33"/>
      <c r="AQ761" s="33"/>
      <c r="AR761" s="33"/>
      <c r="AS761" s="33"/>
    </row>
    <row r="762" spans="1:45">
      <c r="A762" s="30"/>
      <c r="B762" s="29"/>
      <c r="C762" s="31"/>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3"/>
      <c r="AF762" s="33"/>
      <c r="AG762" s="33"/>
      <c r="AH762" s="33"/>
      <c r="AI762" s="33"/>
      <c r="AJ762" s="33"/>
      <c r="AK762" s="33"/>
      <c r="AL762" s="33"/>
      <c r="AM762" s="33"/>
      <c r="AN762" s="33"/>
      <c r="AO762" s="33"/>
      <c r="AP762" s="33"/>
      <c r="AQ762" s="33"/>
      <c r="AR762" s="33"/>
      <c r="AS762" s="33"/>
    </row>
    <row r="763" spans="1:45">
      <c r="A763" s="30"/>
      <c r="B763" s="29"/>
      <c r="C763" s="31"/>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3"/>
      <c r="AF763" s="33"/>
      <c r="AG763" s="33"/>
      <c r="AH763" s="33"/>
      <c r="AI763" s="33"/>
      <c r="AJ763" s="33"/>
      <c r="AK763" s="33"/>
      <c r="AL763" s="33"/>
      <c r="AM763" s="33"/>
      <c r="AN763" s="33"/>
      <c r="AO763" s="33"/>
      <c r="AP763" s="33"/>
      <c r="AQ763" s="33"/>
      <c r="AR763" s="33"/>
      <c r="AS763" s="33"/>
    </row>
    <row r="764" spans="1:45">
      <c r="A764" s="30"/>
      <c r="B764" s="29"/>
      <c r="C764" s="31"/>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3"/>
      <c r="AF764" s="33"/>
      <c r="AG764" s="33"/>
      <c r="AH764" s="33"/>
      <c r="AI764" s="33"/>
      <c r="AJ764" s="33"/>
      <c r="AK764" s="33"/>
      <c r="AL764" s="33"/>
      <c r="AM764" s="33"/>
      <c r="AN764" s="33"/>
      <c r="AO764" s="33"/>
      <c r="AP764" s="33"/>
      <c r="AQ764" s="33"/>
      <c r="AR764" s="33"/>
      <c r="AS764" s="33"/>
    </row>
    <row r="765" spans="1:45">
      <c r="A765" s="30"/>
      <c r="B765" s="29"/>
      <c r="C765" s="31"/>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3"/>
      <c r="AF765" s="33"/>
      <c r="AG765" s="33"/>
      <c r="AH765" s="33"/>
      <c r="AI765" s="33"/>
      <c r="AJ765" s="33"/>
      <c r="AK765" s="33"/>
      <c r="AL765" s="33"/>
      <c r="AM765" s="33"/>
      <c r="AN765" s="33"/>
      <c r="AO765" s="33"/>
      <c r="AP765" s="33"/>
      <c r="AQ765" s="33"/>
      <c r="AR765" s="33"/>
      <c r="AS765" s="33"/>
    </row>
    <row r="766" spans="1:45">
      <c r="A766" s="30"/>
      <c r="B766" s="29"/>
      <c r="C766" s="31"/>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3"/>
      <c r="AF766" s="33"/>
      <c r="AG766" s="33"/>
      <c r="AH766" s="33"/>
      <c r="AI766" s="33"/>
      <c r="AJ766" s="33"/>
      <c r="AK766" s="33"/>
      <c r="AL766" s="33"/>
      <c r="AM766" s="33"/>
      <c r="AN766" s="33"/>
      <c r="AO766" s="33"/>
      <c r="AP766" s="33"/>
      <c r="AQ766" s="33"/>
      <c r="AR766" s="33"/>
      <c r="AS766" s="33"/>
    </row>
    <row r="767" spans="1:45">
      <c r="A767" s="30"/>
      <c r="B767" s="29"/>
      <c r="C767" s="31"/>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3"/>
      <c r="AF767" s="33"/>
      <c r="AG767" s="33"/>
      <c r="AH767" s="33"/>
      <c r="AI767" s="33"/>
      <c r="AJ767" s="33"/>
      <c r="AK767" s="33"/>
      <c r="AL767" s="33"/>
      <c r="AM767" s="33"/>
      <c r="AN767" s="33"/>
      <c r="AO767" s="33"/>
      <c r="AP767" s="33"/>
      <c r="AQ767" s="33"/>
      <c r="AR767" s="33"/>
      <c r="AS767" s="33"/>
    </row>
    <row r="768" spans="1:45">
      <c r="A768" s="30"/>
      <c r="B768" s="29"/>
      <c r="C768" s="31"/>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3"/>
      <c r="AF768" s="33"/>
      <c r="AG768" s="33"/>
      <c r="AH768" s="33"/>
      <c r="AI768" s="33"/>
      <c r="AJ768" s="33"/>
      <c r="AK768" s="33"/>
      <c r="AL768" s="33"/>
      <c r="AM768" s="33"/>
      <c r="AN768" s="33"/>
      <c r="AO768" s="33"/>
      <c r="AP768" s="33"/>
      <c r="AQ768" s="33"/>
      <c r="AR768" s="33"/>
      <c r="AS768" s="33"/>
    </row>
    <row r="769" spans="1:45">
      <c r="A769" s="30"/>
      <c r="B769" s="29"/>
      <c r="C769" s="31"/>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3"/>
      <c r="AF769" s="33"/>
      <c r="AG769" s="33"/>
      <c r="AH769" s="33"/>
      <c r="AI769" s="33"/>
      <c r="AJ769" s="33"/>
      <c r="AK769" s="33"/>
      <c r="AL769" s="33"/>
      <c r="AM769" s="33"/>
      <c r="AN769" s="33"/>
      <c r="AO769" s="33"/>
      <c r="AP769" s="33"/>
      <c r="AQ769" s="33"/>
      <c r="AR769" s="33"/>
      <c r="AS769" s="33"/>
    </row>
    <row r="770" spans="1:45">
      <c r="A770" s="30"/>
      <c r="B770" s="29"/>
      <c r="C770" s="31"/>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3"/>
      <c r="AF770" s="33"/>
      <c r="AG770" s="33"/>
      <c r="AH770" s="33"/>
      <c r="AI770" s="33"/>
      <c r="AJ770" s="33"/>
      <c r="AK770" s="33"/>
      <c r="AL770" s="33"/>
      <c r="AM770" s="33"/>
      <c r="AN770" s="33"/>
      <c r="AO770" s="33"/>
      <c r="AP770" s="33"/>
      <c r="AQ770" s="33"/>
      <c r="AR770" s="33"/>
      <c r="AS770" s="33"/>
    </row>
    <row r="771" spans="1:45">
      <c r="A771" s="30"/>
      <c r="B771" s="29"/>
      <c r="C771" s="31"/>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3"/>
      <c r="AF771" s="33"/>
      <c r="AG771" s="33"/>
      <c r="AH771" s="33"/>
      <c r="AI771" s="33"/>
      <c r="AJ771" s="33"/>
      <c r="AK771" s="33"/>
      <c r="AL771" s="33"/>
      <c r="AM771" s="33"/>
      <c r="AN771" s="33"/>
      <c r="AO771" s="33"/>
      <c r="AP771" s="33"/>
      <c r="AQ771" s="33"/>
      <c r="AR771" s="33"/>
      <c r="AS771" s="33"/>
    </row>
    <row r="772" spans="1:45">
      <c r="A772" s="30"/>
      <c r="B772" s="29"/>
      <c r="C772" s="31"/>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3"/>
      <c r="AF772" s="33"/>
      <c r="AG772" s="33"/>
      <c r="AH772" s="33"/>
      <c r="AI772" s="33"/>
      <c r="AJ772" s="33"/>
      <c r="AK772" s="33"/>
      <c r="AL772" s="33"/>
      <c r="AM772" s="33"/>
      <c r="AN772" s="33"/>
      <c r="AO772" s="33"/>
      <c r="AP772" s="33"/>
      <c r="AQ772" s="33"/>
      <c r="AR772" s="33"/>
      <c r="AS772" s="33"/>
    </row>
    <row r="773" spans="1:45">
      <c r="A773" s="30"/>
      <c r="B773" s="29"/>
      <c r="C773" s="31"/>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3"/>
      <c r="AF773" s="33"/>
      <c r="AG773" s="33"/>
      <c r="AH773" s="33"/>
      <c r="AI773" s="33"/>
      <c r="AJ773" s="33"/>
      <c r="AK773" s="33"/>
      <c r="AL773" s="33"/>
      <c r="AM773" s="33"/>
      <c r="AN773" s="33"/>
      <c r="AO773" s="33"/>
      <c r="AP773" s="33"/>
      <c r="AQ773" s="33"/>
      <c r="AR773" s="33"/>
      <c r="AS773" s="33"/>
    </row>
    <row r="774" spans="1:45">
      <c r="A774" s="30"/>
      <c r="B774" s="29"/>
      <c r="C774" s="31"/>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3"/>
      <c r="AF774" s="33"/>
      <c r="AG774" s="33"/>
      <c r="AH774" s="33"/>
      <c r="AI774" s="33"/>
      <c r="AJ774" s="33"/>
      <c r="AK774" s="33"/>
      <c r="AL774" s="33"/>
      <c r="AM774" s="33"/>
      <c r="AN774" s="33"/>
      <c r="AO774" s="33"/>
      <c r="AP774" s="33"/>
      <c r="AQ774" s="33"/>
      <c r="AR774" s="33"/>
      <c r="AS774" s="33"/>
    </row>
    <row r="775" spans="1:45">
      <c r="A775" s="30"/>
      <c r="B775" s="29"/>
      <c r="C775" s="31"/>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3"/>
      <c r="AF775" s="33"/>
      <c r="AG775" s="33"/>
      <c r="AH775" s="33"/>
      <c r="AI775" s="33"/>
      <c r="AJ775" s="33"/>
      <c r="AK775" s="33"/>
      <c r="AL775" s="33"/>
      <c r="AM775" s="33"/>
      <c r="AN775" s="33"/>
      <c r="AO775" s="33"/>
      <c r="AP775" s="33"/>
      <c r="AQ775" s="33"/>
      <c r="AR775" s="33"/>
      <c r="AS775" s="33"/>
    </row>
    <row r="776" spans="1:45">
      <c r="A776" s="30"/>
      <c r="B776" s="29"/>
      <c r="C776" s="31"/>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3"/>
      <c r="AF776" s="33"/>
      <c r="AG776" s="33"/>
      <c r="AH776" s="33"/>
      <c r="AI776" s="33"/>
      <c r="AJ776" s="33"/>
      <c r="AK776" s="33"/>
      <c r="AL776" s="33"/>
      <c r="AM776" s="33"/>
      <c r="AN776" s="33"/>
      <c r="AO776" s="33"/>
      <c r="AP776" s="33"/>
      <c r="AQ776" s="33"/>
      <c r="AR776" s="33"/>
      <c r="AS776" s="33"/>
    </row>
    <row r="777" spans="1:45">
      <c r="A777" s="30"/>
      <c r="B777" s="29"/>
      <c r="C777" s="31"/>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3"/>
      <c r="AF777" s="33"/>
      <c r="AG777" s="33"/>
      <c r="AH777" s="33"/>
      <c r="AI777" s="33"/>
      <c r="AJ777" s="33"/>
      <c r="AK777" s="33"/>
      <c r="AL777" s="33"/>
      <c r="AM777" s="33"/>
      <c r="AN777" s="33"/>
      <c r="AO777" s="33"/>
      <c r="AP777" s="33"/>
      <c r="AQ777" s="33"/>
      <c r="AR777" s="33"/>
      <c r="AS777" s="33"/>
    </row>
    <row r="778" spans="1:45">
      <c r="A778" s="30"/>
      <c r="B778" s="29"/>
      <c r="C778" s="31"/>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3"/>
      <c r="AF778" s="33"/>
      <c r="AG778" s="33"/>
      <c r="AH778" s="33"/>
      <c r="AI778" s="33"/>
      <c r="AJ778" s="33"/>
      <c r="AK778" s="33"/>
      <c r="AL778" s="33"/>
      <c r="AM778" s="33"/>
      <c r="AN778" s="33"/>
      <c r="AO778" s="33"/>
      <c r="AP778" s="33"/>
      <c r="AQ778" s="33"/>
      <c r="AR778" s="33"/>
      <c r="AS778" s="33"/>
    </row>
    <row r="779" spans="1:45">
      <c r="A779" s="30"/>
      <c r="B779" s="29"/>
      <c r="C779" s="31"/>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3"/>
      <c r="AF779" s="33"/>
      <c r="AG779" s="33"/>
      <c r="AH779" s="33"/>
      <c r="AI779" s="33"/>
      <c r="AJ779" s="33"/>
      <c r="AK779" s="33"/>
      <c r="AL779" s="33"/>
      <c r="AM779" s="33"/>
      <c r="AN779" s="33"/>
      <c r="AO779" s="33"/>
      <c r="AP779" s="33"/>
      <c r="AQ779" s="33"/>
      <c r="AR779" s="33"/>
      <c r="AS779" s="33"/>
    </row>
    <row r="780" spans="1:45">
      <c r="A780" s="30"/>
      <c r="B780" s="29"/>
      <c r="C780" s="31"/>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3"/>
      <c r="AF780" s="33"/>
      <c r="AG780" s="33"/>
      <c r="AH780" s="33"/>
      <c r="AI780" s="33"/>
      <c r="AJ780" s="33"/>
      <c r="AK780" s="33"/>
      <c r="AL780" s="33"/>
      <c r="AM780" s="33"/>
      <c r="AN780" s="33"/>
      <c r="AO780" s="33"/>
      <c r="AP780" s="33"/>
      <c r="AQ780" s="33"/>
      <c r="AR780" s="33"/>
      <c r="AS780" s="33"/>
    </row>
    <row r="781" spans="1:45">
      <c r="A781" s="30"/>
      <c r="B781" s="29"/>
      <c r="C781" s="31"/>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3"/>
      <c r="AF781" s="33"/>
      <c r="AG781" s="33"/>
      <c r="AH781" s="33"/>
      <c r="AI781" s="33"/>
      <c r="AJ781" s="33"/>
      <c r="AK781" s="33"/>
      <c r="AL781" s="33"/>
      <c r="AM781" s="33"/>
      <c r="AN781" s="33"/>
      <c r="AO781" s="33"/>
      <c r="AP781" s="33"/>
      <c r="AQ781" s="33"/>
      <c r="AR781" s="33"/>
      <c r="AS781" s="33"/>
    </row>
    <row r="782" spans="1:45">
      <c r="A782" s="30"/>
      <c r="B782" s="29"/>
      <c r="C782" s="31"/>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3"/>
      <c r="AF782" s="33"/>
      <c r="AG782" s="33"/>
      <c r="AH782" s="33"/>
      <c r="AI782" s="33"/>
      <c r="AJ782" s="33"/>
      <c r="AK782" s="33"/>
      <c r="AL782" s="33"/>
      <c r="AM782" s="33"/>
      <c r="AN782" s="33"/>
      <c r="AO782" s="33"/>
      <c r="AP782" s="33"/>
      <c r="AQ782" s="33"/>
      <c r="AR782" s="33"/>
      <c r="AS782" s="33"/>
    </row>
    <row r="783" spans="1:45">
      <c r="A783" s="30"/>
      <c r="B783" s="29"/>
      <c r="C783" s="31"/>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3"/>
      <c r="AF783" s="33"/>
      <c r="AG783" s="33"/>
      <c r="AH783" s="33"/>
      <c r="AI783" s="33"/>
      <c r="AJ783" s="33"/>
      <c r="AK783" s="33"/>
      <c r="AL783" s="33"/>
      <c r="AM783" s="33"/>
      <c r="AN783" s="33"/>
      <c r="AO783" s="33"/>
      <c r="AP783" s="33"/>
      <c r="AQ783" s="33"/>
      <c r="AR783" s="33"/>
      <c r="AS783" s="33"/>
    </row>
    <row r="784" spans="1:45">
      <c r="A784" s="30"/>
      <c r="B784" s="29"/>
      <c r="C784" s="31"/>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3"/>
      <c r="AF784" s="33"/>
      <c r="AG784" s="33"/>
      <c r="AH784" s="33"/>
      <c r="AI784" s="33"/>
      <c r="AJ784" s="33"/>
      <c r="AK784" s="33"/>
      <c r="AL784" s="33"/>
      <c r="AM784" s="33"/>
      <c r="AN784" s="33"/>
      <c r="AO784" s="33"/>
      <c r="AP784" s="33"/>
      <c r="AQ784" s="33"/>
      <c r="AR784" s="33"/>
      <c r="AS784" s="33"/>
    </row>
    <row r="785" spans="1:45">
      <c r="A785" s="30"/>
      <c r="B785" s="29"/>
      <c r="C785" s="31"/>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3"/>
      <c r="AF785" s="33"/>
      <c r="AG785" s="33"/>
      <c r="AH785" s="33"/>
      <c r="AI785" s="33"/>
      <c r="AJ785" s="33"/>
      <c r="AK785" s="33"/>
      <c r="AL785" s="33"/>
      <c r="AM785" s="33"/>
      <c r="AN785" s="33"/>
      <c r="AO785" s="33"/>
      <c r="AP785" s="33"/>
      <c r="AQ785" s="33"/>
      <c r="AR785" s="33"/>
      <c r="AS785" s="33"/>
    </row>
    <row r="786" spans="1:45">
      <c r="A786" s="30"/>
      <c r="B786" s="29"/>
      <c r="C786" s="31"/>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3"/>
      <c r="AF786" s="33"/>
      <c r="AG786" s="33"/>
      <c r="AH786" s="33"/>
      <c r="AI786" s="33"/>
      <c r="AJ786" s="33"/>
      <c r="AK786" s="33"/>
      <c r="AL786" s="33"/>
      <c r="AM786" s="33"/>
      <c r="AN786" s="33"/>
      <c r="AO786" s="33"/>
      <c r="AP786" s="33"/>
      <c r="AQ786" s="33"/>
      <c r="AR786" s="33"/>
      <c r="AS786" s="33"/>
    </row>
    <row r="787" spans="1:45">
      <c r="A787" s="30"/>
      <c r="B787" s="29"/>
      <c r="C787" s="31"/>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3"/>
      <c r="AF787" s="33"/>
      <c r="AG787" s="33"/>
      <c r="AH787" s="33"/>
      <c r="AI787" s="33"/>
      <c r="AJ787" s="33"/>
      <c r="AK787" s="33"/>
      <c r="AL787" s="33"/>
      <c r="AM787" s="33"/>
      <c r="AN787" s="33"/>
      <c r="AO787" s="33"/>
      <c r="AP787" s="33"/>
      <c r="AQ787" s="33"/>
      <c r="AR787" s="33"/>
      <c r="AS787" s="33"/>
    </row>
    <row r="788" spans="1:45">
      <c r="A788" s="30"/>
      <c r="B788" s="29"/>
      <c r="C788" s="31"/>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3"/>
      <c r="AF788" s="33"/>
      <c r="AG788" s="33"/>
      <c r="AH788" s="33"/>
      <c r="AI788" s="33"/>
      <c r="AJ788" s="33"/>
      <c r="AK788" s="33"/>
      <c r="AL788" s="33"/>
      <c r="AM788" s="33"/>
      <c r="AN788" s="33"/>
      <c r="AO788" s="33"/>
      <c r="AP788" s="33"/>
      <c r="AQ788" s="33"/>
      <c r="AR788" s="33"/>
      <c r="AS788" s="33"/>
    </row>
    <row r="789" spans="1:45">
      <c r="A789" s="30"/>
      <c r="B789" s="29"/>
      <c r="C789" s="31"/>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3"/>
      <c r="AF789" s="33"/>
      <c r="AG789" s="33"/>
      <c r="AH789" s="33"/>
      <c r="AI789" s="33"/>
      <c r="AJ789" s="33"/>
      <c r="AK789" s="33"/>
      <c r="AL789" s="33"/>
      <c r="AM789" s="33"/>
      <c r="AN789" s="33"/>
      <c r="AO789" s="33"/>
      <c r="AP789" s="33"/>
      <c r="AQ789" s="33"/>
      <c r="AR789" s="33"/>
      <c r="AS789" s="33"/>
    </row>
    <row r="790" spans="1:45">
      <c r="A790" s="30"/>
      <c r="B790" s="29"/>
      <c r="C790" s="31"/>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3"/>
      <c r="AF790" s="33"/>
      <c r="AG790" s="33"/>
      <c r="AH790" s="33"/>
      <c r="AI790" s="33"/>
      <c r="AJ790" s="33"/>
      <c r="AK790" s="33"/>
      <c r="AL790" s="33"/>
      <c r="AM790" s="33"/>
      <c r="AN790" s="33"/>
      <c r="AO790" s="33"/>
      <c r="AP790" s="33"/>
      <c r="AQ790" s="33"/>
      <c r="AR790" s="33"/>
      <c r="AS790" s="33"/>
    </row>
    <row r="791" spans="1:45">
      <c r="A791" s="30"/>
      <c r="B791" s="29"/>
      <c r="C791" s="31"/>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3"/>
      <c r="AF791" s="33"/>
      <c r="AG791" s="33"/>
      <c r="AH791" s="33"/>
      <c r="AI791" s="33"/>
      <c r="AJ791" s="33"/>
      <c r="AK791" s="33"/>
      <c r="AL791" s="33"/>
      <c r="AM791" s="33"/>
      <c r="AN791" s="33"/>
      <c r="AO791" s="33"/>
      <c r="AP791" s="33"/>
      <c r="AQ791" s="33"/>
      <c r="AR791" s="33"/>
      <c r="AS791" s="33"/>
    </row>
    <row r="792" spans="1:45">
      <c r="A792" s="30"/>
      <c r="B792" s="29"/>
      <c r="C792" s="31"/>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3"/>
      <c r="AF792" s="33"/>
      <c r="AG792" s="33"/>
      <c r="AH792" s="33"/>
      <c r="AI792" s="33"/>
      <c r="AJ792" s="33"/>
      <c r="AK792" s="33"/>
      <c r="AL792" s="33"/>
      <c r="AM792" s="33"/>
      <c r="AN792" s="33"/>
      <c r="AO792" s="33"/>
      <c r="AP792" s="33"/>
      <c r="AQ792" s="33"/>
      <c r="AR792" s="33"/>
      <c r="AS792" s="33"/>
    </row>
    <row r="793" spans="1:45">
      <c r="A793" s="30"/>
      <c r="B793" s="29"/>
      <c r="C793" s="31"/>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3"/>
      <c r="AF793" s="33"/>
      <c r="AG793" s="33"/>
      <c r="AH793" s="33"/>
      <c r="AI793" s="33"/>
      <c r="AJ793" s="33"/>
      <c r="AK793" s="33"/>
      <c r="AL793" s="33"/>
      <c r="AM793" s="33"/>
      <c r="AN793" s="33"/>
      <c r="AO793" s="33"/>
      <c r="AP793" s="33"/>
      <c r="AQ793" s="33"/>
      <c r="AR793" s="33"/>
      <c r="AS793" s="33"/>
    </row>
    <row r="794" spans="1:45">
      <c r="A794" s="30"/>
      <c r="B794" s="29"/>
      <c r="C794" s="31"/>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3"/>
      <c r="AF794" s="33"/>
      <c r="AG794" s="33"/>
      <c r="AH794" s="33"/>
      <c r="AI794" s="33"/>
      <c r="AJ794" s="33"/>
      <c r="AK794" s="33"/>
      <c r="AL794" s="33"/>
      <c r="AM794" s="33"/>
      <c r="AN794" s="33"/>
      <c r="AO794" s="33"/>
      <c r="AP794" s="33"/>
      <c r="AQ794" s="33"/>
      <c r="AR794" s="33"/>
      <c r="AS794" s="33"/>
    </row>
    <row r="795" spans="1:45">
      <c r="A795" s="30"/>
      <c r="B795" s="29"/>
      <c r="C795" s="31"/>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3"/>
      <c r="AF795" s="33"/>
      <c r="AG795" s="33"/>
      <c r="AH795" s="33"/>
      <c r="AI795" s="33"/>
      <c r="AJ795" s="33"/>
      <c r="AK795" s="33"/>
      <c r="AL795" s="33"/>
      <c r="AM795" s="33"/>
      <c r="AN795" s="33"/>
      <c r="AO795" s="33"/>
      <c r="AP795" s="33"/>
      <c r="AQ795" s="33"/>
      <c r="AR795" s="33"/>
      <c r="AS795" s="33"/>
    </row>
    <row r="796" spans="1:45">
      <c r="A796" s="30"/>
      <c r="B796" s="29"/>
      <c r="C796" s="31"/>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3"/>
      <c r="AF796" s="33"/>
      <c r="AG796" s="33"/>
      <c r="AH796" s="33"/>
      <c r="AI796" s="33"/>
      <c r="AJ796" s="33"/>
      <c r="AK796" s="33"/>
      <c r="AL796" s="33"/>
      <c r="AM796" s="33"/>
      <c r="AN796" s="33"/>
      <c r="AO796" s="33"/>
      <c r="AP796" s="33"/>
      <c r="AQ796" s="33"/>
      <c r="AR796" s="33"/>
      <c r="AS796" s="33"/>
    </row>
    <row r="797" spans="1:45">
      <c r="A797" s="30"/>
      <c r="B797" s="29"/>
      <c r="C797" s="31"/>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3"/>
      <c r="AF797" s="33"/>
      <c r="AG797" s="33"/>
      <c r="AH797" s="33"/>
      <c r="AI797" s="33"/>
      <c r="AJ797" s="33"/>
      <c r="AK797" s="33"/>
      <c r="AL797" s="33"/>
      <c r="AM797" s="33"/>
      <c r="AN797" s="33"/>
      <c r="AO797" s="33"/>
      <c r="AP797" s="33"/>
      <c r="AQ797" s="33"/>
      <c r="AR797" s="33"/>
      <c r="AS797" s="33"/>
    </row>
    <row r="798" spans="1:45">
      <c r="A798" s="30"/>
      <c r="B798" s="29"/>
      <c r="C798" s="31"/>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3"/>
      <c r="AF798" s="33"/>
      <c r="AG798" s="33"/>
      <c r="AH798" s="33"/>
      <c r="AI798" s="33"/>
      <c r="AJ798" s="33"/>
      <c r="AK798" s="33"/>
      <c r="AL798" s="33"/>
      <c r="AM798" s="33"/>
      <c r="AN798" s="33"/>
      <c r="AO798" s="33"/>
      <c r="AP798" s="33"/>
      <c r="AQ798" s="33"/>
      <c r="AR798" s="33"/>
      <c r="AS798" s="33"/>
    </row>
    <row r="799" spans="1:45">
      <c r="A799" s="30"/>
      <c r="B799" s="29"/>
      <c r="C799" s="31"/>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3"/>
      <c r="AF799" s="33"/>
      <c r="AG799" s="33"/>
      <c r="AH799" s="33"/>
      <c r="AI799" s="33"/>
      <c r="AJ799" s="33"/>
      <c r="AK799" s="33"/>
      <c r="AL799" s="33"/>
      <c r="AM799" s="33"/>
      <c r="AN799" s="33"/>
      <c r="AO799" s="33"/>
      <c r="AP799" s="33"/>
      <c r="AQ799" s="33"/>
      <c r="AR799" s="33"/>
      <c r="AS799" s="33"/>
    </row>
    <row r="800" spans="1:45">
      <c r="A800" s="30"/>
      <c r="B800" s="29"/>
      <c r="C800" s="31"/>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3"/>
      <c r="AF800" s="33"/>
      <c r="AG800" s="33"/>
      <c r="AH800" s="33"/>
      <c r="AI800" s="33"/>
      <c r="AJ800" s="33"/>
      <c r="AK800" s="33"/>
      <c r="AL800" s="33"/>
      <c r="AM800" s="33"/>
      <c r="AN800" s="33"/>
      <c r="AO800" s="33"/>
      <c r="AP800" s="33"/>
      <c r="AQ800" s="33"/>
      <c r="AR800" s="33"/>
      <c r="AS800" s="33"/>
    </row>
    <row r="801" spans="1:45">
      <c r="A801" s="30"/>
      <c r="B801" s="29"/>
      <c r="C801" s="31"/>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3"/>
      <c r="AF801" s="33"/>
      <c r="AG801" s="33"/>
      <c r="AH801" s="33"/>
      <c r="AI801" s="33"/>
      <c r="AJ801" s="33"/>
      <c r="AK801" s="33"/>
      <c r="AL801" s="33"/>
      <c r="AM801" s="33"/>
      <c r="AN801" s="33"/>
      <c r="AO801" s="33"/>
      <c r="AP801" s="33"/>
      <c r="AQ801" s="33"/>
      <c r="AR801" s="33"/>
      <c r="AS801" s="33"/>
    </row>
    <row r="802" spans="1:45">
      <c r="A802" s="30"/>
      <c r="B802" s="29"/>
      <c r="C802" s="31"/>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3"/>
      <c r="AF802" s="33"/>
      <c r="AG802" s="33"/>
      <c r="AH802" s="33"/>
      <c r="AI802" s="33"/>
      <c r="AJ802" s="33"/>
      <c r="AK802" s="33"/>
      <c r="AL802" s="33"/>
      <c r="AM802" s="33"/>
      <c r="AN802" s="33"/>
      <c r="AO802" s="33"/>
      <c r="AP802" s="33"/>
      <c r="AQ802" s="33"/>
      <c r="AR802" s="33"/>
      <c r="AS802" s="33"/>
    </row>
    <row r="803" spans="1:45">
      <c r="A803" s="30"/>
      <c r="B803" s="29"/>
      <c r="C803" s="31"/>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3"/>
      <c r="AF803" s="33"/>
      <c r="AG803" s="33"/>
      <c r="AH803" s="33"/>
      <c r="AI803" s="33"/>
      <c r="AJ803" s="33"/>
      <c r="AK803" s="33"/>
      <c r="AL803" s="33"/>
      <c r="AM803" s="33"/>
      <c r="AN803" s="33"/>
      <c r="AO803" s="33"/>
      <c r="AP803" s="33"/>
      <c r="AQ803" s="33"/>
      <c r="AR803" s="33"/>
      <c r="AS803" s="33"/>
    </row>
    <row r="804" spans="1:45">
      <c r="A804" s="30"/>
      <c r="B804" s="29"/>
      <c r="C804" s="31"/>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3"/>
      <c r="AF804" s="33"/>
      <c r="AG804" s="33"/>
      <c r="AH804" s="33"/>
      <c r="AI804" s="33"/>
      <c r="AJ804" s="33"/>
      <c r="AK804" s="33"/>
      <c r="AL804" s="33"/>
      <c r="AM804" s="33"/>
      <c r="AN804" s="33"/>
      <c r="AO804" s="33"/>
      <c r="AP804" s="33"/>
      <c r="AQ804" s="33"/>
      <c r="AR804" s="33"/>
      <c r="AS804" s="33"/>
    </row>
    <row r="805" spans="1:45">
      <c r="A805" s="30"/>
      <c r="B805" s="29"/>
      <c r="C805" s="31"/>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3"/>
      <c r="AF805" s="33"/>
      <c r="AG805" s="33"/>
      <c r="AH805" s="33"/>
      <c r="AI805" s="33"/>
      <c r="AJ805" s="33"/>
      <c r="AK805" s="33"/>
      <c r="AL805" s="33"/>
      <c r="AM805" s="33"/>
      <c r="AN805" s="33"/>
      <c r="AO805" s="33"/>
      <c r="AP805" s="33"/>
      <c r="AQ805" s="33"/>
      <c r="AR805" s="33"/>
      <c r="AS805" s="33"/>
    </row>
    <row r="806" spans="1:45">
      <c r="A806" s="30"/>
      <c r="B806" s="29"/>
      <c r="C806" s="31"/>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3"/>
      <c r="AF806" s="33"/>
      <c r="AG806" s="33"/>
      <c r="AH806" s="33"/>
      <c r="AI806" s="33"/>
      <c r="AJ806" s="33"/>
      <c r="AK806" s="33"/>
      <c r="AL806" s="33"/>
      <c r="AM806" s="33"/>
      <c r="AN806" s="33"/>
      <c r="AO806" s="33"/>
      <c r="AP806" s="33"/>
      <c r="AQ806" s="33"/>
      <c r="AR806" s="33"/>
      <c r="AS806" s="33"/>
    </row>
    <row r="807" spans="1:45">
      <c r="A807" s="30"/>
      <c r="B807" s="29"/>
      <c r="C807" s="31"/>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3"/>
      <c r="AF807" s="33"/>
      <c r="AG807" s="33"/>
      <c r="AH807" s="33"/>
      <c r="AI807" s="33"/>
      <c r="AJ807" s="33"/>
      <c r="AK807" s="33"/>
      <c r="AL807" s="33"/>
      <c r="AM807" s="33"/>
      <c r="AN807" s="33"/>
      <c r="AO807" s="33"/>
      <c r="AP807" s="33"/>
      <c r="AQ807" s="33"/>
      <c r="AR807" s="33"/>
      <c r="AS807" s="33"/>
    </row>
    <row r="808" spans="1:45">
      <c r="A808" s="30"/>
      <c r="B808" s="29"/>
      <c r="C808" s="31"/>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3"/>
      <c r="AF808" s="33"/>
      <c r="AG808" s="33"/>
      <c r="AH808" s="33"/>
      <c r="AI808" s="33"/>
      <c r="AJ808" s="33"/>
      <c r="AK808" s="33"/>
      <c r="AL808" s="33"/>
      <c r="AM808" s="33"/>
      <c r="AN808" s="33"/>
      <c r="AO808" s="33"/>
      <c r="AP808" s="33"/>
      <c r="AQ808" s="33"/>
      <c r="AR808" s="33"/>
      <c r="AS808" s="33"/>
    </row>
    <row r="809" spans="1:45">
      <c r="A809" s="30"/>
      <c r="B809" s="29"/>
      <c r="C809" s="31"/>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3"/>
      <c r="AF809" s="33"/>
      <c r="AG809" s="33"/>
      <c r="AH809" s="33"/>
      <c r="AI809" s="33"/>
      <c r="AJ809" s="33"/>
      <c r="AK809" s="33"/>
      <c r="AL809" s="33"/>
      <c r="AM809" s="33"/>
      <c r="AN809" s="33"/>
      <c r="AO809" s="33"/>
      <c r="AP809" s="33"/>
      <c r="AQ809" s="33"/>
      <c r="AR809" s="33"/>
      <c r="AS809" s="33"/>
    </row>
    <row r="810" spans="1:45">
      <c r="A810" s="30"/>
      <c r="B810" s="29"/>
      <c r="C810" s="31"/>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3"/>
      <c r="AF810" s="33"/>
      <c r="AG810" s="33"/>
      <c r="AH810" s="33"/>
      <c r="AI810" s="33"/>
      <c r="AJ810" s="33"/>
      <c r="AK810" s="33"/>
      <c r="AL810" s="33"/>
      <c r="AM810" s="33"/>
      <c r="AN810" s="33"/>
      <c r="AO810" s="33"/>
      <c r="AP810" s="33"/>
      <c r="AQ810" s="33"/>
      <c r="AR810" s="33"/>
      <c r="AS810" s="33"/>
    </row>
    <row r="811" spans="1:45">
      <c r="A811" s="30"/>
      <c r="B811" s="29"/>
      <c r="C811" s="31"/>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3"/>
      <c r="AF811" s="33"/>
      <c r="AG811" s="33"/>
      <c r="AH811" s="33"/>
      <c r="AI811" s="33"/>
      <c r="AJ811" s="33"/>
      <c r="AK811" s="33"/>
      <c r="AL811" s="33"/>
      <c r="AM811" s="33"/>
      <c r="AN811" s="33"/>
      <c r="AO811" s="33"/>
      <c r="AP811" s="33"/>
      <c r="AQ811" s="33"/>
      <c r="AR811" s="33"/>
      <c r="AS811" s="33"/>
    </row>
    <row r="812" spans="1:45">
      <c r="A812" s="30"/>
      <c r="B812" s="29"/>
      <c r="C812" s="31"/>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3"/>
      <c r="AF812" s="33"/>
      <c r="AG812" s="33"/>
      <c r="AH812" s="33"/>
      <c r="AI812" s="33"/>
      <c r="AJ812" s="33"/>
      <c r="AK812" s="33"/>
      <c r="AL812" s="33"/>
      <c r="AM812" s="33"/>
      <c r="AN812" s="33"/>
      <c r="AO812" s="33"/>
      <c r="AP812" s="33"/>
      <c r="AQ812" s="33"/>
      <c r="AR812" s="33"/>
      <c r="AS812" s="33"/>
    </row>
    <row r="813" spans="1:45">
      <c r="A813" s="30"/>
      <c r="B813" s="29"/>
      <c r="C813" s="31"/>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3"/>
      <c r="AF813" s="33"/>
      <c r="AG813" s="33"/>
      <c r="AH813" s="33"/>
      <c r="AI813" s="33"/>
      <c r="AJ813" s="33"/>
      <c r="AK813" s="33"/>
      <c r="AL813" s="33"/>
      <c r="AM813" s="33"/>
      <c r="AN813" s="33"/>
      <c r="AO813" s="33"/>
      <c r="AP813" s="33"/>
      <c r="AQ813" s="33"/>
      <c r="AR813" s="33"/>
      <c r="AS813" s="33"/>
    </row>
    <row r="814" spans="1:45">
      <c r="A814" s="30"/>
      <c r="B814" s="29"/>
      <c r="C814" s="31"/>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3"/>
      <c r="AF814" s="33"/>
      <c r="AG814" s="33"/>
      <c r="AH814" s="33"/>
      <c r="AI814" s="33"/>
      <c r="AJ814" s="33"/>
      <c r="AK814" s="33"/>
      <c r="AL814" s="33"/>
      <c r="AM814" s="33"/>
      <c r="AN814" s="33"/>
      <c r="AO814" s="33"/>
      <c r="AP814" s="33"/>
      <c r="AQ814" s="33"/>
      <c r="AR814" s="33"/>
      <c r="AS814" s="33"/>
    </row>
    <row r="815" spans="1:45">
      <c r="A815" s="30"/>
      <c r="B815" s="29"/>
      <c r="C815" s="31"/>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3"/>
      <c r="AF815" s="33"/>
      <c r="AG815" s="33"/>
      <c r="AH815" s="33"/>
      <c r="AI815" s="33"/>
      <c r="AJ815" s="33"/>
      <c r="AK815" s="33"/>
      <c r="AL815" s="33"/>
      <c r="AM815" s="33"/>
      <c r="AN815" s="33"/>
      <c r="AO815" s="33"/>
      <c r="AP815" s="33"/>
      <c r="AQ815" s="33"/>
      <c r="AR815" s="33"/>
      <c r="AS815" s="33"/>
    </row>
    <row r="816" spans="1:45">
      <c r="A816" s="30"/>
      <c r="B816" s="29"/>
      <c r="C816" s="31"/>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3"/>
      <c r="AF816" s="33"/>
      <c r="AG816" s="33"/>
      <c r="AH816" s="33"/>
      <c r="AI816" s="33"/>
      <c r="AJ816" s="33"/>
      <c r="AK816" s="33"/>
      <c r="AL816" s="33"/>
      <c r="AM816" s="33"/>
      <c r="AN816" s="33"/>
      <c r="AO816" s="33"/>
      <c r="AP816" s="33"/>
      <c r="AQ816" s="33"/>
      <c r="AR816" s="33"/>
      <c r="AS816" s="33"/>
    </row>
    <row r="817" spans="1:45">
      <c r="A817" s="30"/>
      <c r="B817" s="29"/>
      <c r="C817" s="31"/>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3"/>
      <c r="AF817" s="33"/>
      <c r="AG817" s="33"/>
      <c r="AH817" s="33"/>
      <c r="AI817" s="33"/>
      <c r="AJ817" s="33"/>
      <c r="AK817" s="33"/>
      <c r="AL817" s="33"/>
      <c r="AM817" s="33"/>
      <c r="AN817" s="33"/>
      <c r="AO817" s="33"/>
      <c r="AP817" s="33"/>
      <c r="AQ817" s="33"/>
      <c r="AR817" s="33"/>
      <c r="AS817" s="33"/>
    </row>
    <row r="818" spans="1:45">
      <c r="A818" s="30"/>
      <c r="B818" s="29"/>
      <c r="C818" s="31"/>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3"/>
      <c r="AF818" s="33"/>
      <c r="AG818" s="33"/>
      <c r="AH818" s="33"/>
      <c r="AI818" s="33"/>
      <c r="AJ818" s="33"/>
      <c r="AK818" s="33"/>
      <c r="AL818" s="33"/>
      <c r="AM818" s="33"/>
      <c r="AN818" s="33"/>
      <c r="AO818" s="33"/>
      <c r="AP818" s="33"/>
      <c r="AQ818" s="33"/>
      <c r="AR818" s="33"/>
      <c r="AS818" s="33"/>
    </row>
    <row r="819" spans="1:45">
      <c r="A819" s="30"/>
      <c r="B819" s="29"/>
      <c r="C819" s="31"/>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3"/>
      <c r="AF819" s="33"/>
      <c r="AG819" s="33"/>
      <c r="AH819" s="33"/>
      <c r="AI819" s="33"/>
      <c r="AJ819" s="33"/>
      <c r="AK819" s="33"/>
      <c r="AL819" s="33"/>
      <c r="AM819" s="33"/>
      <c r="AN819" s="33"/>
      <c r="AO819" s="33"/>
      <c r="AP819" s="33"/>
      <c r="AQ819" s="33"/>
      <c r="AR819" s="33"/>
      <c r="AS819" s="33"/>
    </row>
    <row r="820" spans="1:45">
      <c r="A820" s="30"/>
      <c r="B820" s="29"/>
      <c r="C820" s="31"/>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3"/>
      <c r="AF820" s="33"/>
      <c r="AG820" s="33"/>
      <c r="AH820" s="33"/>
      <c r="AI820" s="33"/>
      <c r="AJ820" s="33"/>
      <c r="AK820" s="33"/>
      <c r="AL820" s="33"/>
      <c r="AM820" s="33"/>
      <c r="AN820" s="33"/>
      <c r="AO820" s="33"/>
      <c r="AP820" s="33"/>
      <c r="AQ820" s="33"/>
      <c r="AR820" s="33"/>
      <c r="AS820" s="33"/>
    </row>
    <row r="821" spans="1:45">
      <c r="A821" s="30"/>
      <c r="B821" s="29"/>
      <c r="C821" s="31"/>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3"/>
      <c r="AF821" s="33"/>
      <c r="AG821" s="33"/>
      <c r="AH821" s="33"/>
      <c r="AI821" s="33"/>
      <c r="AJ821" s="33"/>
      <c r="AK821" s="33"/>
      <c r="AL821" s="33"/>
      <c r="AM821" s="33"/>
      <c r="AN821" s="33"/>
      <c r="AO821" s="33"/>
      <c r="AP821" s="33"/>
      <c r="AQ821" s="33"/>
      <c r="AR821" s="33"/>
      <c r="AS821" s="33"/>
    </row>
    <row r="822" spans="1:45">
      <c r="A822" s="30"/>
      <c r="B822" s="29"/>
      <c r="C822" s="31"/>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3"/>
      <c r="AF822" s="33"/>
      <c r="AG822" s="33"/>
      <c r="AH822" s="33"/>
      <c r="AI822" s="33"/>
      <c r="AJ822" s="33"/>
      <c r="AK822" s="33"/>
      <c r="AL822" s="33"/>
      <c r="AM822" s="33"/>
      <c r="AN822" s="33"/>
      <c r="AO822" s="33"/>
      <c r="AP822" s="33"/>
      <c r="AQ822" s="33"/>
      <c r="AR822" s="33"/>
      <c r="AS822" s="33"/>
    </row>
    <row r="823" spans="1:45">
      <c r="A823" s="30"/>
      <c r="B823" s="29"/>
      <c r="C823" s="31"/>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3"/>
      <c r="AF823" s="33"/>
      <c r="AG823" s="33"/>
      <c r="AH823" s="33"/>
      <c r="AI823" s="33"/>
      <c r="AJ823" s="33"/>
      <c r="AK823" s="33"/>
      <c r="AL823" s="33"/>
      <c r="AM823" s="33"/>
      <c r="AN823" s="33"/>
      <c r="AO823" s="33"/>
      <c r="AP823" s="33"/>
      <c r="AQ823" s="33"/>
      <c r="AR823" s="33"/>
      <c r="AS823" s="33"/>
    </row>
    <row r="824" spans="1:45">
      <c r="A824" s="30"/>
      <c r="B824" s="29"/>
      <c r="C824" s="31"/>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3"/>
      <c r="AF824" s="33"/>
      <c r="AG824" s="33"/>
      <c r="AH824" s="33"/>
      <c r="AI824" s="33"/>
      <c r="AJ824" s="33"/>
      <c r="AK824" s="33"/>
      <c r="AL824" s="33"/>
      <c r="AM824" s="33"/>
      <c r="AN824" s="33"/>
      <c r="AO824" s="33"/>
      <c r="AP824" s="33"/>
      <c r="AQ824" s="33"/>
      <c r="AR824" s="33"/>
      <c r="AS824" s="33"/>
    </row>
    <row r="825" spans="1:45">
      <c r="A825" s="30"/>
      <c r="B825" s="29"/>
      <c r="C825" s="31"/>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3"/>
      <c r="AF825" s="33"/>
      <c r="AG825" s="33"/>
      <c r="AH825" s="33"/>
      <c r="AI825" s="33"/>
      <c r="AJ825" s="33"/>
      <c r="AK825" s="33"/>
      <c r="AL825" s="33"/>
      <c r="AM825" s="33"/>
      <c r="AN825" s="33"/>
      <c r="AO825" s="33"/>
      <c r="AP825" s="33"/>
      <c r="AQ825" s="33"/>
      <c r="AR825" s="33"/>
      <c r="AS825" s="33"/>
    </row>
    <row r="826" spans="1:45">
      <c r="A826" s="30"/>
      <c r="B826" s="29"/>
      <c r="C826" s="31"/>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3"/>
      <c r="AF826" s="33"/>
      <c r="AG826" s="33"/>
      <c r="AH826" s="33"/>
      <c r="AI826" s="33"/>
      <c r="AJ826" s="33"/>
      <c r="AK826" s="33"/>
      <c r="AL826" s="33"/>
      <c r="AM826" s="33"/>
      <c r="AN826" s="33"/>
      <c r="AO826" s="33"/>
      <c r="AP826" s="33"/>
      <c r="AQ826" s="33"/>
      <c r="AR826" s="33"/>
      <c r="AS826" s="33"/>
    </row>
    <row r="827" spans="1:45">
      <c r="A827" s="30"/>
      <c r="B827" s="29"/>
      <c r="C827" s="31"/>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3"/>
      <c r="AF827" s="33"/>
      <c r="AG827" s="33"/>
      <c r="AH827" s="33"/>
      <c r="AI827" s="33"/>
      <c r="AJ827" s="33"/>
      <c r="AK827" s="33"/>
      <c r="AL827" s="33"/>
      <c r="AM827" s="33"/>
      <c r="AN827" s="33"/>
      <c r="AO827" s="33"/>
      <c r="AP827" s="33"/>
      <c r="AQ827" s="33"/>
      <c r="AR827" s="33"/>
      <c r="AS827" s="33"/>
    </row>
    <row r="828" spans="1:45">
      <c r="A828" s="30"/>
      <c r="B828" s="29"/>
      <c r="C828" s="31"/>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3"/>
      <c r="AF828" s="33"/>
      <c r="AG828" s="33"/>
      <c r="AH828" s="33"/>
      <c r="AI828" s="33"/>
      <c r="AJ828" s="33"/>
      <c r="AK828" s="33"/>
      <c r="AL828" s="33"/>
      <c r="AM828" s="33"/>
      <c r="AN828" s="33"/>
      <c r="AO828" s="33"/>
      <c r="AP828" s="33"/>
      <c r="AQ828" s="33"/>
      <c r="AR828" s="33"/>
      <c r="AS828" s="33"/>
    </row>
    <row r="829" spans="1:45">
      <c r="A829" s="30"/>
      <c r="B829" s="29"/>
      <c r="C829" s="31"/>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3"/>
      <c r="AF829" s="33"/>
      <c r="AG829" s="33"/>
      <c r="AH829" s="33"/>
      <c r="AI829" s="33"/>
      <c r="AJ829" s="33"/>
      <c r="AK829" s="33"/>
      <c r="AL829" s="33"/>
      <c r="AM829" s="33"/>
      <c r="AN829" s="33"/>
      <c r="AO829" s="33"/>
      <c r="AP829" s="33"/>
      <c r="AQ829" s="33"/>
      <c r="AR829" s="33"/>
      <c r="AS829" s="33"/>
    </row>
    <row r="830" spans="1:45">
      <c r="A830" s="30"/>
      <c r="B830" s="29"/>
      <c r="C830" s="31"/>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3"/>
      <c r="AF830" s="33"/>
      <c r="AG830" s="33"/>
      <c r="AH830" s="33"/>
      <c r="AI830" s="33"/>
      <c r="AJ830" s="33"/>
      <c r="AK830" s="33"/>
      <c r="AL830" s="33"/>
      <c r="AM830" s="33"/>
      <c r="AN830" s="33"/>
      <c r="AO830" s="33"/>
      <c r="AP830" s="33"/>
      <c r="AQ830" s="33"/>
      <c r="AR830" s="33"/>
      <c r="AS830" s="33"/>
    </row>
    <row r="831" spans="1:45">
      <c r="A831" s="30"/>
      <c r="B831" s="29"/>
      <c r="C831" s="31"/>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3"/>
      <c r="AF831" s="33"/>
      <c r="AG831" s="33"/>
      <c r="AH831" s="33"/>
      <c r="AI831" s="33"/>
      <c r="AJ831" s="33"/>
      <c r="AK831" s="33"/>
      <c r="AL831" s="33"/>
      <c r="AM831" s="33"/>
      <c r="AN831" s="33"/>
      <c r="AO831" s="33"/>
      <c r="AP831" s="33"/>
      <c r="AQ831" s="33"/>
      <c r="AR831" s="33"/>
      <c r="AS831" s="33"/>
    </row>
    <row r="832" spans="1:45">
      <c r="A832" s="30"/>
      <c r="B832" s="29"/>
      <c r="C832" s="31"/>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3"/>
      <c r="AF832" s="33"/>
      <c r="AG832" s="33"/>
      <c r="AH832" s="33"/>
      <c r="AI832" s="33"/>
      <c r="AJ832" s="33"/>
      <c r="AK832" s="33"/>
      <c r="AL832" s="33"/>
      <c r="AM832" s="33"/>
      <c r="AN832" s="33"/>
      <c r="AO832" s="33"/>
      <c r="AP832" s="33"/>
      <c r="AQ832" s="33"/>
      <c r="AR832" s="33"/>
      <c r="AS832" s="33"/>
    </row>
    <row r="833" spans="1:45">
      <c r="A833" s="30"/>
      <c r="B833" s="29"/>
      <c r="C833" s="31"/>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3"/>
      <c r="AF833" s="33"/>
      <c r="AG833" s="33"/>
      <c r="AH833" s="33"/>
      <c r="AI833" s="33"/>
      <c r="AJ833" s="33"/>
      <c r="AK833" s="33"/>
      <c r="AL833" s="33"/>
      <c r="AM833" s="33"/>
      <c r="AN833" s="33"/>
      <c r="AO833" s="33"/>
      <c r="AP833" s="33"/>
      <c r="AQ833" s="33"/>
      <c r="AR833" s="33"/>
      <c r="AS833" s="33"/>
    </row>
    <row r="834" spans="1:45">
      <c r="A834" s="30"/>
      <c r="B834" s="29"/>
      <c r="C834" s="31"/>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3"/>
      <c r="AF834" s="33"/>
      <c r="AG834" s="33"/>
      <c r="AH834" s="33"/>
      <c r="AI834" s="33"/>
      <c r="AJ834" s="33"/>
      <c r="AK834" s="33"/>
      <c r="AL834" s="33"/>
      <c r="AM834" s="33"/>
      <c r="AN834" s="33"/>
      <c r="AO834" s="33"/>
      <c r="AP834" s="33"/>
      <c r="AQ834" s="33"/>
      <c r="AR834" s="33"/>
      <c r="AS834" s="33"/>
    </row>
    <row r="835" spans="1:45">
      <c r="A835" s="30"/>
      <c r="B835" s="29"/>
      <c r="C835" s="31"/>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3"/>
      <c r="AF835" s="33"/>
      <c r="AG835" s="33"/>
      <c r="AH835" s="33"/>
      <c r="AI835" s="33"/>
      <c r="AJ835" s="33"/>
      <c r="AK835" s="33"/>
      <c r="AL835" s="33"/>
      <c r="AM835" s="33"/>
      <c r="AN835" s="33"/>
      <c r="AO835" s="33"/>
      <c r="AP835" s="33"/>
      <c r="AQ835" s="33"/>
      <c r="AR835" s="33"/>
      <c r="AS835" s="33"/>
    </row>
    <row r="836" spans="1:45">
      <c r="A836" s="30"/>
      <c r="B836" s="29"/>
      <c r="C836" s="31"/>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3"/>
      <c r="AF836" s="33"/>
      <c r="AG836" s="33"/>
      <c r="AH836" s="33"/>
      <c r="AI836" s="33"/>
      <c r="AJ836" s="33"/>
      <c r="AK836" s="33"/>
      <c r="AL836" s="33"/>
      <c r="AM836" s="33"/>
      <c r="AN836" s="33"/>
      <c r="AO836" s="33"/>
      <c r="AP836" s="33"/>
      <c r="AQ836" s="33"/>
      <c r="AR836" s="33"/>
      <c r="AS836" s="33"/>
    </row>
    <row r="837" spans="1:45">
      <c r="A837" s="30"/>
      <c r="B837" s="29"/>
      <c r="C837" s="31"/>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3"/>
      <c r="AF837" s="33"/>
      <c r="AG837" s="33"/>
      <c r="AH837" s="33"/>
      <c r="AI837" s="33"/>
      <c r="AJ837" s="33"/>
      <c r="AK837" s="33"/>
      <c r="AL837" s="33"/>
      <c r="AM837" s="33"/>
      <c r="AN837" s="33"/>
      <c r="AO837" s="33"/>
      <c r="AP837" s="33"/>
      <c r="AQ837" s="33"/>
      <c r="AR837" s="33"/>
      <c r="AS837" s="33"/>
    </row>
    <row r="838" spans="1:45">
      <c r="A838" s="30"/>
      <c r="B838" s="29"/>
      <c r="C838" s="31"/>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3"/>
      <c r="AF838" s="33"/>
      <c r="AG838" s="33"/>
      <c r="AH838" s="33"/>
      <c r="AI838" s="33"/>
      <c r="AJ838" s="33"/>
      <c r="AK838" s="33"/>
      <c r="AL838" s="33"/>
      <c r="AM838" s="33"/>
      <c r="AN838" s="33"/>
      <c r="AO838" s="33"/>
      <c r="AP838" s="33"/>
      <c r="AQ838" s="33"/>
      <c r="AR838" s="33"/>
      <c r="AS838" s="33"/>
    </row>
    <row r="839" spans="1:45">
      <c r="A839" s="30"/>
      <c r="B839" s="29"/>
      <c r="C839" s="31"/>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3"/>
      <c r="AF839" s="33"/>
      <c r="AG839" s="33"/>
      <c r="AH839" s="33"/>
      <c r="AI839" s="33"/>
      <c r="AJ839" s="33"/>
      <c r="AK839" s="33"/>
      <c r="AL839" s="33"/>
      <c r="AM839" s="33"/>
      <c r="AN839" s="33"/>
      <c r="AO839" s="33"/>
      <c r="AP839" s="33"/>
      <c r="AQ839" s="33"/>
      <c r="AR839" s="33"/>
      <c r="AS839" s="33"/>
    </row>
    <row r="840" spans="1:45">
      <c r="A840" s="30"/>
      <c r="B840" s="29"/>
      <c r="C840" s="31"/>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3"/>
      <c r="AF840" s="33"/>
      <c r="AG840" s="33"/>
      <c r="AH840" s="33"/>
      <c r="AI840" s="33"/>
      <c r="AJ840" s="33"/>
      <c r="AK840" s="33"/>
      <c r="AL840" s="33"/>
      <c r="AM840" s="33"/>
      <c r="AN840" s="33"/>
      <c r="AO840" s="33"/>
      <c r="AP840" s="33"/>
      <c r="AQ840" s="33"/>
      <c r="AR840" s="33"/>
      <c r="AS840" s="33"/>
    </row>
    <row r="841" spans="1:45">
      <c r="A841" s="30"/>
      <c r="B841" s="29"/>
      <c r="C841" s="31"/>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3"/>
      <c r="AF841" s="33"/>
      <c r="AG841" s="33"/>
      <c r="AH841" s="33"/>
      <c r="AI841" s="33"/>
      <c r="AJ841" s="33"/>
      <c r="AK841" s="33"/>
      <c r="AL841" s="33"/>
      <c r="AM841" s="33"/>
      <c r="AN841" s="33"/>
      <c r="AO841" s="33"/>
      <c r="AP841" s="33"/>
      <c r="AQ841" s="33"/>
      <c r="AR841" s="33"/>
      <c r="AS841" s="33"/>
    </row>
    <row r="842" spans="1:45">
      <c r="A842" s="30"/>
      <c r="B842" s="29"/>
      <c r="C842" s="31"/>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3"/>
      <c r="AF842" s="33"/>
      <c r="AG842" s="33"/>
      <c r="AH842" s="33"/>
      <c r="AI842" s="33"/>
      <c r="AJ842" s="33"/>
      <c r="AK842" s="33"/>
      <c r="AL842" s="33"/>
      <c r="AM842" s="33"/>
      <c r="AN842" s="33"/>
      <c r="AO842" s="33"/>
      <c r="AP842" s="33"/>
      <c r="AQ842" s="33"/>
      <c r="AR842" s="33"/>
      <c r="AS842" s="33"/>
    </row>
    <row r="843" spans="1:45">
      <c r="A843" s="30"/>
      <c r="B843" s="29"/>
      <c r="C843" s="31"/>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3"/>
      <c r="AF843" s="33"/>
      <c r="AG843" s="33"/>
      <c r="AH843" s="33"/>
      <c r="AI843" s="33"/>
      <c r="AJ843" s="33"/>
      <c r="AK843" s="33"/>
      <c r="AL843" s="33"/>
      <c r="AM843" s="33"/>
      <c r="AN843" s="33"/>
      <c r="AO843" s="33"/>
      <c r="AP843" s="33"/>
      <c r="AQ843" s="33"/>
      <c r="AR843" s="33"/>
      <c r="AS843" s="33"/>
    </row>
    <row r="844" spans="1:45">
      <c r="A844" s="30"/>
      <c r="B844" s="29"/>
      <c r="C844" s="31"/>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3"/>
      <c r="AF844" s="33"/>
      <c r="AG844" s="33"/>
      <c r="AH844" s="33"/>
      <c r="AI844" s="33"/>
      <c r="AJ844" s="33"/>
      <c r="AK844" s="33"/>
      <c r="AL844" s="33"/>
      <c r="AM844" s="33"/>
      <c r="AN844" s="33"/>
      <c r="AO844" s="33"/>
      <c r="AP844" s="33"/>
      <c r="AQ844" s="33"/>
      <c r="AR844" s="33"/>
      <c r="AS844" s="33"/>
    </row>
    <row r="845" spans="1:45">
      <c r="A845" s="30"/>
      <c r="B845" s="29"/>
      <c r="C845" s="31"/>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3"/>
      <c r="AF845" s="33"/>
      <c r="AG845" s="33"/>
      <c r="AH845" s="33"/>
      <c r="AI845" s="33"/>
      <c r="AJ845" s="33"/>
      <c r="AK845" s="33"/>
      <c r="AL845" s="33"/>
      <c r="AM845" s="33"/>
      <c r="AN845" s="33"/>
      <c r="AO845" s="33"/>
      <c r="AP845" s="33"/>
      <c r="AQ845" s="33"/>
      <c r="AR845" s="33"/>
      <c r="AS845" s="33"/>
    </row>
    <row r="846" spans="1:45">
      <c r="A846" s="30"/>
      <c r="B846" s="29"/>
      <c r="C846" s="31"/>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3"/>
      <c r="AF846" s="33"/>
      <c r="AG846" s="33"/>
      <c r="AH846" s="33"/>
      <c r="AI846" s="33"/>
      <c r="AJ846" s="33"/>
      <c r="AK846" s="33"/>
      <c r="AL846" s="33"/>
      <c r="AM846" s="33"/>
      <c r="AN846" s="33"/>
      <c r="AO846" s="33"/>
      <c r="AP846" s="33"/>
      <c r="AQ846" s="33"/>
      <c r="AR846" s="33"/>
      <c r="AS846" s="33"/>
    </row>
    <row r="847" spans="1:45">
      <c r="A847" s="30"/>
      <c r="B847" s="29"/>
      <c r="C847" s="31"/>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3"/>
      <c r="AF847" s="33"/>
      <c r="AG847" s="33"/>
      <c r="AH847" s="33"/>
      <c r="AI847" s="33"/>
      <c r="AJ847" s="33"/>
      <c r="AK847" s="33"/>
      <c r="AL847" s="33"/>
      <c r="AM847" s="33"/>
      <c r="AN847" s="33"/>
      <c r="AO847" s="33"/>
      <c r="AP847" s="33"/>
      <c r="AQ847" s="33"/>
      <c r="AR847" s="33"/>
      <c r="AS847" s="33"/>
    </row>
    <row r="848" spans="1:45">
      <c r="A848" s="30"/>
      <c r="B848" s="29"/>
      <c r="C848" s="31"/>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3"/>
      <c r="AF848" s="33"/>
      <c r="AG848" s="33"/>
      <c r="AH848" s="33"/>
      <c r="AI848" s="33"/>
      <c r="AJ848" s="33"/>
      <c r="AK848" s="33"/>
      <c r="AL848" s="33"/>
      <c r="AM848" s="33"/>
      <c r="AN848" s="33"/>
      <c r="AO848" s="33"/>
      <c r="AP848" s="33"/>
      <c r="AQ848" s="33"/>
      <c r="AR848" s="33"/>
      <c r="AS848" s="33"/>
    </row>
    <row r="849" spans="1:45">
      <c r="A849" s="30"/>
      <c r="B849" s="29"/>
      <c r="C849" s="31"/>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3"/>
      <c r="AF849" s="33"/>
      <c r="AG849" s="33"/>
      <c r="AH849" s="33"/>
      <c r="AI849" s="33"/>
      <c r="AJ849" s="33"/>
      <c r="AK849" s="33"/>
      <c r="AL849" s="33"/>
      <c r="AM849" s="33"/>
      <c r="AN849" s="33"/>
      <c r="AO849" s="33"/>
      <c r="AP849" s="33"/>
      <c r="AQ849" s="33"/>
      <c r="AR849" s="33"/>
      <c r="AS849" s="33"/>
    </row>
    <row r="850" spans="1:45">
      <c r="A850" s="30"/>
      <c r="B850" s="29"/>
      <c r="C850" s="31"/>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3"/>
      <c r="AF850" s="33"/>
      <c r="AG850" s="33"/>
      <c r="AH850" s="33"/>
      <c r="AI850" s="33"/>
      <c r="AJ850" s="33"/>
      <c r="AK850" s="33"/>
      <c r="AL850" s="33"/>
      <c r="AM850" s="33"/>
      <c r="AN850" s="33"/>
      <c r="AO850" s="33"/>
      <c r="AP850" s="33"/>
      <c r="AQ850" s="33"/>
      <c r="AR850" s="33"/>
      <c r="AS850" s="33"/>
    </row>
    <row r="851" spans="1:45">
      <c r="A851" s="30"/>
      <c r="B851" s="29"/>
      <c r="C851" s="31"/>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3"/>
      <c r="AF851" s="33"/>
      <c r="AG851" s="33"/>
      <c r="AH851" s="33"/>
      <c r="AI851" s="33"/>
      <c r="AJ851" s="33"/>
      <c r="AK851" s="33"/>
      <c r="AL851" s="33"/>
      <c r="AM851" s="33"/>
      <c r="AN851" s="33"/>
      <c r="AO851" s="33"/>
      <c r="AP851" s="33"/>
      <c r="AQ851" s="33"/>
      <c r="AR851" s="33"/>
      <c r="AS851" s="33"/>
    </row>
    <row r="852" spans="1:45">
      <c r="A852" s="30"/>
      <c r="B852" s="29"/>
      <c r="C852" s="31"/>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3"/>
      <c r="AF852" s="33"/>
      <c r="AG852" s="33"/>
      <c r="AH852" s="33"/>
      <c r="AI852" s="33"/>
      <c r="AJ852" s="33"/>
      <c r="AK852" s="33"/>
      <c r="AL852" s="33"/>
      <c r="AM852" s="33"/>
      <c r="AN852" s="33"/>
      <c r="AO852" s="33"/>
      <c r="AP852" s="33"/>
      <c r="AQ852" s="33"/>
      <c r="AR852" s="33"/>
      <c r="AS852" s="33"/>
    </row>
    <row r="853" spans="1:45">
      <c r="A853" s="30"/>
      <c r="B853" s="29"/>
      <c r="C853" s="31"/>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3"/>
      <c r="AF853" s="33"/>
      <c r="AG853" s="33"/>
      <c r="AH853" s="33"/>
      <c r="AI853" s="33"/>
      <c r="AJ853" s="33"/>
      <c r="AK853" s="33"/>
      <c r="AL853" s="33"/>
      <c r="AM853" s="33"/>
      <c r="AN853" s="33"/>
      <c r="AO853" s="33"/>
      <c r="AP853" s="33"/>
      <c r="AQ853" s="33"/>
      <c r="AR853" s="33"/>
      <c r="AS853" s="33"/>
    </row>
    <row r="854" spans="1:45">
      <c r="A854" s="30"/>
      <c r="B854" s="29"/>
      <c r="C854" s="31"/>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3"/>
      <c r="AF854" s="33"/>
      <c r="AG854" s="33"/>
      <c r="AH854" s="33"/>
      <c r="AI854" s="33"/>
      <c r="AJ854" s="33"/>
      <c r="AK854" s="33"/>
      <c r="AL854" s="33"/>
      <c r="AM854" s="33"/>
      <c r="AN854" s="33"/>
      <c r="AO854" s="33"/>
      <c r="AP854" s="33"/>
      <c r="AQ854" s="33"/>
      <c r="AR854" s="33"/>
      <c r="AS854" s="33"/>
    </row>
    <row r="855" spans="1:45">
      <c r="A855" s="30"/>
      <c r="B855" s="29"/>
      <c r="C855" s="31"/>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3"/>
      <c r="AF855" s="33"/>
      <c r="AG855" s="33"/>
      <c r="AH855" s="33"/>
      <c r="AI855" s="33"/>
      <c r="AJ855" s="33"/>
      <c r="AK855" s="33"/>
      <c r="AL855" s="33"/>
      <c r="AM855" s="33"/>
      <c r="AN855" s="33"/>
      <c r="AO855" s="33"/>
      <c r="AP855" s="33"/>
      <c r="AQ855" s="33"/>
      <c r="AR855" s="33"/>
      <c r="AS855" s="33"/>
    </row>
    <row r="856" spans="1:45">
      <c r="A856" s="30"/>
      <c r="B856" s="29"/>
      <c r="C856" s="31"/>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3"/>
      <c r="AF856" s="33"/>
      <c r="AG856" s="33"/>
      <c r="AH856" s="33"/>
      <c r="AI856" s="33"/>
      <c r="AJ856" s="33"/>
      <c r="AK856" s="33"/>
      <c r="AL856" s="33"/>
      <c r="AM856" s="33"/>
      <c r="AN856" s="33"/>
      <c r="AO856" s="33"/>
      <c r="AP856" s="33"/>
      <c r="AQ856" s="33"/>
      <c r="AR856" s="33"/>
      <c r="AS856" s="33"/>
    </row>
    <row r="857" spans="1:45">
      <c r="A857" s="30"/>
      <c r="B857" s="29"/>
      <c r="C857" s="31"/>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3"/>
      <c r="AF857" s="33"/>
      <c r="AG857" s="33"/>
      <c r="AH857" s="33"/>
      <c r="AI857" s="33"/>
      <c r="AJ857" s="33"/>
      <c r="AK857" s="33"/>
      <c r="AL857" s="33"/>
      <c r="AM857" s="33"/>
      <c r="AN857" s="33"/>
      <c r="AO857" s="33"/>
      <c r="AP857" s="33"/>
      <c r="AQ857" s="33"/>
      <c r="AR857" s="33"/>
      <c r="AS857" s="33"/>
    </row>
    <row r="858" spans="1:45">
      <c r="A858" s="30"/>
      <c r="B858" s="29"/>
      <c r="C858" s="31"/>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3"/>
      <c r="AF858" s="33"/>
      <c r="AG858" s="33"/>
      <c r="AH858" s="33"/>
      <c r="AI858" s="33"/>
      <c r="AJ858" s="33"/>
      <c r="AK858" s="33"/>
      <c r="AL858" s="33"/>
      <c r="AM858" s="33"/>
      <c r="AN858" s="33"/>
      <c r="AO858" s="33"/>
      <c r="AP858" s="33"/>
      <c r="AQ858" s="33"/>
      <c r="AR858" s="33"/>
      <c r="AS858" s="33"/>
    </row>
    <row r="859" spans="1:45">
      <c r="A859" s="30"/>
      <c r="B859" s="29"/>
      <c r="C859" s="31"/>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3"/>
      <c r="AF859" s="33"/>
      <c r="AG859" s="33"/>
      <c r="AH859" s="33"/>
      <c r="AI859" s="33"/>
      <c r="AJ859" s="33"/>
      <c r="AK859" s="33"/>
      <c r="AL859" s="33"/>
      <c r="AM859" s="33"/>
      <c r="AN859" s="33"/>
      <c r="AO859" s="33"/>
      <c r="AP859" s="33"/>
      <c r="AQ859" s="33"/>
      <c r="AR859" s="33"/>
      <c r="AS859" s="33"/>
    </row>
    <row r="860" spans="1:45">
      <c r="A860" s="30"/>
      <c r="B860" s="29"/>
      <c r="C860" s="31"/>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3"/>
      <c r="AF860" s="33"/>
      <c r="AG860" s="33"/>
      <c r="AH860" s="33"/>
      <c r="AI860" s="33"/>
      <c r="AJ860" s="33"/>
      <c r="AK860" s="33"/>
      <c r="AL860" s="33"/>
      <c r="AM860" s="33"/>
      <c r="AN860" s="33"/>
      <c r="AO860" s="33"/>
      <c r="AP860" s="33"/>
      <c r="AQ860" s="33"/>
      <c r="AR860" s="33"/>
      <c r="AS860" s="33"/>
    </row>
    <row r="861" spans="1:45">
      <c r="A861" s="30"/>
      <c r="B861" s="29"/>
      <c r="C861" s="31"/>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3"/>
      <c r="AF861" s="33"/>
      <c r="AG861" s="33"/>
      <c r="AH861" s="33"/>
      <c r="AI861" s="33"/>
      <c r="AJ861" s="33"/>
      <c r="AK861" s="33"/>
      <c r="AL861" s="33"/>
      <c r="AM861" s="33"/>
      <c r="AN861" s="33"/>
      <c r="AO861" s="33"/>
      <c r="AP861" s="33"/>
      <c r="AQ861" s="33"/>
      <c r="AR861" s="33"/>
      <c r="AS861" s="33"/>
    </row>
    <row r="862" spans="1:45">
      <c r="A862" s="30"/>
      <c r="B862" s="29"/>
      <c r="C862" s="31"/>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3"/>
      <c r="AF862" s="33"/>
      <c r="AG862" s="33"/>
      <c r="AH862" s="33"/>
      <c r="AI862" s="33"/>
      <c r="AJ862" s="33"/>
      <c r="AK862" s="33"/>
      <c r="AL862" s="33"/>
      <c r="AM862" s="33"/>
      <c r="AN862" s="33"/>
      <c r="AO862" s="33"/>
      <c r="AP862" s="33"/>
      <c r="AQ862" s="33"/>
      <c r="AR862" s="33"/>
      <c r="AS862" s="33"/>
    </row>
    <row r="863" spans="1:45">
      <c r="A863" s="30"/>
      <c r="B863" s="29"/>
      <c r="C863" s="31"/>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3"/>
      <c r="AF863" s="33"/>
      <c r="AG863" s="33"/>
      <c r="AH863" s="33"/>
      <c r="AI863" s="33"/>
      <c r="AJ863" s="33"/>
      <c r="AK863" s="33"/>
      <c r="AL863" s="33"/>
      <c r="AM863" s="33"/>
      <c r="AN863" s="33"/>
      <c r="AO863" s="33"/>
      <c r="AP863" s="33"/>
      <c r="AQ863" s="33"/>
      <c r="AR863" s="33"/>
      <c r="AS863" s="33"/>
    </row>
    <row r="864" spans="1:45">
      <c r="A864" s="30"/>
      <c r="B864" s="29"/>
      <c r="C864" s="31"/>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3"/>
      <c r="AF864" s="33"/>
      <c r="AG864" s="33"/>
      <c r="AH864" s="33"/>
      <c r="AI864" s="33"/>
      <c r="AJ864" s="33"/>
      <c r="AK864" s="33"/>
      <c r="AL864" s="33"/>
      <c r="AM864" s="33"/>
      <c r="AN864" s="33"/>
      <c r="AO864" s="33"/>
      <c r="AP864" s="33"/>
      <c r="AQ864" s="33"/>
      <c r="AR864" s="33"/>
      <c r="AS864" s="33"/>
    </row>
    <row r="865" spans="1:45">
      <c r="A865" s="30"/>
      <c r="B865" s="29"/>
      <c r="C865" s="31"/>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3"/>
      <c r="AF865" s="33"/>
      <c r="AG865" s="33"/>
      <c r="AH865" s="33"/>
      <c r="AI865" s="33"/>
      <c r="AJ865" s="33"/>
      <c r="AK865" s="33"/>
      <c r="AL865" s="33"/>
      <c r="AM865" s="33"/>
      <c r="AN865" s="33"/>
      <c r="AO865" s="33"/>
      <c r="AP865" s="33"/>
      <c r="AQ865" s="33"/>
      <c r="AR865" s="33"/>
      <c r="AS865" s="33"/>
    </row>
    <row r="866" spans="1:45">
      <c r="A866" s="30"/>
      <c r="B866" s="29"/>
      <c r="C866" s="31"/>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3"/>
      <c r="AF866" s="33"/>
      <c r="AG866" s="33"/>
      <c r="AH866" s="33"/>
      <c r="AI866" s="33"/>
      <c r="AJ866" s="33"/>
      <c r="AK866" s="33"/>
      <c r="AL866" s="33"/>
      <c r="AM866" s="33"/>
      <c r="AN866" s="33"/>
      <c r="AO866" s="33"/>
      <c r="AP866" s="33"/>
      <c r="AQ866" s="33"/>
      <c r="AR866" s="33"/>
      <c r="AS866" s="33"/>
    </row>
    <row r="867" spans="1:45">
      <c r="A867" s="30"/>
      <c r="B867" s="29"/>
      <c r="C867" s="31"/>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3"/>
      <c r="AF867" s="33"/>
      <c r="AG867" s="33"/>
      <c r="AH867" s="33"/>
      <c r="AI867" s="33"/>
      <c r="AJ867" s="33"/>
      <c r="AK867" s="33"/>
      <c r="AL867" s="33"/>
      <c r="AM867" s="33"/>
      <c r="AN867" s="33"/>
      <c r="AO867" s="33"/>
      <c r="AP867" s="33"/>
      <c r="AQ867" s="33"/>
      <c r="AR867" s="33"/>
      <c r="AS867" s="33"/>
    </row>
    <row r="868" spans="1:45">
      <c r="A868" s="30"/>
      <c r="B868" s="29"/>
      <c r="C868" s="31"/>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3"/>
      <c r="AF868" s="33"/>
      <c r="AG868" s="33"/>
      <c r="AH868" s="33"/>
      <c r="AI868" s="33"/>
      <c r="AJ868" s="33"/>
      <c r="AK868" s="33"/>
      <c r="AL868" s="33"/>
      <c r="AM868" s="33"/>
      <c r="AN868" s="33"/>
      <c r="AO868" s="33"/>
      <c r="AP868" s="33"/>
      <c r="AQ868" s="33"/>
      <c r="AR868" s="33"/>
      <c r="AS868" s="33"/>
    </row>
    <row r="869" spans="1:45">
      <c r="A869" s="30"/>
      <c r="B869" s="29"/>
      <c r="C869" s="31"/>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3"/>
      <c r="AF869" s="33"/>
      <c r="AG869" s="33"/>
      <c r="AH869" s="33"/>
      <c r="AI869" s="33"/>
      <c r="AJ869" s="33"/>
      <c r="AK869" s="33"/>
      <c r="AL869" s="33"/>
      <c r="AM869" s="33"/>
      <c r="AN869" s="33"/>
      <c r="AO869" s="33"/>
      <c r="AP869" s="33"/>
      <c r="AQ869" s="33"/>
      <c r="AR869" s="33"/>
      <c r="AS869" s="33"/>
    </row>
    <row r="870" spans="1:45">
      <c r="A870" s="30"/>
      <c r="B870" s="29"/>
      <c r="C870" s="31"/>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3"/>
      <c r="AF870" s="33"/>
      <c r="AG870" s="33"/>
      <c r="AH870" s="33"/>
      <c r="AI870" s="33"/>
      <c r="AJ870" s="33"/>
      <c r="AK870" s="33"/>
      <c r="AL870" s="33"/>
      <c r="AM870" s="33"/>
      <c r="AN870" s="33"/>
      <c r="AO870" s="33"/>
      <c r="AP870" s="33"/>
      <c r="AQ870" s="33"/>
      <c r="AR870" s="33"/>
      <c r="AS870" s="33"/>
    </row>
    <row r="871" spans="1:45">
      <c r="A871" s="30"/>
      <c r="B871" s="29"/>
      <c r="C871" s="31"/>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3"/>
      <c r="AF871" s="33"/>
      <c r="AG871" s="33"/>
      <c r="AH871" s="33"/>
      <c r="AI871" s="33"/>
      <c r="AJ871" s="33"/>
      <c r="AK871" s="33"/>
      <c r="AL871" s="33"/>
      <c r="AM871" s="33"/>
      <c r="AN871" s="33"/>
      <c r="AO871" s="33"/>
      <c r="AP871" s="33"/>
      <c r="AQ871" s="33"/>
      <c r="AR871" s="33"/>
      <c r="AS871" s="33"/>
    </row>
    <row r="872" spans="1:45">
      <c r="A872" s="30"/>
      <c r="B872" s="29"/>
      <c r="C872" s="31"/>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3"/>
      <c r="AF872" s="33"/>
      <c r="AG872" s="33"/>
      <c r="AH872" s="33"/>
      <c r="AI872" s="33"/>
      <c r="AJ872" s="33"/>
      <c r="AK872" s="33"/>
      <c r="AL872" s="33"/>
      <c r="AM872" s="33"/>
      <c r="AN872" s="33"/>
      <c r="AO872" s="33"/>
      <c r="AP872" s="33"/>
      <c r="AQ872" s="33"/>
      <c r="AR872" s="33"/>
      <c r="AS872" s="33"/>
    </row>
    <row r="873" spans="1:45">
      <c r="A873" s="30"/>
      <c r="B873" s="29"/>
      <c r="C873" s="31"/>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3"/>
      <c r="AF873" s="33"/>
      <c r="AG873" s="33"/>
      <c r="AH873" s="33"/>
      <c r="AI873" s="33"/>
      <c r="AJ873" s="33"/>
      <c r="AK873" s="33"/>
      <c r="AL873" s="33"/>
      <c r="AM873" s="33"/>
      <c r="AN873" s="33"/>
      <c r="AO873" s="33"/>
      <c r="AP873" s="33"/>
      <c r="AQ873" s="33"/>
      <c r="AR873" s="33"/>
      <c r="AS873" s="33"/>
    </row>
    <row r="874" spans="1:45">
      <c r="A874" s="30"/>
      <c r="B874" s="29"/>
      <c r="C874" s="31"/>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3"/>
      <c r="AF874" s="33"/>
      <c r="AG874" s="33"/>
      <c r="AH874" s="33"/>
      <c r="AI874" s="33"/>
      <c r="AJ874" s="33"/>
      <c r="AK874" s="33"/>
      <c r="AL874" s="33"/>
      <c r="AM874" s="33"/>
      <c r="AN874" s="33"/>
      <c r="AO874" s="33"/>
      <c r="AP874" s="33"/>
      <c r="AQ874" s="33"/>
      <c r="AR874" s="33"/>
      <c r="AS874" s="33"/>
    </row>
    <row r="875" spans="1:45">
      <c r="A875" s="30"/>
      <c r="B875" s="29"/>
      <c r="C875" s="31"/>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3"/>
      <c r="AF875" s="33"/>
      <c r="AG875" s="33"/>
      <c r="AH875" s="33"/>
      <c r="AI875" s="33"/>
      <c r="AJ875" s="33"/>
      <c r="AK875" s="33"/>
      <c r="AL875" s="33"/>
      <c r="AM875" s="33"/>
      <c r="AN875" s="33"/>
      <c r="AO875" s="33"/>
      <c r="AP875" s="33"/>
      <c r="AQ875" s="33"/>
      <c r="AR875" s="33"/>
      <c r="AS875" s="33"/>
    </row>
    <row r="876" spans="1:45">
      <c r="A876" s="30"/>
      <c r="B876" s="29"/>
      <c r="C876" s="31"/>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3"/>
      <c r="AF876" s="33"/>
      <c r="AG876" s="33"/>
      <c r="AH876" s="33"/>
      <c r="AI876" s="33"/>
      <c r="AJ876" s="33"/>
      <c r="AK876" s="33"/>
      <c r="AL876" s="33"/>
      <c r="AM876" s="33"/>
      <c r="AN876" s="33"/>
      <c r="AO876" s="33"/>
      <c r="AP876" s="33"/>
      <c r="AQ876" s="33"/>
      <c r="AR876" s="33"/>
      <c r="AS876" s="33"/>
    </row>
    <row r="877" spans="1:45">
      <c r="A877" s="30"/>
      <c r="B877" s="29"/>
      <c r="C877" s="31"/>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3"/>
      <c r="AF877" s="33"/>
      <c r="AG877" s="33"/>
      <c r="AH877" s="33"/>
      <c r="AI877" s="33"/>
      <c r="AJ877" s="33"/>
      <c r="AK877" s="33"/>
      <c r="AL877" s="33"/>
      <c r="AM877" s="33"/>
      <c r="AN877" s="33"/>
      <c r="AO877" s="33"/>
      <c r="AP877" s="33"/>
      <c r="AQ877" s="33"/>
      <c r="AR877" s="33"/>
      <c r="AS877" s="33"/>
    </row>
    <row r="878" spans="1:45">
      <c r="A878" s="30"/>
      <c r="B878" s="29"/>
      <c r="C878" s="31"/>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3"/>
      <c r="AF878" s="33"/>
      <c r="AG878" s="33"/>
      <c r="AH878" s="33"/>
      <c r="AI878" s="33"/>
      <c r="AJ878" s="33"/>
      <c r="AK878" s="33"/>
      <c r="AL878" s="33"/>
      <c r="AM878" s="33"/>
      <c r="AN878" s="33"/>
      <c r="AO878" s="33"/>
      <c r="AP878" s="33"/>
      <c r="AQ878" s="33"/>
      <c r="AR878" s="33"/>
      <c r="AS878" s="33"/>
    </row>
    <row r="879" spans="1:45">
      <c r="A879" s="30"/>
      <c r="B879" s="29"/>
      <c r="C879" s="31"/>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3"/>
      <c r="AF879" s="33"/>
      <c r="AG879" s="33"/>
      <c r="AH879" s="33"/>
      <c r="AI879" s="33"/>
      <c r="AJ879" s="33"/>
      <c r="AK879" s="33"/>
      <c r="AL879" s="33"/>
      <c r="AM879" s="33"/>
      <c r="AN879" s="33"/>
      <c r="AO879" s="33"/>
      <c r="AP879" s="33"/>
      <c r="AQ879" s="33"/>
      <c r="AR879" s="33"/>
      <c r="AS879" s="33"/>
    </row>
    <row r="880" spans="1:45">
      <c r="A880" s="30"/>
      <c r="B880" s="29"/>
      <c r="C880" s="31"/>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3"/>
      <c r="AF880" s="33"/>
      <c r="AG880" s="33"/>
      <c r="AH880" s="33"/>
      <c r="AI880" s="33"/>
      <c r="AJ880" s="33"/>
      <c r="AK880" s="33"/>
      <c r="AL880" s="33"/>
      <c r="AM880" s="33"/>
      <c r="AN880" s="33"/>
      <c r="AO880" s="33"/>
      <c r="AP880" s="33"/>
      <c r="AQ880" s="33"/>
      <c r="AR880" s="33"/>
      <c r="AS880" s="33"/>
    </row>
    <row r="881" spans="1:45">
      <c r="A881" s="30"/>
      <c r="B881" s="29"/>
      <c r="C881" s="31"/>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3"/>
      <c r="AF881" s="33"/>
      <c r="AG881" s="33"/>
      <c r="AH881" s="33"/>
      <c r="AI881" s="33"/>
      <c r="AJ881" s="33"/>
      <c r="AK881" s="33"/>
      <c r="AL881" s="33"/>
      <c r="AM881" s="33"/>
      <c r="AN881" s="33"/>
      <c r="AO881" s="33"/>
      <c r="AP881" s="33"/>
      <c r="AQ881" s="33"/>
      <c r="AR881" s="33"/>
      <c r="AS881" s="33"/>
    </row>
    <row r="882" spans="1:45">
      <c r="A882" s="30"/>
      <c r="B882" s="29"/>
      <c r="C882" s="31"/>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3"/>
      <c r="AF882" s="33"/>
      <c r="AG882" s="33"/>
      <c r="AH882" s="33"/>
      <c r="AI882" s="33"/>
      <c r="AJ882" s="33"/>
      <c r="AK882" s="33"/>
      <c r="AL882" s="33"/>
      <c r="AM882" s="33"/>
      <c r="AN882" s="33"/>
      <c r="AO882" s="33"/>
      <c r="AP882" s="33"/>
      <c r="AQ882" s="33"/>
      <c r="AR882" s="33"/>
      <c r="AS882" s="33"/>
    </row>
    <row r="883" spans="1:45">
      <c r="A883" s="30"/>
      <c r="B883" s="29"/>
      <c r="C883" s="31"/>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3"/>
      <c r="AF883" s="33"/>
      <c r="AG883" s="33"/>
      <c r="AH883" s="33"/>
      <c r="AI883" s="33"/>
      <c r="AJ883" s="33"/>
      <c r="AK883" s="33"/>
      <c r="AL883" s="33"/>
      <c r="AM883" s="33"/>
      <c r="AN883" s="33"/>
      <c r="AO883" s="33"/>
      <c r="AP883" s="33"/>
      <c r="AQ883" s="33"/>
      <c r="AR883" s="33"/>
      <c r="AS883" s="33"/>
    </row>
    <row r="884" spans="1:45">
      <c r="A884" s="30"/>
      <c r="B884" s="29"/>
      <c r="C884" s="31"/>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3"/>
      <c r="AF884" s="33"/>
      <c r="AG884" s="33"/>
      <c r="AH884" s="33"/>
      <c r="AI884" s="33"/>
      <c r="AJ884" s="33"/>
      <c r="AK884" s="33"/>
      <c r="AL884" s="33"/>
      <c r="AM884" s="33"/>
      <c r="AN884" s="33"/>
      <c r="AO884" s="33"/>
      <c r="AP884" s="33"/>
      <c r="AQ884" s="33"/>
      <c r="AR884" s="33"/>
      <c r="AS884" s="33"/>
    </row>
    <row r="885" spans="1:45">
      <c r="A885" s="30"/>
      <c r="B885" s="29"/>
      <c r="C885" s="31"/>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3"/>
      <c r="AF885" s="33"/>
      <c r="AG885" s="33"/>
      <c r="AH885" s="33"/>
      <c r="AI885" s="33"/>
      <c r="AJ885" s="33"/>
      <c r="AK885" s="33"/>
      <c r="AL885" s="33"/>
      <c r="AM885" s="33"/>
      <c r="AN885" s="33"/>
      <c r="AO885" s="33"/>
      <c r="AP885" s="33"/>
      <c r="AQ885" s="33"/>
      <c r="AR885" s="33"/>
      <c r="AS885" s="33"/>
    </row>
    <row r="886" spans="1:45">
      <c r="A886" s="30"/>
      <c r="B886" s="29"/>
      <c r="C886" s="31"/>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3"/>
      <c r="AF886" s="33"/>
      <c r="AG886" s="33"/>
      <c r="AH886" s="33"/>
      <c r="AI886" s="33"/>
      <c r="AJ886" s="33"/>
      <c r="AK886" s="33"/>
      <c r="AL886" s="33"/>
      <c r="AM886" s="33"/>
      <c r="AN886" s="33"/>
      <c r="AO886" s="33"/>
      <c r="AP886" s="33"/>
      <c r="AQ886" s="33"/>
      <c r="AR886" s="33"/>
      <c r="AS886" s="33"/>
    </row>
    <row r="887" spans="1:45">
      <c r="A887" s="30"/>
      <c r="B887" s="29"/>
      <c r="C887" s="31"/>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3"/>
      <c r="AF887" s="33"/>
      <c r="AG887" s="33"/>
      <c r="AH887" s="33"/>
      <c r="AI887" s="33"/>
      <c r="AJ887" s="33"/>
      <c r="AK887" s="33"/>
      <c r="AL887" s="33"/>
      <c r="AM887" s="33"/>
      <c r="AN887" s="33"/>
      <c r="AO887" s="33"/>
      <c r="AP887" s="33"/>
      <c r="AQ887" s="33"/>
      <c r="AR887" s="33"/>
      <c r="AS887" s="33"/>
    </row>
    <row r="888" spans="1:45">
      <c r="A888" s="30"/>
      <c r="B888" s="29"/>
      <c r="C888" s="31"/>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3"/>
      <c r="AF888" s="33"/>
      <c r="AG888" s="33"/>
      <c r="AH888" s="33"/>
      <c r="AI888" s="33"/>
      <c r="AJ888" s="33"/>
      <c r="AK888" s="33"/>
      <c r="AL888" s="33"/>
      <c r="AM888" s="33"/>
      <c r="AN888" s="33"/>
      <c r="AO888" s="33"/>
      <c r="AP888" s="33"/>
      <c r="AQ888" s="33"/>
      <c r="AR888" s="33"/>
      <c r="AS888" s="33"/>
    </row>
    <row r="889" spans="1:45">
      <c r="A889" s="30"/>
      <c r="B889" s="29"/>
      <c r="C889" s="31"/>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3"/>
      <c r="AF889" s="33"/>
      <c r="AG889" s="33"/>
      <c r="AH889" s="33"/>
      <c r="AI889" s="33"/>
      <c r="AJ889" s="33"/>
      <c r="AK889" s="33"/>
      <c r="AL889" s="33"/>
      <c r="AM889" s="33"/>
      <c r="AN889" s="33"/>
      <c r="AO889" s="33"/>
      <c r="AP889" s="33"/>
      <c r="AQ889" s="33"/>
      <c r="AR889" s="33"/>
      <c r="AS889" s="33"/>
    </row>
    <row r="890" spans="1:45">
      <c r="A890" s="30"/>
      <c r="B890" s="29"/>
      <c r="C890" s="31"/>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3"/>
      <c r="AF890" s="33"/>
      <c r="AG890" s="33"/>
      <c r="AH890" s="33"/>
      <c r="AI890" s="33"/>
      <c r="AJ890" s="33"/>
      <c r="AK890" s="33"/>
      <c r="AL890" s="33"/>
      <c r="AM890" s="33"/>
      <c r="AN890" s="33"/>
      <c r="AO890" s="33"/>
      <c r="AP890" s="33"/>
      <c r="AQ890" s="33"/>
      <c r="AR890" s="33"/>
      <c r="AS890" s="33"/>
    </row>
    <row r="891" spans="1:45">
      <c r="A891" s="30"/>
      <c r="B891" s="29"/>
      <c r="C891" s="31"/>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3"/>
      <c r="AF891" s="33"/>
      <c r="AG891" s="33"/>
      <c r="AH891" s="33"/>
      <c r="AI891" s="33"/>
      <c r="AJ891" s="33"/>
      <c r="AK891" s="33"/>
      <c r="AL891" s="33"/>
      <c r="AM891" s="33"/>
      <c r="AN891" s="33"/>
      <c r="AO891" s="33"/>
      <c r="AP891" s="33"/>
      <c r="AQ891" s="33"/>
      <c r="AR891" s="33"/>
      <c r="AS891" s="33"/>
    </row>
    <row r="892" spans="1:45">
      <c r="A892" s="30"/>
      <c r="B892" s="29"/>
      <c r="C892" s="31"/>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3"/>
      <c r="AF892" s="33"/>
      <c r="AG892" s="33"/>
      <c r="AH892" s="33"/>
      <c r="AI892" s="33"/>
      <c r="AJ892" s="33"/>
      <c r="AK892" s="33"/>
      <c r="AL892" s="33"/>
      <c r="AM892" s="33"/>
      <c r="AN892" s="33"/>
      <c r="AO892" s="33"/>
      <c r="AP892" s="33"/>
      <c r="AQ892" s="33"/>
      <c r="AR892" s="33"/>
      <c r="AS892" s="33"/>
    </row>
    <row r="893" spans="1:45">
      <c r="A893" s="30"/>
      <c r="B893" s="29"/>
      <c r="C893" s="31"/>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3"/>
      <c r="AF893" s="33"/>
      <c r="AG893" s="33"/>
      <c r="AH893" s="33"/>
      <c r="AI893" s="33"/>
      <c r="AJ893" s="33"/>
      <c r="AK893" s="33"/>
      <c r="AL893" s="33"/>
      <c r="AM893" s="33"/>
      <c r="AN893" s="33"/>
      <c r="AO893" s="33"/>
      <c r="AP893" s="33"/>
      <c r="AQ893" s="33"/>
      <c r="AR893" s="33"/>
      <c r="AS893" s="33"/>
    </row>
    <row r="894" spans="1:45">
      <c r="A894" s="30"/>
      <c r="B894" s="29"/>
      <c r="C894" s="31"/>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3"/>
      <c r="AF894" s="33"/>
      <c r="AG894" s="33"/>
      <c r="AH894" s="33"/>
      <c r="AI894" s="33"/>
      <c r="AJ894" s="33"/>
      <c r="AK894" s="33"/>
      <c r="AL894" s="33"/>
      <c r="AM894" s="33"/>
      <c r="AN894" s="33"/>
      <c r="AO894" s="33"/>
      <c r="AP894" s="33"/>
      <c r="AQ894" s="33"/>
      <c r="AR894" s="33"/>
      <c r="AS894" s="33"/>
    </row>
    <row r="895" spans="1:45">
      <c r="A895" s="30"/>
      <c r="B895" s="29"/>
      <c r="C895" s="31"/>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3"/>
      <c r="AF895" s="33"/>
      <c r="AG895" s="33"/>
      <c r="AH895" s="33"/>
      <c r="AI895" s="33"/>
      <c r="AJ895" s="33"/>
      <c r="AK895" s="33"/>
      <c r="AL895" s="33"/>
      <c r="AM895" s="33"/>
      <c r="AN895" s="33"/>
      <c r="AO895" s="33"/>
      <c r="AP895" s="33"/>
      <c r="AQ895" s="33"/>
      <c r="AR895" s="33"/>
      <c r="AS895" s="33"/>
    </row>
    <row r="896" spans="1:45">
      <c r="A896" s="30"/>
      <c r="B896" s="29"/>
      <c r="C896" s="31"/>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3"/>
      <c r="AF896" s="33"/>
      <c r="AG896" s="33"/>
      <c r="AH896" s="33"/>
      <c r="AI896" s="33"/>
      <c r="AJ896" s="33"/>
      <c r="AK896" s="33"/>
      <c r="AL896" s="33"/>
      <c r="AM896" s="33"/>
      <c r="AN896" s="33"/>
      <c r="AO896" s="33"/>
      <c r="AP896" s="33"/>
      <c r="AQ896" s="33"/>
      <c r="AR896" s="33"/>
      <c r="AS896" s="33"/>
    </row>
    <row r="897" spans="1:45">
      <c r="A897" s="30"/>
      <c r="B897" s="29"/>
      <c r="C897" s="31"/>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3"/>
      <c r="AF897" s="33"/>
      <c r="AG897" s="33"/>
      <c r="AH897" s="33"/>
      <c r="AI897" s="33"/>
      <c r="AJ897" s="33"/>
      <c r="AK897" s="33"/>
      <c r="AL897" s="33"/>
      <c r="AM897" s="33"/>
      <c r="AN897" s="33"/>
      <c r="AO897" s="33"/>
      <c r="AP897" s="33"/>
      <c r="AQ897" s="33"/>
      <c r="AR897" s="33"/>
      <c r="AS897" s="33"/>
    </row>
    <row r="898" spans="1:45">
      <c r="A898" s="30"/>
      <c r="B898" s="29"/>
      <c r="C898" s="31"/>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3"/>
      <c r="AF898" s="33"/>
      <c r="AG898" s="33"/>
      <c r="AH898" s="33"/>
      <c r="AI898" s="33"/>
      <c r="AJ898" s="33"/>
      <c r="AK898" s="33"/>
      <c r="AL898" s="33"/>
      <c r="AM898" s="33"/>
      <c r="AN898" s="33"/>
      <c r="AO898" s="33"/>
      <c r="AP898" s="33"/>
      <c r="AQ898" s="33"/>
      <c r="AR898" s="33"/>
      <c r="AS898" s="33"/>
    </row>
    <row r="899" spans="1:45">
      <c r="A899" s="30"/>
      <c r="B899" s="29"/>
      <c r="C899" s="31"/>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3"/>
      <c r="AF899" s="33"/>
      <c r="AG899" s="33"/>
      <c r="AH899" s="33"/>
      <c r="AI899" s="33"/>
      <c r="AJ899" s="33"/>
      <c r="AK899" s="33"/>
      <c r="AL899" s="33"/>
      <c r="AM899" s="33"/>
      <c r="AN899" s="33"/>
      <c r="AO899" s="33"/>
      <c r="AP899" s="33"/>
      <c r="AQ899" s="33"/>
      <c r="AR899" s="33"/>
      <c r="AS899" s="33"/>
    </row>
    <row r="900" spans="1:45">
      <c r="A900" s="30"/>
      <c r="B900" s="29"/>
      <c r="C900" s="31"/>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3"/>
      <c r="AF900" s="33"/>
      <c r="AG900" s="33"/>
      <c r="AH900" s="33"/>
      <c r="AI900" s="33"/>
      <c r="AJ900" s="33"/>
      <c r="AK900" s="33"/>
      <c r="AL900" s="33"/>
      <c r="AM900" s="33"/>
      <c r="AN900" s="33"/>
      <c r="AO900" s="33"/>
      <c r="AP900" s="33"/>
      <c r="AQ900" s="33"/>
      <c r="AR900" s="33"/>
      <c r="AS900" s="33"/>
    </row>
    <row r="901" spans="1:45">
      <c r="A901" s="30"/>
      <c r="B901" s="29"/>
      <c r="C901" s="31"/>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3"/>
      <c r="AF901" s="33"/>
      <c r="AG901" s="33"/>
      <c r="AH901" s="33"/>
      <c r="AI901" s="33"/>
      <c r="AJ901" s="33"/>
      <c r="AK901" s="33"/>
      <c r="AL901" s="33"/>
      <c r="AM901" s="33"/>
      <c r="AN901" s="33"/>
      <c r="AO901" s="33"/>
      <c r="AP901" s="33"/>
      <c r="AQ901" s="33"/>
      <c r="AR901" s="33"/>
      <c r="AS901" s="33"/>
    </row>
    <row r="902" spans="1:45">
      <c r="A902" s="30"/>
      <c r="B902" s="29"/>
      <c r="C902" s="31"/>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3"/>
      <c r="AF902" s="33"/>
      <c r="AG902" s="33"/>
      <c r="AH902" s="33"/>
      <c r="AI902" s="33"/>
      <c r="AJ902" s="33"/>
      <c r="AK902" s="33"/>
      <c r="AL902" s="33"/>
      <c r="AM902" s="33"/>
      <c r="AN902" s="33"/>
      <c r="AO902" s="33"/>
      <c r="AP902" s="33"/>
      <c r="AQ902" s="33"/>
      <c r="AR902" s="33"/>
      <c r="AS902" s="33"/>
    </row>
    <row r="903" spans="1:45">
      <c r="A903" s="30"/>
      <c r="B903" s="29"/>
      <c r="C903" s="31"/>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3"/>
      <c r="AF903" s="33"/>
      <c r="AG903" s="33"/>
      <c r="AH903" s="33"/>
      <c r="AI903" s="33"/>
      <c r="AJ903" s="33"/>
      <c r="AK903" s="33"/>
      <c r="AL903" s="33"/>
      <c r="AM903" s="33"/>
      <c r="AN903" s="33"/>
      <c r="AO903" s="33"/>
      <c r="AP903" s="33"/>
      <c r="AQ903" s="33"/>
      <c r="AR903" s="33"/>
      <c r="AS903" s="33"/>
    </row>
    <row r="904" spans="1:45">
      <c r="A904" s="30"/>
      <c r="B904" s="29"/>
      <c r="C904" s="31"/>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3"/>
      <c r="AF904" s="33"/>
      <c r="AG904" s="33"/>
      <c r="AH904" s="33"/>
      <c r="AI904" s="33"/>
      <c r="AJ904" s="33"/>
      <c r="AK904" s="33"/>
      <c r="AL904" s="33"/>
      <c r="AM904" s="33"/>
      <c r="AN904" s="33"/>
      <c r="AO904" s="33"/>
      <c r="AP904" s="33"/>
      <c r="AQ904" s="33"/>
      <c r="AR904" s="33"/>
      <c r="AS904" s="33"/>
    </row>
    <row r="905" spans="1:45">
      <c r="A905" s="30"/>
      <c r="B905" s="29"/>
      <c r="C905" s="31"/>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3"/>
      <c r="AF905" s="33"/>
      <c r="AG905" s="33"/>
      <c r="AH905" s="33"/>
      <c r="AI905" s="33"/>
      <c r="AJ905" s="33"/>
      <c r="AK905" s="33"/>
      <c r="AL905" s="33"/>
      <c r="AM905" s="33"/>
      <c r="AN905" s="33"/>
      <c r="AO905" s="33"/>
      <c r="AP905" s="33"/>
      <c r="AQ905" s="33"/>
      <c r="AR905" s="33"/>
      <c r="AS905" s="33"/>
    </row>
    <row r="906" spans="1:45">
      <c r="A906" s="30"/>
      <c r="B906" s="29"/>
      <c r="C906" s="31"/>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3"/>
      <c r="AF906" s="33"/>
      <c r="AG906" s="33"/>
      <c r="AH906" s="33"/>
      <c r="AI906" s="33"/>
      <c r="AJ906" s="33"/>
      <c r="AK906" s="33"/>
      <c r="AL906" s="33"/>
      <c r="AM906" s="33"/>
      <c r="AN906" s="33"/>
      <c r="AO906" s="33"/>
      <c r="AP906" s="33"/>
      <c r="AQ906" s="33"/>
      <c r="AR906" s="33"/>
      <c r="AS906" s="33"/>
    </row>
    <row r="907" spans="1:45">
      <c r="A907" s="30"/>
      <c r="B907" s="29"/>
      <c r="C907" s="31"/>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3"/>
      <c r="AF907" s="33"/>
      <c r="AG907" s="33"/>
      <c r="AH907" s="33"/>
      <c r="AI907" s="33"/>
      <c r="AJ907" s="33"/>
      <c r="AK907" s="33"/>
      <c r="AL907" s="33"/>
      <c r="AM907" s="33"/>
      <c r="AN907" s="33"/>
      <c r="AO907" s="33"/>
      <c r="AP907" s="33"/>
      <c r="AQ907" s="33"/>
      <c r="AR907" s="33"/>
      <c r="AS907" s="33"/>
    </row>
    <row r="908" spans="1:45">
      <c r="A908" s="30"/>
      <c r="B908" s="29"/>
      <c r="C908" s="31"/>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3"/>
      <c r="AF908" s="33"/>
      <c r="AG908" s="33"/>
      <c r="AH908" s="33"/>
      <c r="AI908" s="33"/>
      <c r="AJ908" s="33"/>
      <c r="AK908" s="33"/>
      <c r="AL908" s="33"/>
      <c r="AM908" s="33"/>
      <c r="AN908" s="33"/>
      <c r="AO908" s="33"/>
      <c r="AP908" s="33"/>
      <c r="AQ908" s="33"/>
      <c r="AR908" s="33"/>
      <c r="AS908" s="33"/>
    </row>
    <row r="909" spans="1:45">
      <c r="A909" s="30"/>
      <c r="B909" s="29"/>
      <c r="C909" s="31"/>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3"/>
      <c r="AF909" s="33"/>
      <c r="AG909" s="33"/>
      <c r="AH909" s="33"/>
      <c r="AI909" s="33"/>
      <c r="AJ909" s="33"/>
      <c r="AK909" s="33"/>
      <c r="AL909" s="33"/>
      <c r="AM909" s="33"/>
      <c r="AN909" s="33"/>
      <c r="AO909" s="33"/>
      <c r="AP909" s="33"/>
      <c r="AQ909" s="33"/>
      <c r="AR909" s="33"/>
      <c r="AS909" s="33"/>
    </row>
    <row r="910" spans="1:45">
      <c r="A910" s="30"/>
      <c r="B910" s="29"/>
      <c r="C910" s="31"/>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3"/>
      <c r="AF910" s="33"/>
      <c r="AG910" s="33"/>
      <c r="AH910" s="33"/>
      <c r="AI910" s="33"/>
      <c r="AJ910" s="33"/>
      <c r="AK910" s="33"/>
      <c r="AL910" s="33"/>
      <c r="AM910" s="33"/>
      <c r="AN910" s="33"/>
      <c r="AO910" s="33"/>
      <c r="AP910" s="33"/>
      <c r="AQ910" s="33"/>
      <c r="AR910" s="33"/>
      <c r="AS910" s="33"/>
    </row>
    <row r="911" spans="1:45">
      <c r="A911" s="30"/>
      <c r="B911" s="29"/>
      <c r="C911" s="31"/>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3"/>
      <c r="AF911" s="33"/>
      <c r="AG911" s="33"/>
      <c r="AH911" s="33"/>
      <c r="AI911" s="33"/>
      <c r="AJ911" s="33"/>
      <c r="AK911" s="33"/>
      <c r="AL911" s="33"/>
      <c r="AM911" s="33"/>
      <c r="AN911" s="33"/>
      <c r="AO911" s="33"/>
      <c r="AP911" s="33"/>
      <c r="AQ911" s="33"/>
      <c r="AR911" s="33"/>
      <c r="AS911" s="33"/>
    </row>
    <row r="912" spans="1:45">
      <c r="A912" s="30"/>
      <c r="B912" s="29"/>
      <c r="C912" s="31"/>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3"/>
      <c r="AF912" s="33"/>
      <c r="AG912" s="33"/>
      <c r="AH912" s="33"/>
      <c r="AI912" s="33"/>
      <c r="AJ912" s="33"/>
      <c r="AK912" s="33"/>
      <c r="AL912" s="33"/>
      <c r="AM912" s="33"/>
      <c r="AN912" s="33"/>
      <c r="AO912" s="33"/>
      <c r="AP912" s="33"/>
      <c r="AQ912" s="33"/>
      <c r="AR912" s="33"/>
      <c r="AS912" s="33"/>
    </row>
    <row r="913" spans="1:45">
      <c r="A913" s="30"/>
      <c r="B913" s="29"/>
      <c r="C913" s="31"/>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3"/>
      <c r="AF913" s="33"/>
      <c r="AG913" s="33"/>
      <c r="AH913" s="33"/>
      <c r="AI913" s="33"/>
      <c r="AJ913" s="33"/>
      <c r="AK913" s="33"/>
      <c r="AL913" s="33"/>
      <c r="AM913" s="33"/>
      <c r="AN913" s="33"/>
      <c r="AO913" s="33"/>
      <c r="AP913" s="33"/>
      <c r="AQ913" s="33"/>
      <c r="AR913" s="33"/>
      <c r="AS913" s="33"/>
    </row>
    <row r="914" spans="1:45">
      <c r="A914" s="30"/>
      <c r="B914" s="29"/>
      <c r="C914" s="31"/>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3"/>
      <c r="AF914" s="33"/>
      <c r="AG914" s="33"/>
      <c r="AH914" s="33"/>
      <c r="AI914" s="33"/>
      <c r="AJ914" s="33"/>
      <c r="AK914" s="33"/>
      <c r="AL914" s="33"/>
      <c r="AM914" s="33"/>
      <c r="AN914" s="33"/>
      <c r="AO914" s="33"/>
      <c r="AP914" s="33"/>
      <c r="AQ914" s="33"/>
      <c r="AR914" s="33"/>
      <c r="AS914" s="33"/>
    </row>
    <row r="915" spans="1:45">
      <c r="A915" s="30"/>
      <c r="B915" s="29"/>
      <c r="C915" s="31"/>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3"/>
      <c r="AF915" s="33"/>
      <c r="AG915" s="33"/>
      <c r="AH915" s="33"/>
      <c r="AI915" s="33"/>
      <c r="AJ915" s="33"/>
      <c r="AK915" s="33"/>
      <c r="AL915" s="33"/>
      <c r="AM915" s="33"/>
      <c r="AN915" s="33"/>
      <c r="AO915" s="33"/>
      <c r="AP915" s="33"/>
      <c r="AQ915" s="33"/>
      <c r="AR915" s="33"/>
      <c r="AS915" s="33"/>
    </row>
    <row r="916" spans="1:45">
      <c r="A916" s="30"/>
      <c r="B916" s="29"/>
      <c r="C916" s="31"/>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3"/>
      <c r="AF916" s="33"/>
      <c r="AG916" s="33"/>
      <c r="AH916" s="33"/>
      <c r="AI916" s="33"/>
      <c r="AJ916" s="33"/>
      <c r="AK916" s="33"/>
      <c r="AL916" s="33"/>
      <c r="AM916" s="33"/>
      <c r="AN916" s="33"/>
      <c r="AO916" s="33"/>
      <c r="AP916" s="33"/>
      <c r="AQ916" s="33"/>
      <c r="AR916" s="33"/>
      <c r="AS916" s="33"/>
    </row>
    <row r="917" spans="1:45">
      <c r="A917" s="30"/>
      <c r="B917" s="29"/>
      <c r="C917" s="31"/>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3"/>
      <c r="AF917" s="33"/>
      <c r="AG917" s="33"/>
      <c r="AH917" s="33"/>
      <c r="AI917" s="33"/>
      <c r="AJ917" s="33"/>
      <c r="AK917" s="33"/>
      <c r="AL917" s="33"/>
      <c r="AM917" s="33"/>
      <c r="AN917" s="33"/>
      <c r="AO917" s="33"/>
      <c r="AP917" s="33"/>
      <c r="AQ917" s="33"/>
      <c r="AR917" s="33"/>
      <c r="AS917" s="33"/>
    </row>
    <row r="918" spans="1:45">
      <c r="A918" s="30"/>
      <c r="B918" s="29"/>
      <c r="C918" s="31"/>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3"/>
      <c r="AF918" s="33"/>
      <c r="AG918" s="33"/>
      <c r="AH918" s="33"/>
      <c r="AI918" s="33"/>
      <c r="AJ918" s="33"/>
      <c r="AK918" s="33"/>
      <c r="AL918" s="33"/>
      <c r="AM918" s="33"/>
      <c r="AN918" s="33"/>
      <c r="AO918" s="33"/>
      <c r="AP918" s="33"/>
      <c r="AQ918" s="33"/>
      <c r="AR918" s="33"/>
      <c r="AS918" s="33"/>
    </row>
    <row r="919" spans="1:45">
      <c r="A919" s="30"/>
      <c r="B919" s="29"/>
      <c r="C919" s="31"/>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3"/>
      <c r="AF919" s="33"/>
      <c r="AG919" s="33"/>
      <c r="AH919" s="33"/>
      <c r="AI919" s="33"/>
      <c r="AJ919" s="33"/>
      <c r="AK919" s="33"/>
      <c r="AL919" s="33"/>
      <c r="AM919" s="33"/>
      <c r="AN919" s="33"/>
      <c r="AO919" s="33"/>
      <c r="AP919" s="33"/>
      <c r="AQ919" s="33"/>
      <c r="AR919" s="33"/>
      <c r="AS919" s="33"/>
    </row>
    <row r="920" spans="1:45">
      <c r="A920" s="30"/>
      <c r="B920" s="29"/>
      <c r="C920" s="31"/>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3"/>
      <c r="AF920" s="33"/>
      <c r="AG920" s="33"/>
      <c r="AH920" s="33"/>
      <c r="AI920" s="33"/>
      <c r="AJ920" s="33"/>
      <c r="AK920" s="33"/>
      <c r="AL920" s="33"/>
      <c r="AM920" s="33"/>
      <c r="AN920" s="33"/>
      <c r="AO920" s="33"/>
      <c r="AP920" s="33"/>
      <c r="AQ920" s="33"/>
      <c r="AR920" s="33"/>
      <c r="AS920" s="33"/>
    </row>
    <row r="921" spans="1:45">
      <c r="A921" s="30"/>
      <c r="B921" s="29"/>
      <c r="C921" s="31"/>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3"/>
      <c r="AF921" s="33"/>
      <c r="AG921" s="33"/>
      <c r="AH921" s="33"/>
      <c r="AI921" s="33"/>
      <c r="AJ921" s="33"/>
      <c r="AK921" s="33"/>
      <c r="AL921" s="33"/>
      <c r="AM921" s="33"/>
      <c r="AN921" s="33"/>
      <c r="AO921" s="33"/>
      <c r="AP921" s="33"/>
      <c r="AQ921" s="33"/>
      <c r="AR921" s="33"/>
      <c r="AS921" s="33"/>
    </row>
    <row r="922" spans="1:45">
      <c r="A922" s="30"/>
      <c r="B922" s="29"/>
      <c r="C922" s="31"/>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3"/>
      <c r="AF922" s="33"/>
      <c r="AG922" s="33"/>
      <c r="AH922" s="33"/>
      <c r="AI922" s="33"/>
      <c r="AJ922" s="33"/>
      <c r="AK922" s="33"/>
      <c r="AL922" s="33"/>
      <c r="AM922" s="33"/>
      <c r="AN922" s="33"/>
      <c r="AO922" s="33"/>
      <c r="AP922" s="33"/>
      <c r="AQ922" s="33"/>
      <c r="AR922" s="33"/>
      <c r="AS922" s="33"/>
    </row>
    <row r="923" spans="1:45">
      <c r="A923" s="30"/>
      <c r="B923" s="29"/>
      <c r="C923" s="31"/>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3"/>
      <c r="AF923" s="33"/>
      <c r="AG923" s="33"/>
      <c r="AH923" s="33"/>
      <c r="AI923" s="33"/>
      <c r="AJ923" s="33"/>
      <c r="AK923" s="33"/>
      <c r="AL923" s="33"/>
      <c r="AM923" s="33"/>
      <c r="AN923" s="33"/>
      <c r="AO923" s="33"/>
      <c r="AP923" s="33"/>
      <c r="AQ923" s="33"/>
      <c r="AR923" s="33"/>
      <c r="AS923" s="33"/>
    </row>
    <row r="924" spans="1:45">
      <c r="A924" s="30"/>
      <c r="B924" s="29"/>
      <c r="C924" s="31"/>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3"/>
      <c r="AF924" s="33"/>
      <c r="AG924" s="33"/>
      <c r="AH924" s="33"/>
      <c r="AI924" s="33"/>
      <c r="AJ924" s="33"/>
      <c r="AK924" s="33"/>
      <c r="AL924" s="33"/>
      <c r="AM924" s="33"/>
      <c r="AN924" s="33"/>
      <c r="AO924" s="33"/>
      <c r="AP924" s="33"/>
      <c r="AQ924" s="33"/>
      <c r="AR924" s="33"/>
      <c r="AS924" s="33"/>
    </row>
    <row r="925" spans="1:45">
      <c r="A925" s="30"/>
      <c r="B925" s="29"/>
      <c r="C925" s="31"/>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3"/>
      <c r="AF925" s="33"/>
      <c r="AG925" s="33"/>
      <c r="AH925" s="33"/>
      <c r="AI925" s="33"/>
      <c r="AJ925" s="33"/>
      <c r="AK925" s="33"/>
      <c r="AL925" s="33"/>
      <c r="AM925" s="33"/>
      <c r="AN925" s="33"/>
      <c r="AO925" s="33"/>
      <c r="AP925" s="33"/>
      <c r="AQ925" s="33"/>
      <c r="AR925" s="33"/>
      <c r="AS925" s="33"/>
    </row>
    <row r="926" spans="1:45">
      <c r="A926" s="30"/>
      <c r="B926" s="29"/>
      <c r="C926" s="31"/>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3"/>
      <c r="AF926" s="33"/>
      <c r="AG926" s="33"/>
      <c r="AH926" s="33"/>
      <c r="AI926" s="33"/>
      <c r="AJ926" s="33"/>
      <c r="AK926" s="33"/>
      <c r="AL926" s="33"/>
      <c r="AM926" s="33"/>
      <c r="AN926" s="33"/>
      <c r="AO926" s="33"/>
      <c r="AP926" s="33"/>
      <c r="AQ926" s="33"/>
      <c r="AR926" s="33"/>
      <c r="AS926" s="33"/>
    </row>
    <row r="927" spans="1:45">
      <c r="A927" s="30"/>
      <c r="B927" s="29"/>
      <c r="C927" s="31"/>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3"/>
      <c r="AF927" s="33"/>
      <c r="AG927" s="33"/>
      <c r="AH927" s="33"/>
      <c r="AI927" s="33"/>
      <c r="AJ927" s="33"/>
      <c r="AK927" s="33"/>
      <c r="AL927" s="33"/>
      <c r="AM927" s="33"/>
      <c r="AN927" s="33"/>
      <c r="AO927" s="33"/>
      <c r="AP927" s="33"/>
      <c r="AQ927" s="33"/>
      <c r="AR927" s="33"/>
      <c r="AS927" s="33"/>
    </row>
    <row r="928" spans="1:45">
      <c r="A928" s="30"/>
      <c r="B928" s="29"/>
      <c r="C928" s="31"/>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3"/>
      <c r="AF928" s="33"/>
      <c r="AG928" s="33"/>
      <c r="AH928" s="33"/>
      <c r="AI928" s="33"/>
      <c r="AJ928" s="33"/>
      <c r="AK928" s="33"/>
      <c r="AL928" s="33"/>
      <c r="AM928" s="33"/>
      <c r="AN928" s="33"/>
      <c r="AO928" s="33"/>
      <c r="AP928" s="33"/>
      <c r="AQ928" s="33"/>
      <c r="AR928" s="33"/>
      <c r="AS928" s="33"/>
    </row>
    <row r="929" spans="1:45">
      <c r="A929" s="30"/>
      <c r="B929" s="29"/>
      <c r="C929" s="31"/>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3"/>
      <c r="AF929" s="33"/>
      <c r="AG929" s="33"/>
      <c r="AH929" s="33"/>
      <c r="AI929" s="33"/>
      <c r="AJ929" s="33"/>
      <c r="AK929" s="33"/>
      <c r="AL929" s="33"/>
      <c r="AM929" s="33"/>
      <c r="AN929" s="33"/>
      <c r="AO929" s="33"/>
      <c r="AP929" s="33"/>
      <c r="AQ929" s="33"/>
      <c r="AR929" s="33"/>
      <c r="AS929" s="33"/>
    </row>
    <row r="930" spans="1:45">
      <c r="A930" s="30"/>
      <c r="B930" s="29"/>
      <c r="C930" s="31"/>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3"/>
      <c r="AF930" s="33"/>
      <c r="AG930" s="33"/>
      <c r="AH930" s="33"/>
      <c r="AI930" s="33"/>
      <c r="AJ930" s="33"/>
      <c r="AK930" s="33"/>
      <c r="AL930" s="33"/>
      <c r="AM930" s="33"/>
      <c r="AN930" s="33"/>
      <c r="AO930" s="33"/>
      <c r="AP930" s="33"/>
      <c r="AQ930" s="33"/>
      <c r="AR930" s="33"/>
      <c r="AS930" s="33"/>
    </row>
    <row r="931" spans="1:45">
      <c r="A931" s="30"/>
      <c r="B931" s="29"/>
      <c r="C931" s="31"/>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3"/>
      <c r="AF931" s="33"/>
      <c r="AG931" s="33"/>
      <c r="AH931" s="33"/>
      <c r="AI931" s="33"/>
      <c r="AJ931" s="33"/>
      <c r="AK931" s="33"/>
      <c r="AL931" s="33"/>
      <c r="AM931" s="33"/>
      <c r="AN931" s="33"/>
      <c r="AO931" s="33"/>
      <c r="AP931" s="33"/>
      <c r="AQ931" s="33"/>
      <c r="AR931" s="33"/>
      <c r="AS931" s="33"/>
    </row>
    <row r="932" spans="1:45">
      <c r="A932" s="30"/>
      <c r="B932" s="29"/>
      <c r="C932" s="31"/>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3"/>
      <c r="AF932" s="33"/>
      <c r="AG932" s="33"/>
      <c r="AH932" s="33"/>
      <c r="AI932" s="33"/>
      <c r="AJ932" s="33"/>
      <c r="AK932" s="33"/>
      <c r="AL932" s="33"/>
      <c r="AM932" s="33"/>
      <c r="AN932" s="33"/>
      <c r="AO932" s="33"/>
      <c r="AP932" s="33"/>
      <c r="AQ932" s="33"/>
      <c r="AR932" s="33"/>
      <c r="AS932" s="33"/>
    </row>
    <row r="933" spans="1:45">
      <c r="A933" s="30"/>
      <c r="B933" s="29"/>
      <c r="C933" s="31"/>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3"/>
      <c r="AF933" s="33"/>
      <c r="AG933" s="33"/>
      <c r="AH933" s="33"/>
      <c r="AI933" s="33"/>
      <c r="AJ933" s="33"/>
      <c r="AK933" s="33"/>
      <c r="AL933" s="33"/>
      <c r="AM933" s="33"/>
      <c r="AN933" s="33"/>
      <c r="AO933" s="33"/>
      <c r="AP933" s="33"/>
      <c r="AQ933" s="33"/>
      <c r="AR933" s="33"/>
      <c r="AS933" s="33"/>
    </row>
    <row r="934" spans="1:45">
      <c r="A934" s="30"/>
      <c r="B934" s="29"/>
      <c r="C934" s="31"/>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3"/>
      <c r="AF934" s="33"/>
      <c r="AG934" s="33"/>
      <c r="AH934" s="33"/>
      <c r="AI934" s="33"/>
      <c r="AJ934" s="33"/>
      <c r="AK934" s="33"/>
      <c r="AL934" s="33"/>
      <c r="AM934" s="33"/>
      <c r="AN934" s="33"/>
      <c r="AO934" s="33"/>
      <c r="AP934" s="33"/>
      <c r="AQ934" s="33"/>
      <c r="AR934" s="33"/>
      <c r="AS934" s="33"/>
    </row>
    <row r="935" spans="1:45">
      <c r="A935" s="30"/>
      <c r="B935" s="29"/>
      <c r="C935" s="31"/>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3"/>
      <c r="AF935" s="33"/>
      <c r="AG935" s="33"/>
      <c r="AH935" s="33"/>
      <c r="AI935" s="33"/>
      <c r="AJ935" s="33"/>
      <c r="AK935" s="33"/>
      <c r="AL935" s="33"/>
      <c r="AM935" s="33"/>
      <c r="AN935" s="33"/>
      <c r="AO935" s="33"/>
      <c r="AP935" s="33"/>
      <c r="AQ935" s="33"/>
      <c r="AR935" s="33"/>
      <c r="AS935" s="33"/>
    </row>
    <row r="936" spans="1:45">
      <c r="A936" s="30"/>
      <c r="B936" s="29"/>
      <c r="C936" s="31"/>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3"/>
      <c r="AF936" s="33"/>
      <c r="AG936" s="33"/>
      <c r="AH936" s="33"/>
      <c r="AI936" s="33"/>
      <c r="AJ936" s="33"/>
      <c r="AK936" s="33"/>
      <c r="AL936" s="33"/>
      <c r="AM936" s="33"/>
      <c r="AN936" s="33"/>
      <c r="AO936" s="33"/>
      <c r="AP936" s="33"/>
      <c r="AQ936" s="33"/>
      <c r="AR936" s="33"/>
      <c r="AS936" s="33"/>
    </row>
    <row r="937" spans="1:45">
      <c r="A937" s="30"/>
      <c r="B937" s="29"/>
      <c r="C937" s="31"/>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3"/>
      <c r="AF937" s="33"/>
      <c r="AG937" s="33"/>
      <c r="AH937" s="33"/>
      <c r="AI937" s="33"/>
      <c r="AJ937" s="33"/>
      <c r="AK937" s="33"/>
      <c r="AL937" s="33"/>
      <c r="AM937" s="33"/>
      <c r="AN937" s="33"/>
      <c r="AO937" s="33"/>
      <c r="AP937" s="33"/>
      <c r="AQ937" s="33"/>
      <c r="AR937" s="33"/>
      <c r="AS937" s="33"/>
    </row>
    <row r="938" spans="1:45">
      <c r="A938" s="30"/>
      <c r="B938" s="29"/>
      <c r="C938" s="31"/>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3"/>
      <c r="AF938" s="33"/>
      <c r="AG938" s="33"/>
      <c r="AH938" s="33"/>
      <c r="AI938" s="33"/>
      <c r="AJ938" s="33"/>
      <c r="AK938" s="33"/>
      <c r="AL938" s="33"/>
      <c r="AM938" s="33"/>
      <c r="AN938" s="33"/>
      <c r="AO938" s="33"/>
      <c r="AP938" s="33"/>
      <c r="AQ938" s="33"/>
      <c r="AR938" s="33"/>
      <c r="AS938" s="33"/>
    </row>
    <row r="939" spans="1:45">
      <c r="A939" s="30"/>
      <c r="B939" s="29"/>
      <c r="C939" s="31"/>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3"/>
      <c r="AF939" s="33"/>
      <c r="AG939" s="33"/>
      <c r="AH939" s="33"/>
      <c r="AI939" s="33"/>
      <c r="AJ939" s="33"/>
      <c r="AK939" s="33"/>
      <c r="AL939" s="33"/>
      <c r="AM939" s="33"/>
      <c r="AN939" s="33"/>
      <c r="AO939" s="33"/>
      <c r="AP939" s="33"/>
      <c r="AQ939" s="33"/>
      <c r="AR939" s="33"/>
      <c r="AS939" s="33"/>
    </row>
    <row r="940" spans="1:45">
      <c r="A940" s="30"/>
      <c r="B940" s="29"/>
      <c r="C940" s="31"/>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3"/>
      <c r="AF940" s="33"/>
      <c r="AG940" s="33"/>
      <c r="AH940" s="33"/>
      <c r="AI940" s="33"/>
      <c r="AJ940" s="33"/>
      <c r="AK940" s="33"/>
      <c r="AL940" s="33"/>
      <c r="AM940" s="33"/>
      <c r="AN940" s="33"/>
      <c r="AO940" s="33"/>
      <c r="AP940" s="33"/>
      <c r="AQ940" s="33"/>
      <c r="AR940" s="33"/>
      <c r="AS940" s="33"/>
    </row>
    <row r="941" spans="1:45">
      <c r="A941" s="30"/>
      <c r="B941" s="29"/>
      <c r="C941" s="31"/>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3"/>
      <c r="AF941" s="33"/>
      <c r="AG941" s="33"/>
      <c r="AH941" s="33"/>
      <c r="AI941" s="33"/>
      <c r="AJ941" s="33"/>
      <c r="AK941" s="33"/>
      <c r="AL941" s="33"/>
      <c r="AM941" s="33"/>
      <c r="AN941" s="33"/>
      <c r="AO941" s="33"/>
      <c r="AP941" s="33"/>
      <c r="AQ941" s="33"/>
      <c r="AR941" s="33"/>
      <c r="AS941" s="33"/>
    </row>
    <row r="942" spans="1:45">
      <c r="A942" s="30"/>
      <c r="B942" s="29"/>
      <c r="C942" s="31"/>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3"/>
      <c r="AF942" s="33"/>
      <c r="AG942" s="33"/>
      <c r="AH942" s="33"/>
      <c r="AI942" s="33"/>
      <c r="AJ942" s="33"/>
      <c r="AK942" s="33"/>
      <c r="AL942" s="33"/>
      <c r="AM942" s="33"/>
      <c r="AN942" s="33"/>
      <c r="AO942" s="33"/>
      <c r="AP942" s="33"/>
      <c r="AQ942" s="33"/>
      <c r="AR942" s="33"/>
      <c r="AS942" s="33"/>
    </row>
    <row r="943" spans="1:45">
      <c r="A943" s="30"/>
      <c r="B943" s="29"/>
      <c r="C943" s="31"/>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3"/>
      <c r="AF943" s="33"/>
      <c r="AG943" s="33"/>
      <c r="AH943" s="33"/>
      <c r="AI943" s="33"/>
      <c r="AJ943" s="33"/>
      <c r="AK943" s="33"/>
      <c r="AL943" s="33"/>
      <c r="AM943" s="33"/>
      <c r="AN943" s="33"/>
      <c r="AO943" s="33"/>
      <c r="AP943" s="33"/>
      <c r="AQ943" s="33"/>
      <c r="AR943" s="33"/>
      <c r="AS943" s="33"/>
    </row>
    <row r="944" spans="1:45">
      <c r="A944" s="30"/>
      <c r="B944" s="29"/>
      <c r="C944" s="31"/>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3"/>
      <c r="AF944" s="33"/>
      <c r="AG944" s="33"/>
      <c r="AH944" s="33"/>
      <c r="AI944" s="33"/>
      <c r="AJ944" s="33"/>
      <c r="AK944" s="33"/>
      <c r="AL944" s="33"/>
      <c r="AM944" s="33"/>
      <c r="AN944" s="33"/>
      <c r="AO944" s="33"/>
      <c r="AP944" s="33"/>
      <c r="AQ944" s="33"/>
      <c r="AR944" s="33"/>
      <c r="AS944" s="33"/>
    </row>
    <row r="945" spans="1:45">
      <c r="A945" s="30"/>
      <c r="B945" s="29"/>
      <c r="C945" s="31"/>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3"/>
      <c r="AF945" s="33"/>
      <c r="AG945" s="33"/>
      <c r="AH945" s="33"/>
      <c r="AI945" s="33"/>
      <c r="AJ945" s="33"/>
      <c r="AK945" s="33"/>
      <c r="AL945" s="33"/>
      <c r="AM945" s="33"/>
      <c r="AN945" s="33"/>
      <c r="AO945" s="33"/>
      <c r="AP945" s="33"/>
      <c r="AQ945" s="33"/>
      <c r="AR945" s="33"/>
      <c r="AS945" s="33"/>
    </row>
    <row r="946" spans="1:45">
      <c r="A946" s="30"/>
      <c r="B946" s="29"/>
      <c r="C946" s="31"/>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3"/>
      <c r="AF946" s="33"/>
      <c r="AG946" s="33"/>
      <c r="AH946" s="33"/>
      <c r="AI946" s="33"/>
      <c r="AJ946" s="33"/>
      <c r="AK946" s="33"/>
      <c r="AL946" s="33"/>
      <c r="AM946" s="33"/>
      <c r="AN946" s="33"/>
      <c r="AO946" s="33"/>
      <c r="AP946" s="33"/>
      <c r="AQ946" s="33"/>
      <c r="AR946" s="33"/>
      <c r="AS946" s="33"/>
    </row>
    <row r="947" spans="1:45">
      <c r="A947" s="30"/>
      <c r="B947" s="29"/>
      <c r="C947" s="31"/>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3"/>
      <c r="AF947" s="33"/>
      <c r="AG947" s="33"/>
      <c r="AH947" s="33"/>
      <c r="AI947" s="33"/>
      <c r="AJ947" s="33"/>
      <c r="AK947" s="33"/>
      <c r="AL947" s="33"/>
      <c r="AM947" s="33"/>
      <c r="AN947" s="33"/>
      <c r="AO947" s="33"/>
      <c r="AP947" s="33"/>
      <c r="AQ947" s="33"/>
      <c r="AR947" s="33"/>
      <c r="AS947" s="33"/>
    </row>
    <row r="948" spans="1:45">
      <c r="A948" s="30"/>
      <c r="B948" s="29"/>
      <c r="C948" s="31"/>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3"/>
      <c r="AF948" s="33"/>
      <c r="AG948" s="33"/>
      <c r="AH948" s="33"/>
      <c r="AI948" s="33"/>
      <c r="AJ948" s="33"/>
      <c r="AK948" s="33"/>
      <c r="AL948" s="33"/>
      <c r="AM948" s="33"/>
      <c r="AN948" s="33"/>
      <c r="AO948" s="33"/>
      <c r="AP948" s="33"/>
      <c r="AQ948" s="33"/>
      <c r="AR948" s="33"/>
      <c r="AS948" s="33"/>
    </row>
    <row r="949" spans="1:45">
      <c r="A949" s="30"/>
      <c r="B949" s="29"/>
      <c r="C949" s="31"/>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3"/>
      <c r="AF949" s="33"/>
      <c r="AG949" s="33"/>
      <c r="AH949" s="33"/>
      <c r="AI949" s="33"/>
      <c r="AJ949" s="33"/>
      <c r="AK949" s="33"/>
      <c r="AL949" s="33"/>
      <c r="AM949" s="33"/>
      <c r="AN949" s="33"/>
      <c r="AO949" s="33"/>
      <c r="AP949" s="33"/>
      <c r="AQ949" s="33"/>
      <c r="AR949" s="33"/>
      <c r="AS949" s="33"/>
    </row>
    <row r="950" spans="1:45">
      <c r="A950" s="30"/>
      <c r="B950" s="29"/>
      <c r="C950" s="31"/>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3"/>
      <c r="AF950" s="33"/>
      <c r="AG950" s="33"/>
      <c r="AH950" s="33"/>
      <c r="AI950" s="33"/>
      <c r="AJ950" s="33"/>
      <c r="AK950" s="33"/>
      <c r="AL950" s="33"/>
      <c r="AM950" s="33"/>
      <c r="AN950" s="33"/>
      <c r="AO950" s="33"/>
      <c r="AP950" s="33"/>
      <c r="AQ950" s="33"/>
      <c r="AR950" s="33"/>
      <c r="AS950" s="33"/>
    </row>
    <row r="951" spans="1:45">
      <c r="A951" s="30"/>
      <c r="B951" s="29"/>
      <c r="C951" s="31"/>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3"/>
      <c r="AF951" s="33"/>
      <c r="AG951" s="33"/>
      <c r="AH951" s="33"/>
      <c r="AI951" s="33"/>
      <c r="AJ951" s="33"/>
      <c r="AK951" s="33"/>
      <c r="AL951" s="33"/>
      <c r="AM951" s="33"/>
      <c r="AN951" s="33"/>
      <c r="AO951" s="33"/>
      <c r="AP951" s="33"/>
      <c r="AQ951" s="33"/>
      <c r="AR951" s="33"/>
      <c r="AS951" s="33"/>
    </row>
    <row r="952" spans="1:45">
      <c r="A952" s="30"/>
      <c r="B952" s="29"/>
      <c r="C952" s="31"/>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3"/>
      <c r="AF952" s="33"/>
      <c r="AG952" s="33"/>
      <c r="AH952" s="33"/>
      <c r="AI952" s="33"/>
      <c r="AJ952" s="33"/>
      <c r="AK952" s="33"/>
      <c r="AL952" s="33"/>
      <c r="AM952" s="33"/>
      <c r="AN952" s="33"/>
      <c r="AO952" s="33"/>
      <c r="AP952" s="33"/>
      <c r="AQ952" s="33"/>
      <c r="AR952" s="33"/>
      <c r="AS952" s="33"/>
    </row>
    <row r="953" spans="1:45">
      <c r="A953" s="30"/>
      <c r="B953" s="29"/>
      <c r="C953" s="31"/>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3"/>
      <c r="AF953" s="33"/>
      <c r="AG953" s="33"/>
      <c r="AH953" s="33"/>
      <c r="AI953" s="33"/>
      <c r="AJ953" s="33"/>
      <c r="AK953" s="33"/>
      <c r="AL953" s="33"/>
      <c r="AM953" s="33"/>
      <c r="AN953" s="33"/>
      <c r="AO953" s="33"/>
      <c r="AP953" s="33"/>
      <c r="AQ953" s="33"/>
      <c r="AR953" s="33"/>
      <c r="AS953" s="33"/>
    </row>
    <row r="954" spans="1:45">
      <c r="A954" s="30"/>
      <c r="B954" s="29"/>
      <c r="C954" s="31"/>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3"/>
      <c r="AF954" s="33"/>
      <c r="AG954" s="33"/>
      <c r="AH954" s="33"/>
      <c r="AI954" s="33"/>
      <c r="AJ954" s="33"/>
      <c r="AK954" s="33"/>
      <c r="AL954" s="33"/>
      <c r="AM954" s="33"/>
      <c r="AN954" s="33"/>
      <c r="AO954" s="33"/>
      <c r="AP954" s="33"/>
      <c r="AQ954" s="33"/>
      <c r="AR954" s="33"/>
      <c r="AS954" s="33"/>
    </row>
    <row r="955" spans="1:45">
      <c r="A955" s="30"/>
      <c r="B955" s="29"/>
      <c r="C955" s="31"/>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3"/>
      <c r="AF955" s="33"/>
      <c r="AG955" s="33"/>
      <c r="AH955" s="33"/>
      <c r="AI955" s="33"/>
      <c r="AJ955" s="33"/>
      <c r="AK955" s="33"/>
      <c r="AL955" s="33"/>
      <c r="AM955" s="33"/>
      <c r="AN955" s="33"/>
      <c r="AO955" s="33"/>
      <c r="AP955" s="33"/>
      <c r="AQ955" s="33"/>
      <c r="AR955" s="33"/>
      <c r="AS955" s="33"/>
    </row>
    <row r="956" spans="1:45">
      <c r="A956" s="30"/>
      <c r="B956" s="29"/>
      <c r="C956" s="31"/>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3"/>
      <c r="AF956" s="33"/>
      <c r="AG956" s="33"/>
      <c r="AH956" s="33"/>
      <c r="AI956" s="33"/>
      <c r="AJ956" s="33"/>
      <c r="AK956" s="33"/>
      <c r="AL956" s="33"/>
      <c r="AM956" s="33"/>
      <c r="AN956" s="33"/>
      <c r="AO956" s="33"/>
      <c r="AP956" s="33"/>
      <c r="AQ956" s="33"/>
      <c r="AR956" s="33"/>
      <c r="AS956" s="33"/>
    </row>
    <row r="957" spans="1:45">
      <c r="A957" s="30"/>
      <c r="B957" s="29"/>
      <c r="C957" s="31"/>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3"/>
      <c r="AF957" s="33"/>
      <c r="AG957" s="33"/>
      <c r="AH957" s="33"/>
      <c r="AI957" s="33"/>
      <c r="AJ957" s="33"/>
      <c r="AK957" s="33"/>
      <c r="AL957" s="33"/>
      <c r="AM957" s="33"/>
      <c r="AN957" s="33"/>
      <c r="AO957" s="33"/>
      <c r="AP957" s="33"/>
      <c r="AQ957" s="33"/>
      <c r="AR957" s="33"/>
      <c r="AS957" s="33"/>
    </row>
    <row r="958" spans="1:45">
      <c r="A958" s="30"/>
      <c r="B958" s="29"/>
      <c r="C958" s="31"/>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3"/>
      <c r="AF958" s="33"/>
      <c r="AG958" s="33"/>
      <c r="AH958" s="33"/>
      <c r="AI958" s="33"/>
      <c r="AJ958" s="33"/>
      <c r="AK958" s="33"/>
      <c r="AL958" s="33"/>
      <c r="AM958" s="33"/>
      <c r="AN958" s="33"/>
      <c r="AO958" s="33"/>
      <c r="AP958" s="33"/>
      <c r="AQ958" s="33"/>
      <c r="AR958" s="33"/>
      <c r="AS958" s="33"/>
    </row>
    <row r="959" spans="1:45">
      <c r="A959" s="30"/>
      <c r="B959" s="29"/>
      <c r="C959" s="31"/>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3"/>
      <c r="AF959" s="33"/>
      <c r="AG959" s="33"/>
      <c r="AH959" s="33"/>
      <c r="AI959" s="33"/>
      <c r="AJ959" s="33"/>
      <c r="AK959" s="33"/>
      <c r="AL959" s="33"/>
      <c r="AM959" s="33"/>
      <c r="AN959" s="33"/>
      <c r="AO959" s="33"/>
      <c r="AP959" s="33"/>
      <c r="AQ959" s="33"/>
      <c r="AR959" s="33"/>
      <c r="AS959" s="33"/>
    </row>
    <row r="960" spans="1:45">
      <c r="A960" s="30"/>
      <c r="B960" s="29"/>
      <c r="C960" s="31"/>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3"/>
      <c r="AF960" s="33"/>
      <c r="AG960" s="33"/>
      <c r="AH960" s="33"/>
      <c r="AI960" s="33"/>
      <c r="AJ960" s="33"/>
      <c r="AK960" s="33"/>
      <c r="AL960" s="33"/>
      <c r="AM960" s="33"/>
      <c r="AN960" s="33"/>
      <c r="AO960" s="33"/>
      <c r="AP960" s="33"/>
      <c r="AQ960" s="33"/>
      <c r="AR960" s="33"/>
      <c r="AS960" s="33"/>
    </row>
    <row r="961" spans="1:45">
      <c r="A961" s="30"/>
      <c r="B961" s="29"/>
      <c r="C961" s="31"/>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3"/>
      <c r="AF961" s="33"/>
      <c r="AG961" s="33"/>
      <c r="AH961" s="33"/>
      <c r="AI961" s="33"/>
      <c r="AJ961" s="33"/>
      <c r="AK961" s="33"/>
      <c r="AL961" s="33"/>
      <c r="AM961" s="33"/>
      <c r="AN961" s="33"/>
      <c r="AO961" s="33"/>
      <c r="AP961" s="33"/>
      <c r="AQ961" s="33"/>
      <c r="AR961" s="33"/>
      <c r="AS961" s="33"/>
    </row>
    <row r="962" spans="1:45">
      <c r="A962" s="30"/>
      <c r="B962" s="29"/>
      <c r="C962" s="31"/>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3"/>
      <c r="AF962" s="33"/>
      <c r="AG962" s="33"/>
      <c r="AH962" s="33"/>
      <c r="AI962" s="33"/>
      <c r="AJ962" s="33"/>
      <c r="AK962" s="33"/>
      <c r="AL962" s="33"/>
      <c r="AM962" s="33"/>
      <c r="AN962" s="33"/>
      <c r="AO962" s="33"/>
      <c r="AP962" s="33"/>
      <c r="AQ962" s="33"/>
      <c r="AR962" s="33"/>
      <c r="AS962" s="33"/>
    </row>
    <row r="963" spans="1:45">
      <c r="A963" s="30"/>
      <c r="B963" s="29"/>
      <c r="C963" s="31"/>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3"/>
      <c r="AF963" s="33"/>
      <c r="AG963" s="33"/>
      <c r="AH963" s="33"/>
      <c r="AI963" s="33"/>
      <c r="AJ963" s="33"/>
      <c r="AK963" s="33"/>
      <c r="AL963" s="33"/>
      <c r="AM963" s="33"/>
      <c r="AN963" s="33"/>
      <c r="AO963" s="33"/>
      <c r="AP963" s="33"/>
      <c r="AQ963" s="33"/>
      <c r="AR963" s="33"/>
      <c r="AS963" s="33"/>
    </row>
    <row r="964" spans="1:45">
      <c r="A964" s="30"/>
      <c r="B964" s="29"/>
      <c r="C964" s="31"/>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3"/>
      <c r="AF964" s="33"/>
      <c r="AG964" s="33"/>
      <c r="AH964" s="33"/>
      <c r="AI964" s="33"/>
      <c r="AJ964" s="33"/>
      <c r="AK964" s="33"/>
      <c r="AL964" s="33"/>
      <c r="AM964" s="33"/>
      <c r="AN964" s="33"/>
      <c r="AO964" s="33"/>
      <c r="AP964" s="33"/>
      <c r="AQ964" s="33"/>
      <c r="AR964" s="33"/>
      <c r="AS964" s="33"/>
    </row>
    <row r="965" spans="1:45">
      <c r="A965" s="30"/>
      <c r="B965" s="29"/>
      <c r="C965" s="31"/>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3"/>
      <c r="AF965" s="33"/>
      <c r="AG965" s="33"/>
      <c r="AH965" s="33"/>
      <c r="AI965" s="33"/>
      <c r="AJ965" s="33"/>
      <c r="AK965" s="33"/>
      <c r="AL965" s="33"/>
      <c r="AM965" s="33"/>
      <c r="AN965" s="33"/>
      <c r="AO965" s="33"/>
      <c r="AP965" s="33"/>
      <c r="AQ965" s="33"/>
      <c r="AR965" s="33"/>
      <c r="AS965" s="33"/>
    </row>
    <row r="966" spans="1:45">
      <c r="A966" s="30"/>
      <c r="B966" s="29"/>
      <c r="C966" s="31"/>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3"/>
      <c r="AF966" s="33"/>
      <c r="AG966" s="33"/>
      <c r="AH966" s="33"/>
      <c r="AI966" s="33"/>
      <c r="AJ966" s="33"/>
      <c r="AK966" s="33"/>
      <c r="AL966" s="33"/>
      <c r="AM966" s="33"/>
      <c r="AN966" s="33"/>
      <c r="AO966" s="33"/>
      <c r="AP966" s="33"/>
      <c r="AQ966" s="33"/>
      <c r="AR966" s="33"/>
      <c r="AS966" s="33"/>
    </row>
    <row r="967" spans="1:45">
      <c r="A967" s="30"/>
      <c r="B967" s="29"/>
      <c r="C967" s="31"/>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3"/>
      <c r="AF967" s="33"/>
      <c r="AG967" s="33"/>
      <c r="AH967" s="33"/>
      <c r="AI967" s="33"/>
      <c r="AJ967" s="33"/>
      <c r="AK967" s="33"/>
      <c r="AL967" s="33"/>
      <c r="AM967" s="33"/>
      <c r="AN967" s="33"/>
      <c r="AO967" s="33"/>
      <c r="AP967" s="33"/>
      <c r="AQ967" s="33"/>
      <c r="AR967" s="33"/>
      <c r="AS967" s="33"/>
    </row>
    <row r="968" spans="1:45">
      <c r="A968" s="30"/>
      <c r="B968" s="29"/>
      <c r="C968" s="31"/>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3"/>
      <c r="AF968" s="33"/>
      <c r="AG968" s="33"/>
      <c r="AH968" s="33"/>
      <c r="AI968" s="33"/>
      <c r="AJ968" s="33"/>
      <c r="AK968" s="33"/>
      <c r="AL968" s="33"/>
      <c r="AM968" s="33"/>
      <c r="AN968" s="33"/>
      <c r="AO968" s="33"/>
      <c r="AP968" s="33"/>
      <c r="AQ968" s="33"/>
      <c r="AR968" s="33"/>
      <c r="AS968" s="33"/>
    </row>
    <row r="969" spans="1:45">
      <c r="A969" s="30"/>
      <c r="B969" s="29"/>
      <c r="C969" s="31"/>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3"/>
      <c r="AF969" s="33"/>
      <c r="AG969" s="33"/>
      <c r="AH969" s="33"/>
      <c r="AI969" s="33"/>
      <c r="AJ969" s="33"/>
      <c r="AK969" s="33"/>
      <c r="AL969" s="33"/>
      <c r="AM969" s="33"/>
      <c r="AN969" s="33"/>
      <c r="AO969" s="33"/>
      <c r="AP969" s="33"/>
      <c r="AQ969" s="33"/>
      <c r="AR969" s="33"/>
      <c r="AS969" s="33"/>
    </row>
    <row r="970" spans="1:45">
      <c r="A970" s="30"/>
      <c r="B970" s="29"/>
      <c r="C970" s="31"/>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3"/>
      <c r="AF970" s="33"/>
      <c r="AG970" s="33"/>
      <c r="AH970" s="33"/>
      <c r="AI970" s="33"/>
      <c r="AJ970" s="33"/>
      <c r="AK970" s="33"/>
      <c r="AL970" s="33"/>
      <c r="AM970" s="33"/>
      <c r="AN970" s="33"/>
      <c r="AO970" s="33"/>
      <c r="AP970" s="33"/>
      <c r="AQ970" s="33"/>
      <c r="AR970" s="33"/>
      <c r="AS970" s="33"/>
    </row>
    <row r="971" spans="1:45">
      <c r="A971" s="30"/>
      <c r="B971" s="29"/>
      <c r="C971" s="31"/>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3"/>
      <c r="AF971" s="33"/>
      <c r="AG971" s="33"/>
      <c r="AH971" s="33"/>
      <c r="AI971" s="33"/>
      <c r="AJ971" s="33"/>
      <c r="AK971" s="33"/>
      <c r="AL971" s="33"/>
      <c r="AM971" s="33"/>
      <c r="AN971" s="33"/>
      <c r="AO971" s="33"/>
      <c r="AP971" s="33"/>
      <c r="AQ971" s="33"/>
      <c r="AR971" s="33"/>
      <c r="AS971" s="33"/>
    </row>
    <row r="972" spans="1:45">
      <c r="A972" s="30"/>
      <c r="B972" s="29"/>
      <c r="C972" s="31"/>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3"/>
      <c r="AF972" s="33"/>
      <c r="AG972" s="33"/>
      <c r="AH972" s="33"/>
      <c r="AI972" s="33"/>
      <c r="AJ972" s="33"/>
      <c r="AK972" s="33"/>
      <c r="AL972" s="33"/>
      <c r="AM972" s="33"/>
      <c r="AN972" s="33"/>
      <c r="AO972" s="33"/>
      <c r="AP972" s="33"/>
      <c r="AQ972" s="33"/>
      <c r="AR972" s="33"/>
      <c r="AS972" s="33"/>
    </row>
    <row r="973" spans="1:45">
      <c r="A973" s="30"/>
      <c r="B973" s="29"/>
      <c r="C973" s="31"/>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3"/>
      <c r="AF973" s="33"/>
      <c r="AG973" s="33"/>
      <c r="AH973" s="33"/>
      <c r="AI973" s="33"/>
      <c r="AJ973" s="33"/>
      <c r="AK973" s="33"/>
      <c r="AL973" s="33"/>
      <c r="AM973" s="33"/>
      <c r="AN973" s="33"/>
      <c r="AO973" s="33"/>
      <c r="AP973" s="33"/>
      <c r="AQ973" s="33"/>
      <c r="AR973" s="33"/>
      <c r="AS973" s="33"/>
    </row>
    <row r="974" spans="1:45">
      <c r="A974" s="30"/>
      <c r="B974" s="29"/>
      <c r="C974" s="31"/>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3"/>
      <c r="AF974" s="33"/>
      <c r="AG974" s="33"/>
      <c r="AH974" s="33"/>
      <c r="AI974" s="33"/>
      <c r="AJ974" s="33"/>
      <c r="AK974" s="33"/>
      <c r="AL974" s="33"/>
      <c r="AM974" s="33"/>
      <c r="AN974" s="33"/>
      <c r="AO974" s="33"/>
      <c r="AP974" s="33"/>
      <c r="AQ974" s="33"/>
      <c r="AR974" s="33"/>
      <c r="AS974" s="33"/>
    </row>
    <row r="975" spans="1:45">
      <c r="A975" s="30"/>
      <c r="B975" s="29"/>
      <c r="C975" s="31"/>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3"/>
      <c r="AF975" s="33"/>
      <c r="AG975" s="33"/>
      <c r="AH975" s="33"/>
      <c r="AI975" s="33"/>
      <c r="AJ975" s="33"/>
      <c r="AK975" s="33"/>
      <c r="AL975" s="33"/>
      <c r="AM975" s="33"/>
      <c r="AN975" s="33"/>
      <c r="AO975" s="33"/>
      <c r="AP975" s="33"/>
      <c r="AQ975" s="33"/>
      <c r="AR975" s="33"/>
      <c r="AS975" s="33"/>
    </row>
    <row r="976" spans="1:45">
      <c r="A976" s="30"/>
      <c r="B976" s="29"/>
      <c r="C976" s="31"/>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3"/>
      <c r="AF976" s="33"/>
      <c r="AG976" s="33"/>
      <c r="AH976" s="33"/>
      <c r="AI976" s="33"/>
      <c r="AJ976" s="33"/>
      <c r="AK976" s="33"/>
      <c r="AL976" s="33"/>
      <c r="AM976" s="33"/>
      <c r="AN976" s="33"/>
      <c r="AO976" s="33"/>
      <c r="AP976" s="33"/>
      <c r="AQ976" s="33"/>
      <c r="AR976" s="33"/>
      <c r="AS976" s="33"/>
    </row>
    <row r="977" spans="1:45">
      <c r="A977" s="30"/>
      <c r="B977" s="29"/>
      <c r="C977" s="31"/>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3"/>
      <c r="AF977" s="33"/>
      <c r="AG977" s="33"/>
      <c r="AH977" s="33"/>
      <c r="AI977" s="33"/>
      <c r="AJ977" s="33"/>
      <c r="AK977" s="33"/>
      <c r="AL977" s="33"/>
      <c r="AM977" s="33"/>
      <c r="AN977" s="33"/>
      <c r="AO977" s="33"/>
      <c r="AP977" s="33"/>
      <c r="AQ977" s="33"/>
      <c r="AR977" s="33"/>
      <c r="AS977" s="33"/>
    </row>
    <row r="978" spans="1:45">
      <c r="A978" s="30"/>
      <c r="B978" s="29"/>
      <c r="C978" s="31"/>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3"/>
      <c r="AF978" s="33"/>
      <c r="AG978" s="33"/>
      <c r="AH978" s="33"/>
      <c r="AI978" s="33"/>
      <c r="AJ978" s="33"/>
      <c r="AK978" s="33"/>
      <c r="AL978" s="33"/>
      <c r="AM978" s="33"/>
      <c r="AN978" s="33"/>
      <c r="AO978" s="33"/>
      <c r="AP978" s="33"/>
      <c r="AQ978" s="33"/>
      <c r="AR978" s="33"/>
      <c r="AS978" s="33"/>
    </row>
    <row r="979" spans="1:45">
      <c r="A979" s="30"/>
      <c r="B979" s="29"/>
      <c r="C979" s="31"/>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3"/>
      <c r="AF979" s="33"/>
      <c r="AG979" s="33"/>
      <c r="AH979" s="33"/>
      <c r="AI979" s="33"/>
      <c r="AJ979" s="33"/>
      <c r="AK979" s="33"/>
      <c r="AL979" s="33"/>
      <c r="AM979" s="33"/>
      <c r="AN979" s="33"/>
      <c r="AO979" s="33"/>
      <c r="AP979" s="33"/>
      <c r="AQ979" s="33"/>
      <c r="AR979" s="33"/>
      <c r="AS979" s="33"/>
    </row>
    <row r="980" spans="1:45">
      <c r="A980" s="30"/>
      <c r="B980" s="29"/>
      <c r="C980" s="31"/>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3"/>
      <c r="AF980" s="33"/>
      <c r="AG980" s="33"/>
      <c r="AH980" s="33"/>
      <c r="AI980" s="33"/>
      <c r="AJ980" s="33"/>
      <c r="AK980" s="33"/>
      <c r="AL980" s="33"/>
      <c r="AM980" s="33"/>
      <c r="AN980" s="33"/>
      <c r="AO980" s="33"/>
      <c r="AP980" s="33"/>
      <c r="AQ980" s="33"/>
      <c r="AR980" s="33"/>
      <c r="AS980" s="33"/>
    </row>
    <row r="981" spans="1:45">
      <c r="A981" s="30"/>
      <c r="B981" s="29"/>
      <c r="C981" s="31"/>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3"/>
      <c r="AF981" s="33"/>
      <c r="AG981" s="33"/>
      <c r="AH981" s="33"/>
      <c r="AI981" s="33"/>
      <c r="AJ981" s="33"/>
      <c r="AK981" s="33"/>
      <c r="AL981" s="33"/>
      <c r="AM981" s="33"/>
      <c r="AN981" s="33"/>
      <c r="AO981" s="33"/>
      <c r="AP981" s="33"/>
      <c r="AQ981" s="33"/>
      <c r="AR981" s="33"/>
      <c r="AS981" s="33"/>
    </row>
    <row r="982" spans="1:45">
      <c r="A982" s="30"/>
      <c r="B982" s="29"/>
      <c r="C982" s="31"/>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3"/>
      <c r="AF982" s="33"/>
      <c r="AG982" s="33"/>
      <c r="AH982" s="33"/>
      <c r="AI982" s="33"/>
      <c r="AJ982" s="33"/>
      <c r="AK982" s="33"/>
      <c r="AL982" s="33"/>
      <c r="AM982" s="33"/>
      <c r="AN982" s="33"/>
      <c r="AO982" s="33"/>
      <c r="AP982" s="33"/>
      <c r="AQ982" s="33"/>
      <c r="AR982" s="33"/>
      <c r="AS982" s="33"/>
    </row>
    <row r="983" spans="1:45">
      <c r="A983" s="30"/>
      <c r="B983" s="29"/>
      <c r="C983" s="31"/>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3"/>
      <c r="AF983" s="33"/>
      <c r="AG983" s="33"/>
      <c r="AH983" s="33"/>
      <c r="AI983" s="33"/>
      <c r="AJ983" s="33"/>
      <c r="AK983" s="33"/>
      <c r="AL983" s="33"/>
      <c r="AM983" s="33"/>
      <c r="AN983" s="33"/>
      <c r="AO983" s="33"/>
      <c r="AP983" s="33"/>
      <c r="AQ983" s="33"/>
      <c r="AR983" s="33"/>
      <c r="AS983" s="33"/>
    </row>
    <row r="984" spans="1:45">
      <c r="A984" s="30"/>
      <c r="B984" s="29"/>
      <c r="C984" s="31"/>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3"/>
      <c r="AF984" s="33"/>
      <c r="AG984" s="33"/>
      <c r="AH984" s="33"/>
      <c r="AI984" s="33"/>
      <c r="AJ984" s="33"/>
      <c r="AK984" s="33"/>
      <c r="AL984" s="33"/>
      <c r="AM984" s="33"/>
      <c r="AN984" s="33"/>
      <c r="AO984" s="33"/>
      <c r="AP984" s="33"/>
      <c r="AQ984" s="33"/>
      <c r="AR984" s="33"/>
      <c r="AS984" s="33"/>
    </row>
    <row r="985" spans="1:45">
      <c r="A985" s="30"/>
      <c r="B985" s="29"/>
      <c r="C985" s="31"/>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3"/>
      <c r="AF985" s="33"/>
      <c r="AG985" s="33"/>
      <c r="AH985" s="33"/>
      <c r="AI985" s="33"/>
      <c r="AJ985" s="33"/>
      <c r="AK985" s="33"/>
      <c r="AL985" s="33"/>
      <c r="AM985" s="33"/>
      <c r="AN985" s="33"/>
      <c r="AO985" s="33"/>
      <c r="AP985" s="33"/>
      <c r="AQ985" s="33"/>
      <c r="AR985" s="33"/>
      <c r="AS985" s="33"/>
    </row>
    <row r="986" spans="1:45">
      <c r="A986" s="30"/>
      <c r="B986" s="29"/>
      <c r="C986" s="31"/>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3"/>
      <c r="AF986" s="33"/>
      <c r="AG986" s="33"/>
      <c r="AH986" s="33"/>
      <c r="AI986" s="33"/>
      <c r="AJ986" s="33"/>
      <c r="AK986" s="33"/>
      <c r="AL986" s="33"/>
      <c r="AM986" s="33"/>
      <c r="AN986" s="33"/>
      <c r="AO986" s="33"/>
      <c r="AP986" s="33"/>
      <c r="AQ986" s="33"/>
      <c r="AR986" s="33"/>
      <c r="AS986" s="33"/>
    </row>
    <row r="987" spans="1:45">
      <c r="A987" s="30"/>
      <c r="B987" s="29"/>
      <c r="C987" s="31"/>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3"/>
      <c r="AF987" s="33"/>
      <c r="AG987" s="33"/>
      <c r="AH987" s="33"/>
      <c r="AI987" s="33"/>
      <c r="AJ987" s="33"/>
      <c r="AK987" s="33"/>
      <c r="AL987" s="33"/>
      <c r="AM987" s="33"/>
      <c r="AN987" s="33"/>
      <c r="AO987" s="33"/>
      <c r="AP987" s="33"/>
      <c r="AQ987" s="33"/>
      <c r="AR987" s="33"/>
      <c r="AS987" s="33"/>
    </row>
    <row r="988" spans="1:45">
      <c r="A988" s="30"/>
      <c r="B988" s="29"/>
      <c r="C988" s="31"/>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3"/>
      <c r="AF988" s="33"/>
      <c r="AG988" s="33"/>
      <c r="AH988" s="33"/>
      <c r="AI988" s="33"/>
      <c r="AJ988" s="33"/>
      <c r="AK988" s="33"/>
      <c r="AL988" s="33"/>
      <c r="AM988" s="33"/>
      <c r="AN988" s="33"/>
      <c r="AO988" s="33"/>
      <c r="AP988" s="33"/>
      <c r="AQ988" s="33"/>
      <c r="AR988" s="33"/>
      <c r="AS988" s="33"/>
    </row>
    <row r="989" spans="1:45">
      <c r="A989" s="30"/>
      <c r="B989" s="29"/>
      <c r="C989" s="31"/>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3"/>
      <c r="AF989" s="33"/>
      <c r="AG989" s="33"/>
      <c r="AH989" s="33"/>
      <c r="AI989" s="33"/>
      <c r="AJ989" s="33"/>
      <c r="AK989" s="33"/>
      <c r="AL989" s="33"/>
      <c r="AM989" s="33"/>
      <c r="AN989" s="33"/>
      <c r="AO989" s="33"/>
      <c r="AP989" s="33"/>
      <c r="AQ989" s="33"/>
      <c r="AR989" s="33"/>
      <c r="AS989" s="33"/>
    </row>
    <row r="990" spans="1:45">
      <c r="A990" s="30"/>
      <c r="B990" s="29"/>
      <c r="C990" s="31"/>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3"/>
      <c r="AF990" s="33"/>
      <c r="AG990" s="33"/>
      <c r="AH990" s="33"/>
      <c r="AI990" s="33"/>
      <c r="AJ990" s="33"/>
      <c r="AK990" s="33"/>
      <c r="AL990" s="33"/>
      <c r="AM990" s="33"/>
      <c r="AN990" s="33"/>
      <c r="AO990" s="33"/>
      <c r="AP990" s="33"/>
      <c r="AQ990" s="33"/>
      <c r="AR990" s="33"/>
      <c r="AS990" s="33"/>
    </row>
    <row r="991" spans="1:45">
      <c r="A991" s="30"/>
      <c r="B991" s="29"/>
      <c r="C991" s="31"/>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3"/>
      <c r="AF991" s="33"/>
      <c r="AG991" s="33"/>
      <c r="AH991" s="33"/>
      <c r="AI991" s="33"/>
      <c r="AJ991" s="33"/>
      <c r="AK991" s="33"/>
      <c r="AL991" s="33"/>
      <c r="AM991" s="33"/>
      <c r="AN991" s="33"/>
      <c r="AO991" s="33"/>
      <c r="AP991" s="33"/>
      <c r="AQ991" s="33"/>
      <c r="AR991" s="33"/>
      <c r="AS991" s="33"/>
    </row>
    <row r="992" spans="1:45">
      <c r="A992" s="30"/>
      <c r="B992" s="29"/>
      <c r="C992" s="31"/>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3"/>
      <c r="AF992" s="33"/>
      <c r="AG992" s="33"/>
      <c r="AH992" s="33"/>
      <c r="AI992" s="33"/>
      <c r="AJ992" s="33"/>
      <c r="AK992" s="33"/>
      <c r="AL992" s="33"/>
      <c r="AM992" s="33"/>
      <c r="AN992" s="33"/>
      <c r="AO992" s="33"/>
      <c r="AP992" s="33"/>
      <c r="AQ992" s="33"/>
      <c r="AR992" s="33"/>
      <c r="AS992" s="33"/>
    </row>
    <row r="993" spans="1:45">
      <c r="A993" s="30"/>
      <c r="B993" s="29"/>
      <c r="C993" s="31"/>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3"/>
      <c r="AF993" s="33"/>
      <c r="AG993" s="33"/>
      <c r="AH993" s="33"/>
      <c r="AI993" s="33"/>
      <c r="AJ993" s="33"/>
      <c r="AK993" s="33"/>
      <c r="AL993" s="33"/>
      <c r="AM993" s="33"/>
      <c r="AN993" s="33"/>
      <c r="AO993" s="33"/>
      <c r="AP993" s="33"/>
      <c r="AQ993" s="33"/>
      <c r="AR993" s="33"/>
      <c r="AS993" s="33"/>
    </row>
    <row r="994" spans="1:45">
      <c r="A994" s="30"/>
      <c r="B994" s="29"/>
      <c r="C994" s="31"/>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3"/>
      <c r="AF994" s="33"/>
      <c r="AG994" s="33"/>
      <c r="AH994" s="33"/>
      <c r="AI994" s="33"/>
      <c r="AJ994" s="33"/>
      <c r="AK994" s="33"/>
      <c r="AL994" s="33"/>
      <c r="AM994" s="33"/>
      <c r="AN994" s="33"/>
      <c r="AO994" s="33"/>
      <c r="AP994" s="33"/>
      <c r="AQ994" s="33"/>
      <c r="AR994" s="33"/>
      <c r="AS994" s="33"/>
    </row>
    <row r="995" spans="1:45">
      <c r="A995" s="30"/>
      <c r="B995" s="29"/>
      <c r="C995" s="31"/>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3"/>
      <c r="AF995" s="33"/>
      <c r="AG995" s="33"/>
      <c r="AH995" s="33"/>
      <c r="AI995" s="33"/>
      <c r="AJ995" s="33"/>
      <c r="AK995" s="33"/>
      <c r="AL995" s="33"/>
      <c r="AM995" s="33"/>
      <c r="AN995" s="33"/>
      <c r="AO995" s="33"/>
      <c r="AP995" s="33"/>
      <c r="AQ995" s="33"/>
      <c r="AR995" s="33"/>
      <c r="AS995" s="33"/>
    </row>
    <row r="996" spans="1:45">
      <c r="A996" s="30"/>
      <c r="B996" s="29"/>
      <c r="C996" s="31"/>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3"/>
      <c r="AF996" s="33"/>
      <c r="AG996" s="33"/>
      <c r="AH996" s="33"/>
      <c r="AI996" s="33"/>
      <c r="AJ996" s="33"/>
      <c r="AK996" s="33"/>
      <c r="AL996" s="33"/>
      <c r="AM996" s="33"/>
      <c r="AN996" s="33"/>
      <c r="AO996" s="33"/>
      <c r="AP996" s="33"/>
      <c r="AQ996" s="33"/>
      <c r="AR996" s="33"/>
      <c r="AS996" s="33"/>
    </row>
    <row r="997" spans="1:45">
      <c r="A997" s="30"/>
      <c r="B997" s="29"/>
      <c r="C997" s="31"/>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3"/>
      <c r="AF997" s="33"/>
      <c r="AG997" s="33"/>
      <c r="AH997" s="33"/>
      <c r="AI997" s="33"/>
      <c r="AJ997" s="33"/>
      <c r="AK997" s="33"/>
      <c r="AL997" s="33"/>
      <c r="AM997" s="33"/>
      <c r="AN997" s="33"/>
      <c r="AO997" s="33"/>
      <c r="AP997" s="33"/>
      <c r="AQ997" s="33"/>
      <c r="AR997" s="33"/>
      <c r="AS997" s="33"/>
    </row>
    <row r="998" spans="1:45">
      <c r="A998" s="30"/>
      <c r="B998" s="29"/>
      <c r="C998" s="31"/>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3"/>
      <c r="AF998" s="33"/>
      <c r="AG998" s="33"/>
      <c r="AH998" s="33"/>
      <c r="AI998" s="33"/>
      <c r="AJ998" s="33"/>
      <c r="AK998" s="33"/>
      <c r="AL998" s="33"/>
      <c r="AM998" s="33"/>
      <c r="AN998" s="33"/>
      <c r="AO998" s="33"/>
      <c r="AP998" s="33"/>
      <c r="AQ998" s="33"/>
      <c r="AR998" s="33"/>
      <c r="AS998" s="33"/>
    </row>
    <row r="999" spans="1:45">
      <c r="A999" s="30"/>
      <c r="B999" s="29"/>
      <c r="C999" s="31"/>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3"/>
      <c r="AF999" s="33"/>
      <c r="AG999" s="33"/>
      <c r="AH999" s="33"/>
      <c r="AI999" s="33"/>
      <c r="AJ999" s="33"/>
      <c r="AK999" s="33"/>
      <c r="AL999" s="33"/>
      <c r="AM999" s="33"/>
      <c r="AN999" s="33"/>
      <c r="AO999" s="33"/>
      <c r="AP999" s="33"/>
      <c r="AQ999" s="33"/>
      <c r="AR999" s="33"/>
      <c r="AS999" s="33"/>
    </row>
    <row r="1000" spans="1:45">
      <c r="A1000" s="30"/>
      <c r="B1000" s="29"/>
      <c r="C1000" s="31"/>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3"/>
      <c r="AF1000" s="33"/>
      <c r="AG1000" s="33"/>
      <c r="AH1000" s="33"/>
      <c r="AI1000" s="33"/>
      <c r="AJ1000" s="33"/>
      <c r="AK1000" s="33"/>
      <c r="AL1000" s="33"/>
      <c r="AM1000" s="33"/>
      <c r="AN1000" s="33"/>
      <c r="AO1000" s="33"/>
      <c r="AP1000" s="33"/>
      <c r="AQ1000" s="33"/>
      <c r="AR1000" s="33"/>
      <c r="AS1000" s="33"/>
    </row>
    <row r="1001" spans="1:45">
      <c r="A1001" s="30"/>
      <c r="B1001" s="29"/>
      <c r="C1001" s="31"/>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3"/>
      <c r="AF1001" s="33"/>
      <c r="AG1001" s="33"/>
      <c r="AH1001" s="33"/>
      <c r="AI1001" s="33"/>
      <c r="AJ1001" s="33"/>
      <c r="AK1001" s="33"/>
      <c r="AL1001" s="33"/>
      <c r="AM1001" s="33"/>
      <c r="AN1001" s="33"/>
      <c r="AO1001" s="33"/>
      <c r="AP1001" s="33"/>
      <c r="AQ1001" s="33"/>
      <c r="AR1001" s="33"/>
      <c r="AS1001" s="33"/>
    </row>
    <row r="1002" spans="1:45">
      <c r="A1002" s="30"/>
      <c r="B1002" s="29"/>
      <c r="C1002" s="31"/>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3"/>
      <c r="AF1002" s="33"/>
      <c r="AG1002" s="33"/>
      <c r="AH1002" s="33"/>
      <c r="AI1002" s="33"/>
      <c r="AJ1002" s="33"/>
      <c r="AK1002" s="33"/>
      <c r="AL1002" s="33"/>
      <c r="AM1002" s="33"/>
      <c r="AN1002" s="33"/>
      <c r="AO1002" s="33"/>
      <c r="AP1002" s="33"/>
      <c r="AQ1002" s="33"/>
      <c r="AR1002" s="33"/>
      <c r="AS1002" s="33"/>
    </row>
    <row r="1003" spans="1:45">
      <c r="A1003" s="30"/>
      <c r="B1003" s="29"/>
      <c r="C1003" s="31"/>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3"/>
      <c r="AF1003" s="33"/>
      <c r="AG1003" s="33"/>
      <c r="AH1003" s="33"/>
      <c r="AI1003" s="33"/>
      <c r="AJ1003" s="33"/>
      <c r="AK1003" s="33"/>
      <c r="AL1003" s="33"/>
      <c r="AM1003" s="33"/>
      <c r="AN1003" s="33"/>
      <c r="AO1003" s="33"/>
      <c r="AP1003" s="33"/>
      <c r="AQ1003" s="33"/>
      <c r="AR1003" s="33"/>
      <c r="AS1003" s="33"/>
    </row>
    <row r="1004" spans="1:45">
      <c r="A1004" s="30"/>
      <c r="B1004" s="29"/>
      <c r="C1004" s="31"/>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3"/>
      <c r="AF1004" s="33"/>
      <c r="AG1004" s="33"/>
      <c r="AH1004" s="33"/>
      <c r="AI1004" s="33"/>
      <c r="AJ1004" s="33"/>
      <c r="AK1004" s="33"/>
      <c r="AL1004" s="33"/>
      <c r="AM1004" s="33"/>
      <c r="AN1004" s="33"/>
      <c r="AO1004" s="33"/>
      <c r="AP1004" s="33"/>
      <c r="AQ1004" s="33"/>
      <c r="AR1004" s="33"/>
      <c r="AS1004" s="33"/>
    </row>
    <row r="1005" spans="1:45">
      <c r="A1005" s="30"/>
      <c r="B1005" s="29"/>
      <c r="C1005" s="31"/>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3"/>
      <c r="AF1005" s="33"/>
      <c r="AG1005" s="33"/>
      <c r="AH1005" s="33"/>
      <c r="AI1005" s="33"/>
      <c r="AJ1005" s="33"/>
      <c r="AK1005" s="33"/>
      <c r="AL1005" s="33"/>
      <c r="AM1005" s="33"/>
      <c r="AN1005" s="33"/>
      <c r="AO1005" s="33"/>
      <c r="AP1005" s="33"/>
      <c r="AQ1005" s="33"/>
      <c r="AR1005" s="33"/>
      <c r="AS1005" s="33"/>
    </row>
    <row r="1006" spans="1:45">
      <c r="A1006" s="30"/>
      <c r="B1006" s="29"/>
      <c r="C1006" s="31"/>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3"/>
      <c r="AF1006" s="33"/>
      <c r="AG1006" s="33"/>
      <c r="AH1006" s="33"/>
      <c r="AI1006" s="33"/>
      <c r="AJ1006" s="33"/>
      <c r="AK1006" s="33"/>
      <c r="AL1006" s="33"/>
      <c r="AM1006" s="33"/>
      <c r="AN1006" s="33"/>
      <c r="AO1006" s="33"/>
      <c r="AP1006" s="33"/>
      <c r="AQ1006" s="33"/>
      <c r="AR1006" s="33"/>
      <c r="AS1006" s="33"/>
    </row>
    <row r="1007" spans="1:45">
      <c r="A1007" s="30"/>
      <c r="B1007" s="29"/>
      <c r="C1007" s="31"/>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3"/>
      <c r="AF1007" s="33"/>
      <c r="AG1007" s="33"/>
      <c r="AH1007" s="33"/>
      <c r="AI1007" s="33"/>
      <c r="AJ1007" s="33"/>
      <c r="AK1007" s="33"/>
      <c r="AL1007" s="33"/>
      <c r="AM1007" s="33"/>
      <c r="AN1007" s="33"/>
      <c r="AO1007" s="33"/>
      <c r="AP1007" s="33"/>
      <c r="AQ1007" s="33"/>
      <c r="AR1007" s="33"/>
      <c r="AS1007" s="33"/>
    </row>
    <row r="1008" spans="1:45">
      <c r="A1008" s="30"/>
      <c r="B1008" s="29"/>
      <c r="C1008" s="31"/>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3"/>
      <c r="AF1008" s="33"/>
      <c r="AG1008" s="33"/>
      <c r="AH1008" s="33"/>
      <c r="AI1008" s="33"/>
      <c r="AJ1008" s="33"/>
      <c r="AK1008" s="33"/>
      <c r="AL1008" s="33"/>
      <c r="AM1008" s="33"/>
      <c r="AN1008" s="33"/>
      <c r="AO1008" s="33"/>
      <c r="AP1008" s="33"/>
      <c r="AQ1008" s="33"/>
      <c r="AR1008" s="33"/>
      <c r="AS1008" s="33"/>
    </row>
    <row r="1009" spans="1:45">
      <c r="A1009" s="30"/>
      <c r="B1009" s="29"/>
      <c r="C1009" s="31"/>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3"/>
      <c r="AF1009" s="33"/>
      <c r="AG1009" s="33"/>
      <c r="AH1009" s="33"/>
      <c r="AI1009" s="33"/>
      <c r="AJ1009" s="33"/>
      <c r="AK1009" s="33"/>
      <c r="AL1009" s="33"/>
      <c r="AM1009" s="33"/>
      <c r="AN1009" s="33"/>
      <c r="AO1009" s="33"/>
      <c r="AP1009" s="33"/>
      <c r="AQ1009" s="33"/>
      <c r="AR1009" s="33"/>
      <c r="AS1009" s="33"/>
    </row>
    <row r="1010" spans="1:45">
      <c r="A1010" s="30"/>
      <c r="B1010" s="29"/>
      <c r="C1010" s="31"/>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3"/>
      <c r="AF1010" s="33"/>
      <c r="AG1010" s="33"/>
      <c r="AH1010" s="33"/>
      <c r="AI1010" s="33"/>
      <c r="AJ1010" s="33"/>
      <c r="AK1010" s="33"/>
      <c r="AL1010" s="33"/>
      <c r="AM1010" s="33"/>
      <c r="AN1010" s="33"/>
      <c r="AO1010" s="33"/>
      <c r="AP1010" s="33"/>
      <c r="AQ1010" s="33"/>
      <c r="AR1010" s="33"/>
      <c r="AS1010" s="33"/>
    </row>
    <row r="1011" spans="1:45">
      <c r="A1011" s="30"/>
      <c r="B1011" s="29"/>
      <c r="C1011" s="31"/>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3"/>
      <c r="AF1011" s="33"/>
      <c r="AG1011" s="33"/>
      <c r="AH1011" s="33"/>
      <c r="AI1011" s="33"/>
      <c r="AJ1011" s="33"/>
      <c r="AK1011" s="33"/>
      <c r="AL1011" s="33"/>
      <c r="AM1011" s="33"/>
      <c r="AN1011" s="33"/>
      <c r="AO1011" s="33"/>
      <c r="AP1011" s="33"/>
      <c r="AQ1011" s="33"/>
      <c r="AR1011" s="33"/>
      <c r="AS1011" s="33"/>
    </row>
    <row r="1012" spans="1:45">
      <c r="A1012" s="30"/>
      <c r="B1012" s="29"/>
      <c r="C1012" s="31"/>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3"/>
      <c r="AF1012" s="33"/>
      <c r="AG1012" s="33"/>
      <c r="AH1012" s="33"/>
      <c r="AI1012" s="33"/>
      <c r="AJ1012" s="33"/>
      <c r="AK1012" s="33"/>
      <c r="AL1012" s="33"/>
      <c r="AM1012" s="33"/>
      <c r="AN1012" s="33"/>
      <c r="AO1012" s="33"/>
      <c r="AP1012" s="33"/>
      <c r="AQ1012" s="33"/>
      <c r="AR1012" s="33"/>
      <c r="AS1012" s="33"/>
    </row>
    <row r="1013" spans="1:45">
      <c r="A1013" s="30"/>
      <c r="B1013" s="29"/>
      <c r="C1013" s="31"/>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c r="AA1013" s="32"/>
      <c r="AB1013" s="32"/>
      <c r="AC1013" s="32"/>
      <c r="AD1013" s="32"/>
      <c r="AE1013" s="33"/>
      <c r="AF1013" s="33"/>
      <c r="AG1013" s="33"/>
      <c r="AH1013" s="33"/>
      <c r="AI1013" s="33"/>
      <c r="AJ1013" s="33"/>
      <c r="AK1013" s="33"/>
      <c r="AL1013" s="33"/>
      <c r="AM1013" s="33"/>
      <c r="AN1013" s="33"/>
      <c r="AO1013" s="33"/>
      <c r="AP1013" s="33"/>
      <c r="AQ1013" s="33"/>
      <c r="AR1013" s="33"/>
      <c r="AS1013" s="33"/>
    </row>
    <row r="1014" spans="1:45">
      <c r="A1014" s="30"/>
      <c r="B1014" s="29"/>
      <c r="C1014" s="31"/>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3"/>
      <c r="AF1014" s="33"/>
      <c r="AG1014" s="33"/>
      <c r="AH1014" s="33"/>
      <c r="AI1014" s="33"/>
      <c r="AJ1014" s="33"/>
      <c r="AK1014" s="33"/>
      <c r="AL1014" s="33"/>
      <c r="AM1014" s="33"/>
      <c r="AN1014" s="33"/>
      <c r="AO1014" s="33"/>
      <c r="AP1014" s="33"/>
      <c r="AQ1014" s="33"/>
      <c r="AR1014" s="33"/>
      <c r="AS1014" s="33"/>
    </row>
    <row r="1015" spans="1:45">
      <c r="A1015" s="30"/>
      <c r="B1015" s="29"/>
      <c r="C1015" s="31"/>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3"/>
      <c r="AF1015" s="33"/>
      <c r="AG1015" s="33"/>
      <c r="AH1015" s="33"/>
      <c r="AI1015" s="33"/>
      <c r="AJ1015" s="33"/>
      <c r="AK1015" s="33"/>
      <c r="AL1015" s="33"/>
      <c r="AM1015" s="33"/>
      <c r="AN1015" s="33"/>
      <c r="AO1015" s="33"/>
      <c r="AP1015" s="33"/>
      <c r="AQ1015" s="33"/>
      <c r="AR1015" s="33"/>
      <c r="AS1015" s="33"/>
    </row>
    <row r="1016" spans="1:45">
      <c r="A1016" s="30"/>
      <c r="B1016" s="29"/>
      <c r="C1016" s="31"/>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c r="AA1016" s="32"/>
      <c r="AB1016" s="32"/>
      <c r="AC1016" s="32"/>
      <c r="AD1016" s="32"/>
      <c r="AE1016" s="33"/>
      <c r="AF1016" s="33"/>
      <c r="AG1016" s="33"/>
      <c r="AH1016" s="33"/>
      <c r="AI1016" s="33"/>
      <c r="AJ1016" s="33"/>
      <c r="AK1016" s="33"/>
      <c r="AL1016" s="33"/>
      <c r="AM1016" s="33"/>
      <c r="AN1016" s="33"/>
      <c r="AO1016" s="33"/>
      <c r="AP1016" s="33"/>
      <c r="AQ1016" s="33"/>
      <c r="AR1016" s="33"/>
      <c r="AS1016" s="33"/>
    </row>
    <row r="1017" spans="1:45">
      <c r="A1017" s="30"/>
      <c r="B1017" s="29"/>
      <c r="C1017" s="31"/>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2"/>
      <c r="AD1017" s="32"/>
      <c r="AE1017" s="33"/>
      <c r="AF1017" s="33"/>
      <c r="AG1017" s="33"/>
      <c r="AH1017" s="33"/>
      <c r="AI1017" s="33"/>
      <c r="AJ1017" s="33"/>
      <c r="AK1017" s="33"/>
      <c r="AL1017" s="33"/>
      <c r="AM1017" s="33"/>
      <c r="AN1017" s="33"/>
      <c r="AO1017" s="33"/>
      <c r="AP1017" s="33"/>
      <c r="AQ1017" s="33"/>
      <c r="AR1017" s="33"/>
      <c r="AS1017" s="33"/>
    </row>
    <row r="1018" spans="1:45">
      <c r="A1018" s="30"/>
      <c r="B1018" s="29"/>
      <c r="C1018" s="31"/>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2"/>
      <c r="AD1018" s="32"/>
      <c r="AE1018" s="33"/>
      <c r="AF1018" s="33"/>
      <c r="AG1018" s="33"/>
      <c r="AH1018" s="33"/>
      <c r="AI1018" s="33"/>
      <c r="AJ1018" s="33"/>
      <c r="AK1018" s="33"/>
      <c r="AL1018" s="33"/>
      <c r="AM1018" s="33"/>
      <c r="AN1018" s="33"/>
      <c r="AO1018" s="33"/>
      <c r="AP1018" s="33"/>
      <c r="AQ1018" s="33"/>
      <c r="AR1018" s="33"/>
      <c r="AS1018" s="33"/>
    </row>
    <row r="1019" spans="1:45">
      <c r="A1019" s="30"/>
      <c r="B1019" s="29"/>
      <c r="C1019" s="31"/>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2"/>
      <c r="AD1019" s="32"/>
      <c r="AE1019" s="33"/>
      <c r="AF1019" s="33"/>
      <c r="AG1019" s="33"/>
      <c r="AH1019" s="33"/>
      <c r="AI1019" s="33"/>
      <c r="AJ1019" s="33"/>
      <c r="AK1019" s="33"/>
      <c r="AL1019" s="33"/>
      <c r="AM1019" s="33"/>
      <c r="AN1019" s="33"/>
      <c r="AO1019" s="33"/>
      <c r="AP1019" s="33"/>
      <c r="AQ1019" s="33"/>
      <c r="AR1019" s="33"/>
      <c r="AS1019" s="33"/>
    </row>
    <row r="1020" spans="1:45">
      <c r="A1020" s="30"/>
      <c r="B1020" s="29"/>
      <c r="C1020" s="31"/>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3"/>
      <c r="AF1020" s="33"/>
      <c r="AG1020" s="33"/>
      <c r="AH1020" s="33"/>
      <c r="AI1020" s="33"/>
      <c r="AJ1020" s="33"/>
      <c r="AK1020" s="33"/>
      <c r="AL1020" s="33"/>
      <c r="AM1020" s="33"/>
      <c r="AN1020" s="33"/>
      <c r="AO1020" s="33"/>
      <c r="AP1020" s="33"/>
      <c r="AQ1020" s="33"/>
      <c r="AR1020" s="33"/>
      <c r="AS1020" s="33"/>
    </row>
    <row r="1021" spans="1:45">
      <c r="A1021" s="30"/>
      <c r="B1021" s="29"/>
      <c r="C1021" s="31"/>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c r="AA1021" s="32"/>
      <c r="AB1021" s="32"/>
      <c r="AC1021" s="32"/>
      <c r="AD1021" s="32"/>
      <c r="AE1021" s="33"/>
      <c r="AF1021" s="33"/>
      <c r="AG1021" s="33"/>
      <c r="AH1021" s="33"/>
      <c r="AI1021" s="33"/>
      <c r="AJ1021" s="33"/>
      <c r="AK1021" s="33"/>
      <c r="AL1021" s="33"/>
      <c r="AM1021" s="33"/>
      <c r="AN1021" s="33"/>
      <c r="AO1021" s="33"/>
      <c r="AP1021" s="33"/>
      <c r="AQ1021" s="33"/>
      <c r="AR1021" s="33"/>
      <c r="AS1021" s="33"/>
    </row>
    <row r="1022" spans="1:45">
      <c r="A1022" s="30"/>
      <c r="B1022" s="29"/>
      <c r="C1022" s="31"/>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3"/>
      <c r="AF1022" s="33"/>
      <c r="AG1022" s="33"/>
      <c r="AH1022" s="33"/>
      <c r="AI1022" s="33"/>
      <c r="AJ1022" s="33"/>
      <c r="AK1022" s="33"/>
      <c r="AL1022" s="33"/>
      <c r="AM1022" s="33"/>
      <c r="AN1022" s="33"/>
      <c r="AO1022" s="33"/>
      <c r="AP1022" s="33"/>
      <c r="AQ1022" s="33"/>
      <c r="AR1022" s="33"/>
      <c r="AS1022" s="33"/>
    </row>
    <row r="1023" spans="1:45">
      <c r="A1023" s="30"/>
      <c r="B1023" s="29"/>
      <c r="C1023" s="31"/>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3"/>
      <c r="AF1023" s="33"/>
      <c r="AG1023" s="33"/>
      <c r="AH1023" s="33"/>
      <c r="AI1023" s="33"/>
      <c r="AJ1023" s="33"/>
      <c r="AK1023" s="33"/>
      <c r="AL1023" s="33"/>
      <c r="AM1023" s="33"/>
      <c r="AN1023" s="33"/>
      <c r="AO1023" s="33"/>
      <c r="AP1023" s="33"/>
      <c r="AQ1023" s="33"/>
      <c r="AR1023" s="33"/>
      <c r="AS1023" s="33"/>
    </row>
    <row r="1024" spans="1:45">
      <c r="A1024" s="30"/>
      <c r="B1024" s="29"/>
      <c r="C1024" s="31"/>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3"/>
      <c r="AF1024" s="33"/>
      <c r="AG1024" s="33"/>
      <c r="AH1024" s="33"/>
      <c r="AI1024" s="33"/>
      <c r="AJ1024" s="33"/>
      <c r="AK1024" s="33"/>
      <c r="AL1024" s="33"/>
      <c r="AM1024" s="33"/>
      <c r="AN1024" s="33"/>
      <c r="AO1024" s="33"/>
      <c r="AP1024" s="33"/>
      <c r="AQ1024" s="33"/>
      <c r="AR1024" s="33"/>
      <c r="AS1024" s="33"/>
    </row>
    <row r="1025" spans="1:45">
      <c r="A1025" s="30"/>
      <c r="B1025" s="29"/>
      <c r="C1025" s="31"/>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3"/>
      <c r="AF1025" s="33"/>
      <c r="AG1025" s="33"/>
      <c r="AH1025" s="33"/>
      <c r="AI1025" s="33"/>
      <c r="AJ1025" s="33"/>
      <c r="AK1025" s="33"/>
      <c r="AL1025" s="33"/>
      <c r="AM1025" s="33"/>
      <c r="AN1025" s="33"/>
      <c r="AO1025" s="33"/>
      <c r="AP1025" s="33"/>
      <c r="AQ1025" s="33"/>
      <c r="AR1025" s="33"/>
      <c r="AS1025" s="33"/>
    </row>
    <row r="1026" spans="1:45">
      <c r="A1026" s="30"/>
      <c r="B1026" s="29"/>
      <c r="C1026" s="31"/>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3"/>
      <c r="AF1026" s="33"/>
      <c r="AG1026" s="33"/>
      <c r="AH1026" s="33"/>
      <c r="AI1026" s="33"/>
      <c r="AJ1026" s="33"/>
      <c r="AK1026" s="33"/>
      <c r="AL1026" s="33"/>
      <c r="AM1026" s="33"/>
      <c r="AN1026" s="33"/>
      <c r="AO1026" s="33"/>
      <c r="AP1026" s="33"/>
      <c r="AQ1026" s="33"/>
      <c r="AR1026" s="33"/>
      <c r="AS1026" s="33"/>
    </row>
    <row r="1027" spans="1:45">
      <c r="A1027" s="30"/>
      <c r="B1027" s="29"/>
      <c r="C1027" s="31"/>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3"/>
      <c r="AF1027" s="33"/>
      <c r="AG1027" s="33"/>
      <c r="AH1027" s="33"/>
      <c r="AI1027" s="33"/>
      <c r="AJ1027" s="33"/>
      <c r="AK1027" s="33"/>
      <c r="AL1027" s="33"/>
      <c r="AM1027" s="33"/>
      <c r="AN1027" s="33"/>
      <c r="AO1027" s="33"/>
      <c r="AP1027" s="33"/>
      <c r="AQ1027" s="33"/>
      <c r="AR1027" s="33"/>
      <c r="AS1027" s="33"/>
    </row>
    <row r="1028" spans="1:45">
      <c r="A1028" s="30"/>
      <c r="B1028" s="29"/>
      <c r="C1028" s="31"/>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3"/>
      <c r="AF1028" s="33"/>
      <c r="AG1028" s="33"/>
      <c r="AH1028" s="33"/>
      <c r="AI1028" s="33"/>
      <c r="AJ1028" s="33"/>
      <c r="AK1028" s="33"/>
      <c r="AL1028" s="33"/>
      <c r="AM1028" s="33"/>
      <c r="AN1028" s="33"/>
      <c r="AO1028" s="33"/>
      <c r="AP1028" s="33"/>
      <c r="AQ1028" s="33"/>
      <c r="AR1028" s="33"/>
      <c r="AS1028" s="33"/>
    </row>
    <row r="1029" spans="1:45">
      <c r="A1029" s="30"/>
      <c r="B1029" s="29"/>
      <c r="C1029" s="31"/>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3"/>
      <c r="AF1029" s="33"/>
      <c r="AG1029" s="33"/>
      <c r="AH1029" s="33"/>
      <c r="AI1029" s="33"/>
      <c r="AJ1029" s="33"/>
      <c r="AK1029" s="33"/>
      <c r="AL1029" s="33"/>
      <c r="AM1029" s="33"/>
      <c r="AN1029" s="33"/>
      <c r="AO1029" s="33"/>
      <c r="AP1029" s="33"/>
      <c r="AQ1029" s="33"/>
      <c r="AR1029" s="33"/>
      <c r="AS1029" s="33"/>
    </row>
    <row r="1030" spans="1:45">
      <c r="A1030" s="30"/>
      <c r="B1030" s="29"/>
      <c r="C1030" s="31"/>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3"/>
      <c r="AF1030" s="33"/>
      <c r="AG1030" s="33"/>
      <c r="AH1030" s="33"/>
      <c r="AI1030" s="33"/>
      <c r="AJ1030" s="33"/>
      <c r="AK1030" s="33"/>
      <c r="AL1030" s="33"/>
      <c r="AM1030" s="33"/>
      <c r="AN1030" s="33"/>
      <c r="AO1030" s="33"/>
      <c r="AP1030" s="33"/>
      <c r="AQ1030" s="33"/>
      <c r="AR1030" s="33"/>
      <c r="AS1030" s="33"/>
    </row>
    <row r="1031" spans="1:45">
      <c r="A1031" s="30"/>
      <c r="B1031" s="29"/>
      <c r="C1031" s="31"/>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3"/>
      <c r="AF1031" s="33"/>
      <c r="AG1031" s="33"/>
      <c r="AH1031" s="33"/>
      <c r="AI1031" s="33"/>
      <c r="AJ1031" s="33"/>
      <c r="AK1031" s="33"/>
      <c r="AL1031" s="33"/>
      <c r="AM1031" s="33"/>
      <c r="AN1031" s="33"/>
      <c r="AO1031" s="33"/>
      <c r="AP1031" s="33"/>
      <c r="AQ1031" s="33"/>
      <c r="AR1031" s="33"/>
      <c r="AS1031" s="33"/>
    </row>
    <row r="1032" spans="1:45">
      <c r="A1032" s="30"/>
      <c r="B1032" s="29"/>
      <c r="C1032" s="31"/>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3"/>
      <c r="AF1032" s="33"/>
      <c r="AG1032" s="33"/>
      <c r="AH1032" s="33"/>
      <c r="AI1032" s="33"/>
      <c r="AJ1032" s="33"/>
      <c r="AK1032" s="33"/>
      <c r="AL1032" s="33"/>
      <c r="AM1032" s="33"/>
      <c r="AN1032" s="33"/>
      <c r="AO1032" s="33"/>
      <c r="AP1032" s="33"/>
      <c r="AQ1032" s="33"/>
      <c r="AR1032" s="33"/>
      <c r="AS1032" s="33"/>
    </row>
    <row r="1033" spans="1:45">
      <c r="A1033" s="30"/>
      <c r="B1033" s="29"/>
      <c r="C1033" s="31"/>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3"/>
      <c r="AF1033" s="33"/>
      <c r="AG1033" s="33"/>
      <c r="AH1033" s="33"/>
      <c r="AI1033" s="33"/>
      <c r="AJ1033" s="33"/>
      <c r="AK1033" s="33"/>
      <c r="AL1033" s="33"/>
      <c r="AM1033" s="33"/>
      <c r="AN1033" s="33"/>
      <c r="AO1033" s="33"/>
      <c r="AP1033" s="33"/>
      <c r="AQ1033" s="33"/>
      <c r="AR1033" s="33"/>
      <c r="AS1033" s="33"/>
    </row>
    <row r="1034" spans="1:45">
      <c r="A1034" s="30"/>
      <c r="B1034" s="29"/>
      <c r="C1034" s="31"/>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3"/>
      <c r="AF1034" s="33"/>
      <c r="AG1034" s="33"/>
      <c r="AH1034" s="33"/>
      <c r="AI1034" s="33"/>
      <c r="AJ1034" s="33"/>
      <c r="AK1034" s="33"/>
      <c r="AL1034" s="33"/>
      <c r="AM1034" s="33"/>
      <c r="AN1034" s="33"/>
      <c r="AO1034" s="33"/>
      <c r="AP1034" s="33"/>
      <c r="AQ1034" s="33"/>
      <c r="AR1034" s="33"/>
      <c r="AS1034" s="33"/>
    </row>
    <row r="1035" spans="1:45">
      <c r="A1035" s="30"/>
      <c r="B1035" s="29"/>
      <c r="C1035" s="31"/>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3"/>
      <c r="AF1035" s="33"/>
      <c r="AG1035" s="33"/>
      <c r="AH1035" s="33"/>
      <c r="AI1035" s="33"/>
      <c r="AJ1035" s="33"/>
      <c r="AK1035" s="33"/>
      <c r="AL1035" s="33"/>
      <c r="AM1035" s="33"/>
      <c r="AN1035" s="33"/>
      <c r="AO1035" s="33"/>
      <c r="AP1035" s="33"/>
      <c r="AQ1035" s="33"/>
      <c r="AR1035" s="33"/>
      <c r="AS1035" s="33"/>
    </row>
    <row r="1036" spans="1:45">
      <c r="A1036" s="30"/>
      <c r="B1036" s="29"/>
      <c r="C1036" s="31"/>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3"/>
      <c r="AF1036" s="33"/>
      <c r="AG1036" s="33"/>
      <c r="AH1036" s="33"/>
      <c r="AI1036" s="33"/>
      <c r="AJ1036" s="33"/>
      <c r="AK1036" s="33"/>
      <c r="AL1036" s="33"/>
      <c r="AM1036" s="33"/>
      <c r="AN1036" s="33"/>
      <c r="AO1036" s="33"/>
      <c r="AP1036" s="33"/>
      <c r="AQ1036" s="33"/>
      <c r="AR1036" s="33"/>
      <c r="AS1036" s="33"/>
    </row>
    <row r="1037" spans="1:45">
      <c r="A1037" s="30"/>
      <c r="B1037" s="29"/>
      <c r="C1037" s="31"/>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3"/>
      <c r="AF1037" s="33"/>
      <c r="AG1037" s="33"/>
      <c r="AH1037" s="33"/>
      <c r="AI1037" s="33"/>
      <c r="AJ1037" s="33"/>
      <c r="AK1037" s="33"/>
      <c r="AL1037" s="33"/>
      <c r="AM1037" s="33"/>
      <c r="AN1037" s="33"/>
      <c r="AO1037" s="33"/>
      <c r="AP1037" s="33"/>
      <c r="AQ1037" s="33"/>
      <c r="AR1037" s="33"/>
      <c r="AS1037" s="33"/>
    </row>
    <row r="1038" spans="1:45">
      <c r="A1038" s="30"/>
      <c r="B1038" s="29"/>
      <c r="C1038" s="31"/>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3"/>
      <c r="AF1038" s="33"/>
      <c r="AG1038" s="33"/>
      <c r="AH1038" s="33"/>
      <c r="AI1038" s="33"/>
      <c r="AJ1038" s="33"/>
      <c r="AK1038" s="33"/>
      <c r="AL1038" s="33"/>
      <c r="AM1038" s="33"/>
      <c r="AN1038" s="33"/>
      <c r="AO1038" s="33"/>
      <c r="AP1038" s="33"/>
      <c r="AQ1038" s="33"/>
      <c r="AR1038" s="33"/>
      <c r="AS1038" s="33"/>
    </row>
    <row r="1039" spans="1:45">
      <c r="A1039" s="30"/>
      <c r="B1039" s="29"/>
      <c r="C1039" s="31"/>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3"/>
      <c r="AF1039" s="33"/>
      <c r="AG1039" s="33"/>
      <c r="AH1039" s="33"/>
      <c r="AI1039" s="33"/>
      <c r="AJ1039" s="33"/>
      <c r="AK1039" s="33"/>
      <c r="AL1039" s="33"/>
      <c r="AM1039" s="33"/>
      <c r="AN1039" s="33"/>
      <c r="AO1039" s="33"/>
      <c r="AP1039" s="33"/>
      <c r="AQ1039" s="33"/>
      <c r="AR1039" s="33"/>
      <c r="AS1039" s="33"/>
    </row>
    <row r="1040" spans="1:45">
      <c r="A1040" s="30"/>
      <c r="B1040" s="29"/>
      <c r="C1040" s="31"/>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3"/>
      <c r="AF1040" s="33"/>
      <c r="AG1040" s="33"/>
      <c r="AH1040" s="33"/>
      <c r="AI1040" s="33"/>
      <c r="AJ1040" s="33"/>
      <c r="AK1040" s="33"/>
      <c r="AL1040" s="33"/>
      <c r="AM1040" s="33"/>
      <c r="AN1040" s="33"/>
      <c r="AO1040" s="33"/>
      <c r="AP1040" s="33"/>
      <c r="AQ1040" s="33"/>
      <c r="AR1040" s="33"/>
      <c r="AS1040" s="33"/>
    </row>
    <row r="1041" spans="1:45">
      <c r="A1041" s="30"/>
      <c r="B1041" s="29"/>
      <c r="C1041" s="31"/>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3"/>
      <c r="AF1041" s="33"/>
      <c r="AG1041" s="33"/>
      <c r="AH1041" s="33"/>
      <c r="AI1041" s="33"/>
      <c r="AJ1041" s="33"/>
      <c r="AK1041" s="33"/>
      <c r="AL1041" s="33"/>
      <c r="AM1041" s="33"/>
      <c r="AN1041" s="33"/>
      <c r="AO1041" s="33"/>
      <c r="AP1041" s="33"/>
      <c r="AQ1041" s="33"/>
      <c r="AR1041" s="33"/>
      <c r="AS1041" s="33"/>
    </row>
    <row r="1042" spans="1:45">
      <c r="A1042" s="30"/>
      <c r="B1042" s="29"/>
      <c r="C1042" s="31"/>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3"/>
      <c r="AF1042" s="33"/>
      <c r="AG1042" s="33"/>
      <c r="AH1042" s="33"/>
      <c r="AI1042" s="33"/>
      <c r="AJ1042" s="33"/>
      <c r="AK1042" s="33"/>
      <c r="AL1042" s="33"/>
      <c r="AM1042" s="33"/>
      <c r="AN1042" s="33"/>
      <c r="AO1042" s="33"/>
      <c r="AP1042" s="33"/>
      <c r="AQ1042" s="33"/>
      <c r="AR1042" s="33"/>
      <c r="AS1042" s="33"/>
    </row>
    <row r="1043" spans="1:45">
      <c r="A1043" s="30"/>
      <c r="B1043" s="29"/>
      <c r="C1043" s="31"/>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3"/>
      <c r="AF1043" s="33"/>
      <c r="AG1043" s="33"/>
      <c r="AH1043" s="33"/>
      <c r="AI1043" s="33"/>
      <c r="AJ1043" s="33"/>
      <c r="AK1043" s="33"/>
      <c r="AL1043" s="33"/>
      <c r="AM1043" s="33"/>
      <c r="AN1043" s="33"/>
      <c r="AO1043" s="33"/>
      <c r="AP1043" s="33"/>
      <c r="AQ1043" s="33"/>
      <c r="AR1043" s="33"/>
      <c r="AS1043" s="33"/>
    </row>
    <row r="1044" spans="1:45">
      <c r="A1044" s="30"/>
      <c r="B1044" s="29"/>
      <c r="C1044" s="31"/>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3"/>
      <c r="AF1044" s="33"/>
      <c r="AG1044" s="33"/>
      <c r="AH1044" s="33"/>
      <c r="AI1044" s="33"/>
      <c r="AJ1044" s="33"/>
      <c r="AK1044" s="33"/>
      <c r="AL1044" s="33"/>
      <c r="AM1044" s="33"/>
      <c r="AN1044" s="33"/>
      <c r="AO1044" s="33"/>
      <c r="AP1044" s="33"/>
      <c r="AQ1044" s="33"/>
      <c r="AR1044" s="33"/>
      <c r="AS1044" s="33"/>
    </row>
    <row r="1045" spans="1:45">
      <c r="A1045" s="30"/>
      <c r="B1045" s="29"/>
      <c r="C1045" s="31"/>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3"/>
      <c r="AF1045" s="33"/>
      <c r="AG1045" s="33"/>
      <c r="AH1045" s="33"/>
      <c r="AI1045" s="33"/>
      <c r="AJ1045" s="33"/>
      <c r="AK1045" s="33"/>
      <c r="AL1045" s="33"/>
      <c r="AM1045" s="33"/>
      <c r="AN1045" s="33"/>
      <c r="AO1045" s="33"/>
      <c r="AP1045" s="33"/>
      <c r="AQ1045" s="33"/>
      <c r="AR1045" s="33"/>
      <c r="AS1045" s="33"/>
    </row>
    <row r="1046" spans="1:45">
      <c r="A1046" s="30"/>
      <c r="B1046" s="29"/>
      <c r="C1046" s="31"/>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3"/>
      <c r="AF1046" s="33"/>
      <c r="AG1046" s="33"/>
      <c r="AH1046" s="33"/>
      <c r="AI1046" s="33"/>
      <c r="AJ1046" s="33"/>
      <c r="AK1046" s="33"/>
      <c r="AL1046" s="33"/>
      <c r="AM1046" s="33"/>
      <c r="AN1046" s="33"/>
      <c r="AO1046" s="33"/>
      <c r="AP1046" s="33"/>
      <c r="AQ1046" s="33"/>
      <c r="AR1046" s="33"/>
      <c r="AS1046" s="33"/>
    </row>
    <row r="1047" spans="1:45">
      <c r="A1047" s="30"/>
      <c r="B1047" s="29"/>
      <c r="C1047" s="31"/>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3"/>
      <c r="AF1047" s="33"/>
      <c r="AG1047" s="33"/>
      <c r="AH1047" s="33"/>
      <c r="AI1047" s="33"/>
      <c r="AJ1047" s="33"/>
      <c r="AK1047" s="33"/>
      <c r="AL1047" s="33"/>
      <c r="AM1047" s="33"/>
      <c r="AN1047" s="33"/>
      <c r="AO1047" s="33"/>
      <c r="AP1047" s="33"/>
      <c r="AQ1047" s="33"/>
      <c r="AR1047" s="33"/>
      <c r="AS1047" s="33"/>
    </row>
    <row r="1048" spans="1:45">
      <c r="A1048" s="30"/>
      <c r="B1048" s="29"/>
      <c r="C1048" s="31"/>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3"/>
      <c r="AF1048" s="33"/>
      <c r="AG1048" s="33"/>
      <c r="AH1048" s="33"/>
      <c r="AI1048" s="33"/>
      <c r="AJ1048" s="33"/>
      <c r="AK1048" s="33"/>
      <c r="AL1048" s="33"/>
      <c r="AM1048" s="33"/>
      <c r="AN1048" s="33"/>
      <c r="AO1048" s="33"/>
      <c r="AP1048" s="33"/>
      <c r="AQ1048" s="33"/>
      <c r="AR1048" s="33"/>
      <c r="AS1048" s="33"/>
    </row>
    <row r="1049" spans="1:45">
      <c r="A1049" s="30"/>
      <c r="B1049" s="29"/>
      <c r="C1049" s="31"/>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3"/>
      <c r="AF1049" s="33"/>
      <c r="AG1049" s="33"/>
      <c r="AH1049" s="33"/>
      <c r="AI1049" s="33"/>
      <c r="AJ1049" s="33"/>
      <c r="AK1049" s="33"/>
      <c r="AL1049" s="33"/>
      <c r="AM1049" s="33"/>
      <c r="AN1049" s="33"/>
      <c r="AO1049" s="33"/>
      <c r="AP1049" s="33"/>
      <c r="AQ1049" s="33"/>
      <c r="AR1049" s="33"/>
      <c r="AS1049" s="33"/>
    </row>
    <row r="1050" spans="1:45">
      <c r="A1050" s="30"/>
      <c r="B1050" s="29"/>
      <c r="C1050" s="31"/>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3"/>
      <c r="AF1050" s="33"/>
      <c r="AG1050" s="33"/>
      <c r="AH1050" s="33"/>
      <c r="AI1050" s="33"/>
      <c r="AJ1050" s="33"/>
      <c r="AK1050" s="33"/>
      <c r="AL1050" s="33"/>
      <c r="AM1050" s="33"/>
      <c r="AN1050" s="33"/>
      <c r="AO1050" s="33"/>
      <c r="AP1050" s="33"/>
      <c r="AQ1050" s="33"/>
      <c r="AR1050" s="33"/>
      <c r="AS1050" s="33"/>
    </row>
    <row r="1051" spans="1:45">
      <c r="A1051" s="30"/>
      <c r="B1051" s="29"/>
      <c r="C1051" s="31"/>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3"/>
      <c r="AF1051" s="33"/>
      <c r="AG1051" s="33"/>
      <c r="AH1051" s="33"/>
      <c r="AI1051" s="33"/>
      <c r="AJ1051" s="33"/>
      <c r="AK1051" s="33"/>
      <c r="AL1051" s="33"/>
      <c r="AM1051" s="33"/>
      <c r="AN1051" s="33"/>
      <c r="AO1051" s="33"/>
      <c r="AP1051" s="33"/>
      <c r="AQ1051" s="33"/>
      <c r="AR1051" s="33"/>
      <c r="AS1051" s="33"/>
    </row>
    <row r="1052" spans="1:45">
      <c r="A1052" s="30"/>
      <c r="B1052" s="29"/>
      <c r="C1052" s="31"/>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3"/>
      <c r="AF1052" s="33"/>
      <c r="AG1052" s="33"/>
      <c r="AH1052" s="33"/>
      <c r="AI1052" s="33"/>
      <c r="AJ1052" s="33"/>
      <c r="AK1052" s="33"/>
      <c r="AL1052" s="33"/>
      <c r="AM1052" s="33"/>
      <c r="AN1052" s="33"/>
      <c r="AO1052" s="33"/>
      <c r="AP1052" s="33"/>
      <c r="AQ1052" s="33"/>
      <c r="AR1052" s="33"/>
      <c r="AS1052" s="33"/>
    </row>
    <row r="1053" spans="1:45">
      <c r="A1053" s="30"/>
      <c r="B1053" s="29"/>
      <c r="C1053" s="31"/>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3"/>
      <c r="AF1053" s="33"/>
      <c r="AG1053" s="33"/>
      <c r="AH1053" s="33"/>
      <c r="AI1053" s="33"/>
      <c r="AJ1053" s="33"/>
      <c r="AK1053" s="33"/>
      <c r="AL1053" s="33"/>
      <c r="AM1053" s="33"/>
      <c r="AN1053" s="33"/>
      <c r="AO1053" s="33"/>
      <c r="AP1053" s="33"/>
      <c r="AQ1053" s="33"/>
      <c r="AR1053" s="33"/>
      <c r="AS1053" s="33"/>
    </row>
    <row r="1054" spans="1:45">
      <c r="A1054" s="30"/>
      <c r="B1054" s="29"/>
      <c r="C1054" s="31"/>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3"/>
      <c r="AF1054" s="33"/>
      <c r="AG1054" s="33"/>
      <c r="AH1054" s="33"/>
      <c r="AI1054" s="33"/>
      <c r="AJ1054" s="33"/>
      <c r="AK1054" s="33"/>
      <c r="AL1054" s="33"/>
      <c r="AM1054" s="33"/>
      <c r="AN1054" s="33"/>
      <c r="AO1054" s="33"/>
      <c r="AP1054" s="33"/>
      <c r="AQ1054" s="33"/>
      <c r="AR1054" s="33"/>
      <c r="AS1054" s="33"/>
    </row>
    <row r="1055" spans="1:45">
      <c r="A1055" s="30"/>
      <c r="B1055" s="29"/>
      <c r="C1055" s="31"/>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3"/>
      <c r="AF1055" s="33"/>
      <c r="AG1055" s="33"/>
      <c r="AH1055" s="33"/>
      <c r="AI1055" s="33"/>
      <c r="AJ1055" s="33"/>
      <c r="AK1055" s="33"/>
      <c r="AL1055" s="33"/>
      <c r="AM1055" s="33"/>
      <c r="AN1055" s="33"/>
      <c r="AO1055" s="33"/>
      <c r="AP1055" s="33"/>
      <c r="AQ1055" s="33"/>
      <c r="AR1055" s="33"/>
      <c r="AS1055" s="33"/>
    </row>
    <row r="1056" spans="1:45">
      <c r="A1056" s="30"/>
      <c r="B1056" s="29"/>
      <c r="C1056" s="31"/>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3"/>
      <c r="AF1056" s="33"/>
      <c r="AG1056" s="33"/>
      <c r="AH1056" s="33"/>
      <c r="AI1056" s="33"/>
      <c r="AJ1056" s="33"/>
      <c r="AK1056" s="33"/>
      <c r="AL1056" s="33"/>
      <c r="AM1056" s="33"/>
      <c r="AN1056" s="33"/>
      <c r="AO1056" s="33"/>
      <c r="AP1056" s="33"/>
      <c r="AQ1056" s="33"/>
      <c r="AR1056" s="33"/>
      <c r="AS1056" s="33"/>
    </row>
    <row r="1057" spans="1:45">
      <c r="A1057" s="30"/>
      <c r="B1057" s="29"/>
      <c r="C1057" s="31"/>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3"/>
      <c r="AF1057" s="33"/>
      <c r="AG1057" s="33"/>
      <c r="AH1057" s="33"/>
      <c r="AI1057" s="33"/>
      <c r="AJ1057" s="33"/>
      <c r="AK1057" s="33"/>
      <c r="AL1057" s="33"/>
      <c r="AM1057" s="33"/>
      <c r="AN1057" s="33"/>
      <c r="AO1057" s="33"/>
      <c r="AP1057" s="33"/>
      <c r="AQ1057" s="33"/>
      <c r="AR1057" s="33"/>
      <c r="AS1057" s="33"/>
    </row>
    <row r="1058" spans="1:45">
      <c r="A1058" s="30"/>
      <c r="B1058" s="29"/>
      <c r="C1058" s="31"/>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3"/>
      <c r="AF1058" s="33"/>
      <c r="AG1058" s="33"/>
      <c r="AH1058" s="33"/>
      <c r="AI1058" s="33"/>
      <c r="AJ1058" s="33"/>
      <c r="AK1058" s="33"/>
      <c r="AL1058" s="33"/>
      <c r="AM1058" s="33"/>
      <c r="AN1058" s="33"/>
      <c r="AO1058" s="33"/>
      <c r="AP1058" s="33"/>
      <c r="AQ1058" s="33"/>
      <c r="AR1058" s="33"/>
      <c r="AS1058" s="33"/>
    </row>
    <row r="1059" spans="1:45">
      <c r="A1059" s="30"/>
      <c r="B1059" s="29"/>
      <c r="C1059" s="31"/>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3"/>
      <c r="AF1059" s="33"/>
      <c r="AG1059" s="33"/>
      <c r="AH1059" s="33"/>
      <c r="AI1059" s="33"/>
      <c r="AJ1059" s="33"/>
      <c r="AK1059" s="33"/>
      <c r="AL1059" s="33"/>
      <c r="AM1059" s="33"/>
      <c r="AN1059" s="33"/>
      <c r="AO1059" s="33"/>
      <c r="AP1059" s="33"/>
      <c r="AQ1059" s="33"/>
      <c r="AR1059" s="33"/>
      <c r="AS1059" s="33"/>
    </row>
    <row r="1060" spans="1:45">
      <c r="A1060" s="30"/>
      <c r="B1060" s="29"/>
      <c r="C1060" s="31"/>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3"/>
      <c r="AF1060" s="33"/>
      <c r="AG1060" s="33"/>
      <c r="AH1060" s="33"/>
      <c r="AI1060" s="33"/>
      <c r="AJ1060" s="33"/>
      <c r="AK1060" s="33"/>
      <c r="AL1060" s="33"/>
      <c r="AM1060" s="33"/>
      <c r="AN1060" s="33"/>
      <c r="AO1060" s="33"/>
      <c r="AP1060" s="33"/>
      <c r="AQ1060" s="33"/>
      <c r="AR1060" s="33"/>
      <c r="AS1060" s="33"/>
    </row>
    <row r="1061" spans="1:45">
      <c r="A1061" s="30"/>
      <c r="B1061" s="29"/>
      <c r="C1061" s="31"/>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3"/>
      <c r="AF1061" s="33"/>
      <c r="AG1061" s="33"/>
      <c r="AH1061" s="33"/>
      <c r="AI1061" s="33"/>
      <c r="AJ1061" s="33"/>
      <c r="AK1061" s="33"/>
      <c r="AL1061" s="33"/>
      <c r="AM1061" s="33"/>
      <c r="AN1061" s="33"/>
      <c r="AO1061" s="33"/>
      <c r="AP1061" s="33"/>
      <c r="AQ1061" s="33"/>
      <c r="AR1061" s="33"/>
      <c r="AS1061" s="33"/>
    </row>
    <row r="1062" spans="1:45">
      <c r="A1062" s="30"/>
      <c r="B1062" s="29"/>
      <c r="C1062" s="31"/>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3"/>
      <c r="AF1062" s="33"/>
      <c r="AG1062" s="33"/>
      <c r="AH1062" s="33"/>
      <c r="AI1062" s="33"/>
      <c r="AJ1062" s="33"/>
      <c r="AK1062" s="33"/>
      <c r="AL1062" s="33"/>
      <c r="AM1062" s="33"/>
      <c r="AN1062" s="33"/>
      <c r="AO1062" s="33"/>
      <c r="AP1062" s="33"/>
      <c r="AQ1062" s="33"/>
      <c r="AR1062" s="33"/>
      <c r="AS1062" s="33"/>
    </row>
    <row r="1063" spans="1:45">
      <c r="A1063" s="30"/>
      <c r="B1063" s="29"/>
      <c r="C1063" s="31"/>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3"/>
      <c r="AF1063" s="33"/>
      <c r="AG1063" s="33"/>
      <c r="AH1063" s="33"/>
      <c r="AI1063" s="33"/>
      <c r="AJ1063" s="33"/>
      <c r="AK1063" s="33"/>
      <c r="AL1063" s="33"/>
      <c r="AM1063" s="33"/>
      <c r="AN1063" s="33"/>
      <c r="AO1063" s="33"/>
      <c r="AP1063" s="33"/>
      <c r="AQ1063" s="33"/>
      <c r="AR1063" s="33"/>
      <c r="AS1063" s="33"/>
    </row>
    <row r="1064" spans="1:45">
      <c r="A1064" s="30"/>
      <c r="B1064" s="29"/>
      <c r="C1064" s="31"/>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3"/>
      <c r="AF1064" s="33"/>
      <c r="AG1064" s="33"/>
      <c r="AH1064" s="33"/>
      <c r="AI1064" s="33"/>
      <c r="AJ1064" s="33"/>
      <c r="AK1064" s="33"/>
      <c r="AL1064" s="33"/>
      <c r="AM1064" s="33"/>
      <c r="AN1064" s="33"/>
      <c r="AO1064" s="33"/>
      <c r="AP1064" s="33"/>
      <c r="AQ1064" s="33"/>
      <c r="AR1064" s="33"/>
      <c r="AS1064" s="33"/>
    </row>
    <row r="1065" spans="1:45">
      <c r="A1065" s="30"/>
      <c r="B1065" s="29"/>
      <c r="C1065" s="31"/>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3"/>
      <c r="AF1065" s="33"/>
      <c r="AG1065" s="33"/>
      <c r="AH1065" s="33"/>
      <c r="AI1065" s="33"/>
      <c r="AJ1065" s="33"/>
      <c r="AK1065" s="33"/>
      <c r="AL1065" s="33"/>
      <c r="AM1065" s="33"/>
      <c r="AN1065" s="33"/>
      <c r="AO1065" s="33"/>
      <c r="AP1065" s="33"/>
      <c r="AQ1065" s="33"/>
      <c r="AR1065" s="33"/>
      <c r="AS1065" s="33"/>
    </row>
    <row r="1066" spans="1:45">
      <c r="A1066" s="30"/>
      <c r="B1066" s="29"/>
      <c r="C1066" s="31"/>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3"/>
      <c r="AF1066" s="33"/>
      <c r="AG1066" s="33"/>
      <c r="AH1066" s="33"/>
      <c r="AI1066" s="33"/>
      <c r="AJ1066" s="33"/>
      <c r="AK1066" s="33"/>
      <c r="AL1066" s="33"/>
      <c r="AM1066" s="33"/>
      <c r="AN1066" s="33"/>
      <c r="AO1066" s="33"/>
      <c r="AP1066" s="33"/>
      <c r="AQ1066" s="33"/>
      <c r="AR1066" s="33"/>
      <c r="AS1066" s="33"/>
    </row>
    <row r="1067" spans="1:45">
      <c r="A1067" s="30"/>
      <c r="B1067" s="29"/>
      <c r="C1067" s="31"/>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3"/>
      <c r="AF1067" s="33"/>
      <c r="AG1067" s="33"/>
      <c r="AH1067" s="33"/>
      <c r="AI1067" s="33"/>
      <c r="AJ1067" s="33"/>
      <c r="AK1067" s="33"/>
      <c r="AL1067" s="33"/>
      <c r="AM1067" s="33"/>
      <c r="AN1067" s="33"/>
      <c r="AO1067" s="33"/>
      <c r="AP1067" s="33"/>
      <c r="AQ1067" s="33"/>
      <c r="AR1067" s="33"/>
      <c r="AS1067" s="33"/>
    </row>
    <row r="1068" spans="1:45">
      <c r="A1068" s="30"/>
      <c r="B1068" s="29"/>
      <c r="C1068" s="31"/>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3"/>
      <c r="AF1068" s="33"/>
      <c r="AG1068" s="33"/>
      <c r="AH1068" s="33"/>
      <c r="AI1068" s="33"/>
      <c r="AJ1068" s="33"/>
      <c r="AK1068" s="33"/>
      <c r="AL1068" s="33"/>
      <c r="AM1068" s="33"/>
      <c r="AN1068" s="33"/>
      <c r="AO1068" s="33"/>
      <c r="AP1068" s="33"/>
      <c r="AQ1068" s="33"/>
      <c r="AR1068" s="33"/>
      <c r="AS1068" s="33"/>
    </row>
    <row r="1069" spans="1:45">
      <c r="A1069" s="30"/>
      <c r="B1069" s="29"/>
      <c r="C1069" s="31"/>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3"/>
      <c r="AF1069" s="33"/>
      <c r="AG1069" s="33"/>
      <c r="AH1069" s="33"/>
      <c r="AI1069" s="33"/>
      <c r="AJ1069" s="33"/>
      <c r="AK1069" s="33"/>
      <c r="AL1069" s="33"/>
      <c r="AM1069" s="33"/>
      <c r="AN1069" s="33"/>
      <c r="AO1069" s="33"/>
      <c r="AP1069" s="33"/>
      <c r="AQ1069" s="33"/>
      <c r="AR1069" s="33"/>
      <c r="AS1069" s="33"/>
    </row>
    <row r="1070" spans="1:45">
      <c r="A1070" s="30"/>
      <c r="B1070" s="29"/>
      <c r="C1070" s="31"/>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3"/>
      <c r="AF1070" s="33"/>
      <c r="AG1070" s="33"/>
      <c r="AH1070" s="33"/>
      <c r="AI1070" s="33"/>
      <c r="AJ1070" s="33"/>
      <c r="AK1070" s="33"/>
      <c r="AL1070" s="33"/>
      <c r="AM1070" s="33"/>
      <c r="AN1070" s="33"/>
      <c r="AO1070" s="33"/>
      <c r="AP1070" s="33"/>
      <c r="AQ1070" s="33"/>
      <c r="AR1070" s="33"/>
      <c r="AS1070" s="33"/>
    </row>
    <row r="1071" spans="1:45">
      <c r="A1071" s="30"/>
      <c r="B1071" s="29"/>
      <c r="C1071" s="31"/>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3"/>
      <c r="AF1071" s="33"/>
      <c r="AG1071" s="33"/>
      <c r="AH1071" s="33"/>
      <c r="AI1071" s="33"/>
      <c r="AJ1071" s="33"/>
      <c r="AK1071" s="33"/>
      <c r="AL1071" s="33"/>
      <c r="AM1071" s="33"/>
      <c r="AN1071" s="33"/>
      <c r="AO1071" s="33"/>
      <c r="AP1071" s="33"/>
      <c r="AQ1071" s="33"/>
      <c r="AR1071" s="33"/>
      <c r="AS1071" s="33"/>
    </row>
    <row r="1072" spans="1:45">
      <c r="A1072" s="30"/>
      <c r="B1072" s="29"/>
      <c r="C1072" s="31"/>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3"/>
      <c r="AF1072" s="33"/>
      <c r="AG1072" s="33"/>
      <c r="AH1072" s="33"/>
      <c r="AI1072" s="33"/>
      <c r="AJ1072" s="33"/>
      <c r="AK1072" s="33"/>
      <c r="AL1072" s="33"/>
      <c r="AM1072" s="33"/>
      <c r="AN1072" s="33"/>
      <c r="AO1072" s="33"/>
      <c r="AP1072" s="33"/>
      <c r="AQ1072" s="33"/>
      <c r="AR1072" s="33"/>
      <c r="AS1072" s="33"/>
    </row>
    <row r="1073" spans="1:45">
      <c r="A1073" s="30"/>
      <c r="B1073" s="29"/>
      <c r="C1073" s="31"/>
      <c r="D1073" s="32"/>
      <c r="E1073" s="32"/>
      <c r="F1073" s="32"/>
      <c r="G1073" s="32"/>
      <c r="H1073" s="32"/>
      <c r="I1073" s="32"/>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3"/>
      <c r="AF1073" s="33"/>
      <c r="AG1073" s="33"/>
      <c r="AH1073" s="33"/>
      <c r="AI1073" s="33"/>
      <c r="AJ1073" s="33"/>
      <c r="AK1073" s="33"/>
      <c r="AL1073" s="33"/>
      <c r="AM1073" s="33"/>
      <c r="AN1073" s="33"/>
      <c r="AO1073" s="33"/>
      <c r="AP1073" s="33"/>
      <c r="AQ1073" s="33"/>
      <c r="AR1073" s="33"/>
      <c r="AS1073" s="33"/>
    </row>
    <row r="1074" spans="1:45">
      <c r="A1074" s="30"/>
      <c r="B1074" s="29"/>
      <c r="C1074" s="31"/>
      <c r="D1074" s="32"/>
      <c r="E1074" s="32"/>
      <c r="F1074" s="32"/>
      <c r="G1074" s="32"/>
      <c r="H1074" s="32"/>
      <c r="I1074" s="32"/>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3"/>
      <c r="AF1074" s="33"/>
      <c r="AG1074" s="33"/>
      <c r="AH1074" s="33"/>
      <c r="AI1074" s="33"/>
      <c r="AJ1074" s="33"/>
      <c r="AK1074" s="33"/>
      <c r="AL1074" s="33"/>
      <c r="AM1074" s="33"/>
      <c r="AN1074" s="33"/>
      <c r="AO1074" s="33"/>
      <c r="AP1074" s="33"/>
      <c r="AQ1074" s="33"/>
      <c r="AR1074" s="33"/>
      <c r="AS1074" s="33"/>
    </row>
    <row r="1075" spans="1:45">
      <c r="A1075" s="30"/>
      <c r="B1075" s="29"/>
      <c r="C1075" s="31"/>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3"/>
      <c r="AF1075" s="33"/>
      <c r="AG1075" s="33"/>
      <c r="AH1075" s="33"/>
      <c r="AI1075" s="33"/>
      <c r="AJ1075" s="33"/>
      <c r="AK1075" s="33"/>
      <c r="AL1075" s="33"/>
      <c r="AM1075" s="33"/>
      <c r="AN1075" s="33"/>
      <c r="AO1075" s="33"/>
      <c r="AP1075" s="33"/>
      <c r="AQ1075" s="33"/>
      <c r="AR1075" s="33"/>
      <c r="AS1075" s="33"/>
    </row>
    <row r="1076" spans="1:45">
      <c r="A1076" s="30"/>
      <c r="B1076" s="29"/>
      <c r="C1076" s="31"/>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3"/>
      <c r="AF1076" s="33"/>
      <c r="AG1076" s="33"/>
      <c r="AH1076" s="33"/>
      <c r="AI1076" s="33"/>
      <c r="AJ1076" s="33"/>
      <c r="AK1076" s="33"/>
      <c r="AL1076" s="33"/>
      <c r="AM1076" s="33"/>
      <c r="AN1076" s="33"/>
      <c r="AO1076" s="33"/>
      <c r="AP1076" s="33"/>
      <c r="AQ1076" s="33"/>
      <c r="AR1076" s="33"/>
      <c r="AS1076" s="33"/>
    </row>
    <row r="1077" spans="1:45">
      <c r="A1077" s="30"/>
      <c r="B1077" s="29"/>
      <c r="C1077" s="31"/>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3"/>
      <c r="AF1077" s="33"/>
      <c r="AG1077" s="33"/>
      <c r="AH1077" s="33"/>
      <c r="AI1077" s="33"/>
      <c r="AJ1077" s="33"/>
      <c r="AK1077" s="33"/>
      <c r="AL1077" s="33"/>
      <c r="AM1077" s="33"/>
      <c r="AN1077" s="33"/>
      <c r="AO1077" s="33"/>
      <c r="AP1077" s="33"/>
      <c r="AQ1077" s="33"/>
      <c r="AR1077" s="33"/>
      <c r="AS1077" s="33"/>
    </row>
    <row r="1078" spans="1:45">
      <c r="A1078" s="30"/>
      <c r="B1078" s="29"/>
      <c r="C1078" s="31"/>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3"/>
      <c r="AF1078" s="33"/>
      <c r="AG1078" s="33"/>
      <c r="AH1078" s="33"/>
      <c r="AI1078" s="33"/>
      <c r="AJ1078" s="33"/>
      <c r="AK1078" s="33"/>
      <c r="AL1078" s="33"/>
      <c r="AM1078" s="33"/>
      <c r="AN1078" s="33"/>
      <c r="AO1078" s="33"/>
      <c r="AP1078" s="33"/>
      <c r="AQ1078" s="33"/>
      <c r="AR1078" s="33"/>
      <c r="AS1078" s="33"/>
    </row>
    <row r="1079" spans="1:45">
      <c r="A1079" s="30"/>
      <c r="B1079" s="29"/>
      <c r="C1079" s="31"/>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3"/>
      <c r="AF1079" s="33"/>
      <c r="AG1079" s="33"/>
      <c r="AH1079" s="33"/>
      <c r="AI1079" s="33"/>
      <c r="AJ1079" s="33"/>
      <c r="AK1079" s="33"/>
      <c r="AL1079" s="33"/>
      <c r="AM1079" s="33"/>
      <c r="AN1079" s="33"/>
      <c r="AO1079" s="33"/>
      <c r="AP1079" s="33"/>
      <c r="AQ1079" s="33"/>
      <c r="AR1079" s="33"/>
      <c r="AS1079" s="33"/>
    </row>
    <row r="1080" spans="1:45">
      <c r="A1080" s="30"/>
      <c r="B1080" s="29"/>
      <c r="C1080" s="31"/>
      <c r="D1080" s="32"/>
      <c r="E1080" s="32"/>
      <c r="F1080" s="32"/>
      <c r="G1080" s="32"/>
      <c r="H1080" s="32"/>
      <c r="I1080" s="32"/>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3"/>
      <c r="AF1080" s="33"/>
      <c r="AG1080" s="33"/>
      <c r="AH1080" s="33"/>
      <c r="AI1080" s="33"/>
      <c r="AJ1080" s="33"/>
      <c r="AK1080" s="33"/>
      <c r="AL1080" s="33"/>
      <c r="AM1080" s="33"/>
      <c r="AN1080" s="33"/>
      <c r="AO1080" s="33"/>
      <c r="AP1080" s="33"/>
      <c r="AQ1080" s="33"/>
      <c r="AR1080" s="33"/>
      <c r="AS1080" s="33"/>
    </row>
    <row r="1081" spans="1:45">
      <c r="A1081" s="30"/>
      <c r="B1081" s="29"/>
      <c r="C1081" s="31"/>
      <c r="D1081" s="32"/>
      <c r="E1081" s="32"/>
      <c r="F1081" s="32"/>
      <c r="G1081" s="32"/>
      <c r="H1081" s="32"/>
      <c r="I1081" s="32"/>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3"/>
      <c r="AF1081" s="33"/>
      <c r="AG1081" s="33"/>
      <c r="AH1081" s="33"/>
      <c r="AI1081" s="33"/>
      <c r="AJ1081" s="33"/>
      <c r="AK1081" s="33"/>
      <c r="AL1081" s="33"/>
      <c r="AM1081" s="33"/>
      <c r="AN1081" s="33"/>
      <c r="AO1081" s="33"/>
      <c r="AP1081" s="33"/>
      <c r="AQ1081" s="33"/>
      <c r="AR1081" s="33"/>
      <c r="AS1081" s="33"/>
    </row>
    <row r="1082" spans="1:45">
      <c r="A1082" s="30"/>
      <c r="B1082" s="29"/>
      <c r="C1082" s="31"/>
      <c r="D1082" s="32"/>
      <c r="E1082" s="32"/>
      <c r="F1082" s="32"/>
      <c r="G1082" s="32"/>
      <c r="H1082" s="32"/>
      <c r="I1082" s="32"/>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3"/>
      <c r="AF1082" s="33"/>
      <c r="AG1082" s="33"/>
      <c r="AH1082" s="33"/>
      <c r="AI1082" s="33"/>
      <c r="AJ1082" s="33"/>
      <c r="AK1082" s="33"/>
      <c r="AL1082" s="33"/>
      <c r="AM1082" s="33"/>
      <c r="AN1082" s="33"/>
      <c r="AO1082" s="33"/>
      <c r="AP1082" s="33"/>
      <c r="AQ1082" s="33"/>
      <c r="AR1082" s="33"/>
      <c r="AS1082" s="33"/>
    </row>
    <row r="1083" spans="1:45">
      <c r="A1083" s="30"/>
      <c r="B1083" s="29"/>
      <c r="C1083" s="31"/>
      <c r="D1083" s="32"/>
      <c r="E1083" s="32"/>
      <c r="F1083" s="32"/>
      <c r="G1083" s="32"/>
      <c r="H1083" s="32"/>
      <c r="I1083" s="32"/>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3"/>
      <c r="AF1083" s="33"/>
      <c r="AG1083" s="33"/>
      <c r="AH1083" s="33"/>
      <c r="AI1083" s="33"/>
      <c r="AJ1083" s="33"/>
      <c r="AK1083" s="33"/>
      <c r="AL1083" s="33"/>
      <c r="AM1083" s="33"/>
      <c r="AN1083" s="33"/>
      <c r="AO1083" s="33"/>
      <c r="AP1083" s="33"/>
      <c r="AQ1083" s="33"/>
      <c r="AR1083" s="33"/>
      <c r="AS1083" s="33"/>
    </row>
    <row r="1084" spans="1:45">
      <c r="A1084" s="30"/>
      <c r="B1084" s="29"/>
      <c r="C1084" s="31"/>
      <c r="D1084" s="32"/>
      <c r="E1084" s="32"/>
      <c r="F1084" s="32"/>
      <c r="G1084" s="32"/>
      <c r="H1084" s="32"/>
      <c r="I1084" s="32"/>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3"/>
      <c r="AF1084" s="33"/>
      <c r="AG1084" s="33"/>
      <c r="AH1084" s="33"/>
      <c r="AI1084" s="33"/>
      <c r="AJ1084" s="33"/>
      <c r="AK1084" s="33"/>
      <c r="AL1084" s="33"/>
      <c r="AM1084" s="33"/>
      <c r="AN1084" s="33"/>
      <c r="AO1084" s="33"/>
      <c r="AP1084" s="33"/>
      <c r="AQ1084" s="33"/>
      <c r="AR1084" s="33"/>
      <c r="AS1084" s="33"/>
    </row>
    <row r="1085" spans="1:45">
      <c r="A1085" s="30"/>
      <c r="B1085" s="29"/>
      <c r="C1085" s="31"/>
      <c r="D1085" s="32"/>
      <c r="E1085" s="32"/>
      <c r="F1085" s="32"/>
      <c r="G1085" s="32"/>
      <c r="H1085" s="32"/>
      <c r="I1085" s="32"/>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3"/>
      <c r="AF1085" s="33"/>
      <c r="AG1085" s="33"/>
      <c r="AH1085" s="33"/>
      <c r="AI1085" s="33"/>
      <c r="AJ1085" s="33"/>
      <c r="AK1085" s="33"/>
      <c r="AL1085" s="33"/>
      <c r="AM1085" s="33"/>
      <c r="AN1085" s="33"/>
      <c r="AO1085" s="33"/>
      <c r="AP1085" s="33"/>
      <c r="AQ1085" s="33"/>
      <c r="AR1085" s="33"/>
      <c r="AS1085" s="33"/>
    </row>
    <row r="1086" spans="1:45">
      <c r="A1086" s="30"/>
      <c r="B1086" s="29"/>
      <c r="C1086" s="31"/>
      <c r="D1086" s="32"/>
      <c r="E1086" s="32"/>
      <c r="F1086" s="32"/>
      <c r="G1086" s="32"/>
      <c r="H1086" s="32"/>
      <c r="I1086" s="32"/>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3"/>
      <c r="AF1086" s="33"/>
      <c r="AG1086" s="33"/>
      <c r="AH1086" s="33"/>
      <c r="AI1086" s="33"/>
      <c r="AJ1086" s="33"/>
      <c r="AK1086" s="33"/>
      <c r="AL1086" s="33"/>
      <c r="AM1086" s="33"/>
      <c r="AN1086" s="33"/>
      <c r="AO1086" s="33"/>
      <c r="AP1086" s="33"/>
      <c r="AQ1086" s="33"/>
      <c r="AR1086" s="33"/>
      <c r="AS1086" s="33"/>
    </row>
    <row r="1087" spans="1:45">
      <c r="A1087" s="30"/>
      <c r="B1087" s="29"/>
      <c r="C1087" s="31"/>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3"/>
      <c r="AF1087" s="33"/>
      <c r="AG1087" s="33"/>
      <c r="AH1087" s="33"/>
      <c r="AI1087" s="33"/>
      <c r="AJ1087" s="33"/>
      <c r="AK1087" s="33"/>
      <c r="AL1087" s="33"/>
      <c r="AM1087" s="33"/>
      <c r="AN1087" s="33"/>
      <c r="AO1087" s="33"/>
      <c r="AP1087" s="33"/>
      <c r="AQ1087" s="33"/>
      <c r="AR1087" s="33"/>
      <c r="AS1087" s="33"/>
    </row>
    <row r="1088" spans="1:45">
      <c r="A1088" s="30"/>
      <c r="B1088" s="29"/>
      <c r="C1088" s="31"/>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3"/>
      <c r="AF1088" s="33"/>
      <c r="AG1088" s="33"/>
      <c r="AH1088" s="33"/>
      <c r="AI1088" s="33"/>
      <c r="AJ1088" s="33"/>
      <c r="AK1088" s="33"/>
      <c r="AL1088" s="33"/>
      <c r="AM1088" s="33"/>
      <c r="AN1088" s="33"/>
      <c r="AO1088" s="33"/>
      <c r="AP1088" s="33"/>
      <c r="AQ1088" s="33"/>
      <c r="AR1088" s="33"/>
      <c r="AS1088" s="33"/>
    </row>
    <row r="1089" spans="1:45">
      <c r="A1089" s="30"/>
      <c r="B1089" s="29"/>
      <c r="C1089" s="31"/>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3"/>
      <c r="AF1089" s="33"/>
      <c r="AG1089" s="33"/>
      <c r="AH1089" s="33"/>
      <c r="AI1089" s="33"/>
      <c r="AJ1089" s="33"/>
      <c r="AK1089" s="33"/>
      <c r="AL1089" s="33"/>
      <c r="AM1089" s="33"/>
      <c r="AN1089" s="33"/>
      <c r="AO1089" s="33"/>
      <c r="AP1089" s="33"/>
      <c r="AQ1089" s="33"/>
      <c r="AR1089" s="33"/>
      <c r="AS1089" s="33"/>
    </row>
    <row r="1090" spans="1:45">
      <c r="A1090" s="30"/>
      <c r="B1090" s="29"/>
      <c r="C1090" s="31"/>
      <c r="D1090" s="32"/>
      <c r="E1090" s="32"/>
      <c r="F1090" s="32"/>
      <c r="G1090" s="32"/>
      <c r="H1090" s="32"/>
      <c r="I1090" s="32"/>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3"/>
      <c r="AF1090" s="33"/>
      <c r="AG1090" s="33"/>
      <c r="AH1090" s="33"/>
      <c r="AI1090" s="33"/>
      <c r="AJ1090" s="33"/>
      <c r="AK1090" s="33"/>
      <c r="AL1090" s="33"/>
      <c r="AM1090" s="33"/>
      <c r="AN1090" s="33"/>
      <c r="AO1090" s="33"/>
      <c r="AP1090" s="33"/>
      <c r="AQ1090" s="33"/>
      <c r="AR1090" s="33"/>
      <c r="AS1090" s="33"/>
    </row>
    <row r="1091" spans="1:45">
      <c r="A1091" s="30"/>
      <c r="B1091" s="29"/>
      <c r="C1091" s="31"/>
      <c r="D1091" s="32"/>
      <c r="E1091" s="32"/>
      <c r="F1091" s="32"/>
      <c r="G1091" s="32"/>
      <c r="H1091" s="32"/>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3"/>
      <c r="AF1091" s="33"/>
      <c r="AG1091" s="33"/>
      <c r="AH1091" s="33"/>
      <c r="AI1091" s="33"/>
      <c r="AJ1091" s="33"/>
      <c r="AK1091" s="33"/>
      <c r="AL1091" s="33"/>
      <c r="AM1091" s="33"/>
      <c r="AN1091" s="33"/>
      <c r="AO1091" s="33"/>
      <c r="AP1091" s="33"/>
      <c r="AQ1091" s="33"/>
      <c r="AR1091" s="33"/>
      <c r="AS1091" s="33"/>
    </row>
    <row r="1092" spans="1:45">
      <c r="A1092" s="30"/>
      <c r="B1092" s="29"/>
      <c r="C1092" s="31"/>
      <c r="D1092" s="32"/>
      <c r="E1092" s="32"/>
      <c r="F1092" s="32"/>
      <c r="G1092" s="32"/>
      <c r="H1092" s="32"/>
      <c r="I1092" s="32"/>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3"/>
      <c r="AF1092" s="33"/>
      <c r="AG1092" s="33"/>
      <c r="AH1092" s="33"/>
      <c r="AI1092" s="33"/>
      <c r="AJ1092" s="33"/>
      <c r="AK1092" s="33"/>
      <c r="AL1092" s="33"/>
      <c r="AM1092" s="33"/>
      <c r="AN1092" s="33"/>
      <c r="AO1092" s="33"/>
      <c r="AP1092" s="33"/>
      <c r="AQ1092" s="33"/>
      <c r="AR1092" s="33"/>
      <c r="AS1092" s="33"/>
    </row>
    <row r="1093" spans="1:45">
      <c r="A1093" s="30"/>
      <c r="B1093" s="29"/>
      <c r="C1093" s="31"/>
      <c r="D1093" s="32"/>
      <c r="E1093" s="32"/>
      <c r="F1093" s="32"/>
      <c r="G1093" s="32"/>
      <c r="H1093" s="32"/>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3"/>
      <c r="AF1093" s="33"/>
      <c r="AG1093" s="33"/>
      <c r="AH1093" s="33"/>
      <c r="AI1093" s="33"/>
      <c r="AJ1093" s="33"/>
      <c r="AK1093" s="33"/>
      <c r="AL1093" s="33"/>
      <c r="AM1093" s="33"/>
      <c r="AN1093" s="33"/>
      <c r="AO1093" s="33"/>
      <c r="AP1093" s="33"/>
      <c r="AQ1093" s="33"/>
      <c r="AR1093" s="33"/>
      <c r="AS1093" s="33"/>
    </row>
    <row r="1094" spans="1:45">
      <c r="A1094" s="30"/>
      <c r="B1094" s="29"/>
      <c r="C1094" s="31"/>
      <c r="D1094" s="32"/>
      <c r="E1094" s="32"/>
      <c r="F1094" s="32"/>
      <c r="G1094" s="32"/>
      <c r="H1094" s="32"/>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3"/>
      <c r="AF1094" s="33"/>
      <c r="AG1094" s="33"/>
      <c r="AH1094" s="33"/>
      <c r="AI1094" s="33"/>
      <c r="AJ1094" s="33"/>
      <c r="AK1094" s="33"/>
      <c r="AL1094" s="33"/>
      <c r="AM1094" s="33"/>
      <c r="AN1094" s="33"/>
      <c r="AO1094" s="33"/>
      <c r="AP1094" s="33"/>
      <c r="AQ1094" s="33"/>
      <c r="AR1094" s="33"/>
      <c r="AS1094" s="33"/>
    </row>
    <row r="1095" spans="1:45">
      <c r="A1095" s="30"/>
      <c r="B1095" s="29"/>
      <c r="C1095" s="31"/>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3"/>
      <c r="AF1095" s="33"/>
      <c r="AG1095" s="33"/>
      <c r="AH1095" s="33"/>
      <c r="AI1095" s="33"/>
      <c r="AJ1095" s="33"/>
      <c r="AK1095" s="33"/>
      <c r="AL1095" s="33"/>
      <c r="AM1095" s="33"/>
      <c r="AN1095" s="33"/>
      <c r="AO1095" s="33"/>
      <c r="AP1095" s="33"/>
      <c r="AQ1095" s="33"/>
      <c r="AR1095" s="33"/>
      <c r="AS1095" s="33"/>
    </row>
    <row r="1096" spans="1:45">
      <c r="A1096" s="30"/>
      <c r="B1096" s="29"/>
      <c r="C1096" s="31"/>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3"/>
      <c r="AF1096" s="33"/>
      <c r="AG1096" s="33"/>
      <c r="AH1096" s="33"/>
      <c r="AI1096" s="33"/>
      <c r="AJ1096" s="33"/>
      <c r="AK1096" s="33"/>
      <c r="AL1096" s="33"/>
      <c r="AM1096" s="33"/>
      <c r="AN1096" s="33"/>
      <c r="AO1096" s="33"/>
      <c r="AP1096" s="33"/>
      <c r="AQ1096" s="33"/>
      <c r="AR1096" s="33"/>
      <c r="AS1096" s="33"/>
    </row>
    <row r="1097" spans="1:45">
      <c r="A1097" s="30"/>
      <c r="B1097" s="29"/>
      <c r="C1097" s="31"/>
      <c r="D1097" s="32"/>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3"/>
      <c r="AF1097" s="33"/>
      <c r="AG1097" s="33"/>
      <c r="AH1097" s="33"/>
      <c r="AI1097" s="33"/>
      <c r="AJ1097" s="33"/>
      <c r="AK1097" s="33"/>
      <c r="AL1097" s="33"/>
      <c r="AM1097" s="33"/>
      <c r="AN1097" s="33"/>
      <c r="AO1097" s="33"/>
      <c r="AP1097" s="33"/>
      <c r="AQ1097" s="33"/>
      <c r="AR1097" s="33"/>
      <c r="AS1097" s="33"/>
    </row>
    <row r="1098" spans="1:45">
      <c r="A1098" s="30"/>
      <c r="B1098" s="29"/>
      <c r="C1098" s="31"/>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3"/>
      <c r="AF1098" s="33"/>
      <c r="AG1098" s="33"/>
      <c r="AH1098" s="33"/>
      <c r="AI1098" s="33"/>
      <c r="AJ1098" s="33"/>
      <c r="AK1098" s="33"/>
      <c r="AL1098" s="33"/>
      <c r="AM1098" s="33"/>
      <c r="AN1098" s="33"/>
      <c r="AO1098" s="33"/>
      <c r="AP1098" s="33"/>
      <c r="AQ1098" s="33"/>
      <c r="AR1098" s="33"/>
      <c r="AS1098" s="33"/>
    </row>
    <row r="1099" spans="1:45">
      <c r="A1099" s="30"/>
      <c r="B1099" s="29"/>
      <c r="C1099" s="31"/>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3"/>
      <c r="AF1099" s="33"/>
      <c r="AG1099" s="33"/>
      <c r="AH1099" s="33"/>
      <c r="AI1099" s="33"/>
      <c r="AJ1099" s="33"/>
      <c r="AK1099" s="33"/>
      <c r="AL1099" s="33"/>
      <c r="AM1099" s="33"/>
      <c r="AN1099" s="33"/>
      <c r="AO1099" s="33"/>
      <c r="AP1099" s="33"/>
      <c r="AQ1099" s="33"/>
      <c r="AR1099" s="33"/>
      <c r="AS1099" s="33"/>
    </row>
    <row r="1100" spans="1:45">
      <c r="A1100" s="30"/>
      <c r="B1100" s="29"/>
      <c r="C1100" s="31"/>
      <c r="D1100" s="32"/>
      <c r="E1100" s="32"/>
      <c r="F1100" s="32"/>
      <c r="G1100" s="32"/>
      <c r="H1100" s="32"/>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3"/>
      <c r="AF1100" s="33"/>
      <c r="AG1100" s="33"/>
      <c r="AH1100" s="33"/>
      <c r="AI1100" s="33"/>
      <c r="AJ1100" s="33"/>
      <c r="AK1100" s="33"/>
      <c r="AL1100" s="33"/>
      <c r="AM1100" s="33"/>
      <c r="AN1100" s="33"/>
      <c r="AO1100" s="33"/>
      <c r="AP1100" s="33"/>
      <c r="AQ1100" s="33"/>
      <c r="AR1100" s="33"/>
      <c r="AS1100" s="33"/>
    </row>
    <row r="1101" spans="1:45">
      <c r="A1101" s="30"/>
      <c r="B1101" s="29"/>
      <c r="C1101" s="31"/>
      <c r="D1101" s="32"/>
      <c r="E1101" s="32"/>
      <c r="F1101" s="32"/>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3"/>
      <c r="AF1101" s="33"/>
      <c r="AG1101" s="33"/>
      <c r="AH1101" s="33"/>
      <c r="AI1101" s="33"/>
      <c r="AJ1101" s="33"/>
      <c r="AK1101" s="33"/>
      <c r="AL1101" s="33"/>
      <c r="AM1101" s="33"/>
      <c r="AN1101" s="33"/>
      <c r="AO1101" s="33"/>
      <c r="AP1101" s="33"/>
      <c r="AQ1101" s="33"/>
      <c r="AR1101" s="33"/>
      <c r="AS1101" s="33"/>
    </row>
    <row r="1102" spans="1:45">
      <c r="A1102" s="30"/>
      <c r="B1102" s="29"/>
      <c r="C1102" s="31"/>
      <c r="D1102" s="32"/>
      <c r="E1102" s="32"/>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3"/>
      <c r="AF1102" s="33"/>
      <c r="AG1102" s="33"/>
      <c r="AH1102" s="33"/>
      <c r="AI1102" s="33"/>
      <c r="AJ1102" s="33"/>
      <c r="AK1102" s="33"/>
      <c r="AL1102" s="33"/>
      <c r="AM1102" s="33"/>
      <c r="AN1102" s="33"/>
      <c r="AO1102" s="33"/>
      <c r="AP1102" s="33"/>
      <c r="AQ1102" s="33"/>
      <c r="AR1102" s="33"/>
      <c r="AS1102" s="33"/>
    </row>
    <row r="1103" spans="1:45">
      <c r="A1103" s="30"/>
      <c r="B1103" s="29"/>
      <c r="C1103" s="31"/>
      <c r="D1103" s="32"/>
      <c r="E1103" s="32"/>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3"/>
      <c r="AF1103" s="33"/>
      <c r="AG1103" s="33"/>
      <c r="AH1103" s="33"/>
      <c r="AI1103" s="33"/>
      <c r="AJ1103" s="33"/>
      <c r="AK1103" s="33"/>
      <c r="AL1103" s="33"/>
      <c r="AM1103" s="33"/>
      <c r="AN1103" s="33"/>
      <c r="AO1103" s="33"/>
      <c r="AP1103" s="33"/>
      <c r="AQ1103" s="33"/>
      <c r="AR1103" s="33"/>
      <c r="AS1103" s="33"/>
    </row>
    <row r="1104" spans="1:45">
      <c r="A1104" s="30"/>
      <c r="B1104" s="29"/>
      <c r="C1104" s="31"/>
      <c r="D1104" s="32"/>
      <c r="E1104" s="32"/>
      <c r="F1104" s="32"/>
      <c r="G1104" s="32"/>
      <c r="H1104" s="32"/>
      <c r="I1104" s="32"/>
      <c r="J1104" s="32"/>
      <c r="K1104" s="32"/>
      <c r="L1104" s="32"/>
      <c r="M1104" s="32"/>
      <c r="N1104" s="32"/>
      <c r="O1104" s="32"/>
      <c r="P1104" s="32"/>
      <c r="Q1104" s="32"/>
      <c r="R1104" s="32"/>
      <c r="S1104" s="32"/>
      <c r="T1104" s="32"/>
      <c r="U1104" s="32"/>
      <c r="V1104" s="32"/>
      <c r="W1104" s="32"/>
      <c r="X1104" s="32"/>
      <c r="Y1104" s="32"/>
      <c r="Z1104" s="32"/>
      <c r="AA1104" s="32"/>
      <c r="AB1104" s="32"/>
      <c r="AC1104" s="32"/>
      <c r="AD1104" s="32"/>
      <c r="AE1104" s="33"/>
      <c r="AF1104" s="33"/>
      <c r="AG1104" s="33"/>
      <c r="AH1104" s="33"/>
      <c r="AI1104" s="33"/>
      <c r="AJ1104" s="33"/>
      <c r="AK1104" s="33"/>
      <c r="AL1104" s="33"/>
      <c r="AM1104" s="33"/>
      <c r="AN1104" s="33"/>
      <c r="AO1104" s="33"/>
      <c r="AP1104" s="33"/>
      <c r="AQ1104" s="33"/>
      <c r="AR1104" s="33"/>
      <c r="AS1104" s="33"/>
    </row>
    <row r="1105" spans="1:45">
      <c r="A1105" s="30"/>
      <c r="B1105" s="29"/>
      <c r="C1105" s="31"/>
      <c r="D1105" s="32"/>
      <c r="E1105" s="32"/>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3"/>
      <c r="AF1105" s="33"/>
      <c r="AG1105" s="33"/>
      <c r="AH1105" s="33"/>
      <c r="AI1105" s="33"/>
      <c r="AJ1105" s="33"/>
      <c r="AK1105" s="33"/>
      <c r="AL1105" s="33"/>
      <c r="AM1105" s="33"/>
      <c r="AN1105" s="33"/>
      <c r="AO1105" s="33"/>
      <c r="AP1105" s="33"/>
      <c r="AQ1105" s="33"/>
      <c r="AR1105" s="33"/>
      <c r="AS1105" s="33"/>
    </row>
    <row r="1106" spans="1:45">
      <c r="A1106" s="30"/>
      <c r="B1106" s="29"/>
      <c r="C1106" s="31"/>
      <c r="D1106" s="32"/>
      <c r="E1106" s="32"/>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3"/>
      <c r="AF1106" s="33"/>
      <c r="AG1106" s="33"/>
      <c r="AH1106" s="33"/>
      <c r="AI1106" s="33"/>
      <c r="AJ1106" s="33"/>
      <c r="AK1106" s="33"/>
      <c r="AL1106" s="33"/>
      <c r="AM1106" s="33"/>
      <c r="AN1106" s="33"/>
      <c r="AO1106" s="33"/>
      <c r="AP1106" s="33"/>
      <c r="AQ1106" s="33"/>
      <c r="AR1106" s="33"/>
      <c r="AS1106" s="33"/>
    </row>
    <row r="1107" spans="1:45">
      <c r="A1107" s="30"/>
      <c r="B1107" s="29"/>
      <c r="C1107" s="31"/>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2"/>
      <c r="AD1107" s="32"/>
      <c r="AE1107" s="33"/>
      <c r="AF1107" s="33"/>
      <c r="AG1107" s="33"/>
      <c r="AH1107" s="33"/>
      <c r="AI1107" s="33"/>
      <c r="AJ1107" s="33"/>
      <c r="AK1107" s="33"/>
      <c r="AL1107" s="33"/>
      <c r="AM1107" s="33"/>
      <c r="AN1107" s="33"/>
      <c r="AO1107" s="33"/>
      <c r="AP1107" s="33"/>
      <c r="AQ1107" s="33"/>
      <c r="AR1107" s="33"/>
      <c r="AS1107" s="33"/>
    </row>
    <row r="1108" spans="1:45">
      <c r="A1108" s="30"/>
      <c r="B1108" s="29"/>
      <c r="C1108" s="31"/>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2"/>
      <c r="AD1108" s="32"/>
      <c r="AE1108" s="33"/>
      <c r="AF1108" s="33"/>
      <c r="AG1108" s="33"/>
      <c r="AH1108" s="33"/>
      <c r="AI1108" s="33"/>
      <c r="AJ1108" s="33"/>
      <c r="AK1108" s="33"/>
      <c r="AL1108" s="33"/>
      <c r="AM1108" s="33"/>
      <c r="AN1108" s="33"/>
      <c r="AO1108" s="33"/>
      <c r="AP1108" s="33"/>
      <c r="AQ1108" s="33"/>
      <c r="AR1108" s="33"/>
      <c r="AS1108" s="33"/>
    </row>
    <row r="1109" spans="1:45">
      <c r="A1109" s="30"/>
      <c r="B1109" s="29"/>
      <c r="C1109" s="31"/>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3"/>
      <c r="AF1109" s="33"/>
      <c r="AG1109" s="33"/>
      <c r="AH1109" s="33"/>
      <c r="AI1109" s="33"/>
      <c r="AJ1109" s="33"/>
      <c r="AK1109" s="33"/>
      <c r="AL1109" s="33"/>
      <c r="AM1109" s="33"/>
      <c r="AN1109" s="33"/>
      <c r="AO1109" s="33"/>
      <c r="AP1109" s="33"/>
      <c r="AQ1109" s="33"/>
      <c r="AR1109" s="33"/>
      <c r="AS1109" s="33"/>
    </row>
    <row r="1110" spans="1:45">
      <c r="A1110" s="30"/>
      <c r="B1110" s="29"/>
      <c r="C1110" s="31"/>
      <c r="D1110" s="32"/>
      <c r="E1110" s="32"/>
      <c r="F1110" s="32"/>
      <c r="G1110" s="32"/>
      <c r="H1110" s="32"/>
      <c r="I1110" s="32"/>
      <c r="J1110" s="32"/>
      <c r="K1110" s="32"/>
      <c r="L1110" s="32"/>
      <c r="M1110" s="32"/>
      <c r="N1110" s="32"/>
      <c r="O1110" s="32"/>
      <c r="P1110" s="32"/>
      <c r="Q1110" s="32"/>
      <c r="R1110" s="32"/>
      <c r="S1110" s="32"/>
      <c r="T1110" s="32"/>
      <c r="U1110" s="32"/>
      <c r="V1110" s="32"/>
      <c r="W1110" s="32"/>
      <c r="X1110" s="32"/>
      <c r="Y1110" s="32"/>
      <c r="Z1110" s="32"/>
      <c r="AA1110" s="32"/>
      <c r="AB1110" s="32"/>
      <c r="AC1110" s="32"/>
      <c r="AD1110" s="32"/>
      <c r="AE1110" s="33"/>
      <c r="AF1110" s="33"/>
      <c r="AG1110" s="33"/>
      <c r="AH1110" s="33"/>
      <c r="AI1110" s="33"/>
      <c r="AJ1110" s="33"/>
      <c r="AK1110" s="33"/>
      <c r="AL1110" s="33"/>
      <c r="AM1110" s="33"/>
      <c r="AN1110" s="33"/>
      <c r="AO1110" s="33"/>
      <c r="AP1110" s="33"/>
      <c r="AQ1110" s="33"/>
      <c r="AR1110" s="33"/>
      <c r="AS1110" s="33"/>
    </row>
    <row r="1111" spans="1:45">
      <c r="A1111" s="30"/>
      <c r="B1111" s="29"/>
      <c r="C1111" s="31"/>
      <c r="D1111" s="32"/>
      <c r="E1111" s="32"/>
      <c r="F1111" s="32"/>
      <c r="G1111" s="32"/>
      <c r="H1111" s="32"/>
      <c r="I1111" s="32"/>
      <c r="J1111" s="32"/>
      <c r="K1111" s="32"/>
      <c r="L1111" s="32"/>
      <c r="M1111" s="32"/>
      <c r="N1111" s="32"/>
      <c r="O1111" s="32"/>
      <c r="P1111" s="32"/>
      <c r="Q1111" s="32"/>
      <c r="R1111" s="32"/>
      <c r="S1111" s="32"/>
      <c r="T1111" s="32"/>
      <c r="U1111" s="32"/>
      <c r="V1111" s="32"/>
      <c r="W1111" s="32"/>
      <c r="X1111" s="32"/>
      <c r="Y1111" s="32"/>
      <c r="Z1111" s="32"/>
      <c r="AA1111" s="32"/>
      <c r="AB1111" s="32"/>
      <c r="AC1111" s="32"/>
      <c r="AD1111" s="32"/>
      <c r="AE1111" s="33"/>
      <c r="AF1111" s="33"/>
      <c r="AG1111" s="33"/>
      <c r="AH1111" s="33"/>
      <c r="AI1111" s="33"/>
      <c r="AJ1111" s="33"/>
      <c r="AK1111" s="33"/>
      <c r="AL1111" s="33"/>
      <c r="AM1111" s="33"/>
      <c r="AN1111" s="33"/>
      <c r="AO1111" s="33"/>
      <c r="AP1111" s="33"/>
      <c r="AQ1111" s="33"/>
      <c r="AR1111" s="33"/>
      <c r="AS1111" s="33"/>
    </row>
    <row r="1112" spans="1:45">
      <c r="A1112" s="30"/>
      <c r="B1112" s="29"/>
      <c r="C1112" s="31"/>
      <c r="D1112" s="32"/>
      <c r="E1112" s="32"/>
      <c r="F1112" s="32"/>
      <c r="G1112" s="32"/>
      <c r="H1112" s="32"/>
      <c r="I1112" s="32"/>
      <c r="J1112" s="32"/>
      <c r="K1112" s="32"/>
      <c r="L1112" s="32"/>
      <c r="M1112" s="32"/>
      <c r="N1112" s="32"/>
      <c r="O1112" s="32"/>
      <c r="P1112" s="32"/>
      <c r="Q1112" s="32"/>
      <c r="R1112" s="32"/>
      <c r="S1112" s="32"/>
      <c r="T1112" s="32"/>
      <c r="U1112" s="32"/>
      <c r="V1112" s="32"/>
      <c r="W1112" s="32"/>
      <c r="X1112" s="32"/>
      <c r="Y1112" s="32"/>
      <c r="Z1112" s="32"/>
      <c r="AA1112" s="32"/>
      <c r="AB1112" s="32"/>
      <c r="AC1112" s="32"/>
      <c r="AD1112" s="32"/>
      <c r="AE1112" s="33"/>
      <c r="AF1112" s="33"/>
      <c r="AG1112" s="33"/>
      <c r="AH1112" s="33"/>
      <c r="AI1112" s="33"/>
      <c r="AJ1112" s="33"/>
      <c r="AK1112" s="33"/>
      <c r="AL1112" s="33"/>
      <c r="AM1112" s="33"/>
      <c r="AN1112" s="33"/>
      <c r="AO1112" s="33"/>
      <c r="AP1112" s="33"/>
      <c r="AQ1112" s="33"/>
      <c r="AR1112" s="33"/>
      <c r="AS1112" s="33"/>
    </row>
    <row r="1113" spans="1:45">
      <c r="A1113" s="30"/>
      <c r="B1113" s="29"/>
      <c r="C1113" s="31"/>
      <c r="D1113" s="32"/>
      <c r="E1113" s="32"/>
      <c r="F1113" s="32"/>
      <c r="G1113" s="32"/>
      <c r="H1113" s="32"/>
      <c r="I1113" s="32"/>
      <c r="J1113" s="32"/>
      <c r="K1113" s="32"/>
      <c r="L1113" s="32"/>
      <c r="M1113" s="32"/>
      <c r="N1113" s="32"/>
      <c r="O1113" s="32"/>
      <c r="P1113" s="32"/>
      <c r="Q1113" s="32"/>
      <c r="R1113" s="32"/>
      <c r="S1113" s="32"/>
      <c r="T1113" s="32"/>
      <c r="U1113" s="32"/>
      <c r="V1113" s="32"/>
      <c r="W1113" s="32"/>
      <c r="X1113" s="32"/>
      <c r="Y1113" s="32"/>
      <c r="Z1113" s="32"/>
      <c r="AA1113" s="32"/>
      <c r="AB1113" s="32"/>
      <c r="AC1113" s="32"/>
      <c r="AD1113" s="32"/>
      <c r="AE1113" s="33"/>
      <c r="AF1113" s="33"/>
      <c r="AG1113" s="33"/>
      <c r="AH1113" s="33"/>
      <c r="AI1113" s="33"/>
      <c r="AJ1113" s="33"/>
      <c r="AK1113" s="33"/>
      <c r="AL1113" s="33"/>
      <c r="AM1113" s="33"/>
      <c r="AN1113" s="33"/>
      <c r="AO1113" s="33"/>
      <c r="AP1113" s="33"/>
      <c r="AQ1113" s="33"/>
      <c r="AR1113" s="33"/>
      <c r="AS1113" s="33"/>
    </row>
    <row r="1114" spans="1:45">
      <c r="A1114" s="30"/>
      <c r="B1114" s="29"/>
      <c r="C1114" s="31"/>
      <c r="D1114" s="32"/>
      <c r="E1114" s="32"/>
      <c r="F1114" s="32"/>
      <c r="G1114" s="32"/>
      <c r="H1114" s="32"/>
      <c r="I1114" s="32"/>
      <c r="J1114" s="32"/>
      <c r="K1114" s="32"/>
      <c r="L1114" s="32"/>
      <c r="M1114" s="32"/>
      <c r="N1114" s="32"/>
      <c r="O1114" s="32"/>
      <c r="P1114" s="32"/>
      <c r="Q1114" s="32"/>
      <c r="R1114" s="32"/>
      <c r="S1114" s="32"/>
      <c r="T1114" s="32"/>
      <c r="U1114" s="32"/>
      <c r="V1114" s="32"/>
      <c r="W1114" s="32"/>
      <c r="X1114" s="32"/>
      <c r="Y1114" s="32"/>
      <c r="Z1114" s="32"/>
      <c r="AA1114" s="32"/>
      <c r="AB1114" s="32"/>
      <c r="AC1114" s="32"/>
      <c r="AD1114" s="32"/>
      <c r="AE1114" s="33"/>
      <c r="AF1114" s="33"/>
      <c r="AG1114" s="33"/>
      <c r="AH1114" s="33"/>
      <c r="AI1114" s="33"/>
      <c r="AJ1114" s="33"/>
      <c r="AK1114" s="33"/>
      <c r="AL1114" s="33"/>
      <c r="AM1114" s="33"/>
      <c r="AN1114" s="33"/>
      <c r="AO1114" s="33"/>
      <c r="AP1114" s="33"/>
      <c r="AQ1114" s="33"/>
      <c r="AR1114" s="33"/>
      <c r="AS1114" s="33"/>
    </row>
    <row r="1115" spans="1:45">
      <c r="A1115" s="30"/>
      <c r="B1115" s="29"/>
      <c r="C1115" s="31"/>
      <c r="D1115" s="32"/>
      <c r="E1115" s="32"/>
      <c r="F1115" s="32"/>
      <c r="G1115" s="32"/>
      <c r="H1115" s="32"/>
      <c r="I1115" s="32"/>
      <c r="J1115" s="32"/>
      <c r="K1115" s="32"/>
      <c r="L1115" s="32"/>
      <c r="M1115" s="32"/>
      <c r="N1115" s="32"/>
      <c r="O1115" s="32"/>
      <c r="P1115" s="32"/>
      <c r="Q1115" s="32"/>
      <c r="R1115" s="32"/>
      <c r="S1115" s="32"/>
      <c r="T1115" s="32"/>
      <c r="U1115" s="32"/>
      <c r="V1115" s="32"/>
      <c r="W1115" s="32"/>
      <c r="X1115" s="32"/>
      <c r="Y1115" s="32"/>
      <c r="Z1115" s="32"/>
      <c r="AA1115" s="32"/>
      <c r="AB1115" s="32"/>
      <c r="AC1115" s="32"/>
      <c r="AD1115" s="32"/>
      <c r="AE1115" s="33"/>
      <c r="AF1115" s="33"/>
      <c r="AG1115" s="33"/>
      <c r="AH1115" s="33"/>
      <c r="AI1115" s="33"/>
      <c r="AJ1115" s="33"/>
      <c r="AK1115" s="33"/>
      <c r="AL1115" s="33"/>
      <c r="AM1115" s="33"/>
      <c r="AN1115" s="33"/>
      <c r="AO1115" s="33"/>
      <c r="AP1115" s="33"/>
      <c r="AQ1115" s="33"/>
      <c r="AR1115" s="33"/>
      <c r="AS1115" s="33"/>
    </row>
    <row r="1116" spans="1:45">
      <c r="A1116" s="30"/>
      <c r="B1116" s="29"/>
      <c r="C1116" s="31"/>
      <c r="D1116" s="32"/>
      <c r="E1116" s="32"/>
      <c r="F1116" s="32"/>
      <c r="G1116" s="32"/>
      <c r="H1116" s="32"/>
      <c r="I1116" s="32"/>
      <c r="J1116" s="32"/>
      <c r="K1116" s="32"/>
      <c r="L1116" s="32"/>
      <c r="M1116" s="32"/>
      <c r="N1116" s="32"/>
      <c r="O1116" s="32"/>
      <c r="P1116" s="32"/>
      <c r="Q1116" s="32"/>
      <c r="R1116" s="32"/>
      <c r="S1116" s="32"/>
      <c r="T1116" s="32"/>
      <c r="U1116" s="32"/>
      <c r="V1116" s="32"/>
      <c r="W1116" s="32"/>
      <c r="X1116" s="32"/>
      <c r="Y1116" s="32"/>
      <c r="Z1116" s="32"/>
      <c r="AA1116" s="32"/>
      <c r="AB1116" s="32"/>
      <c r="AC1116" s="32"/>
      <c r="AD1116" s="32"/>
      <c r="AE1116" s="33"/>
      <c r="AF1116" s="33"/>
      <c r="AG1116" s="33"/>
      <c r="AH1116" s="33"/>
      <c r="AI1116" s="33"/>
      <c r="AJ1116" s="33"/>
      <c r="AK1116" s="33"/>
      <c r="AL1116" s="33"/>
      <c r="AM1116" s="33"/>
      <c r="AN1116" s="33"/>
      <c r="AO1116" s="33"/>
      <c r="AP1116" s="33"/>
      <c r="AQ1116" s="33"/>
      <c r="AR1116" s="33"/>
      <c r="AS1116" s="33"/>
    </row>
    <row r="1117" spans="1:45">
      <c r="A1117" s="30"/>
      <c r="B1117" s="29"/>
      <c r="C1117" s="31"/>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2"/>
      <c r="AD1117" s="32"/>
      <c r="AE1117" s="33"/>
      <c r="AF1117" s="33"/>
      <c r="AG1117" s="33"/>
      <c r="AH1117" s="33"/>
      <c r="AI1117" s="33"/>
      <c r="AJ1117" s="33"/>
      <c r="AK1117" s="33"/>
      <c r="AL1117" s="33"/>
      <c r="AM1117" s="33"/>
      <c r="AN1117" s="33"/>
      <c r="AO1117" s="33"/>
      <c r="AP1117" s="33"/>
      <c r="AQ1117" s="33"/>
      <c r="AR1117" s="33"/>
      <c r="AS1117" s="33"/>
    </row>
    <row r="1118" spans="1:45">
      <c r="A1118" s="30"/>
      <c r="B1118" s="29"/>
      <c r="C1118" s="31"/>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2"/>
      <c r="AD1118" s="32"/>
      <c r="AE1118" s="33"/>
      <c r="AF1118" s="33"/>
      <c r="AG1118" s="33"/>
      <c r="AH1118" s="33"/>
      <c r="AI1118" s="33"/>
      <c r="AJ1118" s="33"/>
      <c r="AK1118" s="33"/>
      <c r="AL1118" s="33"/>
      <c r="AM1118" s="33"/>
      <c r="AN1118" s="33"/>
      <c r="AO1118" s="33"/>
      <c r="AP1118" s="33"/>
      <c r="AQ1118" s="33"/>
      <c r="AR1118" s="33"/>
      <c r="AS1118" s="33"/>
    </row>
    <row r="1119" spans="1:45">
      <c r="A1119" s="30"/>
      <c r="B1119" s="29"/>
      <c r="C1119" s="31"/>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3"/>
      <c r="AF1119" s="33"/>
      <c r="AG1119" s="33"/>
      <c r="AH1119" s="33"/>
      <c r="AI1119" s="33"/>
      <c r="AJ1119" s="33"/>
      <c r="AK1119" s="33"/>
      <c r="AL1119" s="33"/>
      <c r="AM1119" s="33"/>
      <c r="AN1119" s="33"/>
      <c r="AO1119" s="33"/>
      <c r="AP1119" s="33"/>
      <c r="AQ1119" s="33"/>
      <c r="AR1119" s="33"/>
      <c r="AS1119" s="33"/>
    </row>
    <row r="1120" spans="1:45">
      <c r="A1120" s="30"/>
      <c r="B1120" s="29"/>
      <c r="C1120" s="31"/>
      <c r="D1120" s="32"/>
      <c r="E1120" s="32"/>
      <c r="F1120" s="32"/>
      <c r="G1120" s="32"/>
      <c r="H1120" s="32"/>
      <c r="I1120" s="32"/>
      <c r="J1120" s="32"/>
      <c r="K1120" s="32"/>
      <c r="L1120" s="32"/>
      <c r="M1120" s="32"/>
      <c r="N1120" s="32"/>
      <c r="O1120" s="32"/>
      <c r="P1120" s="32"/>
      <c r="Q1120" s="32"/>
      <c r="R1120" s="32"/>
      <c r="S1120" s="32"/>
      <c r="T1120" s="32"/>
      <c r="U1120" s="32"/>
      <c r="V1120" s="32"/>
      <c r="W1120" s="32"/>
      <c r="X1120" s="32"/>
      <c r="Y1120" s="32"/>
      <c r="Z1120" s="32"/>
      <c r="AA1120" s="32"/>
      <c r="AB1120" s="32"/>
      <c r="AC1120" s="32"/>
      <c r="AD1120" s="32"/>
      <c r="AE1120" s="33"/>
      <c r="AF1120" s="33"/>
      <c r="AG1120" s="33"/>
      <c r="AH1120" s="33"/>
      <c r="AI1120" s="33"/>
      <c r="AJ1120" s="33"/>
      <c r="AK1120" s="33"/>
      <c r="AL1120" s="33"/>
      <c r="AM1120" s="33"/>
      <c r="AN1120" s="33"/>
      <c r="AO1120" s="33"/>
      <c r="AP1120" s="33"/>
      <c r="AQ1120" s="33"/>
      <c r="AR1120" s="33"/>
      <c r="AS1120" s="33"/>
    </row>
    <row r="1121" spans="1:45">
      <c r="A1121" s="30"/>
      <c r="B1121" s="29"/>
      <c r="C1121" s="31"/>
      <c r="D1121" s="32"/>
      <c r="E1121" s="32"/>
      <c r="F1121" s="32"/>
      <c r="G1121" s="32"/>
      <c r="H1121" s="32"/>
      <c r="I1121" s="32"/>
      <c r="J1121" s="32"/>
      <c r="K1121" s="32"/>
      <c r="L1121" s="32"/>
      <c r="M1121" s="32"/>
      <c r="N1121" s="32"/>
      <c r="O1121" s="32"/>
      <c r="P1121" s="32"/>
      <c r="Q1121" s="32"/>
      <c r="R1121" s="32"/>
      <c r="S1121" s="32"/>
      <c r="T1121" s="32"/>
      <c r="U1121" s="32"/>
      <c r="V1121" s="32"/>
      <c r="W1121" s="32"/>
      <c r="X1121" s="32"/>
      <c r="Y1121" s="32"/>
      <c r="Z1121" s="32"/>
      <c r="AA1121" s="32"/>
      <c r="AB1121" s="32"/>
      <c r="AC1121" s="32"/>
      <c r="AD1121" s="32"/>
      <c r="AE1121" s="33"/>
      <c r="AF1121" s="33"/>
      <c r="AG1121" s="33"/>
      <c r="AH1121" s="33"/>
      <c r="AI1121" s="33"/>
      <c r="AJ1121" s="33"/>
      <c r="AK1121" s="33"/>
      <c r="AL1121" s="33"/>
      <c r="AM1121" s="33"/>
      <c r="AN1121" s="33"/>
      <c r="AO1121" s="33"/>
      <c r="AP1121" s="33"/>
      <c r="AQ1121" s="33"/>
      <c r="AR1121" s="33"/>
      <c r="AS1121" s="33"/>
    </row>
    <row r="1122" spans="1:45">
      <c r="A1122" s="30"/>
      <c r="B1122" s="29"/>
      <c r="C1122" s="31"/>
      <c r="D1122" s="32"/>
      <c r="E1122" s="32"/>
      <c r="F1122" s="32"/>
      <c r="G1122" s="32"/>
      <c r="H1122" s="32"/>
      <c r="I1122" s="32"/>
      <c r="J1122" s="32"/>
      <c r="K1122" s="32"/>
      <c r="L1122" s="32"/>
      <c r="M1122" s="32"/>
      <c r="N1122" s="32"/>
      <c r="O1122" s="32"/>
      <c r="P1122" s="32"/>
      <c r="Q1122" s="32"/>
      <c r="R1122" s="32"/>
      <c r="S1122" s="32"/>
      <c r="T1122" s="32"/>
      <c r="U1122" s="32"/>
      <c r="V1122" s="32"/>
      <c r="W1122" s="32"/>
      <c r="X1122" s="32"/>
      <c r="Y1122" s="32"/>
      <c r="Z1122" s="32"/>
      <c r="AA1122" s="32"/>
      <c r="AB1122" s="32"/>
      <c r="AC1122" s="32"/>
      <c r="AD1122" s="32"/>
      <c r="AE1122" s="33"/>
      <c r="AF1122" s="33"/>
      <c r="AG1122" s="33"/>
      <c r="AH1122" s="33"/>
      <c r="AI1122" s="33"/>
      <c r="AJ1122" s="33"/>
      <c r="AK1122" s="33"/>
      <c r="AL1122" s="33"/>
      <c r="AM1122" s="33"/>
      <c r="AN1122" s="33"/>
      <c r="AO1122" s="33"/>
      <c r="AP1122" s="33"/>
      <c r="AQ1122" s="33"/>
      <c r="AR1122" s="33"/>
      <c r="AS1122" s="33"/>
    </row>
    <row r="1123" spans="1:45">
      <c r="A1123" s="30"/>
      <c r="B1123" s="29"/>
      <c r="C1123" s="31"/>
      <c r="D1123" s="32"/>
      <c r="E1123" s="32"/>
      <c r="F1123" s="32"/>
      <c r="G1123" s="32"/>
      <c r="H1123" s="32"/>
      <c r="I1123" s="32"/>
      <c r="J1123" s="32"/>
      <c r="K1123" s="32"/>
      <c r="L1123" s="32"/>
      <c r="M1123" s="32"/>
      <c r="N1123" s="32"/>
      <c r="O1123" s="32"/>
      <c r="P1123" s="32"/>
      <c r="Q1123" s="32"/>
      <c r="R1123" s="32"/>
      <c r="S1123" s="32"/>
      <c r="T1123" s="32"/>
      <c r="U1123" s="32"/>
      <c r="V1123" s="32"/>
      <c r="W1123" s="32"/>
      <c r="X1123" s="32"/>
      <c r="Y1123" s="32"/>
      <c r="Z1123" s="32"/>
      <c r="AA1123" s="32"/>
      <c r="AB1123" s="32"/>
      <c r="AC1123" s="32"/>
      <c r="AD1123" s="32"/>
      <c r="AE1123" s="33"/>
      <c r="AF1123" s="33"/>
      <c r="AG1123" s="33"/>
      <c r="AH1123" s="33"/>
      <c r="AI1123" s="33"/>
      <c r="AJ1123" s="33"/>
      <c r="AK1123" s="33"/>
      <c r="AL1123" s="33"/>
      <c r="AM1123" s="33"/>
      <c r="AN1123" s="33"/>
      <c r="AO1123" s="33"/>
      <c r="AP1123" s="33"/>
      <c r="AQ1123" s="33"/>
      <c r="AR1123" s="33"/>
      <c r="AS1123" s="33"/>
    </row>
    <row r="1124" spans="1:45">
      <c r="A1124" s="30"/>
      <c r="B1124" s="29"/>
      <c r="C1124" s="31"/>
      <c r="D1124" s="32"/>
      <c r="E1124" s="32"/>
      <c r="F1124" s="32"/>
      <c r="G1124" s="32"/>
      <c r="H1124" s="32"/>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3"/>
      <c r="AF1124" s="33"/>
      <c r="AG1124" s="33"/>
      <c r="AH1124" s="33"/>
      <c r="AI1124" s="33"/>
      <c r="AJ1124" s="33"/>
      <c r="AK1124" s="33"/>
      <c r="AL1124" s="33"/>
      <c r="AM1124" s="33"/>
      <c r="AN1124" s="33"/>
      <c r="AO1124" s="33"/>
      <c r="AP1124" s="33"/>
      <c r="AQ1124" s="33"/>
      <c r="AR1124" s="33"/>
      <c r="AS1124" s="33"/>
    </row>
    <row r="1125" spans="1:45">
      <c r="A1125" s="30"/>
      <c r="B1125" s="29"/>
      <c r="C1125" s="31"/>
      <c r="D1125" s="32"/>
      <c r="E1125" s="32"/>
      <c r="F1125" s="32"/>
      <c r="G1125" s="32"/>
      <c r="H1125" s="32"/>
      <c r="I1125" s="32"/>
      <c r="J1125" s="32"/>
      <c r="K1125" s="32"/>
      <c r="L1125" s="32"/>
      <c r="M1125" s="32"/>
      <c r="N1125" s="32"/>
      <c r="O1125" s="32"/>
      <c r="P1125" s="32"/>
      <c r="Q1125" s="32"/>
      <c r="R1125" s="32"/>
      <c r="S1125" s="32"/>
      <c r="T1125" s="32"/>
      <c r="U1125" s="32"/>
      <c r="V1125" s="32"/>
      <c r="W1125" s="32"/>
      <c r="X1125" s="32"/>
      <c r="Y1125" s="32"/>
      <c r="Z1125" s="32"/>
      <c r="AA1125" s="32"/>
      <c r="AB1125" s="32"/>
      <c r="AC1125" s="32"/>
      <c r="AD1125" s="32"/>
      <c r="AE1125" s="33"/>
      <c r="AF1125" s="33"/>
      <c r="AG1125" s="33"/>
      <c r="AH1125" s="33"/>
      <c r="AI1125" s="33"/>
      <c r="AJ1125" s="33"/>
      <c r="AK1125" s="33"/>
      <c r="AL1125" s="33"/>
      <c r="AM1125" s="33"/>
      <c r="AN1125" s="33"/>
      <c r="AO1125" s="33"/>
      <c r="AP1125" s="33"/>
      <c r="AQ1125" s="33"/>
      <c r="AR1125" s="33"/>
      <c r="AS1125" s="33"/>
    </row>
    <row r="1126" spans="1:45">
      <c r="A1126" s="30"/>
      <c r="B1126" s="29"/>
      <c r="C1126" s="31"/>
      <c r="D1126" s="32"/>
      <c r="E1126" s="32"/>
      <c r="F1126" s="32"/>
      <c r="G1126" s="32"/>
      <c r="H1126" s="32"/>
      <c r="I1126" s="32"/>
      <c r="J1126" s="32"/>
      <c r="K1126" s="32"/>
      <c r="L1126" s="32"/>
      <c r="M1126" s="32"/>
      <c r="N1126" s="32"/>
      <c r="O1126" s="32"/>
      <c r="P1126" s="32"/>
      <c r="Q1126" s="32"/>
      <c r="R1126" s="32"/>
      <c r="S1126" s="32"/>
      <c r="T1126" s="32"/>
      <c r="U1126" s="32"/>
      <c r="V1126" s="32"/>
      <c r="W1126" s="32"/>
      <c r="X1126" s="32"/>
      <c r="Y1126" s="32"/>
      <c r="Z1126" s="32"/>
      <c r="AA1126" s="32"/>
      <c r="AB1126" s="32"/>
      <c r="AC1126" s="32"/>
      <c r="AD1126" s="32"/>
      <c r="AE1126" s="33"/>
      <c r="AF1126" s="33"/>
      <c r="AG1126" s="33"/>
      <c r="AH1126" s="33"/>
      <c r="AI1126" s="33"/>
      <c r="AJ1126" s="33"/>
      <c r="AK1126" s="33"/>
      <c r="AL1126" s="33"/>
      <c r="AM1126" s="33"/>
      <c r="AN1126" s="33"/>
      <c r="AO1126" s="33"/>
      <c r="AP1126" s="33"/>
      <c r="AQ1126" s="33"/>
      <c r="AR1126" s="33"/>
      <c r="AS1126" s="33"/>
    </row>
    <row r="1127" spans="1:45">
      <c r="A1127" s="30"/>
      <c r="B1127" s="29"/>
      <c r="C1127" s="31"/>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2"/>
      <c r="AD1127" s="32"/>
      <c r="AE1127" s="33"/>
      <c r="AF1127" s="33"/>
      <c r="AG1127" s="33"/>
      <c r="AH1127" s="33"/>
      <c r="AI1127" s="33"/>
      <c r="AJ1127" s="33"/>
      <c r="AK1127" s="33"/>
      <c r="AL1127" s="33"/>
      <c r="AM1127" s="33"/>
      <c r="AN1127" s="33"/>
      <c r="AO1127" s="33"/>
      <c r="AP1127" s="33"/>
      <c r="AQ1127" s="33"/>
      <c r="AR1127" s="33"/>
      <c r="AS1127" s="33"/>
    </row>
    <row r="1128" spans="1:45">
      <c r="A1128" s="30"/>
      <c r="B1128" s="29"/>
      <c r="C1128" s="31"/>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2"/>
      <c r="AD1128" s="32"/>
      <c r="AE1128" s="33"/>
      <c r="AF1128" s="33"/>
      <c r="AG1128" s="33"/>
      <c r="AH1128" s="33"/>
      <c r="AI1128" s="33"/>
      <c r="AJ1128" s="33"/>
      <c r="AK1128" s="33"/>
      <c r="AL1128" s="33"/>
      <c r="AM1128" s="33"/>
      <c r="AN1128" s="33"/>
      <c r="AO1128" s="33"/>
      <c r="AP1128" s="33"/>
      <c r="AQ1128" s="33"/>
      <c r="AR1128" s="33"/>
      <c r="AS1128" s="33"/>
    </row>
    <row r="1129" spans="1:45">
      <c r="A1129" s="30"/>
      <c r="B1129" s="29"/>
      <c r="C1129" s="31"/>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2"/>
      <c r="AD1129" s="32"/>
      <c r="AE1129" s="33"/>
      <c r="AF1129" s="33"/>
      <c r="AG1129" s="33"/>
      <c r="AH1129" s="33"/>
      <c r="AI1129" s="33"/>
      <c r="AJ1129" s="33"/>
      <c r="AK1129" s="33"/>
      <c r="AL1129" s="33"/>
      <c r="AM1129" s="33"/>
      <c r="AN1129" s="33"/>
      <c r="AO1129" s="33"/>
      <c r="AP1129" s="33"/>
      <c r="AQ1129" s="33"/>
      <c r="AR1129" s="33"/>
      <c r="AS1129" s="33"/>
    </row>
    <row r="1130" spans="1:45">
      <c r="A1130" s="30"/>
      <c r="B1130" s="29"/>
      <c r="C1130" s="31"/>
      <c r="D1130" s="32"/>
      <c r="E1130" s="32"/>
      <c r="F1130" s="32"/>
      <c r="G1130" s="32"/>
      <c r="H1130" s="32"/>
      <c r="I1130" s="32"/>
      <c r="J1130" s="32"/>
      <c r="K1130" s="32"/>
      <c r="L1130" s="32"/>
      <c r="M1130" s="32"/>
      <c r="N1130" s="32"/>
      <c r="O1130" s="32"/>
      <c r="P1130" s="32"/>
      <c r="Q1130" s="32"/>
      <c r="R1130" s="32"/>
      <c r="S1130" s="32"/>
      <c r="T1130" s="32"/>
      <c r="U1130" s="32"/>
      <c r="V1130" s="32"/>
      <c r="W1130" s="32"/>
      <c r="X1130" s="32"/>
      <c r="Y1130" s="32"/>
      <c r="Z1130" s="32"/>
      <c r="AA1130" s="32"/>
      <c r="AB1130" s="32"/>
      <c r="AC1130" s="32"/>
      <c r="AD1130" s="32"/>
      <c r="AE1130" s="33"/>
      <c r="AF1130" s="33"/>
      <c r="AG1130" s="33"/>
      <c r="AH1130" s="33"/>
      <c r="AI1130" s="33"/>
      <c r="AJ1130" s="33"/>
      <c r="AK1130" s="33"/>
      <c r="AL1130" s="33"/>
      <c r="AM1130" s="33"/>
      <c r="AN1130" s="33"/>
      <c r="AO1130" s="33"/>
      <c r="AP1130" s="33"/>
      <c r="AQ1130" s="33"/>
      <c r="AR1130" s="33"/>
      <c r="AS1130" s="33"/>
    </row>
    <row r="1131" spans="1:45">
      <c r="A1131" s="30"/>
      <c r="B1131" s="29"/>
      <c r="C1131" s="31"/>
      <c r="D1131" s="32"/>
      <c r="E1131" s="32"/>
      <c r="F1131" s="32"/>
      <c r="G1131" s="32"/>
      <c r="H1131" s="32"/>
      <c r="I1131" s="32"/>
      <c r="J1131" s="32"/>
      <c r="K1131" s="32"/>
      <c r="L1131" s="32"/>
      <c r="M1131" s="32"/>
      <c r="N1131" s="32"/>
      <c r="O1131" s="32"/>
      <c r="P1131" s="32"/>
      <c r="Q1131" s="32"/>
      <c r="R1131" s="32"/>
      <c r="S1131" s="32"/>
      <c r="T1131" s="32"/>
      <c r="U1131" s="32"/>
      <c r="V1131" s="32"/>
      <c r="W1131" s="32"/>
      <c r="X1131" s="32"/>
      <c r="Y1131" s="32"/>
      <c r="Z1131" s="32"/>
      <c r="AA1131" s="32"/>
      <c r="AB1131" s="32"/>
      <c r="AC1131" s="32"/>
      <c r="AD1131" s="32"/>
      <c r="AE1131" s="33"/>
      <c r="AF1131" s="33"/>
      <c r="AG1131" s="33"/>
      <c r="AH1131" s="33"/>
      <c r="AI1131" s="33"/>
      <c r="AJ1131" s="33"/>
      <c r="AK1131" s="33"/>
      <c r="AL1131" s="33"/>
      <c r="AM1131" s="33"/>
      <c r="AN1131" s="33"/>
      <c r="AO1131" s="33"/>
      <c r="AP1131" s="33"/>
      <c r="AQ1131" s="33"/>
      <c r="AR1131" s="33"/>
      <c r="AS1131" s="33"/>
    </row>
    <row r="1132" spans="1:45">
      <c r="A1132" s="30"/>
      <c r="B1132" s="29"/>
      <c r="C1132" s="31"/>
      <c r="D1132" s="32"/>
      <c r="E1132" s="32"/>
      <c r="F1132" s="32"/>
      <c r="G1132" s="32"/>
      <c r="H1132" s="32"/>
      <c r="I1132" s="32"/>
      <c r="J1132" s="32"/>
      <c r="K1132" s="32"/>
      <c r="L1132" s="32"/>
      <c r="M1132" s="32"/>
      <c r="N1132" s="32"/>
      <c r="O1132" s="32"/>
      <c r="P1132" s="32"/>
      <c r="Q1132" s="32"/>
      <c r="R1132" s="32"/>
      <c r="S1132" s="32"/>
      <c r="T1132" s="32"/>
      <c r="U1132" s="32"/>
      <c r="V1132" s="32"/>
      <c r="W1132" s="32"/>
      <c r="X1132" s="32"/>
      <c r="Y1132" s="32"/>
      <c r="Z1132" s="32"/>
      <c r="AA1132" s="32"/>
      <c r="AB1132" s="32"/>
      <c r="AC1132" s="32"/>
      <c r="AD1132" s="32"/>
      <c r="AE1132" s="33"/>
      <c r="AF1132" s="33"/>
      <c r="AG1132" s="33"/>
      <c r="AH1132" s="33"/>
      <c r="AI1132" s="33"/>
      <c r="AJ1132" s="33"/>
      <c r="AK1132" s="33"/>
      <c r="AL1132" s="33"/>
      <c r="AM1132" s="33"/>
      <c r="AN1132" s="33"/>
      <c r="AO1132" s="33"/>
      <c r="AP1132" s="33"/>
      <c r="AQ1132" s="33"/>
      <c r="AR1132" s="33"/>
      <c r="AS1132" s="33"/>
    </row>
    <row r="1133" spans="1:45">
      <c r="A1133" s="30"/>
      <c r="B1133" s="29"/>
      <c r="C1133" s="31"/>
      <c r="D1133" s="32"/>
      <c r="E1133" s="32"/>
      <c r="F1133" s="32"/>
      <c r="G1133" s="32"/>
      <c r="H1133" s="32"/>
      <c r="I1133" s="32"/>
      <c r="J1133" s="32"/>
      <c r="K1133" s="32"/>
      <c r="L1133" s="32"/>
      <c r="M1133" s="32"/>
      <c r="N1133" s="32"/>
      <c r="O1133" s="32"/>
      <c r="P1133" s="32"/>
      <c r="Q1133" s="32"/>
      <c r="R1133" s="32"/>
      <c r="S1133" s="32"/>
      <c r="T1133" s="32"/>
      <c r="U1133" s="32"/>
      <c r="V1133" s="32"/>
      <c r="W1133" s="32"/>
      <c r="X1133" s="32"/>
      <c r="Y1133" s="32"/>
      <c r="Z1133" s="32"/>
      <c r="AA1133" s="32"/>
      <c r="AB1133" s="32"/>
      <c r="AC1133" s="32"/>
      <c r="AD1133" s="32"/>
      <c r="AE1133" s="33"/>
      <c r="AF1133" s="33"/>
      <c r="AG1133" s="33"/>
      <c r="AH1133" s="33"/>
      <c r="AI1133" s="33"/>
      <c r="AJ1133" s="33"/>
      <c r="AK1133" s="33"/>
      <c r="AL1133" s="33"/>
      <c r="AM1133" s="33"/>
      <c r="AN1133" s="33"/>
      <c r="AO1133" s="33"/>
      <c r="AP1133" s="33"/>
      <c r="AQ1133" s="33"/>
      <c r="AR1133" s="33"/>
      <c r="AS1133" s="33"/>
    </row>
    <row r="1134" spans="1:45">
      <c r="A1134" s="30"/>
      <c r="B1134" s="29"/>
      <c r="C1134" s="31"/>
      <c r="D1134" s="32"/>
      <c r="E1134" s="32"/>
      <c r="F1134" s="32"/>
      <c r="G1134" s="32"/>
      <c r="H1134" s="32"/>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3"/>
      <c r="AF1134" s="33"/>
      <c r="AG1134" s="33"/>
      <c r="AH1134" s="33"/>
      <c r="AI1134" s="33"/>
      <c r="AJ1134" s="33"/>
      <c r="AK1134" s="33"/>
      <c r="AL1134" s="33"/>
      <c r="AM1134" s="33"/>
      <c r="AN1134" s="33"/>
      <c r="AO1134" s="33"/>
      <c r="AP1134" s="33"/>
      <c r="AQ1134" s="33"/>
      <c r="AR1134" s="33"/>
      <c r="AS1134" s="33"/>
    </row>
    <row r="1135" spans="1:45">
      <c r="A1135" s="30"/>
      <c r="B1135" s="29"/>
      <c r="C1135" s="31"/>
      <c r="D1135" s="32"/>
      <c r="E1135" s="32"/>
      <c r="F1135" s="32"/>
      <c r="G1135" s="32"/>
      <c r="H1135" s="32"/>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3"/>
      <c r="AF1135" s="33"/>
      <c r="AG1135" s="33"/>
      <c r="AH1135" s="33"/>
      <c r="AI1135" s="33"/>
      <c r="AJ1135" s="33"/>
      <c r="AK1135" s="33"/>
      <c r="AL1135" s="33"/>
      <c r="AM1135" s="33"/>
      <c r="AN1135" s="33"/>
      <c r="AO1135" s="33"/>
      <c r="AP1135" s="33"/>
      <c r="AQ1135" s="33"/>
      <c r="AR1135" s="33"/>
      <c r="AS1135" s="33"/>
    </row>
    <row r="1136" spans="1:45">
      <c r="A1136" s="30"/>
      <c r="B1136" s="29"/>
      <c r="C1136" s="31"/>
      <c r="D1136" s="32"/>
      <c r="E1136" s="32"/>
      <c r="F1136" s="32"/>
      <c r="G1136" s="32"/>
      <c r="H1136" s="32"/>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3"/>
      <c r="AF1136" s="33"/>
      <c r="AG1136" s="33"/>
      <c r="AH1136" s="33"/>
      <c r="AI1136" s="33"/>
      <c r="AJ1136" s="33"/>
      <c r="AK1136" s="33"/>
      <c r="AL1136" s="33"/>
      <c r="AM1136" s="33"/>
      <c r="AN1136" s="33"/>
      <c r="AO1136" s="33"/>
      <c r="AP1136" s="33"/>
      <c r="AQ1136" s="33"/>
      <c r="AR1136" s="33"/>
      <c r="AS1136" s="33"/>
    </row>
    <row r="1137" spans="1:45">
      <c r="A1137" s="30"/>
      <c r="B1137" s="29"/>
      <c r="C1137" s="31"/>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3"/>
      <c r="AF1137" s="33"/>
      <c r="AG1137" s="33"/>
      <c r="AH1137" s="33"/>
      <c r="AI1137" s="33"/>
      <c r="AJ1137" s="33"/>
      <c r="AK1137" s="33"/>
      <c r="AL1137" s="33"/>
      <c r="AM1137" s="33"/>
      <c r="AN1137" s="33"/>
      <c r="AO1137" s="33"/>
      <c r="AP1137" s="33"/>
      <c r="AQ1137" s="33"/>
      <c r="AR1137" s="33"/>
      <c r="AS1137" s="33"/>
    </row>
    <row r="1138" spans="1:45">
      <c r="A1138" s="30"/>
      <c r="B1138" s="29"/>
      <c r="C1138" s="31"/>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3"/>
      <c r="AF1138" s="33"/>
      <c r="AG1138" s="33"/>
      <c r="AH1138" s="33"/>
      <c r="AI1138" s="33"/>
      <c r="AJ1138" s="33"/>
      <c r="AK1138" s="33"/>
      <c r="AL1138" s="33"/>
      <c r="AM1138" s="33"/>
      <c r="AN1138" s="33"/>
      <c r="AO1138" s="33"/>
      <c r="AP1138" s="33"/>
      <c r="AQ1138" s="33"/>
      <c r="AR1138" s="33"/>
      <c r="AS1138" s="33"/>
    </row>
    <row r="1139" spans="1:45">
      <c r="A1139" s="30"/>
      <c r="C1139" s="31"/>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3"/>
      <c r="AF1139" s="33"/>
      <c r="AG1139" s="33"/>
      <c r="AH1139" s="33"/>
      <c r="AI1139" s="33"/>
      <c r="AJ1139" s="33"/>
      <c r="AK1139" s="33"/>
      <c r="AL1139" s="33"/>
      <c r="AM1139" s="33"/>
      <c r="AN1139" s="33"/>
      <c r="AO1139" s="33"/>
      <c r="AP1139" s="33"/>
      <c r="AQ1139" s="33"/>
      <c r="AR1139" s="33"/>
      <c r="AS1139" s="33"/>
    </row>
  </sheetData>
  <mergeCells count="52">
    <mergeCell ref="U5:AK5"/>
    <mergeCell ref="A4:AK4"/>
    <mergeCell ref="A1:AK1"/>
    <mergeCell ref="A2:AK2"/>
    <mergeCell ref="A3:AK3"/>
    <mergeCell ref="A6:A10"/>
    <mergeCell ref="B6:B10"/>
    <mergeCell ref="C6:E6"/>
    <mergeCell ref="F6:J6"/>
    <mergeCell ref="S6:AD6"/>
    <mergeCell ref="AE6:AG7"/>
    <mergeCell ref="AH6:AI7"/>
    <mergeCell ref="AJ6:AJ10"/>
    <mergeCell ref="AK6:AK10"/>
    <mergeCell ref="C7:C10"/>
    <mergeCell ref="D7:E7"/>
    <mergeCell ref="F7:F10"/>
    <mergeCell ref="V7:X8"/>
    <mergeCell ref="Y7:AA8"/>
    <mergeCell ref="AB7:AD8"/>
    <mergeCell ref="D8:D10"/>
    <mergeCell ref="E8:E10"/>
    <mergeCell ref="M8:O8"/>
    <mergeCell ref="P8:R8"/>
    <mergeCell ref="Y9:Y10"/>
    <mergeCell ref="Z9:AA9"/>
    <mergeCell ref="AB9:AB10"/>
    <mergeCell ref="AC9:AD9"/>
    <mergeCell ref="G7:J8"/>
    <mergeCell ref="S7:U8"/>
    <mergeCell ref="AE8:AE10"/>
    <mergeCell ref="AF8:AG8"/>
    <mergeCell ref="AH8:AH10"/>
    <mergeCell ref="AI8:AI10"/>
    <mergeCell ref="G9:G10"/>
    <mergeCell ref="H9:I9"/>
    <mergeCell ref="J9:J10"/>
    <mergeCell ref="K9:L9"/>
    <mergeCell ref="M9:M10"/>
    <mergeCell ref="N9:O9"/>
    <mergeCell ref="P9:P10"/>
    <mergeCell ref="Q9:R9"/>
    <mergeCell ref="S9:S10"/>
    <mergeCell ref="T9:U9"/>
    <mergeCell ref="V9:V10"/>
    <mergeCell ref="W9:X9"/>
    <mergeCell ref="AK214:AK215"/>
    <mergeCell ref="AF9:AF10"/>
    <mergeCell ref="AG9:AG10"/>
    <mergeCell ref="AK96:AK98"/>
    <mergeCell ref="AK205:AK209"/>
    <mergeCell ref="AK210:AK211"/>
  </mergeCells>
  <pageMargins left="0.51181102362204722" right="0.31496062992125984" top="0.35433070866141736" bottom="0.35433070866141736" header="0.31496062992125984" footer="0.31496062992125984"/>
  <pageSetup paperSize="9" scale="75"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1477"/>
  <sheetViews>
    <sheetView zoomScale="70" zoomScaleNormal="70" workbookViewId="0">
      <selection sqref="A1:XFD1048576"/>
    </sheetView>
  </sheetViews>
  <sheetFormatPr defaultRowHeight="12.75"/>
  <cols>
    <col min="1" max="1" width="8.28515625" style="629" customWidth="1"/>
    <col min="2" max="2" width="50.140625" style="630" customWidth="1"/>
    <col min="3" max="3" width="18" style="630" customWidth="1"/>
    <col min="4" max="4" width="15.85546875" style="630" customWidth="1"/>
    <col min="5" max="5" width="16" style="630" customWidth="1"/>
    <col min="6" max="6" width="12.7109375" style="630" hidden="1" customWidth="1"/>
    <col min="7" max="7" width="13.5703125" style="630" hidden="1" customWidth="1"/>
    <col min="8" max="8" width="14.42578125" style="630" customWidth="1"/>
    <col min="9" max="9" width="16" style="630" customWidth="1"/>
    <col min="10" max="10" width="12.7109375" style="630" customWidth="1"/>
    <col min="11" max="11" width="14.42578125" style="630" customWidth="1"/>
    <col min="12" max="12" width="14.140625" style="630" customWidth="1"/>
    <col min="13" max="13" width="14" style="630" customWidth="1"/>
    <col min="14" max="14" width="15.28515625" style="631" customWidth="1"/>
    <col min="15" max="15" width="15.7109375" style="631" customWidth="1"/>
    <col min="16" max="16" width="14.5703125" style="631" customWidth="1"/>
    <col min="17" max="17" width="14.28515625" style="631" customWidth="1"/>
    <col min="18" max="18" width="13.42578125" style="631" customWidth="1"/>
    <col min="19" max="19" width="10.140625" style="631" customWidth="1"/>
    <col min="20" max="20" width="10.42578125" style="631" customWidth="1"/>
    <col min="21" max="21" width="11.5703125" style="631" customWidth="1"/>
    <col min="22" max="22" width="10.85546875" style="631" customWidth="1"/>
    <col min="23" max="23" width="12" style="631" customWidth="1"/>
    <col min="24" max="24" width="12.140625" style="631" customWidth="1"/>
    <col min="25" max="25" width="13.140625" style="631" customWidth="1"/>
    <col min="26" max="26" width="11.140625" style="631" customWidth="1"/>
    <col min="27" max="27" width="10.42578125" style="631" customWidth="1"/>
    <col min="28" max="28" width="10.28515625" style="631" customWidth="1"/>
    <col min="29" max="29" width="13.7109375" style="631" customWidth="1"/>
    <col min="30" max="30" width="13.5703125" style="631" customWidth="1"/>
    <col min="31" max="31" width="12" style="631" customWidth="1"/>
    <col min="32" max="32" width="11.140625" style="631" customWidth="1"/>
    <col min="33" max="33" width="12.140625" style="631" customWidth="1"/>
    <col min="34" max="34" width="9.28515625" style="631" customWidth="1"/>
    <col min="35" max="35" width="11.28515625" style="631" customWidth="1"/>
    <col min="36" max="37" width="11.85546875" style="631" customWidth="1"/>
    <col min="38" max="39" width="10.42578125" style="631" customWidth="1"/>
    <col min="40" max="40" width="9.5703125" style="631" customWidth="1"/>
    <col min="41" max="46" width="10.42578125" style="631" hidden="1" customWidth="1"/>
    <col min="47" max="47" width="26" style="632" customWidth="1"/>
    <col min="48" max="48" width="21.85546875" style="632" hidden="1" customWidth="1"/>
    <col min="49" max="49" width="13.7109375" style="632" hidden="1" customWidth="1"/>
    <col min="50" max="50" width="6.85546875" style="632" hidden="1" customWidth="1"/>
    <col min="51" max="51" width="17.140625" style="632" hidden="1" customWidth="1"/>
    <col min="52" max="52" width="14.42578125" style="632" customWidth="1"/>
    <col min="53" max="53" width="21.28515625" style="632" customWidth="1"/>
    <col min="54" max="54" width="17.140625" style="632" customWidth="1"/>
    <col min="55" max="55" width="16.140625" style="632" customWidth="1"/>
    <col min="56" max="56" width="9.140625" style="632"/>
    <col min="57" max="57" width="21.85546875" style="632" bestFit="1" customWidth="1"/>
    <col min="58" max="277" width="9.140625" style="632"/>
    <col min="278" max="278" width="8.42578125" style="632" customWidth="1"/>
    <col min="279" max="279" width="44.28515625" style="632" customWidth="1"/>
    <col min="280" max="282" width="0" style="632" hidden="1" customWidth="1"/>
    <col min="283" max="284" width="12.85546875" style="632" customWidth="1"/>
    <col min="285" max="299" width="10.42578125" style="632" customWidth="1"/>
    <col min="300" max="300" width="24.140625" style="632" customWidth="1"/>
    <col min="301" max="301" width="17.5703125" style="632" customWidth="1"/>
    <col min="302" max="302" width="24.140625" style="632" customWidth="1"/>
    <col min="303" max="303" width="14.7109375" style="632" customWidth="1"/>
    <col min="304" max="304" width="15" style="632" customWidth="1"/>
    <col min="305" max="305" width="14.140625" style="632" customWidth="1"/>
    <col min="306" max="306" width="12.28515625" style="632" customWidth="1"/>
    <col min="307" max="307" width="19.28515625" style="632" customWidth="1"/>
    <col min="308" max="308" width="10.42578125" style="632" customWidth="1"/>
    <col min="309" max="309" width="9.140625" style="632"/>
    <col min="310" max="310" width="8.42578125" style="632" customWidth="1"/>
    <col min="311" max="533" width="9.140625" style="632"/>
    <col min="534" max="534" width="8.42578125" style="632" customWidth="1"/>
    <col min="535" max="535" width="44.28515625" style="632" customWidth="1"/>
    <col min="536" max="538" width="0" style="632" hidden="1" customWidth="1"/>
    <col min="539" max="540" width="12.85546875" style="632" customWidth="1"/>
    <col min="541" max="555" width="10.42578125" style="632" customWidth="1"/>
    <col min="556" max="556" width="24.140625" style="632" customWidth="1"/>
    <col min="557" max="557" width="17.5703125" style="632" customWidth="1"/>
    <col min="558" max="558" width="24.140625" style="632" customWidth="1"/>
    <col min="559" max="559" width="14.7109375" style="632" customWidth="1"/>
    <col min="560" max="560" width="15" style="632" customWidth="1"/>
    <col min="561" max="561" width="14.140625" style="632" customWidth="1"/>
    <col min="562" max="562" width="12.28515625" style="632" customWidth="1"/>
    <col min="563" max="563" width="19.28515625" style="632" customWidth="1"/>
    <col min="564" max="564" width="10.42578125" style="632" customWidth="1"/>
    <col min="565" max="565" width="9.140625" style="632"/>
    <col min="566" max="566" width="8.42578125" style="632" customWidth="1"/>
    <col min="567" max="789" width="9.140625" style="632"/>
    <col min="790" max="790" width="8.42578125" style="632" customWidth="1"/>
    <col min="791" max="791" width="44.28515625" style="632" customWidth="1"/>
    <col min="792" max="794" width="0" style="632" hidden="1" customWidth="1"/>
    <col min="795" max="796" width="12.85546875" style="632" customWidth="1"/>
    <col min="797" max="811" width="10.42578125" style="632" customWidth="1"/>
    <col min="812" max="812" width="24.140625" style="632" customWidth="1"/>
    <col min="813" max="813" width="17.5703125" style="632" customWidth="1"/>
    <col min="814" max="814" width="24.140625" style="632" customWidth="1"/>
    <col min="815" max="815" width="14.7109375" style="632" customWidth="1"/>
    <col min="816" max="816" width="15" style="632" customWidth="1"/>
    <col min="817" max="817" width="14.140625" style="632" customWidth="1"/>
    <col min="818" max="818" width="12.28515625" style="632" customWidth="1"/>
    <col min="819" max="819" width="19.28515625" style="632" customWidth="1"/>
    <col min="820" max="820" width="10.42578125" style="632" customWidth="1"/>
    <col min="821" max="821" width="9.140625" style="632"/>
    <col min="822" max="822" width="8.42578125" style="632" customWidth="1"/>
    <col min="823" max="1045" width="9.140625" style="632"/>
    <col min="1046" max="1046" width="8.42578125" style="632" customWidth="1"/>
    <col min="1047" max="1047" width="44.28515625" style="632" customWidth="1"/>
    <col min="1048" max="1050" width="0" style="632" hidden="1" customWidth="1"/>
    <col min="1051" max="1052" width="12.85546875" style="632" customWidth="1"/>
    <col min="1053" max="1067" width="10.42578125" style="632" customWidth="1"/>
    <col min="1068" max="1068" width="24.140625" style="632" customWidth="1"/>
    <col min="1069" max="1069" width="17.5703125" style="632" customWidth="1"/>
    <col min="1070" max="1070" width="24.140625" style="632" customWidth="1"/>
    <col min="1071" max="1071" width="14.7109375" style="632" customWidth="1"/>
    <col min="1072" max="1072" width="15" style="632" customWidth="1"/>
    <col min="1073" max="1073" width="14.140625" style="632" customWidth="1"/>
    <col min="1074" max="1074" width="12.28515625" style="632" customWidth="1"/>
    <col min="1075" max="1075" width="19.28515625" style="632" customWidth="1"/>
    <col min="1076" max="1076" width="10.42578125" style="632" customWidth="1"/>
    <col min="1077" max="1077" width="9.140625" style="632"/>
    <col min="1078" max="1078" width="8.42578125" style="632" customWidth="1"/>
    <col min="1079" max="1301" width="9.140625" style="632"/>
    <col min="1302" max="1302" width="8.42578125" style="632" customWidth="1"/>
    <col min="1303" max="1303" width="44.28515625" style="632" customWidth="1"/>
    <col min="1304" max="1306" width="0" style="632" hidden="1" customWidth="1"/>
    <col min="1307" max="1308" width="12.85546875" style="632" customWidth="1"/>
    <col min="1309" max="1323" width="10.42578125" style="632" customWidth="1"/>
    <col min="1324" max="1324" width="24.140625" style="632" customWidth="1"/>
    <col min="1325" max="1325" width="17.5703125" style="632" customWidth="1"/>
    <col min="1326" max="1326" width="24.140625" style="632" customWidth="1"/>
    <col min="1327" max="1327" width="14.7109375" style="632" customWidth="1"/>
    <col min="1328" max="1328" width="15" style="632" customWidth="1"/>
    <col min="1329" max="1329" width="14.140625" style="632" customWidth="1"/>
    <col min="1330" max="1330" width="12.28515625" style="632" customWidth="1"/>
    <col min="1331" max="1331" width="19.28515625" style="632" customWidth="1"/>
    <col min="1332" max="1332" width="10.42578125" style="632" customWidth="1"/>
    <col min="1333" max="1333" width="9.140625" style="632"/>
    <col min="1334" max="1334" width="8.42578125" style="632" customWidth="1"/>
    <col min="1335" max="1557" width="9.140625" style="632"/>
    <col min="1558" max="1558" width="8.42578125" style="632" customWidth="1"/>
    <col min="1559" max="1559" width="44.28515625" style="632" customWidth="1"/>
    <col min="1560" max="1562" width="0" style="632" hidden="1" customWidth="1"/>
    <col min="1563" max="1564" width="12.85546875" style="632" customWidth="1"/>
    <col min="1565" max="1579" width="10.42578125" style="632" customWidth="1"/>
    <col min="1580" max="1580" width="24.140625" style="632" customWidth="1"/>
    <col min="1581" max="1581" width="17.5703125" style="632" customWidth="1"/>
    <col min="1582" max="1582" width="24.140625" style="632" customWidth="1"/>
    <col min="1583" max="1583" width="14.7109375" style="632" customWidth="1"/>
    <col min="1584" max="1584" width="15" style="632" customWidth="1"/>
    <col min="1585" max="1585" width="14.140625" style="632" customWidth="1"/>
    <col min="1586" max="1586" width="12.28515625" style="632" customWidth="1"/>
    <col min="1587" max="1587" width="19.28515625" style="632" customWidth="1"/>
    <col min="1588" max="1588" width="10.42578125" style="632" customWidth="1"/>
    <col min="1589" max="1589" width="9.140625" style="632"/>
    <col min="1590" max="1590" width="8.42578125" style="632" customWidth="1"/>
    <col min="1591" max="1813" width="9.140625" style="632"/>
    <col min="1814" max="1814" width="8.42578125" style="632" customWidth="1"/>
    <col min="1815" max="1815" width="44.28515625" style="632" customWidth="1"/>
    <col min="1816" max="1818" width="0" style="632" hidden="1" customWidth="1"/>
    <col min="1819" max="1820" width="12.85546875" style="632" customWidth="1"/>
    <col min="1821" max="1835" width="10.42578125" style="632" customWidth="1"/>
    <col min="1836" max="1836" width="24.140625" style="632" customWidth="1"/>
    <col min="1837" max="1837" width="17.5703125" style="632" customWidth="1"/>
    <col min="1838" max="1838" width="24.140625" style="632" customWidth="1"/>
    <col min="1839" max="1839" width="14.7109375" style="632" customWidth="1"/>
    <col min="1840" max="1840" width="15" style="632" customWidth="1"/>
    <col min="1841" max="1841" width="14.140625" style="632" customWidth="1"/>
    <col min="1842" max="1842" width="12.28515625" style="632" customWidth="1"/>
    <col min="1843" max="1843" width="19.28515625" style="632" customWidth="1"/>
    <col min="1844" max="1844" width="10.42578125" style="632" customWidth="1"/>
    <col min="1845" max="1845" width="9.140625" style="632"/>
    <col min="1846" max="1846" width="8.42578125" style="632" customWidth="1"/>
    <col min="1847" max="2069" width="9.140625" style="632"/>
    <col min="2070" max="2070" width="8.42578125" style="632" customWidth="1"/>
    <col min="2071" max="2071" width="44.28515625" style="632" customWidth="1"/>
    <col min="2072" max="2074" width="0" style="632" hidden="1" customWidth="1"/>
    <col min="2075" max="2076" width="12.85546875" style="632" customWidth="1"/>
    <col min="2077" max="2091" width="10.42578125" style="632" customWidth="1"/>
    <col min="2092" max="2092" width="24.140625" style="632" customWidth="1"/>
    <col min="2093" max="2093" width="17.5703125" style="632" customWidth="1"/>
    <col min="2094" max="2094" width="24.140625" style="632" customWidth="1"/>
    <col min="2095" max="2095" width="14.7109375" style="632" customWidth="1"/>
    <col min="2096" max="2096" width="15" style="632" customWidth="1"/>
    <col min="2097" max="2097" width="14.140625" style="632" customWidth="1"/>
    <col min="2098" max="2098" width="12.28515625" style="632" customWidth="1"/>
    <col min="2099" max="2099" width="19.28515625" style="632" customWidth="1"/>
    <col min="2100" max="2100" width="10.42578125" style="632" customWidth="1"/>
    <col min="2101" max="2101" width="9.140625" style="632"/>
    <col min="2102" max="2102" width="8.42578125" style="632" customWidth="1"/>
    <col min="2103" max="2325" width="9.140625" style="632"/>
    <col min="2326" max="2326" width="8.42578125" style="632" customWidth="1"/>
    <col min="2327" max="2327" width="44.28515625" style="632" customWidth="1"/>
    <col min="2328" max="2330" width="0" style="632" hidden="1" customWidth="1"/>
    <col min="2331" max="2332" width="12.85546875" style="632" customWidth="1"/>
    <col min="2333" max="2347" width="10.42578125" style="632" customWidth="1"/>
    <col min="2348" max="2348" width="24.140625" style="632" customWidth="1"/>
    <col min="2349" max="2349" width="17.5703125" style="632" customWidth="1"/>
    <col min="2350" max="2350" width="24.140625" style="632" customWidth="1"/>
    <col min="2351" max="2351" width="14.7109375" style="632" customWidth="1"/>
    <col min="2352" max="2352" width="15" style="632" customWidth="1"/>
    <col min="2353" max="2353" width="14.140625" style="632" customWidth="1"/>
    <col min="2354" max="2354" width="12.28515625" style="632" customWidth="1"/>
    <col min="2355" max="2355" width="19.28515625" style="632" customWidth="1"/>
    <col min="2356" max="2356" width="10.42578125" style="632" customWidth="1"/>
    <col min="2357" max="2357" width="9.140625" style="632"/>
    <col min="2358" max="2358" width="8.42578125" style="632" customWidth="1"/>
    <col min="2359" max="2581" width="9.140625" style="632"/>
    <col min="2582" max="2582" width="8.42578125" style="632" customWidth="1"/>
    <col min="2583" max="2583" width="44.28515625" style="632" customWidth="1"/>
    <col min="2584" max="2586" width="0" style="632" hidden="1" customWidth="1"/>
    <col min="2587" max="2588" width="12.85546875" style="632" customWidth="1"/>
    <col min="2589" max="2603" width="10.42578125" style="632" customWidth="1"/>
    <col min="2604" max="2604" width="24.140625" style="632" customWidth="1"/>
    <col min="2605" max="2605" width="17.5703125" style="632" customWidth="1"/>
    <col min="2606" max="2606" width="24.140625" style="632" customWidth="1"/>
    <col min="2607" max="2607" width="14.7109375" style="632" customWidth="1"/>
    <col min="2608" max="2608" width="15" style="632" customWidth="1"/>
    <col min="2609" max="2609" width="14.140625" style="632" customWidth="1"/>
    <col min="2610" max="2610" width="12.28515625" style="632" customWidth="1"/>
    <col min="2611" max="2611" width="19.28515625" style="632" customWidth="1"/>
    <col min="2612" max="2612" width="10.42578125" style="632" customWidth="1"/>
    <col min="2613" max="2613" width="9.140625" style="632"/>
    <col min="2614" max="2614" width="8.42578125" style="632" customWidth="1"/>
    <col min="2615" max="2837" width="9.140625" style="632"/>
    <col min="2838" max="2838" width="8.42578125" style="632" customWidth="1"/>
    <col min="2839" max="2839" width="44.28515625" style="632" customWidth="1"/>
    <col min="2840" max="2842" width="0" style="632" hidden="1" customWidth="1"/>
    <col min="2843" max="2844" width="12.85546875" style="632" customWidth="1"/>
    <col min="2845" max="2859" width="10.42578125" style="632" customWidth="1"/>
    <col min="2860" max="2860" width="24.140625" style="632" customWidth="1"/>
    <col min="2861" max="2861" width="17.5703125" style="632" customWidth="1"/>
    <col min="2862" max="2862" width="24.140625" style="632" customWidth="1"/>
    <col min="2863" max="2863" width="14.7109375" style="632" customWidth="1"/>
    <col min="2864" max="2864" width="15" style="632" customWidth="1"/>
    <col min="2865" max="2865" width="14.140625" style="632" customWidth="1"/>
    <col min="2866" max="2866" width="12.28515625" style="632" customWidth="1"/>
    <col min="2867" max="2867" width="19.28515625" style="632" customWidth="1"/>
    <col min="2868" max="2868" width="10.42578125" style="632" customWidth="1"/>
    <col min="2869" max="2869" width="9.140625" style="632"/>
    <col min="2870" max="2870" width="8.42578125" style="632" customWidth="1"/>
    <col min="2871" max="3093" width="9.140625" style="632"/>
    <col min="3094" max="3094" width="8.42578125" style="632" customWidth="1"/>
    <col min="3095" max="3095" width="44.28515625" style="632" customWidth="1"/>
    <col min="3096" max="3098" width="0" style="632" hidden="1" customWidth="1"/>
    <col min="3099" max="3100" width="12.85546875" style="632" customWidth="1"/>
    <col min="3101" max="3115" width="10.42578125" style="632" customWidth="1"/>
    <col min="3116" max="3116" width="24.140625" style="632" customWidth="1"/>
    <col min="3117" max="3117" width="17.5703125" style="632" customWidth="1"/>
    <col min="3118" max="3118" width="24.140625" style="632" customWidth="1"/>
    <col min="3119" max="3119" width="14.7109375" style="632" customWidth="1"/>
    <col min="3120" max="3120" width="15" style="632" customWidth="1"/>
    <col min="3121" max="3121" width="14.140625" style="632" customWidth="1"/>
    <col min="3122" max="3122" width="12.28515625" style="632" customWidth="1"/>
    <col min="3123" max="3123" width="19.28515625" style="632" customWidth="1"/>
    <col min="3124" max="3124" width="10.42578125" style="632" customWidth="1"/>
    <col min="3125" max="3125" width="9.140625" style="632"/>
    <col min="3126" max="3126" width="8.42578125" style="632" customWidth="1"/>
    <col min="3127" max="3349" width="9.140625" style="632"/>
    <col min="3350" max="3350" width="8.42578125" style="632" customWidth="1"/>
    <col min="3351" max="3351" width="44.28515625" style="632" customWidth="1"/>
    <col min="3352" max="3354" width="0" style="632" hidden="1" customWidth="1"/>
    <col min="3355" max="3356" width="12.85546875" style="632" customWidth="1"/>
    <col min="3357" max="3371" width="10.42578125" style="632" customWidth="1"/>
    <col min="3372" max="3372" width="24.140625" style="632" customWidth="1"/>
    <col min="3373" max="3373" width="17.5703125" style="632" customWidth="1"/>
    <col min="3374" max="3374" width="24.140625" style="632" customWidth="1"/>
    <col min="3375" max="3375" width="14.7109375" style="632" customWidth="1"/>
    <col min="3376" max="3376" width="15" style="632" customWidth="1"/>
    <col min="3377" max="3377" width="14.140625" style="632" customWidth="1"/>
    <col min="3378" max="3378" width="12.28515625" style="632" customWidth="1"/>
    <col min="3379" max="3379" width="19.28515625" style="632" customWidth="1"/>
    <col min="3380" max="3380" width="10.42578125" style="632" customWidth="1"/>
    <col min="3381" max="3381" width="9.140625" style="632"/>
    <col min="3382" max="3382" width="8.42578125" style="632" customWidth="1"/>
    <col min="3383" max="3605" width="9.140625" style="632"/>
    <col min="3606" max="3606" width="8.42578125" style="632" customWidth="1"/>
    <col min="3607" max="3607" width="44.28515625" style="632" customWidth="1"/>
    <col min="3608" max="3610" width="0" style="632" hidden="1" customWidth="1"/>
    <col min="3611" max="3612" width="12.85546875" style="632" customWidth="1"/>
    <col min="3613" max="3627" width="10.42578125" style="632" customWidth="1"/>
    <col min="3628" max="3628" width="24.140625" style="632" customWidth="1"/>
    <col min="3629" max="3629" width="17.5703125" style="632" customWidth="1"/>
    <col min="3630" max="3630" width="24.140625" style="632" customWidth="1"/>
    <col min="3631" max="3631" width="14.7109375" style="632" customWidth="1"/>
    <col min="3632" max="3632" width="15" style="632" customWidth="1"/>
    <col min="3633" max="3633" width="14.140625" style="632" customWidth="1"/>
    <col min="3634" max="3634" width="12.28515625" style="632" customWidth="1"/>
    <col min="3635" max="3635" width="19.28515625" style="632" customWidth="1"/>
    <col min="3636" max="3636" width="10.42578125" style="632" customWidth="1"/>
    <col min="3637" max="3637" width="9.140625" style="632"/>
    <col min="3638" max="3638" width="8.42578125" style="632" customWidth="1"/>
    <col min="3639" max="3861" width="9.140625" style="632"/>
    <col min="3862" max="3862" width="8.42578125" style="632" customWidth="1"/>
    <col min="3863" max="3863" width="44.28515625" style="632" customWidth="1"/>
    <col min="3864" max="3866" width="0" style="632" hidden="1" customWidth="1"/>
    <col min="3867" max="3868" width="12.85546875" style="632" customWidth="1"/>
    <col min="3869" max="3883" width="10.42578125" style="632" customWidth="1"/>
    <col min="3884" max="3884" width="24.140625" style="632" customWidth="1"/>
    <col min="3885" max="3885" width="17.5703125" style="632" customWidth="1"/>
    <col min="3886" max="3886" width="24.140625" style="632" customWidth="1"/>
    <col min="3887" max="3887" width="14.7109375" style="632" customWidth="1"/>
    <col min="3888" max="3888" width="15" style="632" customWidth="1"/>
    <col min="3889" max="3889" width="14.140625" style="632" customWidth="1"/>
    <col min="3890" max="3890" width="12.28515625" style="632" customWidth="1"/>
    <col min="3891" max="3891" width="19.28515625" style="632" customWidth="1"/>
    <col min="3892" max="3892" width="10.42578125" style="632" customWidth="1"/>
    <col min="3893" max="3893" width="9.140625" style="632"/>
    <col min="3894" max="3894" width="8.42578125" style="632" customWidth="1"/>
    <col min="3895" max="4117" width="9.140625" style="632"/>
    <col min="4118" max="4118" width="8.42578125" style="632" customWidth="1"/>
    <col min="4119" max="4119" width="44.28515625" style="632" customWidth="1"/>
    <col min="4120" max="4122" width="0" style="632" hidden="1" customWidth="1"/>
    <col min="4123" max="4124" width="12.85546875" style="632" customWidth="1"/>
    <col min="4125" max="4139" width="10.42578125" style="632" customWidth="1"/>
    <col min="4140" max="4140" width="24.140625" style="632" customWidth="1"/>
    <col min="4141" max="4141" width="17.5703125" style="632" customWidth="1"/>
    <col min="4142" max="4142" width="24.140625" style="632" customWidth="1"/>
    <col min="4143" max="4143" width="14.7109375" style="632" customWidth="1"/>
    <col min="4144" max="4144" width="15" style="632" customWidth="1"/>
    <col min="4145" max="4145" width="14.140625" style="632" customWidth="1"/>
    <col min="4146" max="4146" width="12.28515625" style="632" customWidth="1"/>
    <col min="4147" max="4147" width="19.28515625" style="632" customWidth="1"/>
    <col min="4148" max="4148" width="10.42578125" style="632" customWidth="1"/>
    <col min="4149" max="4149" width="9.140625" style="632"/>
    <col min="4150" max="4150" width="8.42578125" style="632" customWidth="1"/>
    <col min="4151" max="4373" width="9.140625" style="632"/>
    <col min="4374" max="4374" width="8.42578125" style="632" customWidth="1"/>
    <col min="4375" max="4375" width="44.28515625" style="632" customWidth="1"/>
    <col min="4376" max="4378" width="0" style="632" hidden="1" customWidth="1"/>
    <col min="4379" max="4380" width="12.85546875" style="632" customWidth="1"/>
    <col min="4381" max="4395" width="10.42578125" style="632" customWidth="1"/>
    <col min="4396" max="4396" width="24.140625" style="632" customWidth="1"/>
    <col min="4397" max="4397" width="17.5703125" style="632" customWidth="1"/>
    <col min="4398" max="4398" width="24.140625" style="632" customWidth="1"/>
    <col min="4399" max="4399" width="14.7109375" style="632" customWidth="1"/>
    <col min="4400" max="4400" width="15" style="632" customWidth="1"/>
    <col min="4401" max="4401" width="14.140625" style="632" customWidth="1"/>
    <col min="4402" max="4402" width="12.28515625" style="632" customWidth="1"/>
    <col min="4403" max="4403" width="19.28515625" style="632" customWidth="1"/>
    <col min="4404" max="4404" width="10.42578125" style="632" customWidth="1"/>
    <col min="4405" max="4405" width="9.140625" style="632"/>
    <col min="4406" max="4406" width="8.42578125" style="632" customWidth="1"/>
    <col min="4407" max="4629" width="9.140625" style="632"/>
    <col min="4630" max="4630" width="8.42578125" style="632" customWidth="1"/>
    <col min="4631" max="4631" width="44.28515625" style="632" customWidth="1"/>
    <col min="4632" max="4634" width="0" style="632" hidden="1" customWidth="1"/>
    <col min="4635" max="4636" width="12.85546875" style="632" customWidth="1"/>
    <col min="4637" max="4651" width="10.42578125" style="632" customWidth="1"/>
    <col min="4652" max="4652" width="24.140625" style="632" customWidth="1"/>
    <col min="4653" max="4653" width="17.5703125" style="632" customWidth="1"/>
    <col min="4654" max="4654" width="24.140625" style="632" customWidth="1"/>
    <col min="4655" max="4655" width="14.7109375" style="632" customWidth="1"/>
    <col min="4656" max="4656" width="15" style="632" customWidth="1"/>
    <col min="4657" max="4657" width="14.140625" style="632" customWidth="1"/>
    <col min="4658" max="4658" width="12.28515625" style="632" customWidth="1"/>
    <col min="4659" max="4659" width="19.28515625" style="632" customWidth="1"/>
    <col min="4660" max="4660" width="10.42578125" style="632" customWidth="1"/>
    <col min="4661" max="4661" width="9.140625" style="632"/>
    <col min="4662" max="4662" width="8.42578125" style="632" customWidth="1"/>
    <col min="4663" max="4885" width="9.140625" style="632"/>
    <col min="4886" max="4886" width="8.42578125" style="632" customWidth="1"/>
    <col min="4887" max="4887" width="44.28515625" style="632" customWidth="1"/>
    <col min="4888" max="4890" width="0" style="632" hidden="1" customWidth="1"/>
    <col min="4891" max="4892" width="12.85546875" style="632" customWidth="1"/>
    <col min="4893" max="4907" width="10.42578125" style="632" customWidth="1"/>
    <col min="4908" max="4908" width="24.140625" style="632" customWidth="1"/>
    <col min="4909" max="4909" width="17.5703125" style="632" customWidth="1"/>
    <col min="4910" max="4910" width="24.140625" style="632" customWidth="1"/>
    <col min="4911" max="4911" width="14.7109375" style="632" customWidth="1"/>
    <col min="4912" max="4912" width="15" style="632" customWidth="1"/>
    <col min="4913" max="4913" width="14.140625" style="632" customWidth="1"/>
    <col min="4914" max="4914" width="12.28515625" style="632" customWidth="1"/>
    <col min="4915" max="4915" width="19.28515625" style="632" customWidth="1"/>
    <col min="4916" max="4916" width="10.42578125" style="632" customWidth="1"/>
    <col min="4917" max="4917" width="9.140625" style="632"/>
    <col min="4918" max="4918" width="8.42578125" style="632" customWidth="1"/>
    <col min="4919" max="5141" width="9.140625" style="632"/>
    <col min="5142" max="5142" width="8.42578125" style="632" customWidth="1"/>
    <col min="5143" max="5143" width="44.28515625" style="632" customWidth="1"/>
    <col min="5144" max="5146" width="0" style="632" hidden="1" customWidth="1"/>
    <col min="5147" max="5148" width="12.85546875" style="632" customWidth="1"/>
    <col min="5149" max="5163" width="10.42578125" style="632" customWidth="1"/>
    <col min="5164" max="5164" width="24.140625" style="632" customWidth="1"/>
    <col min="5165" max="5165" width="17.5703125" style="632" customWidth="1"/>
    <col min="5166" max="5166" width="24.140625" style="632" customWidth="1"/>
    <col min="5167" max="5167" width="14.7109375" style="632" customWidth="1"/>
    <col min="5168" max="5168" width="15" style="632" customWidth="1"/>
    <col min="5169" max="5169" width="14.140625" style="632" customWidth="1"/>
    <col min="5170" max="5170" width="12.28515625" style="632" customWidth="1"/>
    <col min="5171" max="5171" width="19.28515625" style="632" customWidth="1"/>
    <col min="5172" max="5172" width="10.42578125" style="632" customWidth="1"/>
    <col min="5173" max="5173" width="9.140625" style="632"/>
    <col min="5174" max="5174" width="8.42578125" style="632" customWidth="1"/>
    <col min="5175" max="5397" width="9.140625" style="632"/>
    <col min="5398" max="5398" width="8.42578125" style="632" customWidth="1"/>
    <col min="5399" max="5399" width="44.28515625" style="632" customWidth="1"/>
    <col min="5400" max="5402" width="0" style="632" hidden="1" customWidth="1"/>
    <col min="5403" max="5404" width="12.85546875" style="632" customWidth="1"/>
    <col min="5405" max="5419" width="10.42578125" style="632" customWidth="1"/>
    <col min="5420" max="5420" width="24.140625" style="632" customWidth="1"/>
    <col min="5421" max="5421" width="17.5703125" style="632" customWidth="1"/>
    <col min="5422" max="5422" width="24.140625" style="632" customWidth="1"/>
    <col min="5423" max="5423" width="14.7109375" style="632" customWidth="1"/>
    <col min="5424" max="5424" width="15" style="632" customWidth="1"/>
    <col min="5425" max="5425" width="14.140625" style="632" customWidth="1"/>
    <col min="5426" max="5426" width="12.28515625" style="632" customWidth="1"/>
    <col min="5427" max="5427" width="19.28515625" style="632" customWidth="1"/>
    <col min="5428" max="5428" width="10.42578125" style="632" customWidth="1"/>
    <col min="5429" max="5429" width="9.140625" style="632"/>
    <col min="5430" max="5430" width="8.42578125" style="632" customWidth="1"/>
    <col min="5431" max="5653" width="9.140625" style="632"/>
    <col min="5654" max="5654" width="8.42578125" style="632" customWidth="1"/>
    <col min="5655" max="5655" width="44.28515625" style="632" customWidth="1"/>
    <col min="5656" max="5658" width="0" style="632" hidden="1" customWidth="1"/>
    <col min="5659" max="5660" width="12.85546875" style="632" customWidth="1"/>
    <col min="5661" max="5675" width="10.42578125" style="632" customWidth="1"/>
    <col min="5676" max="5676" width="24.140625" style="632" customWidth="1"/>
    <col min="5677" max="5677" width="17.5703125" style="632" customWidth="1"/>
    <col min="5678" max="5678" width="24.140625" style="632" customWidth="1"/>
    <col min="5679" max="5679" width="14.7109375" style="632" customWidth="1"/>
    <col min="5680" max="5680" width="15" style="632" customWidth="1"/>
    <col min="5681" max="5681" width="14.140625" style="632" customWidth="1"/>
    <col min="5682" max="5682" width="12.28515625" style="632" customWidth="1"/>
    <col min="5683" max="5683" width="19.28515625" style="632" customWidth="1"/>
    <col min="5684" max="5684" width="10.42578125" style="632" customWidth="1"/>
    <col min="5685" max="5685" width="9.140625" style="632"/>
    <col min="5686" max="5686" width="8.42578125" style="632" customWidth="1"/>
    <col min="5687" max="5909" width="9.140625" style="632"/>
    <col min="5910" max="5910" width="8.42578125" style="632" customWidth="1"/>
    <col min="5911" max="5911" width="44.28515625" style="632" customWidth="1"/>
    <col min="5912" max="5914" width="0" style="632" hidden="1" customWidth="1"/>
    <col min="5915" max="5916" width="12.85546875" style="632" customWidth="1"/>
    <col min="5917" max="5931" width="10.42578125" style="632" customWidth="1"/>
    <col min="5932" max="5932" width="24.140625" style="632" customWidth="1"/>
    <col min="5933" max="5933" width="17.5703125" style="632" customWidth="1"/>
    <col min="5934" max="5934" width="24.140625" style="632" customWidth="1"/>
    <col min="5935" max="5935" width="14.7109375" style="632" customWidth="1"/>
    <col min="5936" max="5936" width="15" style="632" customWidth="1"/>
    <col min="5937" max="5937" width="14.140625" style="632" customWidth="1"/>
    <col min="5938" max="5938" width="12.28515625" style="632" customWidth="1"/>
    <col min="5939" max="5939" width="19.28515625" style="632" customWidth="1"/>
    <col min="5940" max="5940" width="10.42578125" style="632" customWidth="1"/>
    <col min="5941" max="5941" width="9.140625" style="632"/>
    <col min="5942" max="5942" width="8.42578125" style="632" customWidth="1"/>
    <col min="5943" max="6165" width="9.140625" style="632"/>
    <col min="6166" max="6166" width="8.42578125" style="632" customWidth="1"/>
    <col min="6167" max="6167" width="44.28515625" style="632" customWidth="1"/>
    <col min="6168" max="6170" width="0" style="632" hidden="1" customWidth="1"/>
    <col min="6171" max="6172" width="12.85546875" style="632" customWidth="1"/>
    <col min="6173" max="6187" width="10.42578125" style="632" customWidth="1"/>
    <col min="6188" max="6188" width="24.140625" style="632" customWidth="1"/>
    <col min="6189" max="6189" width="17.5703125" style="632" customWidth="1"/>
    <col min="6190" max="6190" width="24.140625" style="632" customWidth="1"/>
    <col min="6191" max="6191" width="14.7109375" style="632" customWidth="1"/>
    <col min="6192" max="6192" width="15" style="632" customWidth="1"/>
    <col min="6193" max="6193" width="14.140625" style="632" customWidth="1"/>
    <col min="6194" max="6194" width="12.28515625" style="632" customWidth="1"/>
    <col min="6195" max="6195" width="19.28515625" style="632" customWidth="1"/>
    <col min="6196" max="6196" width="10.42578125" style="632" customWidth="1"/>
    <col min="6197" max="6197" width="9.140625" style="632"/>
    <col min="6198" max="6198" width="8.42578125" style="632" customWidth="1"/>
    <col min="6199" max="6421" width="9.140625" style="632"/>
    <col min="6422" max="6422" width="8.42578125" style="632" customWidth="1"/>
    <col min="6423" max="6423" width="44.28515625" style="632" customWidth="1"/>
    <col min="6424" max="6426" width="0" style="632" hidden="1" customWidth="1"/>
    <col min="6427" max="6428" width="12.85546875" style="632" customWidth="1"/>
    <col min="6429" max="6443" width="10.42578125" style="632" customWidth="1"/>
    <col min="6444" max="6444" width="24.140625" style="632" customWidth="1"/>
    <col min="6445" max="6445" width="17.5703125" style="632" customWidth="1"/>
    <col min="6446" max="6446" width="24.140625" style="632" customWidth="1"/>
    <col min="6447" max="6447" width="14.7109375" style="632" customWidth="1"/>
    <col min="6448" max="6448" width="15" style="632" customWidth="1"/>
    <col min="6449" max="6449" width="14.140625" style="632" customWidth="1"/>
    <col min="6450" max="6450" width="12.28515625" style="632" customWidth="1"/>
    <col min="6451" max="6451" width="19.28515625" style="632" customWidth="1"/>
    <col min="6452" max="6452" width="10.42578125" style="632" customWidth="1"/>
    <col min="6453" max="6453" width="9.140625" style="632"/>
    <col min="6454" max="6454" width="8.42578125" style="632" customWidth="1"/>
    <col min="6455" max="6677" width="9.140625" style="632"/>
    <col min="6678" max="6678" width="8.42578125" style="632" customWidth="1"/>
    <col min="6679" max="6679" width="44.28515625" style="632" customWidth="1"/>
    <col min="6680" max="6682" width="0" style="632" hidden="1" customWidth="1"/>
    <col min="6683" max="6684" width="12.85546875" style="632" customWidth="1"/>
    <col min="6685" max="6699" width="10.42578125" style="632" customWidth="1"/>
    <col min="6700" max="6700" width="24.140625" style="632" customWidth="1"/>
    <col min="6701" max="6701" width="17.5703125" style="632" customWidth="1"/>
    <col min="6702" max="6702" width="24.140625" style="632" customWidth="1"/>
    <col min="6703" max="6703" width="14.7109375" style="632" customWidth="1"/>
    <col min="6704" max="6704" width="15" style="632" customWidth="1"/>
    <col min="6705" max="6705" width="14.140625" style="632" customWidth="1"/>
    <col min="6706" max="6706" width="12.28515625" style="632" customWidth="1"/>
    <col min="6707" max="6707" width="19.28515625" style="632" customWidth="1"/>
    <col min="6708" max="6708" width="10.42578125" style="632" customWidth="1"/>
    <col min="6709" max="6709" width="9.140625" style="632"/>
    <col min="6710" max="6710" width="8.42578125" style="632" customWidth="1"/>
    <col min="6711" max="6933" width="9.140625" style="632"/>
    <col min="6934" max="6934" width="8.42578125" style="632" customWidth="1"/>
    <col min="6935" max="6935" width="44.28515625" style="632" customWidth="1"/>
    <col min="6936" max="6938" width="0" style="632" hidden="1" customWidth="1"/>
    <col min="6939" max="6940" width="12.85546875" style="632" customWidth="1"/>
    <col min="6941" max="6955" width="10.42578125" style="632" customWidth="1"/>
    <col min="6956" max="6956" width="24.140625" style="632" customWidth="1"/>
    <col min="6957" max="6957" width="17.5703125" style="632" customWidth="1"/>
    <col min="6958" max="6958" width="24.140625" style="632" customWidth="1"/>
    <col min="6959" max="6959" width="14.7109375" style="632" customWidth="1"/>
    <col min="6960" max="6960" width="15" style="632" customWidth="1"/>
    <col min="6961" max="6961" width="14.140625" style="632" customWidth="1"/>
    <col min="6962" max="6962" width="12.28515625" style="632" customWidth="1"/>
    <col min="6963" max="6963" width="19.28515625" style="632" customWidth="1"/>
    <col min="6964" max="6964" width="10.42578125" style="632" customWidth="1"/>
    <col min="6965" max="6965" width="9.140625" style="632"/>
    <col min="6966" max="6966" width="8.42578125" style="632" customWidth="1"/>
    <col min="6967" max="7189" width="9.140625" style="632"/>
    <col min="7190" max="7190" width="8.42578125" style="632" customWidth="1"/>
    <col min="7191" max="7191" width="44.28515625" style="632" customWidth="1"/>
    <col min="7192" max="7194" width="0" style="632" hidden="1" customWidth="1"/>
    <col min="7195" max="7196" width="12.85546875" style="632" customWidth="1"/>
    <col min="7197" max="7211" width="10.42578125" style="632" customWidth="1"/>
    <col min="7212" max="7212" width="24.140625" style="632" customWidth="1"/>
    <col min="7213" max="7213" width="17.5703125" style="632" customWidth="1"/>
    <col min="7214" max="7214" width="24.140625" style="632" customWidth="1"/>
    <col min="7215" max="7215" width="14.7109375" style="632" customWidth="1"/>
    <col min="7216" max="7216" width="15" style="632" customWidth="1"/>
    <col min="7217" max="7217" width="14.140625" style="632" customWidth="1"/>
    <col min="7218" max="7218" width="12.28515625" style="632" customWidth="1"/>
    <col min="7219" max="7219" width="19.28515625" style="632" customWidth="1"/>
    <col min="7220" max="7220" width="10.42578125" style="632" customWidth="1"/>
    <col min="7221" max="7221" width="9.140625" style="632"/>
    <col min="7222" max="7222" width="8.42578125" style="632" customWidth="1"/>
    <col min="7223" max="7445" width="9.140625" style="632"/>
    <col min="7446" max="7446" width="8.42578125" style="632" customWidth="1"/>
    <col min="7447" max="7447" width="44.28515625" style="632" customWidth="1"/>
    <col min="7448" max="7450" width="0" style="632" hidden="1" customWidth="1"/>
    <col min="7451" max="7452" width="12.85546875" style="632" customWidth="1"/>
    <col min="7453" max="7467" width="10.42578125" style="632" customWidth="1"/>
    <col min="7468" max="7468" width="24.140625" style="632" customWidth="1"/>
    <col min="7469" max="7469" width="17.5703125" style="632" customWidth="1"/>
    <col min="7470" max="7470" width="24.140625" style="632" customWidth="1"/>
    <col min="7471" max="7471" width="14.7109375" style="632" customWidth="1"/>
    <col min="7472" max="7472" width="15" style="632" customWidth="1"/>
    <col min="7473" max="7473" width="14.140625" style="632" customWidth="1"/>
    <col min="7474" max="7474" width="12.28515625" style="632" customWidth="1"/>
    <col min="7475" max="7475" width="19.28515625" style="632" customWidth="1"/>
    <col min="7476" max="7476" width="10.42578125" style="632" customWidth="1"/>
    <col min="7477" max="7477" width="9.140625" style="632"/>
    <col min="7478" max="7478" width="8.42578125" style="632" customWidth="1"/>
    <col min="7479" max="7701" width="9.140625" style="632"/>
    <col min="7702" max="7702" width="8.42578125" style="632" customWidth="1"/>
    <col min="7703" max="7703" width="44.28515625" style="632" customWidth="1"/>
    <col min="7704" max="7706" width="0" style="632" hidden="1" customWidth="1"/>
    <col min="7707" max="7708" width="12.85546875" style="632" customWidth="1"/>
    <col min="7709" max="7723" width="10.42578125" style="632" customWidth="1"/>
    <col min="7724" max="7724" width="24.140625" style="632" customWidth="1"/>
    <col min="7725" max="7725" width="17.5703125" style="632" customWidth="1"/>
    <col min="7726" max="7726" width="24.140625" style="632" customWidth="1"/>
    <col min="7727" max="7727" width="14.7109375" style="632" customWidth="1"/>
    <col min="7728" max="7728" width="15" style="632" customWidth="1"/>
    <col min="7729" max="7729" width="14.140625" style="632" customWidth="1"/>
    <col min="7730" max="7730" width="12.28515625" style="632" customWidth="1"/>
    <col min="7731" max="7731" width="19.28515625" style="632" customWidth="1"/>
    <col min="7732" max="7732" width="10.42578125" style="632" customWidth="1"/>
    <col min="7733" max="7733" width="9.140625" style="632"/>
    <col min="7734" max="7734" width="8.42578125" style="632" customWidth="1"/>
    <col min="7735" max="7957" width="9.140625" style="632"/>
    <col min="7958" max="7958" width="8.42578125" style="632" customWidth="1"/>
    <col min="7959" max="7959" width="44.28515625" style="632" customWidth="1"/>
    <col min="7960" max="7962" width="0" style="632" hidden="1" customWidth="1"/>
    <col min="7963" max="7964" width="12.85546875" style="632" customWidth="1"/>
    <col min="7965" max="7979" width="10.42578125" style="632" customWidth="1"/>
    <col min="7980" max="7980" width="24.140625" style="632" customWidth="1"/>
    <col min="7981" max="7981" width="17.5703125" style="632" customWidth="1"/>
    <col min="7982" max="7982" width="24.140625" style="632" customWidth="1"/>
    <col min="7983" max="7983" width="14.7109375" style="632" customWidth="1"/>
    <col min="7984" max="7984" width="15" style="632" customWidth="1"/>
    <col min="7985" max="7985" width="14.140625" style="632" customWidth="1"/>
    <col min="7986" max="7986" width="12.28515625" style="632" customWidth="1"/>
    <col min="7987" max="7987" width="19.28515625" style="632" customWidth="1"/>
    <col min="7988" max="7988" width="10.42578125" style="632" customWidth="1"/>
    <col min="7989" max="7989" width="9.140625" style="632"/>
    <col min="7990" max="7990" width="8.42578125" style="632" customWidth="1"/>
    <col min="7991" max="8213" width="9.140625" style="632"/>
    <col min="8214" max="8214" width="8.42578125" style="632" customWidth="1"/>
    <col min="8215" max="8215" width="44.28515625" style="632" customWidth="1"/>
    <col min="8216" max="8218" width="0" style="632" hidden="1" customWidth="1"/>
    <col min="8219" max="8220" width="12.85546875" style="632" customWidth="1"/>
    <col min="8221" max="8235" width="10.42578125" style="632" customWidth="1"/>
    <col min="8236" max="8236" width="24.140625" style="632" customWidth="1"/>
    <col min="8237" max="8237" width="17.5703125" style="632" customWidth="1"/>
    <col min="8238" max="8238" width="24.140625" style="632" customWidth="1"/>
    <col min="8239" max="8239" width="14.7109375" style="632" customWidth="1"/>
    <col min="8240" max="8240" width="15" style="632" customWidth="1"/>
    <col min="8241" max="8241" width="14.140625" style="632" customWidth="1"/>
    <col min="8242" max="8242" width="12.28515625" style="632" customWidth="1"/>
    <col min="8243" max="8243" width="19.28515625" style="632" customWidth="1"/>
    <col min="8244" max="8244" width="10.42578125" style="632" customWidth="1"/>
    <col min="8245" max="8245" width="9.140625" style="632"/>
    <col min="8246" max="8246" width="8.42578125" style="632" customWidth="1"/>
    <col min="8247" max="8469" width="9.140625" style="632"/>
    <col min="8470" max="8470" width="8.42578125" style="632" customWidth="1"/>
    <col min="8471" max="8471" width="44.28515625" style="632" customWidth="1"/>
    <col min="8472" max="8474" width="0" style="632" hidden="1" customWidth="1"/>
    <col min="8475" max="8476" width="12.85546875" style="632" customWidth="1"/>
    <col min="8477" max="8491" width="10.42578125" style="632" customWidth="1"/>
    <col min="8492" max="8492" width="24.140625" style="632" customWidth="1"/>
    <col min="8493" max="8493" width="17.5703125" style="632" customWidth="1"/>
    <col min="8494" max="8494" width="24.140625" style="632" customWidth="1"/>
    <col min="8495" max="8495" width="14.7109375" style="632" customWidth="1"/>
    <col min="8496" max="8496" width="15" style="632" customWidth="1"/>
    <col min="8497" max="8497" width="14.140625" style="632" customWidth="1"/>
    <col min="8498" max="8498" width="12.28515625" style="632" customWidth="1"/>
    <col min="8499" max="8499" width="19.28515625" style="632" customWidth="1"/>
    <col min="8500" max="8500" width="10.42578125" style="632" customWidth="1"/>
    <col min="8501" max="8501" width="9.140625" style="632"/>
    <col min="8502" max="8502" width="8.42578125" style="632" customWidth="1"/>
    <col min="8503" max="8725" width="9.140625" style="632"/>
    <col min="8726" max="8726" width="8.42578125" style="632" customWidth="1"/>
    <col min="8727" max="8727" width="44.28515625" style="632" customWidth="1"/>
    <col min="8728" max="8730" width="0" style="632" hidden="1" customWidth="1"/>
    <col min="8731" max="8732" width="12.85546875" style="632" customWidth="1"/>
    <col min="8733" max="8747" width="10.42578125" style="632" customWidth="1"/>
    <col min="8748" max="8748" width="24.140625" style="632" customWidth="1"/>
    <col min="8749" max="8749" width="17.5703125" style="632" customWidth="1"/>
    <col min="8750" max="8750" width="24.140625" style="632" customWidth="1"/>
    <col min="8751" max="8751" width="14.7109375" style="632" customWidth="1"/>
    <col min="8752" max="8752" width="15" style="632" customWidth="1"/>
    <col min="8753" max="8753" width="14.140625" style="632" customWidth="1"/>
    <col min="8754" max="8754" width="12.28515625" style="632" customWidth="1"/>
    <col min="8755" max="8755" width="19.28515625" style="632" customWidth="1"/>
    <col min="8756" max="8756" width="10.42578125" style="632" customWidth="1"/>
    <col min="8757" max="8757" width="9.140625" style="632"/>
    <col min="8758" max="8758" width="8.42578125" style="632" customWidth="1"/>
    <col min="8759" max="8981" width="9.140625" style="632"/>
    <col min="8982" max="8982" width="8.42578125" style="632" customWidth="1"/>
    <col min="8983" max="8983" width="44.28515625" style="632" customWidth="1"/>
    <col min="8984" max="8986" width="0" style="632" hidden="1" customWidth="1"/>
    <col min="8987" max="8988" width="12.85546875" style="632" customWidth="1"/>
    <col min="8989" max="9003" width="10.42578125" style="632" customWidth="1"/>
    <col min="9004" max="9004" width="24.140625" style="632" customWidth="1"/>
    <col min="9005" max="9005" width="17.5703125" style="632" customWidth="1"/>
    <col min="9006" max="9006" width="24.140625" style="632" customWidth="1"/>
    <col min="9007" max="9007" width="14.7109375" style="632" customWidth="1"/>
    <col min="9008" max="9008" width="15" style="632" customWidth="1"/>
    <col min="9009" max="9009" width="14.140625" style="632" customWidth="1"/>
    <col min="9010" max="9010" width="12.28515625" style="632" customWidth="1"/>
    <col min="9011" max="9011" width="19.28515625" style="632" customWidth="1"/>
    <col min="9012" max="9012" width="10.42578125" style="632" customWidth="1"/>
    <col min="9013" max="9013" width="9.140625" style="632"/>
    <col min="9014" max="9014" width="8.42578125" style="632" customWidth="1"/>
    <col min="9015" max="9237" width="9.140625" style="632"/>
    <col min="9238" max="9238" width="8.42578125" style="632" customWidth="1"/>
    <col min="9239" max="9239" width="44.28515625" style="632" customWidth="1"/>
    <col min="9240" max="9242" width="0" style="632" hidden="1" customWidth="1"/>
    <col min="9243" max="9244" width="12.85546875" style="632" customWidth="1"/>
    <col min="9245" max="9259" width="10.42578125" style="632" customWidth="1"/>
    <col min="9260" max="9260" width="24.140625" style="632" customWidth="1"/>
    <col min="9261" max="9261" width="17.5703125" style="632" customWidth="1"/>
    <col min="9262" max="9262" width="24.140625" style="632" customWidth="1"/>
    <col min="9263" max="9263" width="14.7109375" style="632" customWidth="1"/>
    <col min="9264" max="9264" width="15" style="632" customWidth="1"/>
    <col min="9265" max="9265" width="14.140625" style="632" customWidth="1"/>
    <col min="9266" max="9266" width="12.28515625" style="632" customWidth="1"/>
    <col min="9267" max="9267" width="19.28515625" style="632" customWidth="1"/>
    <col min="9268" max="9268" width="10.42578125" style="632" customWidth="1"/>
    <col min="9269" max="9269" width="9.140625" style="632"/>
    <col min="9270" max="9270" width="8.42578125" style="632" customWidth="1"/>
    <col min="9271" max="9493" width="9.140625" style="632"/>
    <col min="9494" max="9494" width="8.42578125" style="632" customWidth="1"/>
    <col min="9495" max="9495" width="44.28515625" style="632" customWidth="1"/>
    <col min="9496" max="9498" width="0" style="632" hidden="1" customWidth="1"/>
    <col min="9499" max="9500" width="12.85546875" style="632" customWidth="1"/>
    <col min="9501" max="9515" width="10.42578125" style="632" customWidth="1"/>
    <col min="9516" max="9516" width="24.140625" style="632" customWidth="1"/>
    <col min="9517" max="9517" width="17.5703125" style="632" customWidth="1"/>
    <col min="9518" max="9518" width="24.140625" style="632" customWidth="1"/>
    <col min="9519" max="9519" width="14.7109375" style="632" customWidth="1"/>
    <col min="9520" max="9520" width="15" style="632" customWidth="1"/>
    <col min="9521" max="9521" width="14.140625" style="632" customWidth="1"/>
    <col min="9522" max="9522" width="12.28515625" style="632" customWidth="1"/>
    <col min="9523" max="9523" width="19.28515625" style="632" customWidth="1"/>
    <col min="9524" max="9524" width="10.42578125" style="632" customWidth="1"/>
    <col min="9525" max="9525" width="9.140625" style="632"/>
    <col min="9526" max="9526" width="8.42578125" style="632" customWidth="1"/>
    <col min="9527" max="9749" width="9.140625" style="632"/>
    <col min="9750" max="9750" width="8.42578125" style="632" customWidth="1"/>
    <col min="9751" max="9751" width="44.28515625" style="632" customWidth="1"/>
    <col min="9752" max="9754" width="0" style="632" hidden="1" customWidth="1"/>
    <col min="9755" max="9756" width="12.85546875" style="632" customWidth="1"/>
    <col min="9757" max="9771" width="10.42578125" style="632" customWidth="1"/>
    <col min="9772" max="9772" width="24.140625" style="632" customWidth="1"/>
    <col min="9773" max="9773" width="17.5703125" style="632" customWidth="1"/>
    <col min="9774" max="9774" width="24.140625" style="632" customWidth="1"/>
    <col min="9775" max="9775" width="14.7109375" style="632" customWidth="1"/>
    <col min="9776" max="9776" width="15" style="632" customWidth="1"/>
    <col min="9777" max="9777" width="14.140625" style="632" customWidth="1"/>
    <col min="9778" max="9778" width="12.28515625" style="632" customWidth="1"/>
    <col min="9779" max="9779" width="19.28515625" style="632" customWidth="1"/>
    <col min="9780" max="9780" width="10.42578125" style="632" customWidth="1"/>
    <col min="9781" max="9781" width="9.140625" style="632"/>
    <col min="9782" max="9782" width="8.42578125" style="632" customWidth="1"/>
    <col min="9783" max="10005" width="9.140625" style="632"/>
    <col min="10006" max="10006" width="8.42578125" style="632" customWidth="1"/>
    <col min="10007" max="10007" width="44.28515625" style="632" customWidth="1"/>
    <col min="10008" max="10010" width="0" style="632" hidden="1" customWidth="1"/>
    <col min="10011" max="10012" width="12.85546875" style="632" customWidth="1"/>
    <col min="10013" max="10027" width="10.42578125" style="632" customWidth="1"/>
    <col min="10028" max="10028" width="24.140625" style="632" customWidth="1"/>
    <col min="10029" max="10029" width="17.5703125" style="632" customWidth="1"/>
    <col min="10030" max="10030" width="24.140625" style="632" customWidth="1"/>
    <col min="10031" max="10031" width="14.7109375" style="632" customWidth="1"/>
    <col min="10032" max="10032" width="15" style="632" customWidth="1"/>
    <col min="10033" max="10033" width="14.140625" style="632" customWidth="1"/>
    <col min="10034" max="10034" width="12.28515625" style="632" customWidth="1"/>
    <col min="10035" max="10035" width="19.28515625" style="632" customWidth="1"/>
    <col min="10036" max="10036" width="10.42578125" style="632" customWidth="1"/>
    <col min="10037" max="10037" width="9.140625" style="632"/>
    <col min="10038" max="10038" width="8.42578125" style="632" customWidth="1"/>
    <col min="10039" max="10261" width="9.140625" style="632"/>
    <col min="10262" max="10262" width="8.42578125" style="632" customWidth="1"/>
    <col min="10263" max="10263" width="44.28515625" style="632" customWidth="1"/>
    <col min="10264" max="10266" width="0" style="632" hidden="1" customWidth="1"/>
    <col min="10267" max="10268" width="12.85546875" style="632" customWidth="1"/>
    <col min="10269" max="10283" width="10.42578125" style="632" customWidth="1"/>
    <col min="10284" max="10284" width="24.140625" style="632" customWidth="1"/>
    <col min="10285" max="10285" width="17.5703125" style="632" customWidth="1"/>
    <col min="10286" max="10286" width="24.140625" style="632" customWidth="1"/>
    <col min="10287" max="10287" width="14.7109375" style="632" customWidth="1"/>
    <col min="10288" max="10288" width="15" style="632" customWidth="1"/>
    <col min="10289" max="10289" width="14.140625" style="632" customWidth="1"/>
    <col min="10290" max="10290" width="12.28515625" style="632" customWidth="1"/>
    <col min="10291" max="10291" width="19.28515625" style="632" customWidth="1"/>
    <col min="10292" max="10292" width="10.42578125" style="632" customWidth="1"/>
    <col min="10293" max="10293" width="9.140625" style="632"/>
    <col min="10294" max="10294" width="8.42578125" style="632" customWidth="1"/>
    <col min="10295" max="10517" width="9.140625" style="632"/>
    <col min="10518" max="10518" width="8.42578125" style="632" customWidth="1"/>
    <col min="10519" max="10519" width="44.28515625" style="632" customWidth="1"/>
    <col min="10520" max="10522" width="0" style="632" hidden="1" customWidth="1"/>
    <col min="10523" max="10524" width="12.85546875" style="632" customWidth="1"/>
    <col min="10525" max="10539" width="10.42578125" style="632" customWidth="1"/>
    <col min="10540" max="10540" width="24.140625" style="632" customWidth="1"/>
    <col min="10541" max="10541" width="17.5703125" style="632" customWidth="1"/>
    <col min="10542" max="10542" width="24.140625" style="632" customWidth="1"/>
    <col min="10543" max="10543" width="14.7109375" style="632" customWidth="1"/>
    <col min="10544" max="10544" width="15" style="632" customWidth="1"/>
    <col min="10545" max="10545" width="14.140625" style="632" customWidth="1"/>
    <col min="10546" max="10546" width="12.28515625" style="632" customWidth="1"/>
    <col min="10547" max="10547" width="19.28515625" style="632" customWidth="1"/>
    <col min="10548" max="10548" width="10.42578125" style="632" customWidth="1"/>
    <col min="10549" max="10549" width="9.140625" style="632"/>
    <col min="10550" max="10550" width="8.42578125" style="632" customWidth="1"/>
    <col min="10551" max="10773" width="9.140625" style="632"/>
    <col min="10774" max="10774" width="8.42578125" style="632" customWidth="1"/>
    <col min="10775" max="10775" width="44.28515625" style="632" customWidth="1"/>
    <col min="10776" max="10778" width="0" style="632" hidden="1" customWidth="1"/>
    <col min="10779" max="10780" width="12.85546875" style="632" customWidth="1"/>
    <col min="10781" max="10795" width="10.42578125" style="632" customWidth="1"/>
    <col min="10796" max="10796" width="24.140625" style="632" customWidth="1"/>
    <col min="10797" max="10797" width="17.5703125" style="632" customWidth="1"/>
    <col min="10798" max="10798" width="24.140625" style="632" customWidth="1"/>
    <col min="10799" max="10799" width="14.7109375" style="632" customWidth="1"/>
    <col min="10800" max="10800" width="15" style="632" customWidth="1"/>
    <col min="10801" max="10801" width="14.140625" style="632" customWidth="1"/>
    <col min="10802" max="10802" width="12.28515625" style="632" customWidth="1"/>
    <col min="10803" max="10803" width="19.28515625" style="632" customWidth="1"/>
    <col min="10804" max="10804" width="10.42578125" style="632" customWidth="1"/>
    <col min="10805" max="10805" width="9.140625" style="632"/>
    <col min="10806" max="10806" width="8.42578125" style="632" customWidth="1"/>
    <col min="10807" max="11029" width="9.140625" style="632"/>
    <col min="11030" max="11030" width="8.42578125" style="632" customWidth="1"/>
    <col min="11031" max="11031" width="44.28515625" style="632" customWidth="1"/>
    <col min="11032" max="11034" width="0" style="632" hidden="1" customWidth="1"/>
    <col min="11035" max="11036" width="12.85546875" style="632" customWidth="1"/>
    <col min="11037" max="11051" width="10.42578125" style="632" customWidth="1"/>
    <col min="11052" max="11052" width="24.140625" style="632" customWidth="1"/>
    <col min="11053" max="11053" width="17.5703125" style="632" customWidth="1"/>
    <col min="11054" max="11054" width="24.140625" style="632" customWidth="1"/>
    <col min="11055" max="11055" width="14.7109375" style="632" customWidth="1"/>
    <col min="11056" max="11056" width="15" style="632" customWidth="1"/>
    <col min="11057" max="11057" width="14.140625" style="632" customWidth="1"/>
    <col min="11058" max="11058" width="12.28515625" style="632" customWidth="1"/>
    <col min="11059" max="11059" width="19.28515625" style="632" customWidth="1"/>
    <col min="11060" max="11060" width="10.42578125" style="632" customWidth="1"/>
    <col min="11061" max="11061" width="9.140625" style="632"/>
    <col min="11062" max="11062" width="8.42578125" style="632" customWidth="1"/>
    <col min="11063" max="11285" width="9.140625" style="632"/>
    <col min="11286" max="11286" width="8.42578125" style="632" customWidth="1"/>
    <col min="11287" max="11287" width="44.28515625" style="632" customWidth="1"/>
    <col min="11288" max="11290" width="0" style="632" hidden="1" customWidth="1"/>
    <col min="11291" max="11292" width="12.85546875" style="632" customWidth="1"/>
    <col min="11293" max="11307" width="10.42578125" style="632" customWidth="1"/>
    <col min="11308" max="11308" width="24.140625" style="632" customWidth="1"/>
    <col min="11309" max="11309" width="17.5703125" style="632" customWidth="1"/>
    <col min="11310" max="11310" width="24.140625" style="632" customWidth="1"/>
    <col min="11311" max="11311" width="14.7109375" style="632" customWidth="1"/>
    <col min="11312" max="11312" width="15" style="632" customWidth="1"/>
    <col min="11313" max="11313" width="14.140625" style="632" customWidth="1"/>
    <col min="11314" max="11314" width="12.28515625" style="632" customWidth="1"/>
    <col min="11315" max="11315" width="19.28515625" style="632" customWidth="1"/>
    <col min="11316" max="11316" width="10.42578125" style="632" customWidth="1"/>
    <col min="11317" max="11317" width="9.140625" style="632"/>
    <col min="11318" max="11318" width="8.42578125" style="632" customWidth="1"/>
    <col min="11319" max="11541" width="9.140625" style="632"/>
    <col min="11542" max="11542" width="8.42578125" style="632" customWidth="1"/>
    <col min="11543" max="11543" width="44.28515625" style="632" customWidth="1"/>
    <col min="11544" max="11546" width="0" style="632" hidden="1" customWidth="1"/>
    <col min="11547" max="11548" width="12.85546875" style="632" customWidth="1"/>
    <col min="11549" max="11563" width="10.42578125" style="632" customWidth="1"/>
    <col min="11564" max="11564" width="24.140625" style="632" customWidth="1"/>
    <col min="11565" max="11565" width="17.5703125" style="632" customWidth="1"/>
    <col min="11566" max="11566" width="24.140625" style="632" customWidth="1"/>
    <col min="11567" max="11567" width="14.7109375" style="632" customWidth="1"/>
    <col min="11568" max="11568" width="15" style="632" customWidth="1"/>
    <col min="11569" max="11569" width="14.140625" style="632" customWidth="1"/>
    <col min="11570" max="11570" width="12.28515625" style="632" customWidth="1"/>
    <col min="11571" max="11571" width="19.28515625" style="632" customWidth="1"/>
    <col min="11572" max="11572" width="10.42578125" style="632" customWidth="1"/>
    <col min="11573" max="11573" width="9.140625" style="632"/>
    <col min="11574" max="11574" width="8.42578125" style="632" customWidth="1"/>
    <col min="11575" max="11797" width="9.140625" style="632"/>
    <col min="11798" max="11798" width="8.42578125" style="632" customWidth="1"/>
    <col min="11799" max="11799" width="44.28515625" style="632" customWidth="1"/>
    <col min="11800" max="11802" width="0" style="632" hidden="1" customWidth="1"/>
    <col min="11803" max="11804" width="12.85546875" style="632" customWidth="1"/>
    <col min="11805" max="11819" width="10.42578125" style="632" customWidth="1"/>
    <col min="11820" max="11820" width="24.140625" style="632" customWidth="1"/>
    <col min="11821" max="11821" width="17.5703125" style="632" customWidth="1"/>
    <col min="11822" max="11822" width="24.140625" style="632" customWidth="1"/>
    <col min="11823" max="11823" width="14.7109375" style="632" customWidth="1"/>
    <col min="11824" max="11824" width="15" style="632" customWidth="1"/>
    <col min="11825" max="11825" width="14.140625" style="632" customWidth="1"/>
    <col min="11826" max="11826" width="12.28515625" style="632" customWidth="1"/>
    <col min="11827" max="11827" width="19.28515625" style="632" customWidth="1"/>
    <col min="11828" max="11828" width="10.42578125" style="632" customWidth="1"/>
    <col min="11829" max="11829" width="9.140625" style="632"/>
    <col min="11830" max="11830" width="8.42578125" style="632" customWidth="1"/>
    <col min="11831" max="12053" width="9.140625" style="632"/>
    <col min="12054" max="12054" width="8.42578125" style="632" customWidth="1"/>
    <col min="12055" max="12055" width="44.28515625" style="632" customWidth="1"/>
    <col min="12056" max="12058" width="0" style="632" hidden="1" customWidth="1"/>
    <col min="12059" max="12060" width="12.85546875" style="632" customWidth="1"/>
    <col min="12061" max="12075" width="10.42578125" style="632" customWidth="1"/>
    <col min="12076" max="12076" width="24.140625" style="632" customWidth="1"/>
    <col min="12077" max="12077" width="17.5703125" style="632" customWidth="1"/>
    <col min="12078" max="12078" width="24.140625" style="632" customWidth="1"/>
    <col min="12079" max="12079" width="14.7109375" style="632" customWidth="1"/>
    <col min="12080" max="12080" width="15" style="632" customWidth="1"/>
    <col min="12081" max="12081" width="14.140625" style="632" customWidth="1"/>
    <col min="12082" max="12082" width="12.28515625" style="632" customWidth="1"/>
    <col min="12083" max="12083" width="19.28515625" style="632" customWidth="1"/>
    <col min="12084" max="12084" width="10.42578125" style="632" customWidth="1"/>
    <col min="12085" max="12085" width="9.140625" style="632"/>
    <col min="12086" max="12086" width="8.42578125" style="632" customWidth="1"/>
    <col min="12087" max="12309" width="9.140625" style="632"/>
    <col min="12310" max="12310" width="8.42578125" style="632" customWidth="1"/>
    <col min="12311" max="12311" width="44.28515625" style="632" customWidth="1"/>
    <col min="12312" max="12314" width="0" style="632" hidden="1" customWidth="1"/>
    <col min="12315" max="12316" width="12.85546875" style="632" customWidth="1"/>
    <col min="12317" max="12331" width="10.42578125" style="632" customWidth="1"/>
    <col min="12332" max="12332" width="24.140625" style="632" customWidth="1"/>
    <col min="12333" max="12333" width="17.5703125" style="632" customWidth="1"/>
    <col min="12334" max="12334" width="24.140625" style="632" customWidth="1"/>
    <col min="12335" max="12335" width="14.7109375" style="632" customWidth="1"/>
    <col min="12336" max="12336" width="15" style="632" customWidth="1"/>
    <col min="12337" max="12337" width="14.140625" style="632" customWidth="1"/>
    <col min="12338" max="12338" width="12.28515625" style="632" customWidth="1"/>
    <col min="12339" max="12339" width="19.28515625" style="632" customWidth="1"/>
    <col min="12340" max="12340" width="10.42578125" style="632" customWidth="1"/>
    <col min="12341" max="12341" width="9.140625" style="632"/>
    <col min="12342" max="12342" width="8.42578125" style="632" customWidth="1"/>
    <col min="12343" max="12565" width="9.140625" style="632"/>
    <col min="12566" max="12566" width="8.42578125" style="632" customWidth="1"/>
    <col min="12567" max="12567" width="44.28515625" style="632" customWidth="1"/>
    <col min="12568" max="12570" width="0" style="632" hidden="1" customWidth="1"/>
    <col min="12571" max="12572" width="12.85546875" style="632" customWidth="1"/>
    <col min="12573" max="12587" width="10.42578125" style="632" customWidth="1"/>
    <col min="12588" max="12588" width="24.140625" style="632" customWidth="1"/>
    <col min="12589" max="12589" width="17.5703125" style="632" customWidth="1"/>
    <col min="12590" max="12590" width="24.140625" style="632" customWidth="1"/>
    <col min="12591" max="12591" width="14.7109375" style="632" customWidth="1"/>
    <col min="12592" max="12592" width="15" style="632" customWidth="1"/>
    <col min="12593" max="12593" width="14.140625" style="632" customWidth="1"/>
    <col min="12594" max="12594" width="12.28515625" style="632" customWidth="1"/>
    <col min="12595" max="12595" width="19.28515625" style="632" customWidth="1"/>
    <col min="12596" max="12596" width="10.42578125" style="632" customWidth="1"/>
    <col min="12597" max="12597" width="9.140625" style="632"/>
    <col min="12598" max="12598" width="8.42578125" style="632" customWidth="1"/>
    <col min="12599" max="12821" width="9.140625" style="632"/>
    <col min="12822" max="12822" width="8.42578125" style="632" customWidth="1"/>
    <col min="12823" max="12823" width="44.28515625" style="632" customWidth="1"/>
    <col min="12824" max="12826" width="0" style="632" hidden="1" customWidth="1"/>
    <col min="12827" max="12828" width="12.85546875" style="632" customWidth="1"/>
    <col min="12829" max="12843" width="10.42578125" style="632" customWidth="1"/>
    <col min="12844" max="12844" width="24.140625" style="632" customWidth="1"/>
    <col min="12845" max="12845" width="17.5703125" style="632" customWidth="1"/>
    <col min="12846" max="12846" width="24.140625" style="632" customWidth="1"/>
    <col min="12847" max="12847" width="14.7109375" style="632" customWidth="1"/>
    <col min="12848" max="12848" width="15" style="632" customWidth="1"/>
    <col min="12849" max="12849" width="14.140625" style="632" customWidth="1"/>
    <col min="12850" max="12850" width="12.28515625" style="632" customWidth="1"/>
    <col min="12851" max="12851" width="19.28515625" style="632" customWidth="1"/>
    <col min="12852" max="12852" width="10.42578125" style="632" customWidth="1"/>
    <col min="12853" max="12853" width="9.140625" style="632"/>
    <col min="12854" max="12854" width="8.42578125" style="632" customWidth="1"/>
    <col min="12855" max="13077" width="9.140625" style="632"/>
    <col min="13078" max="13078" width="8.42578125" style="632" customWidth="1"/>
    <col min="13079" max="13079" width="44.28515625" style="632" customWidth="1"/>
    <col min="13080" max="13082" width="0" style="632" hidden="1" customWidth="1"/>
    <col min="13083" max="13084" width="12.85546875" style="632" customWidth="1"/>
    <col min="13085" max="13099" width="10.42578125" style="632" customWidth="1"/>
    <col min="13100" max="13100" width="24.140625" style="632" customWidth="1"/>
    <col min="13101" max="13101" width="17.5703125" style="632" customWidth="1"/>
    <col min="13102" max="13102" width="24.140625" style="632" customWidth="1"/>
    <col min="13103" max="13103" width="14.7109375" style="632" customWidth="1"/>
    <col min="13104" max="13104" width="15" style="632" customWidth="1"/>
    <col min="13105" max="13105" width="14.140625" style="632" customWidth="1"/>
    <col min="13106" max="13106" width="12.28515625" style="632" customWidth="1"/>
    <col min="13107" max="13107" width="19.28515625" style="632" customWidth="1"/>
    <col min="13108" max="13108" width="10.42578125" style="632" customWidth="1"/>
    <col min="13109" max="13109" width="9.140625" style="632"/>
    <col min="13110" max="13110" width="8.42578125" style="632" customWidth="1"/>
    <col min="13111" max="13333" width="9.140625" style="632"/>
    <col min="13334" max="13334" width="8.42578125" style="632" customWidth="1"/>
    <col min="13335" max="13335" width="44.28515625" style="632" customWidth="1"/>
    <col min="13336" max="13338" width="0" style="632" hidden="1" customWidth="1"/>
    <col min="13339" max="13340" width="12.85546875" style="632" customWidth="1"/>
    <col min="13341" max="13355" width="10.42578125" style="632" customWidth="1"/>
    <col min="13356" max="13356" width="24.140625" style="632" customWidth="1"/>
    <col min="13357" max="13357" width="17.5703125" style="632" customWidth="1"/>
    <col min="13358" max="13358" width="24.140625" style="632" customWidth="1"/>
    <col min="13359" max="13359" width="14.7109375" style="632" customWidth="1"/>
    <col min="13360" max="13360" width="15" style="632" customWidth="1"/>
    <col min="13361" max="13361" width="14.140625" style="632" customWidth="1"/>
    <col min="13362" max="13362" width="12.28515625" style="632" customWidth="1"/>
    <col min="13363" max="13363" width="19.28515625" style="632" customWidth="1"/>
    <col min="13364" max="13364" width="10.42578125" style="632" customWidth="1"/>
    <col min="13365" max="13365" width="9.140625" style="632"/>
    <col min="13366" max="13366" width="8.42578125" style="632" customWidth="1"/>
    <col min="13367" max="13589" width="9.140625" style="632"/>
    <col min="13590" max="13590" width="8.42578125" style="632" customWidth="1"/>
    <col min="13591" max="13591" width="44.28515625" style="632" customWidth="1"/>
    <col min="13592" max="13594" width="0" style="632" hidden="1" customWidth="1"/>
    <col min="13595" max="13596" width="12.85546875" style="632" customWidth="1"/>
    <col min="13597" max="13611" width="10.42578125" style="632" customWidth="1"/>
    <col min="13612" max="13612" width="24.140625" style="632" customWidth="1"/>
    <col min="13613" max="13613" width="17.5703125" style="632" customWidth="1"/>
    <col min="13614" max="13614" width="24.140625" style="632" customWidth="1"/>
    <col min="13615" max="13615" width="14.7109375" style="632" customWidth="1"/>
    <col min="13616" max="13616" width="15" style="632" customWidth="1"/>
    <col min="13617" max="13617" width="14.140625" style="632" customWidth="1"/>
    <col min="13618" max="13618" width="12.28515625" style="632" customWidth="1"/>
    <col min="13619" max="13619" width="19.28515625" style="632" customWidth="1"/>
    <col min="13620" max="13620" width="10.42578125" style="632" customWidth="1"/>
    <col min="13621" max="13621" width="9.140625" style="632"/>
    <col min="13622" max="13622" width="8.42578125" style="632" customWidth="1"/>
    <col min="13623" max="13845" width="9.140625" style="632"/>
    <col min="13846" max="13846" width="8.42578125" style="632" customWidth="1"/>
    <col min="13847" max="13847" width="44.28515625" style="632" customWidth="1"/>
    <col min="13848" max="13850" width="0" style="632" hidden="1" customWidth="1"/>
    <col min="13851" max="13852" width="12.85546875" style="632" customWidth="1"/>
    <col min="13853" max="13867" width="10.42578125" style="632" customWidth="1"/>
    <col min="13868" max="13868" width="24.140625" style="632" customWidth="1"/>
    <col min="13869" max="13869" width="17.5703125" style="632" customWidth="1"/>
    <col min="13870" max="13870" width="24.140625" style="632" customWidth="1"/>
    <col min="13871" max="13871" width="14.7109375" style="632" customWidth="1"/>
    <col min="13872" max="13872" width="15" style="632" customWidth="1"/>
    <col min="13873" max="13873" width="14.140625" style="632" customWidth="1"/>
    <col min="13874" max="13874" width="12.28515625" style="632" customWidth="1"/>
    <col min="13875" max="13875" width="19.28515625" style="632" customWidth="1"/>
    <col min="13876" max="13876" width="10.42578125" style="632" customWidth="1"/>
    <col min="13877" max="13877" width="9.140625" style="632"/>
    <col min="13878" max="13878" width="8.42578125" style="632" customWidth="1"/>
    <col min="13879" max="14101" width="9.140625" style="632"/>
    <col min="14102" max="14102" width="8.42578125" style="632" customWidth="1"/>
    <col min="14103" max="14103" width="44.28515625" style="632" customWidth="1"/>
    <col min="14104" max="14106" width="0" style="632" hidden="1" customWidth="1"/>
    <col min="14107" max="14108" width="12.85546875" style="632" customWidth="1"/>
    <col min="14109" max="14123" width="10.42578125" style="632" customWidth="1"/>
    <col min="14124" max="14124" width="24.140625" style="632" customWidth="1"/>
    <col min="14125" max="14125" width="17.5703125" style="632" customWidth="1"/>
    <col min="14126" max="14126" width="24.140625" style="632" customWidth="1"/>
    <col min="14127" max="14127" width="14.7109375" style="632" customWidth="1"/>
    <col min="14128" max="14128" width="15" style="632" customWidth="1"/>
    <col min="14129" max="14129" width="14.140625" style="632" customWidth="1"/>
    <col min="14130" max="14130" width="12.28515625" style="632" customWidth="1"/>
    <col min="14131" max="14131" width="19.28515625" style="632" customWidth="1"/>
    <col min="14132" max="14132" width="10.42578125" style="632" customWidth="1"/>
    <col min="14133" max="14133" width="9.140625" style="632"/>
    <col min="14134" max="14134" width="8.42578125" style="632" customWidth="1"/>
    <col min="14135" max="14357" width="9.140625" style="632"/>
    <col min="14358" max="14358" width="8.42578125" style="632" customWidth="1"/>
    <col min="14359" max="14359" width="44.28515625" style="632" customWidth="1"/>
    <col min="14360" max="14362" width="0" style="632" hidden="1" customWidth="1"/>
    <col min="14363" max="14364" width="12.85546875" style="632" customWidth="1"/>
    <col min="14365" max="14379" width="10.42578125" style="632" customWidth="1"/>
    <col min="14380" max="14380" width="24.140625" style="632" customWidth="1"/>
    <col min="14381" max="14381" width="17.5703125" style="632" customWidth="1"/>
    <col min="14382" max="14382" width="24.140625" style="632" customWidth="1"/>
    <col min="14383" max="14383" width="14.7109375" style="632" customWidth="1"/>
    <col min="14384" max="14384" width="15" style="632" customWidth="1"/>
    <col min="14385" max="14385" width="14.140625" style="632" customWidth="1"/>
    <col min="14386" max="14386" width="12.28515625" style="632" customWidth="1"/>
    <col min="14387" max="14387" width="19.28515625" style="632" customWidth="1"/>
    <col min="14388" max="14388" width="10.42578125" style="632" customWidth="1"/>
    <col min="14389" max="14389" width="9.140625" style="632"/>
    <col min="14390" max="14390" width="8.42578125" style="632" customWidth="1"/>
    <col min="14391" max="14613" width="9.140625" style="632"/>
    <col min="14614" max="14614" width="8.42578125" style="632" customWidth="1"/>
    <col min="14615" max="14615" width="44.28515625" style="632" customWidth="1"/>
    <col min="14616" max="14618" width="0" style="632" hidden="1" customWidth="1"/>
    <col min="14619" max="14620" width="12.85546875" style="632" customWidth="1"/>
    <col min="14621" max="14635" width="10.42578125" style="632" customWidth="1"/>
    <col min="14636" max="14636" width="24.140625" style="632" customWidth="1"/>
    <col min="14637" max="14637" width="17.5703125" style="632" customWidth="1"/>
    <col min="14638" max="14638" width="24.140625" style="632" customWidth="1"/>
    <col min="14639" max="14639" width="14.7109375" style="632" customWidth="1"/>
    <col min="14640" max="14640" width="15" style="632" customWidth="1"/>
    <col min="14641" max="14641" width="14.140625" style="632" customWidth="1"/>
    <col min="14642" max="14642" width="12.28515625" style="632" customWidth="1"/>
    <col min="14643" max="14643" width="19.28515625" style="632" customWidth="1"/>
    <col min="14644" max="14644" width="10.42578125" style="632" customWidth="1"/>
    <col min="14645" max="14645" width="9.140625" style="632"/>
    <col min="14646" max="14646" width="8.42578125" style="632" customWidth="1"/>
    <col min="14647" max="14869" width="9.140625" style="632"/>
    <col min="14870" max="14870" width="8.42578125" style="632" customWidth="1"/>
    <col min="14871" max="14871" width="44.28515625" style="632" customWidth="1"/>
    <col min="14872" max="14874" width="0" style="632" hidden="1" customWidth="1"/>
    <col min="14875" max="14876" width="12.85546875" style="632" customWidth="1"/>
    <col min="14877" max="14891" width="10.42578125" style="632" customWidth="1"/>
    <col min="14892" max="14892" width="24.140625" style="632" customWidth="1"/>
    <col min="14893" max="14893" width="17.5703125" style="632" customWidth="1"/>
    <col min="14894" max="14894" width="24.140625" style="632" customWidth="1"/>
    <col min="14895" max="14895" width="14.7109375" style="632" customWidth="1"/>
    <col min="14896" max="14896" width="15" style="632" customWidth="1"/>
    <col min="14897" max="14897" width="14.140625" style="632" customWidth="1"/>
    <col min="14898" max="14898" width="12.28515625" style="632" customWidth="1"/>
    <col min="14899" max="14899" width="19.28515625" style="632" customWidth="1"/>
    <col min="14900" max="14900" width="10.42578125" style="632" customWidth="1"/>
    <col min="14901" max="14901" width="9.140625" style="632"/>
    <col min="14902" max="14902" width="8.42578125" style="632" customWidth="1"/>
    <col min="14903" max="15125" width="9.140625" style="632"/>
    <col min="15126" max="15126" width="8.42578125" style="632" customWidth="1"/>
    <col min="15127" max="15127" width="44.28515625" style="632" customWidth="1"/>
    <col min="15128" max="15130" width="0" style="632" hidden="1" customWidth="1"/>
    <col min="15131" max="15132" width="12.85546875" style="632" customWidth="1"/>
    <col min="15133" max="15147" width="10.42578125" style="632" customWidth="1"/>
    <col min="15148" max="15148" width="24.140625" style="632" customWidth="1"/>
    <col min="15149" max="15149" width="17.5703125" style="632" customWidth="1"/>
    <col min="15150" max="15150" width="24.140625" style="632" customWidth="1"/>
    <col min="15151" max="15151" width="14.7109375" style="632" customWidth="1"/>
    <col min="15152" max="15152" width="15" style="632" customWidth="1"/>
    <col min="15153" max="15153" width="14.140625" style="632" customWidth="1"/>
    <col min="15154" max="15154" width="12.28515625" style="632" customWidth="1"/>
    <col min="15155" max="15155" width="19.28515625" style="632" customWidth="1"/>
    <col min="15156" max="15156" width="10.42578125" style="632" customWidth="1"/>
    <col min="15157" max="15157" width="9.140625" style="632"/>
    <col min="15158" max="15158" width="8.42578125" style="632" customWidth="1"/>
    <col min="15159" max="15381" width="9.140625" style="632"/>
    <col min="15382" max="15382" width="8.42578125" style="632" customWidth="1"/>
    <col min="15383" max="15383" width="44.28515625" style="632" customWidth="1"/>
    <col min="15384" max="15386" width="0" style="632" hidden="1" customWidth="1"/>
    <col min="15387" max="15388" width="12.85546875" style="632" customWidth="1"/>
    <col min="15389" max="15403" width="10.42578125" style="632" customWidth="1"/>
    <col min="15404" max="15404" width="24.140625" style="632" customWidth="1"/>
    <col min="15405" max="15405" width="17.5703125" style="632" customWidth="1"/>
    <col min="15406" max="15406" width="24.140625" style="632" customWidth="1"/>
    <col min="15407" max="15407" width="14.7109375" style="632" customWidth="1"/>
    <col min="15408" max="15408" width="15" style="632" customWidth="1"/>
    <col min="15409" max="15409" width="14.140625" style="632" customWidth="1"/>
    <col min="15410" max="15410" width="12.28515625" style="632" customWidth="1"/>
    <col min="15411" max="15411" width="19.28515625" style="632" customWidth="1"/>
    <col min="15412" max="15412" width="10.42578125" style="632" customWidth="1"/>
    <col min="15413" max="15413" width="9.140625" style="632"/>
    <col min="15414" max="15414" width="8.42578125" style="632" customWidth="1"/>
    <col min="15415" max="15637" width="9.140625" style="632"/>
    <col min="15638" max="15638" width="8.42578125" style="632" customWidth="1"/>
    <col min="15639" max="15639" width="44.28515625" style="632" customWidth="1"/>
    <col min="15640" max="15642" width="0" style="632" hidden="1" customWidth="1"/>
    <col min="15643" max="15644" width="12.85546875" style="632" customWidth="1"/>
    <col min="15645" max="15659" width="10.42578125" style="632" customWidth="1"/>
    <col min="15660" max="15660" width="24.140625" style="632" customWidth="1"/>
    <col min="15661" max="15661" width="17.5703125" style="632" customWidth="1"/>
    <col min="15662" max="15662" width="24.140625" style="632" customWidth="1"/>
    <col min="15663" max="15663" width="14.7109375" style="632" customWidth="1"/>
    <col min="15664" max="15664" width="15" style="632" customWidth="1"/>
    <col min="15665" max="15665" width="14.140625" style="632" customWidth="1"/>
    <col min="15666" max="15666" width="12.28515625" style="632" customWidth="1"/>
    <col min="15667" max="15667" width="19.28515625" style="632" customWidth="1"/>
    <col min="15668" max="15668" width="10.42578125" style="632" customWidth="1"/>
    <col min="15669" max="15669" width="9.140625" style="632"/>
    <col min="15670" max="15670" width="8.42578125" style="632" customWidth="1"/>
    <col min="15671" max="15893" width="9.140625" style="632"/>
    <col min="15894" max="15894" width="8.42578125" style="632" customWidth="1"/>
    <col min="15895" max="15895" width="44.28515625" style="632" customWidth="1"/>
    <col min="15896" max="15898" width="0" style="632" hidden="1" customWidth="1"/>
    <col min="15899" max="15900" width="12.85546875" style="632" customWidth="1"/>
    <col min="15901" max="15915" width="10.42578125" style="632" customWidth="1"/>
    <col min="15916" max="15916" width="24.140625" style="632" customWidth="1"/>
    <col min="15917" max="15917" width="17.5703125" style="632" customWidth="1"/>
    <col min="15918" max="15918" width="24.140625" style="632" customWidth="1"/>
    <col min="15919" max="15919" width="14.7109375" style="632" customWidth="1"/>
    <col min="15920" max="15920" width="15" style="632" customWidth="1"/>
    <col min="15921" max="15921" width="14.140625" style="632" customWidth="1"/>
    <col min="15922" max="15922" width="12.28515625" style="632" customWidth="1"/>
    <col min="15923" max="15923" width="19.28515625" style="632" customWidth="1"/>
    <col min="15924" max="15924" width="10.42578125" style="632" customWidth="1"/>
    <col min="15925" max="15925" width="9.140625" style="632"/>
    <col min="15926" max="15926" width="8.42578125" style="632" customWidth="1"/>
    <col min="15927" max="16149" width="9.140625" style="632"/>
    <col min="16150" max="16150" width="8.42578125" style="632" customWidth="1"/>
    <col min="16151" max="16151" width="44.28515625" style="632" customWidth="1"/>
    <col min="16152" max="16154" width="0" style="632" hidden="1" customWidth="1"/>
    <col min="16155" max="16156" width="12.85546875" style="632" customWidth="1"/>
    <col min="16157" max="16171" width="10.42578125" style="632" customWidth="1"/>
    <col min="16172" max="16172" width="24.140625" style="632" customWidth="1"/>
    <col min="16173" max="16173" width="17.5703125" style="632" customWidth="1"/>
    <col min="16174" max="16174" width="24.140625" style="632" customWidth="1"/>
    <col min="16175" max="16175" width="14.7109375" style="632" customWidth="1"/>
    <col min="16176" max="16176" width="15" style="632" customWidth="1"/>
    <col min="16177" max="16177" width="14.140625" style="632" customWidth="1"/>
    <col min="16178" max="16178" width="12.28515625" style="632" customWidth="1"/>
    <col min="16179" max="16179" width="19.28515625" style="632" customWidth="1"/>
    <col min="16180" max="16180" width="10.42578125" style="632" customWidth="1"/>
    <col min="16181" max="16181" width="9.140625" style="632"/>
    <col min="16182" max="16182" width="8.42578125" style="632" customWidth="1"/>
    <col min="16183" max="16384" width="9.140625" style="632"/>
  </cols>
  <sheetData>
    <row r="1" spans="1:55" s="114" customFormat="1" ht="22.5">
      <c r="A1" s="660" t="s">
        <v>578</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33"/>
      <c r="AW1" s="33"/>
      <c r="AX1" s="33"/>
      <c r="AY1" s="33"/>
      <c r="AZ1" s="33"/>
      <c r="BA1" s="33"/>
      <c r="BB1" s="33"/>
      <c r="BC1" s="33"/>
    </row>
    <row r="2" spans="1:55" s="118" customFormat="1" ht="16.5">
      <c r="A2" s="661" t="s">
        <v>579</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115"/>
      <c r="AW2" s="116"/>
      <c r="AX2" s="116"/>
      <c r="AY2" s="116"/>
      <c r="AZ2" s="117"/>
      <c r="BA2" s="117"/>
      <c r="BB2" s="117"/>
      <c r="BC2" s="117"/>
    </row>
    <row r="3" spans="1:55" s="118" customFormat="1" ht="16.5">
      <c r="A3" s="662" t="s">
        <v>580</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119"/>
      <c r="AW3" s="119"/>
      <c r="AX3" s="119"/>
      <c r="AY3" s="119"/>
      <c r="AZ3" s="117"/>
      <c r="BA3" s="117"/>
      <c r="BB3" s="117"/>
      <c r="BC3" s="117"/>
    </row>
    <row r="4" spans="1:55" s="118" customFormat="1" ht="16.5">
      <c r="A4" s="663" t="s">
        <v>581</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120"/>
      <c r="AW4" s="121"/>
      <c r="AX4" s="121"/>
      <c r="AY4" s="121"/>
      <c r="AZ4" s="117"/>
      <c r="BA4" s="117"/>
      <c r="BB4" s="117"/>
      <c r="BC4" s="117"/>
    </row>
    <row r="5" spans="1:55" s="124" customFormat="1" ht="15.75">
      <c r="A5" s="664" t="s">
        <v>582</v>
      </c>
      <c r="B5" s="665" t="s">
        <v>583</v>
      </c>
      <c r="C5" s="666" t="s">
        <v>584</v>
      </c>
      <c r="D5" s="667"/>
      <c r="E5" s="668"/>
      <c r="F5" s="665" t="s">
        <v>585</v>
      </c>
      <c r="G5" s="665"/>
      <c r="H5" s="665" t="s">
        <v>586</v>
      </c>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9" t="s">
        <v>12</v>
      </c>
      <c r="AP5" s="669"/>
      <c r="AQ5" s="669"/>
      <c r="AR5" s="669" t="s">
        <v>117</v>
      </c>
      <c r="AS5" s="669"/>
      <c r="AT5" s="665" t="s">
        <v>479</v>
      </c>
      <c r="AU5" s="665" t="s">
        <v>2</v>
      </c>
      <c r="AV5" s="122"/>
      <c r="AW5" s="123"/>
      <c r="AX5" s="123"/>
      <c r="AY5" s="123"/>
      <c r="AZ5" s="123"/>
      <c r="BA5" s="123"/>
      <c r="BB5" s="123"/>
      <c r="BC5" s="123"/>
    </row>
    <row r="6" spans="1:55" s="127" customFormat="1" ht="15.75">
      <c r="A6" s="664"/>
      <c r="B6" s="665"/>
      <c r="C6" s="665" t="s">
        <v>587</v>
      </c>
      <c r="D6" s="670" t="s">
        <v>588</v>
      </c>
      <c r="E6" s="671"/>
      <c r="F6" s="672" t="s">
        <v>589</v>
      </c>
      <c r="G6" s="672" t="s">
        <v>5</v>
      </c>
      <c r="H6" s="672" t="s">
        <v>589</v>
      </c>
      <c r="I6" s="670" t="s">
        <v>480</v>
      </c>
      <c r="J6" s="674"/>
      <c r="K6" s="674"/>
      <c r="L6" s="674"/>
      <c r="M6" s="674"/>
      <c r="N6" s="674"/>
      <c r="O6" s="674"/>
      <c r="P6" s="671"/>
      <c r="Q6" s="670" t="s">
        <v>590</v>
      </c>
      <c r="R6" s="674"/>
      <c r="S6" s="674"/>
      <c r="T6" s="674"/>
      <c r="U6" s="674"/>
      <c r="V6" s="674"/>
      <c r="W6" s="674"/>
      <c r="X6" s="674"/>
      <c r="Y6" s="674"/>
      <c r="Z6" s="674"/>
      <c r="AA6" s="674"/>
      <c r="AB6" s="674"/>
      <c r="AC6" s="674"/>
      <c r="AD6" s="674"/>
      <c r="AE6" s="674"/>
      <c r="AF6" s="674"/>
      <c r="AG6" s="674"/>
      <c r="AH6" s="674"/>
      <c r="AI6" s="674"/>
      <c r="AJ6" s="674"/>
      <c r="AK6" s="674"/>
      <c r="AL6" s="674"/>
      <c r="AM6" s="674"/>
      <c r="AN6" s="671"/>
      <c r="AO6" s="125"/>
      <c r="AP6" s="125"/>
      <c r="AQ6" s="125"/>
      <c r="AR6" s="125"/>
      <c r="AS6" s="125"/>
      <c r="AT6" s="665"/>
      <c r="AU6" s="665"/>
      <c r="AV6" s="125"/>
      <c r="AW6" s="126"/>
      <c r="AX6" s="126"/>
      <c r="AY6" s="126"/>
      <c r="AZ6" s="126"/>
      <c r="BA6" s="126"/>
      <c r="BB6" s="126"/>
      <c r="BC6" s="126"/>
    </row>
    <row r="7" spans="1:55" s="127" customFormat="1" ht="15.75">
      <c r="A7" s="664"/>
      <c r="B7" s="665"/>
      <c r="C7" s="665"/>
      <c r="D7" s="672" t="s">
        <v>589</v>
      </c>
      <c r="E7" s="672" t="s">
        <v>5</v>
      </c>
      <c r="F7" s="673"/>
      <c r="G7" s="673"/>
      <c r="H7" s="673"/>
      <c r="I7" s="672" t="s">
        <v>539</v>
      </c>
      <c r="J7" s="672" t="s">
        <v>591</v>
      </c>
      <c r="K7" s="670" t="s">
        <v>480</v>
      </c>
      <c r="L7" s="674"/>
      <c r="M7" s="674"/>
      <c r="N7" s="674"/>
      <c r="O7" s="674"/>
      <c r="P7" s="671"/>
      <c r="Q7" s="666" t="s">
        <v>592</v>
      </c>
      <c r="R7" s="667"/>
      <c r="S7" s="667"/>
      <c r="T7" s="667"/>
      <c r="U7" s="667"/>
      <c r="V7" s="668"/>
      <c r="W7" s="666" t="s">
        <v>593</v>
      </c>
      <c r="X7" s="667"/>
      <c r="Y7" s="667"/>
      <c r="Z7" s="667"/>
      <c r="AA7" s="667"/>
      <c r="AB7" s="668"/>
      <c r="AC7" s="666" t="s">
        <v>594</v>
      </c>
      <c r="AD7" s="667"/>
      <c r="AE7" s="667"/>
      <c r="AF7" s="667"/>
      <c r="AG7" s="667"/>
      <c r="AH7" s="668"/>
      <c r="AI7" s="666" t="s">
        <v>595</v>
      </c>
      <c r="AJ7" s="667"/>
      <c r="AK7" s="667"/>
      <c r="AL7" s="667"/>
      <c r="AM7" s="667"/>
      <c r="AN7" s="668"/>
      <c r="AO7" s="125"/>
      <c r="AP7" s="125"/>
      <c r="AQ7" s="125"/>
      <c r="AR7" s="125"/>
      <c r="AS7" s="125"/>
      <c r="AT7" s="665"/>
      <c r="AU7" s="665"/>
      <c r="AV7" s="125"/>
      <c r="AW7" s="126"/>
      <c r="AX7" s="126"/>
      <c r="AY7" s="126"/>
      <c r="AZ7" s="126"/>
      <c r="BA7" s="126"/>
      <c r="BB7" s="126"/>
      <c r="BC7" s="126"/>
    </row>
    <row r="8" spans="1:55" s="127" customFormat="1" ht="15.75">
      <c r="A8" s="664"/>
      <c r="B8" s="665"/>
      <c r="C8" s="665"/>
      <c r="D8" s="673"/>
      <c r="E8" s="673"/>
      <c r="F8" s="673"/>
      <c r="G8" s="673"/>
      <c r="H8" s="673"/>
      <c r="I8" s="673"/>
      <c r="J8" s="673"/>
      <c r="K8" s="670" t="s">
        <v>596</v>
      </c>
      <c r="L8" s="674"/>
      <c r="M8" s="671"/>
      <c r="N8" s="670" t="s">
        <v>597</v>
      </c>
      <c r="O8" s="674"/>
      <c r="P8" s="671"/>
      <c r="Q8" s="675"/>
      <c r="R8" s="676"/>
      <c r="S8" s="676"/>
      <c r="T8" s="676"/>
      <c r="U8" s="676"/>
      <c r="V8" s="677"/>
      <c r="W8" s="675"/>
      <c r="X8" s="676"/>
      <c r="Y8" s="676"/>
      <c r="Z8" s="676"/>
      <c r="AA8" s="676"/>
      <c r="AB8" s="677"/>
      <c r="AC8" s="675"/>
      <c r="AD8" s="676"/>
      <c r="AE8" s="676"/>
      <c r="AF8" s="676"/>
      <c r="AG8" s="676"/>
      <c r="AH8" s="677"/>
      <c r="AI8" s="675"/>
      <c r="AJ8" s="676"/>
      <c r="AK8" s="676"/>
      <c r="AL8" s="676"/>
      <c r="AM8" s="676"/>
      <c r="AN8" s="677"/>
      <c r="AO8" s="125"/>
      <c r="AP8" s="125"/>
      <c r="AQ8" s="125"/>
      <c r="AR8" s="125"/>
      <c r="AS8" s="125"/>
      <c r="AT8" s="665"/>
      <c r="AU8" s="665"/>
      <c r="AV8" s="125" t="s">
        <v>598</v>
      </c>
      <c r="AW8" s="126" t="s">
        <v>599</v>
      </c>
      <c r="AX8" s="126"/>
      <c r="AY8" s="126"/>
      <c r="AZ8" s="126"/>
      <c r="BA8" s="126"/>
      <c r="BB8" s="126"/>
      <c r="BC8" s="126"/>
    </row>
    <row r="9" spans="1:55" s="127" customFormat="1" ht="15.75">
      <c r="A9" s="664"/>
      <c r="B9" s="665"/>
      <c r="C9" s="665"/>
      <c r="D9" s="673"/>
      <c r="E9" s="673"/>
      <c r="F9" s="673"/>
      <c r="G9" s="673"/>
      <c r="H9" s="673"/>
      <c r="I9" s="673"/>
      <c r="J9" s="673"/>
      <c r="K9" s="672" t="s">
        <v>600</v>
      </c>
      <c r="L9" s="665" t="s">
        <v>601</v>
      </c>
      <c r="M9" s="665"/>
      <c r="N9" s="665" t="s">
        <v>602</v>
      </c>
      <c r="O9" s="665" t="s">
        <v>601</v>
      </c>
      <c r="P9" s="665"/>
      <c r="Q9" s="678"/>
      <c r="R9" s="679"/>
      <c r="S9" s="679"/>
      <c r="T9" s="679"/>
      <c r="U9" s="679"/>
      <c r="V9" s="680"/>
      <c r="W9" s="678"/>
      <c r="X9" s="679"/>
      <c r="Y9" s="679"/>
      <c r="Z9" s="679"/>
      <c r="AA9" s="679"/>
      <c r="AB9" s="680"/>
      <c r="AC9" s="678"/>
      <c r="AD9" s="679"/>
      <c r="AE9" s="679"/>
      <c r="AF9" s="679"/>
      <c r="AG9" s="679"/>
      <c r="AH9" s="680"/>
      <c r="AI9" s="678"/>
      <c r="AJ9" s="679"/>
      <c r="AK9" s="679"/>
      <c r="AL9" s="679"/>
      <c r="AM9" s="679"/>
      <c r="AN9" s="680"/>
      <c r="AO9" s="665"/>
      <c r="AP9" s="665"/>
      <c r="AQ9" s="665"/>
      <c r="AR9" s="665"/>
      <c r="AS9" s="665"/>
      <c r="AT9" s="665"/>
      <c r="AU9" s="665"/>
      <c r="AV9" s="125">
        <f>I800</f>
        <v>240715</v>
      </c>
      <c r="AW9" s="126">
        <f>I696</f>
        <v>182744.09700000001</v>
      </c>
      <c r="AX9" s="126"/>
      <c r="AY9" s="126"/>
      <c r="AZ9" s="126"/>
      <c r="BA9" s="126"/>
      <c r="BB9" s="126"/>
      <c r="BC9" s="126"/>
    </row>
    <row r="10" spans="1:55" s="127" customFormat="1" ht="15.75">
      <c r="A10" s="664"/>
      <c r="B10" s="665"/>
      <c r="C10" s="665"/>
      <c r="D10" s="673"/>
      <c r="E10" s="673"/>
      <c r="F10" s="673"/>
      <c r="G10" s="673"/>
      <c r="H10" s="673"/>
      <c r="I10" s="673"/>
      <c r="J10" s="673"/>
      <c r="K10" s="673"/>
      <c r="L10" s="672" t="s">
        <v>539</v>
      </c>
      <c r="M10" s="672" t="s">
        <v>603</v>
      </c>
      <c r="N10" s="665"/>
      <c r="O10" s="672" t="s">
        <v>539</v>
      </c>
      <c r="P10" s="672" t="s">
        <v>604</v>
      </c>
      <c r="Q10" s="665" t="s">
        <v>539</v>
      </c>
      <c r="R10" s="670" t="s">
        <v>480</v>
      </c>
      <c r="S10" s="671"/>
      <c r="T10" s="672" t="s">
        <v>591</v>
      </c>
      <c r="U10" s="670" t="s">
        <v>480</v>
      </c>
      <c r="V10" s="671"/>
      <c r="W10" s="665" t="s">
        <v>539</v>
      </c>
      <c r="X10" s="670" t="s">
        <v>480</v>
      </c>
      <c r="Y10" s="671"/>
      <c r="Z10" s="665" t="s">
        <v>591</v>
      </c>
      <c r="AA10" s="670" t="s">
        <v>480</v>
      </c>
      <c r="AB10" s="671"/>
      <c r="AC10" s="665" t="s">
        <v>539</v>
      </c>
      <c r="AD10" s="670" t="s">
        <v>480</v>
      </c>
      <c r="AE10" s="671"/>
      <c r="AF10" s="665" t="s">
        <v>591</v>
      </c>
      <c r="AG10" s="670" t="s">
        <v>480</v>
      </c>
      <c r="AH10" s="671"/>
      <c r="AI10" s="665" t="s">
        <v>539</v>
      </c>
      <c r="AJ10" s="670" t="s">
        <v>480</v>
      </c>
      <c r="AK10" s="671"/>
      <c r="AL10" s="665" t="s">
        <v>591</v>
      </c>
      <c r="AM10" s="670" t="s">
        <v>480</v>
      </c>
      <c r="AN10" s="671"/>
      <c r="AO10" s="665"/>
      <c r="AP10" s="665" t="s">
        <v>539</v>
      </c>
      <c r="AQ10" s="665" t="s">
        <v>591</v>
      </c>
      <c r="AR10" s="665"/>
      <c r="AS10" s="665"/>
      <c r="AT10" s="665"/>
      <c r="AU10" s="665"/>
      <c r="AV10" s="125">
        <v>232278</v>
      </c>
      <c r="AW10" s="126">
        <v>182368</v>
      </c>
      <c r="AX10" s="126"/>
      <c r="AY10" s="126"/>
      <c r="AZ10" s="126"/>
      <c r="BA10" s="126"/>
      <c r="BB10" s="126"/>
      <c r="BC10" s="126"/>
    </row>
    <row r="11" spans="1:55" s="127" customFormat="1" ht="31.5">
      <c r="A11" s="664"/>
      <c r="B11" s="665"/>
      <c r="C11" s="665"/>
      <c r="D11" s="669"/>
      <c r="E11" s="669"/>
      <c r="F11" s="669"/>
      <c r="G11" s="669"/>
      <c r="H11" s="669"/>
      <c r="I11" s="669"/>
      <c r="J11" s="669"/>
      <c r="K11" s="669"/>
      <c r="L11" s="669"/>
      <c r="M11" s="669"/>
      <c r="N11" s="665"/>
      <c r="O11" s="669"/>
      <c r="P11" s="669"/>
      <c r="Q11" s="665"/>
      <c r="R11" s="125" t="s">
        <v>516</v>
      </c>
      <c r="S11" s="125" t="s">
        <v>515</v>
      </c>
      <c r="T11" s="669"/>
      <c r="U11" s="125" t="s">
        <v>516</v>
      </c>
      <c r="V11" s="125" t="s">
        <v>515</v>
      </c>
      <c r="W11" s="665"/>
      <c r="X11" s="125" t="s">
        <v>516</v>
      </c>
      <c r="Y11" s="125" t="s">
        <v>515</v>
      </c>
      <c r="Z11" s="665"/>
      <c r="AA11" s="125" t="s">
        <v>516</v>
      </c>
      <c r="AB11" s="125" t="s">
        <v>515</v>
      </c>
      <c r="AC11" s="665"/>
      <c r="AD11" s="125" t="s">
        <v>516</v>
      </c>
      <c r="AE11" s="125" t="s">
        <v>515</v>
      </c>
      <c r="AF11" s="665"/>
      <c r="AG11" s="125" t="s">
        <v>516</v>
      </c>
      <c r="AH11" s="125" t="s">
        <v>515</v>
      </c>
      <c r="AI11" s="665"/>
      <c r="AJ11" s="125" t="s">
        <v>516</v>
      </c>
      <c r="AK11" s="125" t="s">
        <v>515</v>
      </c>
      <c r="AL11" s="665"/>
      <c r="AM11" s="125" t="s">
        <v>516</v>
      </c>
      <c r="AN11" s="125" t="s">
        <v>515</v>
      </c>
      <c r="AO11" s="665"/>
      <c r="AP11" s="665"/>
      <c r="AQ11" s="665"/>
      <c r="AR11" s="665"/>
      <c r="AS11" s="665"/>
      <c r="AT11" s="665"/>
      <c r="AU11" s="665"/>
      <c r="AV11" s="125">
        <f>AV9-AV10</f>
        <v>8437</v>
      </c>
      <c r="AW11" s="126">
        <f>AW9-AW10</f>
        <v>376.09700000000885</v>
      </c>
      <c r="AX11" s="126"/>
      <c r="AY11" s="126"/>
      <c r="AZ11" s="126"/>
      <c r="BA11" s="126"/>
      <c r="BB11" s="126"/>
      <c r="BC11" s="126"/>
    </row>
    <row r="12" spans="1:55" s="132" customFormat="1" ht="15.75">
      <c r="A12" s="128">
        <v>1</v>
      </c>
      <c r="B12" s="129">
        <v>2</v>
      </c>
      <c r="C12" s="128">
        <v>3</v>
      </c>
      <c r="D12" s="128">
        <v>4</v>
      </c>
      <c r="E12" s="128">
        <v>5</v>
      </c>
      <c r="F12" s="128">
        <v>6</v>
      </c>
      <c r="G12" s="128">
        <v>7</v>
      </c>
      <c r="H12" s="128">
        <v>8</v>
      </c>
      <c r="I12" s="128">
        <v>9</v>
      </c>
      <c r="J12" s="128">
        <v>10</v>
      </c>
      <c r="K12" s="128">
        <v>11</v>
      </c>
      <c r="L12" s="128">
        <v>12</v>
      </c>
      <c r="M12" s="128">
        <v>13</v>
      </c>
      <c r="N12" s="128">
        <v>14</v>
      </c>
      <c r="O12" s="128">
        <v>15</v>
      </c>
      <c r="P12" s="128">
        <v>16</v>
      </c>
      <c r="Q12" s="128">
        <v>17</v>
      </c>
      <c r="R12" s="128"/>
      <c r="S12" s="128"/>
      <c r="T12" s="128">
        <v>18</v>
      </c>
      <c r="U12" s="128"/>
      <c r="V12" s="128"/>
      <c r="W12" s="128">
        <v>19</v>
      </c>
      <c r="X12" s="128"/>
      <c r="Y12" s="128"/>
      <c r="Z12" s="128">
        <v>20</v>
      </c>
      <c r="AA12" s="128"/>
      <c r="AB12" s="128"/>
      <c r="AC12" s="128">
        <v>21</v>
      </c>
      <c r="AD12" s="128"/>
      <c r="AE12" s="128"/>
      <c r="AF12" s="128">
        <v>22</v>
      </c>
      <c r="AG12" s="128"/>
      <c r="AH12" s="128"/>
      <c r="AI12" s="128">
        <v>23</v>
      </c>
      <c r="AJ12" s="128"/>
      <c r="AK12" s="128"/>
      <c r="AL12" s="128">
        <v>24</v>
      </c>
      <c r="AM12" s="128"/>
      <c r="AN12" s="128"/>
      <c r="AO12" s="128">
        <v>25</v>
      </c>
      <c r="AP12" s="128">
        <v>26</v>
      </c>
      <c r="AQ12" s="128">
        <v>27</v>
      </c>
      <c r="AR12" s="128">
        <v>28</v>
      </c>
      <c r="AS12" s="128">
        <v>29</v>
      </c>
      <c r="AT12" s="128">
        <v>30</v>
      </c>
      <c r="AU12" s="128">
        <v>31</v>
      </c>
      <c r="AV12" s="130"/>
      <c r="AW12" s="131"/>
      <c r="AX12" s="131"/>
      <c r="AY12" s="131"/>
      <c r="AZ12" s="131"/>
      <c r="BA12" s="131"/>
      <c r="BB12" s="131"/>
      <c r="BC12" s="131"/>
    </row>
    <row r="13" spans="1:55" s="137" customFormat="1" ht="63">
      <c r="A13" s="133" t="s">
        <v>605</v>
      </c>
      <c r="B13" s="134" t="s">
        <v>606</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5"/>
      <c r="AW13" s="136"/>
      <c r="AX13" s="136"/>
      <c r="AY13" s="136"/>
      <c r="AZ13" s="136"/>
      <c r="BA13" s="136"/>
      <c r="BB13" s="136"/>
      <c r="BC13" s="136"/>
    </row>
    <row r="14" spans="1:55" s="146" customFormat="1" ht="31.5">
      <c r="A14" s="138" t="s">
        <v>17</v>
      </c>
      <c r="B14" s="139" t="s">
        <v>607</v>
      </c>
      <c r="C14" s="140"/>
      <c r="D14" s="141">
        <f>D15+D21</f>
        <v>2861603.2018499998</v>
      </c>
      <c r="E14" s="141">
        <f t="shared" ref="E14:M14" si="0">E15+E21</f>
        <v>2598122.1639999999</v>
      </c>
      <c r="F14" s="141">
        <f t="shared" si="0"/>
        <v>3947.3059999999996</v>
      </c>
      <c r="G14" s="141">
        <f t="shared" si="0"/>
        <v>3610.42</v>
      </c>
      <c r="H14" s="141">
        <f t="shared" si="0"/>
        <v>2690956.0698499996</v>
      </c>
      <c r="I14" s="141">
        <f t="shared" si="0"/>
        <v>2530902.057</v>
      </c>
      <c r="J14" s="141">
        <f t="shared" si="0"/>
        <v>160054.01285</v>
      </c>
      <c r="K14" s="141">
        <f t="shared" si="0"/>
        <v>1085581.8999999999</v>
      </c>
      <c r="L14" s="141">
        <f t="shared" si="0"/>
        <v>1000066.9</v>
      </c>
      <c r="M14" s="141">
        <f t="shared" si="0"/>
        <v>85515</v>
      </c>
      <c r="N14" s="141">
        <f>N15+N21</f>
        <v>1605374.1698499999</v>
      </c>
      <c r="O14" s="141">
        <f>O15+O21</f>
        <v>1530835.1570000001</v>
      </c>
      <c r="P14" s="141">
        <f>P1466</f>
        <v>0</v>
      </c>
      <c r="Q14" s="141">
        <f>Q15+Q21</f>
        <v>477820.85699999996</v>
      </c>
      <c r="R14" s="141"/>
      <c r="S14" s="141"/>
      <c r="T14" s="141">
        <f t="shared" ref="T14:AL14" si="1">T15+T21</f>
        <v>0</v>
      </c>
      <c r="U14" s="141"/>
      <c r="V14" s="141"/>
      <c r="W14" s="141">
        <f t="shared" si="1"/>
        <v>712179.42</v>
      </c>
      <c r="X14" s="141"/>
      <c r="Y14" s="141"/>
      <c r="Z14" s="141">
        <f t="shared" si="1"/>
        <v>48258</v>
      </c>
      <c r="AA14" s="141"/>
      <c r="AB14" s="141"/>
      <c r="AC14" s="141">
        <f t="shared" si="1"/>
        <v>728419.8</v>
      </c>
      <c r="AD14" s="141"/>
      <c r="AE14" s="141"/>
      <c r="AF14" s="141">
        <f t="shared" si="1"/>
        <v>37257</v>
      </c>
      <c r="AG14" s="141"/>
      <c r="AH14" s="141"/>
      <c r="AI14" s="141">
        <f>AI15+AI21</f>
        <v>612481.79</v>
      </c>
      <c r="AJ14" s="141"/>
      <c r="AK14" s="141"/>
      <c r="AL14" s="141">
        <f t="shared" si="1"/>
        <v>0</v>
      </c>
      <c r="AM14" s="141"/>
      <c r="AN14" s="141"/>
      <c r="AO14" s="142"/>
      <c r="AP14" s="142"/>
      <c r="AQ14" s="142"/>
      <c r="AR14" s="142"/>
      <c r="AS14" s="142"/>
      <c r="AT14" s="142"/>
      <c r="AU14" s="143"/>
      <c r="AV14" s="143"/>
      <c r="AW14" s="144"/>
      <c r="AX14" s="144"/>
      <c r="AY14" s="144"/>
      <c r="AZ14" s="145"/>
      <c r="BA14" s="144"/>
      <c r="BB14" s="144"/>
      <c r="BC14" s="144"/>
    </row>
    <row r="15" spans="1:55" s="132" customFormat="1" ht="15.75">
      <c r="A15" s="147" t="s">
        <v>608</v>
      </c>
      <c r="B15" s="148" t="s">
        <v>609</v>
      </c>
      <c r="C15" s="148"/>
      <c r="D15" s="149">
        <f>SUM(D16:D20)</f>
        <v>258603</v>
      </c>
      <c r="E15" s="149">
        <f t="shared" ref="E15:P15" si="2">SUM(E16:E20)</f>
        <v>230588</v>
      </c>
      <c r="F15" s="149">
        <f t="shared" si="2"/>
        <v>0</v>
      </c>
      <c r="G15" s="149">
        <f t="shared" si="2"/>
        <v>0</v>
      </c>
      <c r="H15" s="149">
        <f t="shared" si="2"/>
        <v>258603</v>
      </c>
      <c r="I15" s="149">
        <f t="shared" si="2"/>
        <v>230588</v>
      </c>
      <c r="J15" s="149">
        <f t="shared" si="2"/>
        <v>28015</v>
      </c>
      <c r="K15" s="149">
        <f t="shared" si="2"/>
        <v>258603</v>
      </c>
      <c r="L15" s="149">
        <f t="shared" si="2"/>
        <v>230588</v>
      </c>
      <c r="M15" s="149">
        <f t="shared" si="2"/>
        <v>28015</v>
      </c>
      <c r="N15" s="149">
        <f t="shared" si="2"/>
        <v>0</v>
      </c>
      <c r="O15" s="149">
        <f t="shared" si="2"/>
        <v>0</v>
      </c>
      <c r="P15" s="149">
        <f t="shared" si="2"/>
        <v>0</v>
      </c>
      <c r="Q15" s="149">
        <f>SUM(Q16:Q20)</f>
        <v>63989.5</v>
      </c>
      <c r="R15" s="149"/>
      <c r="S15" s="149"/>
      <c r="T15" s="149">
        <f t="shared" ref="T15:AL15" si="3">SUM(T16:T20)</f>
        <v>0</v>
      </c>
      <c r="U15" s="149"/>
      <c r="V15" s="149"/>
      <c r="W15" s="149">
        <f t="shared" si="3"/>
        <v>88295.5</v>
      </c>
      <c r="X15" s="149"/>
      <c r="Y15" s="149"/>
      <c r="Z15" s="149">
        <f t="shared" si="3"/>
        <v>14000</v>
      </c>
      <c r="AA15" s="149"/>
      <c r="AB15" s="149"/>
      <c r="AC15" s="149">
        <f t="shared" si="3"/>
        <v>56172</v>
      </c>
      <c r="AD15" s="149"/>
      <c r="AE15" s="149"/>
      <c r="AF15" s="149">
        <f t="shared" si="3"/>
        <v>14015</v>
      </c>
      <c r="AG15" s="149"/>
      <c r="AH15" s="149"/>
      <c r="AI15" s="149">
        <f t="shared" si="3"/>
        <v>22131</v>
      </c>
      <c r="AJ15" s="149"/>
      <c r="AK15" s="149"/>
      <c r="AL15" s="149">
        <f t="shared" si="3"/>
        <v>0</v>
      </c>
      <c r="AM15" s="149"/>
      <c r="AN15" s="149"/>
      <c r="AO15" s="150"/>
      <c r="AP15" s="150"/>
      <c r="AQ15" s="150"/>
      <c r="AR15" s="150"/>
      <c r="AS15" s="150"/>
      <c r="AT15" s="150"/>
      <c r="AU15" s="151"/>
      <c r="AV15" s="151"/>
      <c r="AW15" s="131"/>
      <c r="AX15" s="131"/>
      <c r="AY15" s="131"/>
      <c r="AZ15" s="152"/>
      <c r="BA15" s="131"/>
      <c r="BB15" s="131"/>
      <c r="BC15" s="131"/>
    </row>
    <row r="16" spans="1:55" s="132" customFormat="1" ht="15.75">
      <c r="A16" s="128">
        <v>1</v>
      </c>
      <c r="B16" s="153" t="str">
        <f>B486</f>
        <v>SỞ Y TẾ</v>
      </c>
      <c r="C16" s="633">
        <f t="shared" ref="C16:AT16" si="4">C486</f>
        <v>0</v>
      </c>
      <c r="D16" s="154">
        <f t="shared" si="4"/>
        <v>68000</v>
      </c>
      <c r="E16" s="154">
        <f t="shared" si="4"/>
        <v>39985</v>
      </c>
      <c r="F16" s="154">
        <f t="shared" si="4"/>
        <v>0</v>
      </c>
      <c r="G16" s="154">
        <f t="shared" si="4"/>
        <v>0</v>
      </c>
      <c r="H16" s="154">
        <f t="shared" si="4"/>
        <v>68000</v>
      </c>
      <c r="I16" s="154">
        <f t="shared" si="4"/>
        <v>39985</v>
      </c>
      <c r="J16" s="154">
        <f t="shared" si="4"/>
        <v>28015</v>
      </c>
      <c r="K16" s="154">
        <f t="shared" si="4"/>
        <v>68000</v>
      </c>
      <c r="L16" s="154">
        <f t="shared" si="4"/>
        <v>39985</v>
      </c>
      <c r="M16" s="154">
        <f t="shared" si="4"/>
        <v>28015</v>
      </c>
      <c r="N16" s="154">
        <f t="shared" si="4"/>
        <v>0</v>
      </c>
      <c r="O16" s="154">
        <f t="shared" si="4"/>
        <v>0</v>
      </c>
      <c r="P16" s="154">
        <f t="shared" si="4"/>
        <v>0</v>
      </c>
      <c r="Q16" s="154">
        <f t="shared" si="4"/>
        <v>25989.5</v>
      </c>
      <c r="R16" s="154"/>
      <c r="S16" s="154"/>
      <c r="T16" s="154">
        <f t="shared" si="4"/>
        <v>0</v>
      </c>
      <c r="U16" s="154"/>
      <c r="V16" s="154"/>
      <c r="W16" s="154">
        <f t="shared" si="4"/>
        <v>13995.5</v>
      </c>
      <c r="X16" s="154"/>
      <c r="Y16" s="154"/>
      <c r="Z16" s="154">
        <f t="shared" si="4"/>
        <v>14000</v>
      </c>
      <c r="AA16" s="154"/>
      <c r="AB16" s="154"/>
      <c r="AC16" s="154">
        <f t="shared" si="4"/>
        <v>0</v>
      </c>
      <c r="AD16" s="154"/>
      <c r="AE16" s="154"/>
      <c r="AF16" s="154">
        <f t="shared" si="4"/>
        <v>14015</v>
      </c>
      <c r="AG16" s="154"/>
      <c r="AH16" s="154"/>
      <c r="AI16" s="154">
        <f t="shared" si="4"/>
        <v>0</v>
      </c>
      <c r="AJ16" s="154"/>
      <c r="AK16" s="154"/>
      <c r="AL16" s="154">
        <f t="shared" si="4"/>
        <v>0</v>
      </c>
      <c r="AM16" s="154"/>
      <c r="AN16" s="154"/>
      <c r="AO16" s="154">
        <f t="shared" si="4"/>
        <v>0</v>
      </c>
      <c r="AP16" s="154">
        <f t="shared" si="4"/>
        <v>0</v>
      </c>
      <c r="AQ16" s="154">
        <f t="shared" si="4"/>
        <v>0</v>
      </c>
      <c r="AR16" s="154">
        <f t="shared" si="4"/>
        <v>0</v>
      </c>
      <c r="AS16" s="154">
        <f t="shared" si="4"/>
        <v>0</v>
      </c>
      <c r="AT16" s="154">
        <f t="shared" si="4"/>
        <v>0</v>
      </c>
      <c r="AU16" s="155"/>
      <c r="AV16" s="155"/>
      <c r="AW16" s="131"/>
      <c r="AX16" s="131"/>
      <c r="AY16" s="131"/>
      <c r="AZ16" s="152"/>
      <c r="BA16" s="131"/>
      <c r="BB16" s="131"/>
      <c r="BC16" s="131"/>
    </row>
    <row r="17" spans="1:55" s="132" customFormat="1" ht="15.75">
      <c r="A17" s="128">
        <v>2</v>
      </c>
      <c r="B17" s="156" t="str">
        <f>B493</f>
        <v>SỞ GIÁO DỤC VÀ ĐÀO TẠO</v>
      </c>
      <c r="C17" s="633">
        <f t="shared" ref="C17:AT17" si="5">C493</f>
        <v>0</v>
      </c>
      <c r="D17" s="154">
        <f t="shared" si="5"/>
        <v>100000</v>
      </c>
      <c r="E17" s="154">
        <f t="shared" si="5"/>
        <v>100000</v>
      </c>
      <c r="F17" s="154">
        <f t="shared" si="5"/>
        <v>0</v>
      </c>
      <c r="G17" s="154">
        <f t="shared" si="5"/>
        <v>0</v>
      </c>
      <c r="H17" s="154">
        <f t="shared" si="5"/>
        <v>100000</v>
      </c>
      <c r="I17" s="154">
        <f t="shared" si="5"/>
        <v>100000</v>
      </c>
      <c r="J17" s="154">
        <f t="shared" si="5"/>
        <v>0</v>
      </c>
      <c r="K17" s="154">
        <f t="shared" si="5"/>
        <v>100000</v>
      </c>
      <c r="L17" s="154">
        <f t="shared" si="5"/>
        <v>100000</v>
      </c>
      <c r="M17" s="154">
        <f t="shared" si="5"/>
        <v>0</v>
      </c>
      <c r="N17" s="154">
        <f t="shared" si="5"/>
        <v>0</v>
      </c>
      <c r="O17" s="154">
        <f t="shared" si="5"/>
        <v>0</v>
      </c>
      <c r="P17" s="154">
        <f t="shared" si="5"/>
        <v>0</v>
      </c>
      <c r="Q17" s="154">
        <f t="shared" si="5"/>
        <v>38000</v>
      </c>
      <c r="R17" s="154"/>
      <c r="S17" s="154"/>
      <c r="T17" s="154">
        <f t="shared" si="5"/>
        <v>0</v>
      </c>
      <c r="U17" s="154"/>
      <c r="V17" s="154"/>
      <c r="W17" s="154">
        <f t="shared" si="5"/>
        <v>37000</v>
      </c>
      <c r="X17" s="154"/>
      <c r="Y17" s="154"/>
      <c r="Z17" s="154">
        <f t="shared" si="5"/>
        <v>0</v>
      </c>
      <c r="AA17" s="154"/>
      <c r="AB17" s="154"/>
      <c r="AC17" s="154">
        <f>AC493</f>
        <v>25000</v>
      </c>
      <c r="AD17" s="154"/>
      <c r="AE17" s="154"/>
      <c r="AF17" s="154">
        <f t="shared" si="5"/>
        <v>0</v>
      </c>
      <c r="AG17" s="154"/>
      <c r="AH17" s="154"/>
      <c r="AI17" s="154">
        <f t="shared" si="5"/>
        <v>0</v>
      </c>
      <c r="AJ17" s="154"/>
      <c r="AK17" s="154"/>
      <c r="AL17" s="154">
        <f t="shared" si="5"/>
        <v>0</v>
      </c>
      <c r="AM17" s="154"/>
      <c r="AN17" s="154"/>
      <c r="AO17" s="154">
        <f t="shared" si="5"/>
        <v>0</v>
      </c>
      <c r="AP17" s="154">
        <f t="shared" si="5"/>
        <v>0</v>
      </c>
      <c r="AQ17" s="154">
        <f t="shared" si="5"/>
        <v>0</v>
      </c>
      <c r="AR17" s="154">
        <f t="shared" si="5"/>
        <v>0</v>
      </c>
      <c r="AS17" s="154">
        <f t="shared" si="5"/>
        <v>0</v>
      </c>
      <c r="AT17" s="154">
        <f t="shared" si="5"/>
        <v>0</v>
      </c>
      <c r="AU17" s="155"/>
      <c r="AV17" s="155"/>
      <c r="AW17" s="131"/>
      <c r="AX17" s="131"/>
      <c r="AY17" s="131"/>
      <c r="AZ17" s="152"/>
      <c r="BA17" s="131"/>
      <c r="BB17" s="131"/>
      <c r="BC17" s="131"/>
    </row>
    <row r="18" spans="1:55" s="132" customFormat="1" ht="15.75">
      <c r="A18" s="128">
        <v>3</v>
      </c>
      <c r="B18" s="156" t="str">
        <f>B498</f>
        <v>SỞ VĂN HÓA THỂ THAO VÀ DU LỊCH</v>
      </c>
      <c r="C18" s="633">
        <f t="shared" ref="C18:AT18" si="6">C498</f>
        <v>0</v>
      </c>
      <c r="D18" s="154">
        <f t="shared" si="6"/>
        <v>39172</v>
      </c>
      <c r="E18" s="154">
        <f t="shared" si="6"/>
        <v>39172</v>
      </c>
      <c r="F18" s="154">
        <f t="shared" si="6"/>
        <v>0</v>
      </c>
      <c r="G18" s="154">
        <f t="shared" si="6"/>
        <v>0</v>
      </c>
      <c r="H18" s="154">
        <f t="shared" si="6"/>
        <v>39172</v>
      </c>
      <c r="I18" s="154">
        <f t="shared" si="6"/>
        <v>39172</v>
      </c>
      <c r="J18" s="154">
        <f t="shared" si="6"/>
        <v>0</v>
      </c>
      <c r="K18" s="154">
        <f t="shared" si="6"/>
        <v>39172</v>
      </c>
      <c r="L18" s="154">
        <f t="shared" si="6"/>
        <v>39172</v>
      </c>
      <c r="M18" s="154">
        <f t="shared" si="6"/>
        <v>0</v>
      </c>
      <c r="N18" s="154">
        <f t="shared" si="6"/>
        <v>0</v>
      </c>
      <c r="O18" s="154">
        <f t="shared" si="6"/>
        <v>0</v>
      </c>
      <c r="P18" s="154">
        <f t="shared" si="6"/>
        <v>0</v>
      </c>
      <c r="Q18" s="154">
        <f t="shared" si="6"/>
        <v>0</v>
      </c>
      <c r="R18" s="154"/>
      <c r="S18" s="154"/>
      <c r="T18" s="154">
        <f t="shared" si="6"/>
        <v>0</v>
      </c>
      <c r="U18" s="154"/>
      <c r="V18" s="154"/>
      <c r="W18" s="154">
        <f t="shared" si="6"/>
        <v>15000</v>
      </c>
      <c r="X18" s="154"/>
      <c r="Y18" s="154"/>
      <c r="Z18" s="154">
        <f t="shared" si="6"/>
        <v>0</v>
      </c>
      <c r="AA18" s="154"/>
      <c r="AB18" s="154"/>
      <c r="AC18" s="154">
        <f t="shared" si="6"/>
        <v>16172</v>
      </c>
      <c r="AD18" s="154"/>
      <c r="AE18" s="154"/>
      <c r="AF18" s="154">
        <f t="shared" si="6"/>
        <v>0</v>
      </c>
      <c r="AG18" s="154"/>
      <c r="AH18" s="154"/>
      <c r="AI18" s="154">
        <f t="shared" si="6"/>
        <v>8000</v>
      </c>
      <c r="AJ18" s="154"/>
      <c r="AK18" s="154"/>
      <c r="AL18" s="154">
        <f t="shared" si="6"/>
        <v>0</v>
      </c>
      <c r="AM18" s="154"/>
      <c r="AN18" s="154"/>
      <c r="AO18" s="154">
        <f t="shared" si="6"/>
        <v>0</v>
      </c>
      <c r="AP18" s="154">
        <f t="shared" si="6"/>
        <v>0</v>
      </c>
      <c r="AQ18" s="154">
        <f t="shared" si="6"/>
        <v>0</v>
      </c>
      <c r="AR18" s="154">
        <f t="shared" si="6"/>
        <v>0</v>
      </c>
      <c r="AS18" s="154">
        <f t="shared" si="6"/>
        <v>0</v>
      </c>
      <c r="AT18" s="154">
        <f t="shared" si="6"/>
        <v>0</v>
      </c>
      <c r="AU18" s="155"/>
      <c r="AV18" s="155"/>
      <c r="AW18" s="131"/>
      <c r="AX18" s="131"/>
      <c r="AY18" s="131"/>
      <c r="AZ18" s="152"/>
      <c r="BA18" s="131"/>
      <c r="BB18" s="131"/>
      <c r="BC18" s="131"/>
    </row>
    <row r="19" spans="1:55" s="132" customFormat="1" ht="15.75">
      <c r="A19" s="128">
        <v>4</v>
      </c>
      <c r="B19" s="153" t="str">
        <f>B501</f>
        <v>BAN DÂN TỘC TỈNH</v>
      </c>
      <c r="C19" s="633">
        <f t="shared" ref="C19:AT19" si="7">C501</f>
        <v>0</v>
      </c>
      <c r="D19" s="154">
        <f t="shared" si="7"/>
        <v>7300</v>
      </c>
      <c r="E19" s="154">
        <f t="shared" si="7"/>
        <v>7300</v>
      </c>
      <c r="F19" s="154">
        <f t="shared" si="7"/>
        <v>0</v>
      </c>
      <c r="G19" s="154">
        <f t="shared" si="7"/>
        <v>0</v>
      </c>
      <c r="H19" s="154">
        <f t="shared" si="7"/>
        <v>7300</v>
      </c>
      <c r="I19" s="154">
        <f t="shared" si="7"/>
        <v>7300</v>
      </c>
      <c r="J19" s="154">
        <f t="shared" si="7"/>
        <v>0</v>
      </c>
      <c r="K19" s="154">
        <f t="shared" si="7"/>
        <v>7300</v>
      </c>
      <c r="L19" s="154">
        <f t="shared" si="7"/>
        <v>7300</v>
      </c>
      <c r="M19" s="154">
        <f t="shared" si="7"/>
        <v>0</v>
      </c>
      <c r="N19" s="154">
        <f t="shared" si="7"/>
        <v>0</v>
      </c>
      <c r="O19" s="154">
        <f t="shared" si="7"/>
        <v>0</v>
      </c>
      <c r="P19" s="154">
        <f t="shared" si="7"/>
        <v>0</v>
      </c>
      <c r="Q19" s="154">
        <f t="shared" si="7"/>
        <v>0</v>
      </c>
      <c r="R19" s="154"/>
      <c r="S19" s="154"/>
      <c r="T19" s="154">
        <f t="shared" si="7"/>
        <v>0</v>
      </c>
      <c r="U19" s="154"/>
      <c r="V19" s="154"/>
      <c r="W19" s="154">
        <f t="shared" si="7"/>
        <v>7300</v>
      </c>
      <c r="X19" s="154"/>
      <c r="Y19" s="154"/>
      <c r="Z19" s="154">
        <f t="shared" si="7"/>
        <v>0</v>
      </c>
      <c r="AA19" s="154"/>
      <c r="AB19" s="154"/>
      <c r="AC19" s="154">
        <f t="shared" si="7"/>
        <v>0</v>
      </c>
      <c r="AD19" s="154"/>
      <c r="AE19" s="154"/>
      <c r="AF19" s="154">
        <f t="shared" si="7"/>
        <v>0</v>
      </c>
      <c r="AG19" s="154"/>
      <c r="AH19" s="154"/>
      <c r="AI19" s="154">
        <f t="shared" si="7"/>
        <v>0</v>
      </c>
      <c r="AJ19" s="154"/>
      <c r="AK19" s="154"/>
      <c r="AL19" s="154">
        <f t="shared" si="7"/>
        <v>0</v>
      </c>
      <c r="AM19" s="154"/>
      <c r="AN19" s="154"/>
      <c r="AO19" s="154">
        <f t="shared" si="7"/>
        <v>0</v>
      </c>
      <c r="AP19" s="154">
        <f t="shared" si="7"/>
        <v>0</v>
      </c>
      <c r="AQ19" s="154">
        <f t="shared" si="7"/>
        <v>0</v>
      </c>
      <c r="AR19" s="154">
        <f t="shared" si="7"/>
        <v>0</v>
      </c>
      <c r="AS19" s="154">
        <f t="shared" si="7"/>
        <v>0</v>
      </c>
      <c r="AT19" s="154">
        <f t="shared" si="7"/>
        <v>0</v>
      </c>
      <c r="AU19" s="155"/>
      <c r="AV19" s="155"/>
      <c r="AW19" s="131"/>
      <c r="AX19" s="157"/>
      <c r="AY19" s="131"/>
      <c r="AZ19" s="152"/>
      <c r="BA19" s="131"/>
      <c r="BB19" s="131"/>
      <c r="BC19" s="131"/>
    </row>
    <row r="20" spans="1:55" s="132" customFormat="1" ht="15.75">
      <c r="A20" s="128">
        <v>5</v>
      </c>
      <c r="B20" s="153" t="str">
        <f>B505</f>
        <v>SỞ THÔNG TIN VÀ TRUYỀN THÔNG</v>
      </c>
      <c r="C20" s="633">
        <f t="shared" ref="C20:AT20" si="8">C505</f>
        <v>0</v>
      </c>
      <c r="D20" s="154">
        <f t="shared" si="8"/>
        <v>44131</v>
      </c>
      <c r="E20" s="154">
        <f t="shared" si="8"/>
        <v>44131</v>
      </c>
      <c r="F20" s="154">
        <f t="shared" si="8"/>
        <v>0</v>
      </c>
      <c r="G20" s="154">
        <f t="shared" si="8"/>
        <v>0</v>
      </c>
      <c r="H20" s="154">
        <f t="shared" si="8"/>
        <v>44131</v>
      </c>
      <c r="I20" s="154">
        <f t="shared" si="8"/>
        <v>44131</v>
      </c>
      <c r="J20" s="154">
        <f t="shared" si="8"/>
        <v>0</v>
      </c>
      <c r="K20" s="154">
        <f t="shared" si="8"/>
        <v>44131</v>
      </c>
      <c r="L20" s="154">
        <f t="shared" si="8"/>
        <v>44131</v>
      </c>
      <c r="M20" s="154">
        <f t="shared" si="8"/>
        <v>0</v>
      </c>
      <c r="N20" s="154">
        <f t="shared" si="8"/>
        <v>0</v>
      </c>
      <c r="O20" s="154">
        <f t="shared" si="8"/>
        <v>0</v>
      </c>
      <c r="P20" s="154">
        <f t="shared" si="8"/>
        <v>0</v>
      </c>
      <c r="Q20" s="154">
        <f>Q505</f>
        <v>0</v>
      </c>
      <c r="R20" s="154"/>
      <c r="S20" s="154"/>
      <c r="T20" s="154">
        <f t="shared" si="8"/>
        <v>0</v>
      </c>
      <c r="U20" s="154"/>
      <c r="V20" s="154"/>
      <c r="W20" s="154">
        <f t="shared" si="8"/>
        <v>15000</v>
      </c>
      <c r="X20" s="154"/>
      <c r="Y20" s="154"/>
      <c r="Z20" s="154">
        <f t="shared" si="8"/>
        <v>0</v>
      </c>
      <c r="AA20" s="154"/>
      <c r="AB20" s="154"/>
      <c r="AC20" s="154">
        <f t="shared" si="8"/>
        <v>15000</v>
      </c>
      <c r="AD20" s="154"/>
      <c r="AE20" s="154"/>
      <c r="AF20" s="154">
        <f t="shared" si="8"/>
        <v>0</v>
      </c>
      <c r="AG20" s="154"/>
      <c r="AH20" s="154"/>
      <c r="AI20" s="154">
        <f t="shared" si="8"/>
        <v>14131</v>
      </c>
      <c r="AJ20" s="154"/>
      <c r="AK20" s="154"/>
      <c r="AL20" s="154">
        <f t="shared" si="8"/>
        <v>0</v>
      </c>
      <c r="AM20" s="154"/>
      <c r="AN20" s="154"/>
      <c r="AO20" s="154">
        <f t="shared" si="8"/>
        <v>0</v>
      </c>
      <c r="AP20" s="154">
        <f t="shared" si="8"/>
        <v>0</v>
      </c>
      <c r="AQ20" s="154">
        <f t="shared" si="8"/>
        <v>0</v>
      </c>
      <c r="AR20" s="154">
        <f t="shared" si="8"/>
        <v>0</v>
      </c>
      <c r="AS20" s="154">
        <f t="shared" si="8"/>
        <v>0</v>
      </c>
      <c r="AT20" s="154">
        <f t="shared" si="8"/>
        <v>0</v>
      </c>
      <c r="AU20" s="155"/>
      <c r="AV20" s="155"/>
      <c r="AW20" s="131"/>
      <c r="AX20" s="157"/>
      <c r="AY20" s="131"/>
      <c r="AZ20" s="152"/>
      <c r="BA20" s="131"/>
      <c r="BB20" s="131"/>
      <c r="BC20" s="131"/>
    </row>
    <row r="21" spans="1:55" s="161" customFormat="1" ht="15.75">
      <c r="A21" s="147" t="s">
        <v>610</v>
      </c>
      <c r="B21" s="158" t="s">
        <v>611</v>
      </c>
      <c r="C21" s="633">
        <f t="shared" ref="C21:AI22" si="9">C509</f>
        <v>0</v>
      </c>
      <c r="D21" s="149">
        <f t="shared" si="9"/>
        <v>2603000.2018499998</v>
      </c>
      <c r="E21" s="149">
        <f t="shared" si="9"/>
        <v>2367534.1639999999</v>
      </c>
      <c r="F21" s="149">
        <f t="shared" si="9"/>
        <v>3947.3059999999996</v>
      </c>
      <c r="G21" s="149">
        <f t="shared" si="9"/>
        <v>3610.42</v>
      </c>
      <c r="H21" s="149">
        <f t="shared" si="9"/>
        <v>2432353.0698499996</v>
      </c>
      <c r="I21" s="149">
        <f t="shared" si="9"/>
        <v>2300314.057</v>
      </c>
      <c r="J21" s="149">
        <f t="shared" si="9"/>
        <v>132039.01285</v>
      </c>
      <c r="K21" s="149">
        <f t="shared" si="9"/>
        <v>826978.9</v>
      </c>
      <c r="L21" s="149">
        <f t="shared" si="9"/>
        <v>769478.9</v>
      </c>
      <c r="M21" s="149">
        <f t="shared" si="9"/>
        <v>57500</v>
      </c>
      <c r="N21" s="149">
        <f t="shared" si="9"/>
        <v>1605374.1698499999</v>
      </c>
      <c r="O21" s="149">
        <f t="shared" si="9"/>
        <v>1530835.1570000001</v>
      </c>
      <c r="P21" s="149">
        <f t="shared" si="9"/>
        <v>74539.012849999999</v>
      </c>
      <c r="Q21" s="149">
        <f>Q509</f>
        <v>413831.35699999996</v>
      </c>
      <c r="R21" s="149"/>
      <c r="S21" s="149"/>
      <c r="T21" s="149">
        <f t="shared" si="9"/>
        <v>0</v>
      </c>
      <c r="U21" s="149"/>
      <c r="V21" s="149"/>
      <c r="W21" s="149">
        <f t="shared" si="9"/>
        <v>623883.92000000004</v>
      </c>
      <c r="X21" s="149"/>
      <c r="Y21" s="149"/>
      <c r="Z21" s="149">
        <f t="shared" si="9"/>
        <v>34258</v>
      </c>
      <c r="AA21" s="149"/>
      <c r="AB21" s="149"/>
      <c r="AC21" s="149">
        <f t="shared" si="9"/>
        <v>672247.8</v>
      </c>
      <c r="AD21" s="149"/>
      <c r="AE21" s="149"/>
      <c r="AF21" s="149">
        <f t="shared" si="9"/>
        <v>23242</v>
      </c>
      <c r="AG21" s="149"/>
      <c r="AH21" s="149"/>
      <c r="AI21" s="149">
        <f t="shared" si="9"/>
        <v>590350.79</v>
      </c>
      <c r="AJ21" s="149"/>
      <c r="AK21" s="149"/>
      <c r="AL21" s="149">
        <f>AL510+AL567+AL682+AL778+AL883+AL1003+AL1135+AL1227+AL1347+AL1439</f>
        <v>0</v>
      </c>
      <c r="AM21" s="149"/>
      <c r="AN21" s="149"/>
      <c r="AO21" s="149"/>
      <c r="AP21" s="149"/>
      <c r="AQ21" s="149"/>
      <c r="AR21" s="149"/>
      <c r="AS21" s="149"/>
      <c r="AT21" s="149"/>
      <c r="AU21" s="159"/>
      <c r="AV21" s="159"/>
      <c r="AW21" s="131"/>
      <c r="AX21" s="160"/>
      <c r="AY21" s="131"/>
      <c r="AZ21" s="152"/>
      <c r="BA21" s="131"/>
      <c r="BB21" s="160"/>
      <c r="BC21" s="160"/>
    </row>
    <row r="22" spans="1:55" s="165" customFormat="1" ht="15.75">
      <c r="A22" s="147" t="s">
        <v>18</v>
      </c>
      <c r="B22" s="162" t="str">
        <f>B510</f>
        <v>THÀNH PHỐ ĐIỆN BIÊN PHỦ</v>
      </c>
      <c r="C22" s="633">
        <f t="shared" si="9"/>
        <v>0</v>
      </c>
      <c r="D22" s="163">
        <f>D510</f>
        <v>138789.4</v>
      </c>
      <c r="E22" s="163">
        <f t="shared" si="9"/>
        <v>73213.399999999994</v>
      </c>
      <c r="F22" s="163">
        <f t="shared" si="9"/>
        <v>0</v>
      </c>
      <c r="G22" s="163">
        <f t="shared" si="9"/>
        <v>0</v>
      </c>
      <c r="H22" s="163">
        <f t="shared" si="9"/>
        <v>130712.9</v>
      </c>
      <c r="I22" s="163">
        <f t="shared" si="9"/>
        <v>73212.899999999994</v>
      </c>
      <c r="J22" s="163">
        <f t="shared" si="9"/>
        <v>57500</v>
      </c>
      <c r="K22" s="163">
        <f t="shared" si="9"/>
        <v>90658</v>
      </c>
      <c r="L22" s="163">
        <f t="shared" si="9"/>
        <v>33158</v>
      </c>
      <c r="M22" s="163">
        <f t="shared" si="9"/>
        <v>57500</v>
      </c>
      <c r="N22" s="163">
        <f>N510</f>
        <v>40054.9</v>
      </c>
      <c r="O22" s="163">
        <f t="shared" si="9"/>
        <v>40054.9</v>
      </c>
      <c r="P22" s="163">
        <f t="shared" si="9"/>
        <v>0</v>
      </c>
      <c r="Q22" s="163">
        <f>Q510</f>
        <v>33158</v>
      </c>
      <c r="R22" s="163"/>
      <c r="S22" s="163"/>
      <c r="T22" s="163">
        <f t="shared" si="9"/>
        <v>0</v>
      </c>
      <c r="U22" s="163"/>
      <c r="V22" s="163"/>
      <c r="W22" s="163">
        <f t="shared" si="9"/>
        <v>15836.7</v>
      </c>
      <c r="X22" s="163"/>
      <c r="Y22" s="163"/>
      <c r="Z22" s="163">
        <f t="shared" si="9"/>
        <v>34258</v>
      </c>
      <c r="AA22" s="163"/>
      <c r="AB22" s="163"/>
      <c r="AC22" s="163">
        <f t="shared" si="9"/>
        <v>12087</v>
      </c>
      <c r="AD22" s="163"/>
      <c r="AE22" s="163"/>
      <c r="AF22" s="163">
        <f t="shared" si="9"/>
        <v>23242</v>
      </c>
      <c r="AG22" s="163"/>
      <c r="AH22" s="163"/>
      <c r="AI22" s="163">
        <f t="shared" si="9"/>
        <v>12131.2</v>
      </c>
      <c r="AJ22" s="163"/>
      <c r="AK22" s="163"/>
      <c r="AL22" s="163">
        <f t="shared" ref="AL22:AT22" si="10">AL510</f>
        <v>0</v>
      </c>
      <c r="AM22" s="163"/>
      <c r="AN22" s="163"/>
      <c r="AO22" s="163">
        <f t="shared" si="10"/>
        <v>0</v>
      </c>
      <c r="AP22" s="163">
        <f t="shared" si="10"/>
        <v>0</v>
      </c>
      <c r="AQ22" s="163">
        <f t="shared" si="10"/>
        <v>0</v>
      </c>
      <c r="AR22" s="163">
        <f t="shared" si="10"/>
        <v>0</v>
      </c>
      <c r="AS22" s="163">
        <f t="shared" si="10"/>
        <v>0</v>
      </c>
      <c r="AT22" s="163">
        <f t="shared" si="10"/>
        <v>0</v>
      </c>
      <c r="AU22" s="162"/>
      <c r="AV22" s="162"/>
      <c r="AW22" s="160"/>
      <c r="AX22" s="162"/>
      <c r="AY22" s="160"/>
      <c r="AZ22" s="164"/>
      <c r="BA22" s="160"/>
      <c r="BB22" s="162"/>
      <c r="BC22" s="162"/>
    </row>
    <row r="23" spans="1:55" s="165" customFormat="1" ht="31.5">
      <c r="A23" s="147" t="s">
        <v>612</v>
      </c>
      <c r="B23" s="158" t="s">
        <v>613</v>
      </c>
      <c r="C23" s="633"/>
      <c r="D23" s="163">
        <f t="shared" ref="D23:AI24" si="11">D31+D38+D51</f>
        <v>62630.400000000001</v>
      </c>
      <c r="E23" s="163">
        <f t="shared" si="11"/>
        <v>54554.400000000001</v>
      </c>
      <c r="F23" s="163">
        <f t="shared" si="11"/>
        <v>0</v>
      </c>
      <c r="G23" s="163">
        <f t="shared" si="11"/>
        <v>0</v>
      </c>
      <c r="H23" s="163">
        <f>H31+H38+H51</f>
        <v>54554.400000000001</v>
      </c>
      <c r="I23" s="163">
        <f t="shared" si="11"/>
        <v>33396.400000000001</v>
      </c>
      <c r="J23" s="163">
        <f t="shared" si="11"/>
        <v>21158</v>
      </c>
      <c r="K23" s="163">
        <f t="shared" si="11"/>
        <v>33158</v>
      </c>
      <c r="L23" s="163">
        <f t="shared" si="11"/>
        <v>12000</v>
      </c>
      <c r="M23" s="163">
        <f t="shared" si="11"/>
        <v>21158</v>
      </c>
      <c r="N23" s="163">
        <f t="shared" si="11"/>
        <v>21396.400000000001</v>
      </c>
      <c r="O23" s="163">
        <f t="shared" si="11"/>
        <v>21396.400000000001</v>
      </c>
      <c r="P23" s="163">
        <f t="shared" si="11"/>
        <v>0</v>
      </c>
      <c r="Q23" s="163">
        <f t="shared" si="11"/>
        <v>12000</v>
      </c>
      <c r="R23" s="163"/>
      <c r="S23" s="163"/>
      <c r="T23" s="163">
        <f t="shared" si="11"/>
        <v>0</v>
      </c>
      <c r="U23" s="163"/>
      <c r="V23" s="163"/>
      <c r="W23" s="163">
        <f t="shared" si="11"/>
        <v>9336.7000000000007</v>
      </c>
      <c r="X23" s="163"/>
      <c r="Y23" s="163"/>
      <c r="Z23" s="163">
        <f t="shared" si="11"/>
        <v>15258</v>
      </c>
      <c r="AA23" s="163"/>
      <c r="AB23" s="163"/>
      <c r="AC23" s="163">
        <f t="shared" si="11"/>
        <v>5000</v>
      </c>
      <c r="AD23" s="163"/>
      <c r="AE23" s="163"/>
      <c r="AF23" s="163">
        <f t="shared" si="11"/>
        <v>5900</v>
      </c>
      <c r="AG23" s="163"/>
      <c r="AH23" s="163"/>
      <c r="AI23" s="163">
        <f t="shared" si="11"/>
        <v>7059.7</v>
      </c>
      <c r="AJ23" s="163"/>
      <c r="AK23" s="163"/>
      <c r="AL23" s="163"/>
      <c r="AM23" s="163"/>
      <c r="AN23" s="163"/>
      <c r="AO23" s="163"/>
      <c r="AP23" s="163"/>
      <c r="AQ23" s="163"/>
      <c r="AR23" s="163"/>
      <c r="AS23" s="163"/>
      <c r="AT23" s="163"/>
      <c r="AU23" s="162"/>
      <c r="AV23" s="162"/>
      <c r="AW23" s="160"/>
      <c r="AX23" s="162"/>
      <c r="AY23" s="160"/>
      <c r="AZ23" s="164"/>
      <c r="BA23" s="160"/>
      <c r="BB23" s="162"/>
      <c r="BC23" s="162"/>
    </row>
    <row r="24" spans="1:55" s="168" customFormat="1" ht="15.75">
      <c r="A24" s="128">
        <v>1</v>
      </c>
      <c r="B24" s="166" t="s">
        <v>614</v>
      </c>
      <c r="C24" s="633"/>
      <c r="D24" s="154">
        <f>D32+D39+D52</f>
        <v>62630.400000000001</v>
      </c>
      <c r="E24" s="154">
        <f t="shared" si="11"/>
        <v>54554.400000000001</v>
      </c>
      <c r="F24" s="154">
        <f t="shared" si="11"/>
        <v>0</v>
      </c>
      <c r="G24" s="154">
        <f t="shared" si="11"/>
        <v>0</v>
      </c>
      <c r="H24" s="154">
        <f t="shared" si="11"/>
        <v>54554.400000000001</v>
      </c>
      <c r="I24" s="154">
        <f>I32+I39+I52</f>
        <v>33396.400000000001</v>
      </c>
      <c r="J24" s="154">
        <f t="shared" si="11"/>
        <v>21158</v>
      </c>
      <c r="K24" s="154">
        <f t="shared" si="11"/>
        <v>33158</v>
      </c>
      <c r="L24" s="154">
        <f t="shared" si="11"/>
        <v>12000</v>
      </c>
      <c r="M24" s="154">
        <f t="shared" si="11"/>
        <v>21158</v>
      </c>
      <c r="N24" s="154">
        <f>N32+N39+N52</f>
        <v>21396.400000000001</v>
      </c>
      <c r="O24" s="154">
        <f t="shared" si="11"/>
        <v>21396.400000000001</v>
      </c>
      <c r="P24" s="154">
        <f t="shared" si="11"/>
        <v>0</v>
      </c>
      <c r="Q24" s="154">
        <f t="shared" si="11"/>
        <v>12000</v>
      </c>
      <c r="R24" s="154"/>
      <c r="S24" s="154"/>
      <c r="T24" s="154">
        <f t="shared" si="11"/>
        <v>0</v>
      </c>
      <c r="U24" s="154"/>
      <c r="V24" s="154"/>
      <c r="W24" s="154">
        <f t="shared" si="11"/>
        <v>9336.7000000000007</v>
      </c>
      <c r="X24" s="154"/>
      <c r="Y24" s="154"/>
      <c r="Z24" s="154">
        <f t="shared" si="11"/>
        <v>15258</v>
      </c>
      <c r="AA24" s="154"/>
      <c r="AB24" s="154"/>
      <c r="AC24" s="154">
        <f t="shared" si="11"/>
        <v>5000</v>
      </c>
      <c r="AD24" s="154"/>
      <c r="AE24" s="154"/>
      <c r="AF24" s="154">
        <f t="shared" si="11"/>
        <v>5900</v>
      </c>
      <c r="AG24" s="154"/>
      <c r="AH24" s="154"/>
      <c r="AI24" s="154">
        <f t="shared" si="11"/>
        <v>7059.7</v>
      </c>
      <c r="AJ24" s="154"/>
      <c r="AK24" s="154"/>
      <c r="AL24" s="154"/>
      <c r="AM24" s="154"/>
      <c r="AN24" s="154"/>
      <c r="AO24" s="154"/>
      <c r="AP24" s="154"/>
      <c r="AQ24" s="154"/>
      <c r="AR24" s="154"/>
      <c r="AS24" s="154"/>
      <c r="AT24" s="154"/>
      <c r="AU24" s="167"/>
      <c r="AV24" s="167"/>
      <c r="AW24" s="131"/>
      <c r="AX24" s="167"/>
      <c r="AY24" s="131"/>
      <c r="AZ24" s="152"/>
      <c r="BA24" s="131"/>
      <c r="BB24" s="167"/>
      <c r="BC24" s="167"/>
    </row>
    <row r="25" spans="1:55" s="165" customFormat="1" ht="15.75">
      <c r="A25" s="147" t="s">
        <v>615</v>
      </c>
      <c r="B25" s="162" t="s">
        <v>616</v>
      </c>
      <c r="C25" s="633"/>
      <c r="D25" s="163">
        <f>D33+D40+D47+D53+D54+D34</f>
        <v>73650</v>
      </c>
      <c r="E25" s="163">
        <f t="shared" ref="E25:M25" si="12">E33+E40+E47+E53+E54+E34</f>
        <v>16150</v>
      </c>
      <c r="F25" s="163">
        <f t="shared" si="12"/>
        <v>0</v>
      </c>
      <c r="G25" s="163">
        <f t="shared" si="12"/>
        <v>0</v>
      </c>
      <c r="H25" s="163">
        <f t="shared" si="12"/>
        <v>73650</v>
      </c>
      <c r="I25" s="163">
        <f t="shared" si="12"/>
        <v>37308</v>
      </c>
      <c r="J25" s="163">
        <f t="shared" si="12"/>
        <v>36342</v>
      </c>
      <c r="K25" s="163">
        <f t="shared" si="12"/>
        <v>57500</v>
      </c>
      <c r="L25" s="163">
        <f t="shared" si="12"/>
        <v>21158</v>
      </c>
      <c r="M25" s="163">
        <f t="shared" si="12"/>
        <v>36342</v>
      </c>
      <c r="N25" s="163">
        <f>N33+N40+N47+N53+N54+N34</f>
        <v>16150</v>
      </c>
      <c r="O25" s="163">
        <f>O33+O40+O47+O53+O54+O34</f>
        <v>16150</v>
      </c>
      <c r="P25" s="163">
        <f t="shared" ref="P25:AL25" si="13">P33+P40+P47+P53+P54</f>
        <v>0</v>
      </c>
      <c r="Q25" s="163">
        <f t="shared" si="13"/>
        <v>21158</v>
      </c>
      <c r="R25" s="163"/>
      <c r="S25" s="163"/>
      <c r="T25" s="163">
        <f t="shared" si="13"/>
        <v>0</v>
      </c>
      <c r="U25" s="163"/>
      <c r="V25" s="163"/>
      <c r="W25" s="163">
        <f t="shared" si="13"/>
        <v>6500</v>
      </c>
      <c r="X25" s="163"/>
      <c r="Y25" s="163"/>
      <c r="Z25" s="163">
        <f t="shared" si="13"/>
        <v>19000</v>
      </c>
      <c r="AA25" s="163"/>
      <c r="AB25" s="163"/>
      <c r="AC25" s="163">
        <f t="shared" si="13"/>
        <v>2690</v>
      </c>
      <c r="AD25" s="163"/>
      <c r="AE25" s="163"/>
      <c r="AF25" s="163">
        <f t="shared" si="13"/>
        <v>17342</v>
      </c>
      <c r="AG25" s="163"/>
      <c r="AH25" s="163"/>
      <c r="AI25" s="163">
        <f t="shared" si="13"/>
        <v>2563</v>
      </c>
      <c r="AJ25" s="163"/>
      <c r="AK25" s="163"/>
      <c r="AL25" s="163">
        <f t="shared" si="13"/>
        <v>0</v>
      </c>
      <c r="AM25" s="163"/>
      <c r="AN25" s="163"/>
      <c r="AO25" s="163"/>
      <c r="AP25" s="163"/>
      <c r="AQ25" s="163"/>
      <c r="AR25" s="163"/>
      <c r="AS25" s="163"/>
      <c r="AT25" s="163"/>
      <c r="AU25" s="162"/>
      <c r="AV25" s="162"/>
      <c r="AW25" s="160"/>
      <c r="AX25" s="162"/>
      <c r="AY25" s="160"/>
      <c r="AZ25" s="164"/>
      <c r="BA25" s="160"/>
      <c r="BB25" s="162"/>
      <c r="BC25" s="162"/>
    </row>
    <row r="26" spans="1:55" s="165" customFormat="1" ht="31.5">
      <c r="A26" s="147" t="s">
        <v>617</v>
      </c>
      <c r="B26" s="158" t="s">
        <v>618</v>
      </c>
      <c r="C26" s="633">
        <f>C28</f>
        <v>0</v>
      </c>
      <c r="D26" s="163">
        <f t="shared" ref="D26:M26" si="14">D28</f>
        <v>2509</v>
      </c>
      <c r="E26" s="163">
        <f t="shared" si="14"/>
        <v>2509</v>
      </c>
      <c r="F26" s="163">
        <f t="shared" si="14"/>
        <v>0</v>
      </c>
      <c r="G26" s="163">
        <f t="shared" si="14"/>
        <v>0</v>
      </c>
      <c r="H26" s="163">
        <f t="shared" si="14"/>
        <v>2508.5</v>
      </c>
      <c r="I26" s="163">
        <f t="shared" si="14"/>
        <v>2508.5</v>
      </c>
      <c r="J26" s="163">
        <f t="shared" si="14"/>
        <v>0</v>
      </c>
      <c r="K26" s="163">
        <f t="shared" si="14"/>
        <v>0</v>
      </c>
      <c r="L26" s="163">
        <f t="shared" si="14"/>
        <v>0</v>
      </c>
      <c r="M26" s="163">
        <f t="shared" si="14"/>
        <v>0</v>
      </c>
      <c r="N26" s="163">
        <f>N28</f>
        <v>2508.5</v>
      </c>
      <c r="O26" s="163">
        <f t="shared" ref="O26:AI26" si="15">O28</f>
        <v>2508.5</v>
      </c>
      <c r="P26" s="163">
        <f t="shared" si="15"/>
        <v>0</v>
      </c>
      <c r="Q26" s="163">
        <f t="shared" si="15"/>
        <v>0</v>
      </c>
      <c r="R26" s="163"/>
      <c r="S26" s="163"/>
      <c r="T26" s="163">
        <f t="shared" si="15"/>
        <v>0</v>
      </c>
      <c r="U26" s="163"/>
      <c r="V26" s="163"/>
      <c r="W26" s="163">
        <f t="shared" si="15"/>
        <v>0</v>
      </c>
      <c r="X26" s="163"/>
      <c r="Y26" s="163"/>
      <c r="Z26" s="163">
        <f t="shared" si="15"/>
        <v>0</v>
      </c>
      <c r="AA26" s="163"/>
      <c r="AB26" s="163"/>
      <c r="AC26" s="163">
        <f t="shared" si="15"/>
        <v>0</v>
      </c>
      <c r="AD26" s="163"/>
      <c r="AE26" s="163"/>
      <c r="AF26" s="163">
        <f t="shared" si="15"/>
        <v>0</v>
      </c>
      <c r="AG26" s="163"/>
      <c r="AH26" s="163"/>
      <c r="AI26" s="163">
        <f t="shared" si="15"/>
        <v>2508.5</v>
      </c>
      <c r="AJ26" s="163"/>
      <c r="AK26" s="163"/>
      <c r="AL26" s="163"/>
      <c r="AM26" s="163"/>
      <c r="AN26" s="163"/>
      <c r="AO26" s="163"/>
      <c r="AP26" s="163"/>
      <c r="AQ26" s="163"/>
      <c r="AR26" s="163"/>
      <c r="AS26" s="163"/>
      <c r="AT26" s="163"/>
      <c r="AU26" s="162"/>
      <c r="AV26" s="162"/>
      <c r="AW26" s="160"/>
      <c r="AX26" s="162"/>
      <c r="AY26" s="160"/>
      <c r="AZ26" s="164"/>
      <c r="BA26" s="160"/>
      <c r="BB26" s="162"/>
      <c r="BC26" s="162"/>
    </row>
    <row r="27" spans="1:55" s="165" customFormat="1" ht="15.75">
      <c r="A27" s="147" t="s">
        <v>619</v>
      </c>
      <c r="B27" s="162" t="str">
        <f t="shared" ref="B27:AL27" si="16">B44</f>
        <v>Các thôn còn lại</v>
      </c>
      <c r="C27" s="633">
        <f t="shared" si="16"/>
        <v>0</v>
      </c>
      <c r="D27" s="162">
        <f t="shared" si="16"/>
        <v>0</v>
      </c>
      <c r="E27" s="162">
        <f t="shared" si="16"/>
        <v>0</v>
      </c>
      <c r="F27" s="162">
        <f t="shared" si="16"/>
        <v>0</v>
      </c>
      <c r="G27" s="162">
        <f t="shared" si="16"/>
        <v>0</v>
      </c>
      <c r="H27" s="162">
        <f t="shared" si="16"/>
        <v>0</v>
      </c>
      <c r="I27" s="162">
        <f t="shared" si="16"/>
        <v>0</v>
      </c>
      <c r="J27" s="162">
        <f t="shared" si="16"/>
        <v>0</v>
      </c>
      <c r="K27" s="162">
        <f t="shared" si="16"/>
        <v>0</v>
      </c>
      <c r="L27" s="162">
        <f t="shared" si="16"/>
        <v>0</v>
      </c>
      <c r="M27" s="162">
        <f t="shared" si="16"/>
        <v>0</v>
      </c>
      <c r="N27" s="162">
        <f t="shared" si="16"/>
        <v>0</v>
      </c>
      <c r="O27" s="162">
        <f t="shared" si="16"/>
        <v>0</v>
      </c>
      <c r="P27" s="162">
        <f t="shared" si="16"/>
        <v>0</v>
      </c>
      <c r="Q27" s="162">
        <f t="shared" si="16"/>
        <v>0</v>
      </c>
      <c r="R27" s="162"/>
      <c r="S27" s="162"/>
      <c r="T27" s="162">
        <f t="shared" si="16"/>
        <v>0</v>
      </c>
      <c r="U27" s="162"/>
      <c r="V27" s="162"/>
      <c r="W27" s="162">
        <f t="shared" si="16"/>
        <v>0</v>
      </c>
      <c r="X27" s="162"/>
      <c r="Y27" s="162"/>
      <c r="Z27" s="162">
        <f t="shared" si="16"/>
        <v>0</v>
      </c>
      <c r="AA27" s="162"/>
      <c r="AB27" s="162"/>
      <c r="AC27" s="162">
        <f t="shared" si="16"/>
        <v>0</v>
      </c>
      <c r="AD27" s="162"/>
      <c r="AE27" s="162"/>
      <c r="AF27" s="162">
        <f t="shared" si="16"/>
        <v>0</v>
      </c>
      <c r="AG27" s="162"/>
      <c r="AH27" s="162"/>
      <c r="AI27" s="162">
        <f t="shared" si="16"/>
        <v>0</v>
      </c>
      <c r="AJ27" s="162"/>
      <c r="AK27" s="162"/>
      <c r="AL27" s="162">
        <f t="shared" si="16"/>
        <v>0</v>
      </c>
      <c r="AM27" s="162"/>
      <c r="AN27" s="162"/>
      <c r="AO27" s="163"/>
      <c r="AP27" s="163"/>
      <c r="AQ27" s="163"/>
      <c r="AR27" s="163"/>
      <c r="AS27" s="163"/>
      <c r="AT27" s="163"/>
      <c r="AU27" s="162"/>
      <c r="AV27" s="162"/>
      <c r="AW27" s="160"/>
      <c r="AX27" s="162"/>
      <c r="AY27" s="160"/>
      <c r="AZ27" s="164"/>
      <c r="BA27" s="160"/>
      <c r="BB27" s="162"/>
      <c r="BC27" s="162"/>
    </row>
    <row r="28" spans="1:55" s="168" customFormat="1" ht="15.75">
      <c r="A28" s="128">
        <v>1</v>
      </c>
      <c r="B28" s="167" t="str">
        <f>B43</f>
        <v>Thôn Nà Pen 2</v>
      </c>
      <c r="C28" s="633">
        <f t="shared" ref="C28:AI28" si="17">C43</f>
        <v>0</v>
      </c>
      <c r="D28" s="154">
        <f t="shared" si="17"/>
        <v>2509</v>
      </c>
      <c r="E28" s="154">
        <f t="shared" si="17"/>
        <v>2509</v>
      </c>
      <c r="F28" s="154">
        <f t="shared" si="17"/>
        <v>0</v>
      </c>
      <c r="G28" s="154">
        <f t="shared" si="17"/>
        <v>0</v>
      </c>
      <c r="H28" s="154">
        <f t="shared" si="17"/>
        <v>2508.5</v>
      </c>
      <c r="I28" s="154">
        <f t="shared" si="17"/>
        <v>2508.5</v>
      </c>
      <c r="J28" s="154">
        <f t="shared" si="17"/>
        <v>0</v>
      </c>
      <c r="K28" s="154">
        <f t="shared" si="17"/>
        <v>0</v>
      </c>
      <c r="L28" s="154">
        <f t="shared" si="17"/>
        <v>0</v>
      </c>
      <c r="M28" s="154">
        <f t="shared" si="17"/>
        <v>0</v>
      </c>
      <c r="N28" s="154">
        <f t="shared" si="17"/>
        <v>2508.5</v>
      </c>
      <c r="O28" s="154">
        <f t="shared" si="17"/>
        <v>2508.5</v>
      </c>
      <c r="P28" s="154">
        <f t="shared" si="17"/>
        <v>0</v>
      </c>
      <c r="Q28" s="154">
        <f t="shared" si="17"/>
        <v>0</v>
      </c>
      <c r="R28" s="154"/>
      <c r="S28" s="154"/>
      <c r="T28" s="154">
        <f t="shared" si="17"/>
        <v>0</v>
      </c>
      <c r="U28" s="154"/>
      <c r="V28" s="154"/>
      <c r="W28" s="154">
        <f t="shared" si="17"/>
        <v>0</v>
      </c>
      <c r="X28" s="154"/>
      <c r="Y28" s="154"/>
      <c r="Z28" s="154">
        <f t="shared" si="17"/>
        <v>0</v>
      </c>
      <c r="AA28" s="154"/>
      <c r="AB28" s="154"/>
      <c r="AC28" s="154">
        <f t="shared" si="17"/>
        <v>0</v>
      </c>
      <c r="AD28" s="154"/>
      <c r="AE28" s="154"/>
      <c r="AF28" s="154">
        <f t="shared" si="17"/>
        <v>0</v>
      </c>
      <c r="AG28" s="154"/>
      <c r="AH28" s="154"/>
      <c r="AI28" s="154">
        <f t="shared" si="17"/>
        <v>2508.5</v>
      </c>
      <c r="AJ28" s="154"/>
      <c r="AK28" s="154"/>
      <c r="AL28" s="154"/>
      <c r="AM28" s="154"/>
      <c r="AN28" s="154"/>
      <c r="AO28" s="154"/>
      <c r="AP28" s="154"/>
      <c r="AQ28" s="154"/>
      <c r="AR28" s="154"/>
      <c r="AS28" s="154"/>
      <c r="AT28" s="154"/>
      <c r="AU28" s="167"/>
      <c r="AV28" s="167"/>
      <c r="AW28" s="131"/>
      <c r="AX28" s="167"/>
      <c r="AY28" s="131"/>
      <c r="AZ28" s="152"/>
      <c r="BA28" s="131"/>
      <c r="BB28" s="167"/>
      <c r="BC28" s="167"/>
    </row>
    <row r="29" spans="1:55" s="165" customFormat="1" ht="31.5">
      <c r="A29" s="169" t="s">
        <v>620</v>
      </c>
      <c r="B29" s="162" t="str">
        <f>B511</f>
        <v>DỰ ÁN 1: Giải quyết tình trạng thiếu đất ở, nhà ở, đất sản xuất, nước sinh hoạt</v>
      </c>
      <c r="C29" s="633">
        <f t="shared" ref="C29:AL32" si="18">C511</f>
        <v>0</v>
      </c>
      <c r="D29" s="163">
        <f t="shared" si="18"/>
        <v>13159.7</v>
      </c>
      <c r="E29" s="163">
        <f t="shared" si="18"/>
        <v>13159.7</v>
      </c>
      <c r="F29" s="163">
        <f t="shared" si="18"/>
        <v>0</v>
      </c>
      <c r="G29" s="163">
        <f t="shared" si="18"/>
        <v>0</v>
      </c>
      <c r="H29" s="163">
        <f t="shared" si="18"/>
        <v>13159.7</v>
      </c>
      <c r="I29" s="163">
        <f t="shared" si="18"/>
        <v>13159.7</v>
      </c>
      <c r="J29" s="163">
        <f t="shared" si="18"/>
        <v>0</v>
      </c>
      <c r="K29" s="163">
        <f t="shared" si="18"/>
        <v>0</v>
      </c>
      <c r="L29" s="163">
        <f t="shared" si="18"/>
        <v>0</v>
      </c>
      <c r="M29" s="163">
        <f t="shared" si="18"/>
        <v>0</v>
      </c>
      <c r="N29" s="163">
        <f t="shared" si="18"/>
        <v>13159.7</v>
      </c>
      <c r="O29" s="163">
        <f t="shared" si="18"/>
        <v>13159.7</v>
      </c>
      <c r="P29" s="163">
        <f t="shared" si="18"/>
        <v>0</v>
      </c>
      <c r="Q29" s="163">
        <f t="shared" si="18"/>
        <v>0</v>
      </c>
      <c r="R29" s="163"/>
      <c r="S29" s="163"/>
      <c r="T29" s="163">
        <f t="shared" si="18"/>
        <v>0</v>
      </c>
      <c r="U29" s="163"/>
      <c r="V29" s="163"/>
      <c r="W29" s="163">
        <f t="shared" si="18"/>
        <v>6199.7</v>
      </c>
      <c r="X29" s="163"/>
      <c r="Y29" s="163"/>
      <c r="Z29" s="163">
        <f t="shared" si="18"/>
        <v>0</v>
      </c>
      <c r="AA29" s="163"/>
      <c r="AB29" s="163"/>
      <c r="AC29" s="163">
        <f t="shared" si="18"/>
        <v>4397</v>
      </c>
      <c r="AD29" s="163"/>
      <c r="AE29" s="163"/>
      <c r="AF29" s="163">
        <f t="shared" si="18"/>
        <v>0</v>
      </c>
      <c r="AG29" s="163"/>
      <c r="AH29" s="163"/>
      <c r="AI29" s="163">
        <f t="shared" si="18"/>
        <v>2563</v>
      </c>
      <c r="AJ29" s="163"/>
      <c r="AK29" s="163"/>
      <c r="AL29" s="163">
        <f t="shared" si="18"/>
        <v>0</v>
      </c>
      <c r="AM29" s="163"/>
      <c r="AN29" s="163"/>
      <c r="AO29" s="163"/>
      <c r="AP29" s="163"/>
      <c r="AQ29" s="163"/>
      <c r="AR29" s="163"/>
      <c r="AS29" s="163"/>
      <c r="AT29" s="163"/>
      <c r="AU29" s="162"/>
      <c r="AV29" s="162"/>
      <c r="AW29" s="160"/>
      <c r="AX29" s="162"/>
      <c r="AY29" s="160"/>
      <c r="AZ29" s="164"/>
      <c r="BA29" s="160"/>
      <c r="BB29" s="162"/>
      <c r="BC29" s="162"/>
    </row>
    <row r="30" spans="1:55" s="165" customFormat="1" ht="15.75">
      <c r="A30" s="169" t="s">
        <v>621</v>
      </c>
      <c r="B30" s="162" t="str">
        <f>B512</f>
        <v>Nước sinh hoạt tập trung</v>
      </c>
      <c r="C30" s="633">
        <f t="shared" si="18"/>
        <v>0</v>
      </c>
      <c r="D30" s="163">
        <f t="shared" si="18"/>
        <v>8762.7000000000007</v>
      </c>
      <c r="E30" s="163">
        <f t="shared" si="18"/>
        <v>8762.7000000000007</v>
      </c>
      <c r="F30" s="163">
        <f t="shared" si="18"/>
        <v>0</v>
      </c>
      <c r="G30" s="163">
        <f t="shared" si="18"/>
        <v>0</v>
      </c>
      <c r="H30" s="163">
        <f t="shared" si="18"/>
        <v>8762.7000000000007</v>
      </c>
      <c r="I30" s="163">
        <f t="shared" si="18"/>
        <v>8762.7000000000007</v>
      </c>
      <c r="J30" s="163">
        <f t="shared" si="18"/>
        <v>0</v>
      </c>
      <c r="K30" s="163">
        <f t="shared" si="18"/>
        <v>0</v>
      </c>
      <c r="L30" s="163">
        <f t="shared" si="18"/>
        <v>0</v>
      </c>
      <c r="M30" s="163">
        <f t="shared" si="18"/>
        <v>0</v>
      </c>
      <c r="N30" s="163">
        <f t="shared" si="18"/>
        <v>8762.7000000000007</v>
      </c>
      <c r="O30" s="163">
        <f t="shared" si="18"/>
        <v>8762.7000000000007</v>
      </c>
      <c r="P30" s="163">
        <f t="shared" si="18"/>
        <v>0</v>
      </c>
      <c r="Q30" s="163">
        <f t="shared" si="18"/>
        <v>0</v>
      </c>
      <c r="R30" s="163"/>
      <c r="S30" s="163"/>
      <c r="T30" s="163">
        <f t="shared" si="18"/>
        <v>0</v>
      </c>
      <c r="U30" s="163"/>
      <c r="V30" s="163"/>
      <c r="W30" s="163">
        <f t="shared" si="18"/>
        <v>6199.7</v>
      </c>
      <c r="X30" s="163"/>
      <c r="Y30" s="163"/>
      <c r="Z30" s="163">
        <f t="shared" si="18"/>
        <v>0</v>
      </c>
      <c r="AA30" s="163"/>
      <c r="AB30" s="163"/>
      <c r="AC30" s="163">
        <f t="shared" si="18"/>
        <v>0</v>
      </c>
      <c r="AD30" s="163"/>
      <c r="AE30" s="163"/>
      <c r="AF30" s="163">
        <f t="shared" si="18"/>
        <v>0</v>
      </c>
      <c r="AG30" s="163"/>
      <c r="AH30" s="163"/>
      <c r="AI30" s="163">
        <f t="shared" si="18"/>
        <v>2563</v>
      </c>
      <c r="AJ30" s="163"/>
      <c r="AK30" s="163"/>
      <c r="AL30" s="163"/>
      <c r="AM30" s="163"/>
      <c r="AN30" s="163"/>
      <c r="AO30" s="163"/>
      <c r="AP30" s="163"/>
      <c r="AQ30" s="163"/>
      <c r="AR30" s="163"/>
      <c r="AS30" s="163"/>
      <c r="AT30" s="163"/>
      <c r="AU30" s="162"/>
      <c r="AV30" s="162"/>
      <c r="AW30" s="160"/>
      <c r="AX30" s="162"/>
      <c r="AY30" s="160"/>
      <c r="AZ30" s="164"/>
      <c r="BA30" s="160"/>
      <c r="BB30" s="162"/>
      <c r="BC30" s="162"/>
    </row>
    <row r="31" spans="1:55" s="168" customFormat="1" ht="31.5">
      <c r="A31" s="170" t="s">
        <v>612</v>
      </c>
      <c r="B31" s="158" t="str">
        <f>B513</f>
        <v xml:space="preserve">Các xã thực hiện theo Quyết định số 652/QĐ-TTg ngày 28/5/2022 </v>
      </c>
      <c r="C31" s="633">
        <f t="shared" si="18"/>
        <v>0</v>
      </c>
      <c r="D31" s="171">
        <f t="shared" si="18"/>
        <v>2199.6999999999998</v>
      </c>
      <c r="E31" s="171">
        <f t="shared" si="18"/>
        <v>2199.6999999999998</v>
      </c>
      <c r="F31" s="171">
        <f t="shared" si="18"/>
        <v>0</v>
      </c>
      <c r="G31" s="171">
        <f t="shared" si="18"/>
        <v>0</v>
      </c>
      <c r="H31" s="171">
        <f t="shared" si="18"/>
        <v>2199.6999999999998</v>
      </c>
      <c r="I31" s="171">
        <f t="shared" si="18"/>
        <v>2199.6999999999998</v>
      </c>
      <c r="J31" s="171">
        <f t="shared" si="18"/>
        <v>0</v>
      </c>
      <c r="K31" s="171">
        <f t="shared" si="18"/>
        <v>0</v>
      </c>
      <c r="L31" s="171">
        <f t="shared" si="18"/>
        <v>0</v>
      </c>
      <c r="M31" s="171">
        <f t="shared" si="18"/>
        <v>0</v>
      </c>
      <c r="N31" s="171">
        <f t="shared" si="18"/>
        <v>2199.6999999999998</v>
      </c>
      <c r="O31" s="171">
        <f t="shared" si="18"/>
        <v>2199.6999999999998</v>
      </c>
      <c r="P31" s="171">
        <f t="shared" si="18"/>
        <v>0</v>
      </c>
      <c r="Q31" s="171">
        <f t="shared" si="18"/>
        <v>0</v>
      </c>
      <c r="R31" s="171"/>
      <c r="S31" s="171"/>
      <c r="T31" s="171">
        <f t="shared" si="18"/>
        <v>0</v>
      </c>
      <c r="U31" s="171"/>
      <c r="V31" s="171"/>
      <c r="W31" s="171">
        <f t="shared" si="18"/>
        <v>2199.6999999999998</v>
      </c>
      <c r="X31" s="171"/>
      <c r="Y31" s="171"/>
      <c r="Z31" s="171">
        <f t="shared" si="18"/>
        <v>0</v>
      </c>
      <c r="AA31" s="171"/>
      <c r="AB31" s="171"/>
      <c r="AC31" s="171">
        <f t="shared" si="18"/>
        <v>0</v>
      </c>
      <c r="AD31" s="171"/>
      <c r="AE31" s="171"/>
      <c r="AF31" s="171">
        <f t="shared" si="18"/>
        <v>0</v>
      </c>
      <c r="AG31" s="171"/>
      <c r="AH31" s="171"/>
      <c r="AI31" s="171">
        <f t="shared" si="18"/>
        <v>0</v>
      </c>
      <c r="AJ31" s="171"/>
      <c r="AK31" s="171"/>
      <c r="AL31" s="171">
        <f t="shared" si="18"/>
        <v>0</v>
      </c>
      <c r="AM31" s="171"/>
      <c r="AN31" s="171"/>
      <c r="AO31" s="167"/>
      <c r="AP31" s="167"/>
      <c r="AQ31" s="167"/>
      <c r="AR31" s="167"/>
      <c r="AS31" s="167"/>
      <c r="AT31" s="167"/>
      <c r="AU31" s="167"/>
      <c r="AV31" s="167"/>
      <c r="AW31" s="131"/>
      <c r="AX31" s="167"/>
      <c r="AY31" s="131"/>
      <c r="AZ31" s="152"/>
      <c r="BA31" s="131"/>
      <c r="BB31" s="167"/>
      <c r="BC31" s="167"/>
    </row>
    <row r="32" spans="1:55" s="168" customFormat="1" ht="15.75">
      <c r="A32" s="170"/>
      <c r="B32" s="158" t="str">
        <f>B514</f>
        <v>Xã Pá Khoang</v>
      </c>
      <c r="C32" s="633">
        <f t="shared" si="18"/>
        <v>0</v>
      </c>
      <c r="D32" s="171">
        <f t="shared" si="18"/>
        <v>2199.6999999999998</v>
      </c>
      <c r="E32" s="171">
        <f t="shared" si="18"/>
        <v>2199.6999999999998</v>
      </c>
      <c r="F32" s="171">
        <f t="shared" si="18"/>
        <v>0</v>
      </c>
      <c r="G32" s="171">
        <f t="shared" si="18"/>
        <v>0</v>
      </c>
      <c r="H32" s="171">
        <f t="shared" si="18"/>
        <v>2199.6999999999998</v>
      </c>
      <c r="I32" s="171">
        <f t="shared" si="18"/>
        <v>2199.6999999999998</v>
      </c>
      <c r="J32" s="171">
        <f t="shared" si="18"/>
        <v>0</v>
      </c>
      <c r="K32" s="171">
        <f t="shared" si="18"/>
        <v>0</v>
      </c>
      <c r="L32" s="171">
        <f t="shared" si="18"/>
        <v>0</v>
      </c>
      <c r="M32" s="171">
        <f t="shared" si="18"/>
        <v>0</v>
      </c>
      <c r="N32" s="171">
        <f t="shared" si="18"/>
        <v>2199.6999999999998</v>
      </c>
      <c r="O32" s="171">
        <f t="shared" si="18"/>
        <v>2199.6999999999998</v>
      </c>
      <c r="P32" s="171">
        <f t="shared" si="18"/>
        <v>0</v>
      </c>
      <c r="Q32" s="171">
        <f t="shared" si="18"/>
        <v>0</v>
      </c>
      <c r="R32" s="171"/>
      <c r="S32" s="171"/>
      <c r="T32" s="171">
        <f t="shared" si="18"/>
        <v>0</v>
      </c>
      <c r="U32" s="171"/>
      <c r="V32" s="171"/>
      <c r="W32" s="171">
        <f t="shared" si="18"/>
        <v>2199.6999999999998</v>
      </c>
      <c r="X32" s="171"/>
      <c r="Y32" s="171"/>
      <c r="Z32" s="171">
        <f t="shared" si="18"/>
        <v>0</v>
      </c>
      <c r="AA32" s="171"/>
      <c r="AB32" s="171"/>
      <c r="AC32" s="171">
        <f t="shared" si="18"/>
        <v>0</v>
      </c>
      <c r="AD32" s="171"/>
      <c r="AE32" s="171"/>
      <c r="AF32" s="171">
        <f t="shared" si="18"/>
        <v>0</v>
      </c>
      <c r="AG32" s="171"/>
      <c r="AH32" s="171"/>
      <c r="AI32" s="171">
        <f t="shared" si="18"/>
        <v>0</v>
      </c>
      <c r="AJ32" s="171"/>
      <c r="AK32" s="171"/>
      <c r="AL32" s="154"/>
      <c r="AM32" s="154"/>
      <c r="AN32" s="154"/>
      <c r="AO32" s="167">
        <f t="shared" ref="AO32:AT32" si="19">AO514+AO529+AO552</f>
        <v>0</v>
      </c>
      <c r="AP32" s="167">
        <f t="shared" si="19"/>
        <v>0</v>
      </c>
      <c r="AQ32" s="167">
        <f t="shared" si="19"/>
        <v>0</v>
      </c>
      <c r="AR32" s="167">
        <f t="shared" si="19"/>
        <v>0</v>
      </c>
      <c r="AS32" s="167">
        <f t="shared" si="19"/>
        <v>0</v>
      </c>
      <c r="AT32" s="167">
        <f t="shared" si="19"/>
        <v>0</v>
      </c>
      <c r="AU32" s="167"/>
      <c r="AV32" s="167"/>
      <c r="AW32" s="131"/>
      <c r="AX32" s="167"/>
      <c r="AY32" s="131"/>
      <c r="AZ32" s="152"/>
      <c r="BA32" s="131"/>
      <c r="BB32" s="167"/>
      <c r="BC32" s="167"/>
    </row>
    <row r="33" spans="1:55" s="168" customFormat="1" ht="15.75">
      <c r="A33" s="170" t="s">
        <v>615</v>
      </c>
      <c r="B33" s="158" t="str">
        <f>B517</f>
        <v>Các xã còn lại</v>
      </c>
      <c r="C33" s="635">
        <f t="shared" ref="C33:AT33" si="20">C517</f>
        <v>0</v>
      </c>
      <c r="D33" s="171">
        <f t="shared" si="20"/>
        <v>6563</v>
      </c>
      <c r="E33" s="171">
        <f t="shared" si="20"/>
        <v>6563</v>
      </c>
      <c r="F33" s="171">
        <f t="shared" si="20"/>
        <v>0</v>
      </c>
      <c r="G33" s="171">
        <f t="shared" si="20"/>
        <v>0</v>
      </c>
      <c r="H33" s="171">
        <f t="shared" si="20"/>
        <v>6563</v>
      </c>
      <c r="I33" s="171">
        <f t="shared" si="20"/>
        <v>6563</v>
      </c>
      <c r="J33" s="171">
        <f t="shared" si="20"/>
        <v>0</v>
      </c>
      <c r="K33" s="171">
        <f t="shared" si="20"/>
        <v>0</v>
      </c>
      <c r="L33" s="171">
        <f t="shared" si="20"/>
        <v>0</v>
      </c>
      <c r="M33" s="171">
        <f t="shared" si="20"/>
        <v>0</v>
      </c>
      <c r="N33" s="171">
        <f t="shared" si="20"/>
        <v>6563</v>
      </c>
      <c r="O33" s="171">
        <f t="shared" si="20"/>
        <v>6563</v>
      </c>
      <c r="P33" s="171">
        <f t="shared" si="20"/>
        <v>0</v>
      </c>
      <c r="Q33" s="171">
        <f t="shared" si="20"/>
        <v>0</v>
      </c>
      <c r="R33" s="171"/>
      <c r="S33" s="171"/>
      <c r="T33" s="171">
        <f t="shared" si="20"/>
        <v>0</v>
      </c>
      <c r="U33" s="171"/>
      <c r="V33" s="171"/>
      <c r="W33" s="171">
        <f t="shared" si="20"/>
        <v>4000</v>
      </c>
      <c r="X33" s="171"/>
      <c r="Y33" s="171"/>
      <c r="Z33" s="171">
        <f t="shared" si="20"/>
        <v>0</v>
      </c>
      <c r="AA33" s="171"/>
      <c r="AB33" s="171"/>
      <c r="AC33" s="171">
        <f t="shared" si="20"/>
        <v>0</v>
      </c>
      <c r="AD33" s="171"/>
      <c r="AE33" s="171"/>
      <c r="AF33" s="171">
        <f t="shared" si="20"/>
        <v>0</v>
      </c>
      <c r="AG33" s="171"/>
      <c r="AH33" s="171"/>
      <c r="AI33" s="171">
        <f t="shared" si="20"/>
        <v>2563</v>
      </c>
      <c r="AJ33" s="171"/>
      <c r="AK33" s="171"/>
      <c r="AL33" s="171">
        <f t="shared" si="20"/>
        <v>0</v>
      </c>
      <c r="AM33" s="171"/>
      <c r="AN33" s="171"/>
      <c r="AO33" s="171">
        <f t="shared" si="20"/>
        <v>0</v>
      </c>
      <c r="AP33" s="171">
        <f t="shared" si="20"/>
        <v>0</v>
      </c>
      <c r="AQ33" s="171">
        <f t="shared" si="20"/>
        <v>0</v>
      </c>
      <c r="AR33" s="171">
        <f t="shared" si="20"/>
        <v>0</v>
      </c>
      <c r="AS33" s="171">
        <f t="shared" si="20"/>
        <v>0</v>
      </c>
      <c r="AT33" s="171">
        <f t="shared" si="20"/>
        <v>0</v>
      </c>
      <c r="AU33" s="167"/>
      <c r="AV33" s="167"/>
      <c r="AW33" s="131"/>
      <c r="AX33" s="167"/>
      <c r="AY33" s="131"/>
      <c r="AZ33" s="152"/>
      <c r="BA33" s="131"/>
      <c r="BB33" s="167"/>
      <c r="BC33" s="167"/>
    </row>
    <row r="34" spans="1:55" s="168" customFormat="1" ht="15.75">
      <c r="A34" s="170" t="s">
        <v>622</v>
      </c>
      <c r="B34" s="158" t="str">
        <f>B523</f>
        <v xml:space="preserve">Hỗ trợ đất ở, nhà ở, đất sản xuất </v>
      </c>
      <c r="C34" s="634">
        <f t="shared" ref="C34:AL34" si="21">C523</f>
        <v>0</v>
      </c>
      <c r="D34" s="171">
        <f t="shared" si="21"/>
        <v>4397</v>
      </c>
      <c r="E34" s="171">
        <f t="shared" si="21"/>
        <v>4397</v>
      </c>
      <c r="F34" s="171">
        <f t="shared" si="21"/>
        <v>0</v>
      </c>
      <c r="G34" s="171">
        <f t="shared" si="21"/>
        <v>0</v>
      </c>
      <c r="H34" s="171">
        <f t="shared" si="21"/>
        <v>4397</v>
      </c>
      <c r="I34" s="171">
        <f t="shared" si="21"/>
        <v>4397</v>
      </c>
      <c r="J34" s="171">
        <f t="shared" si="21"/>
        <v>0</v>
      </c>
      <c r="K34" s="171">
        <f t="shared" si="21"/>
        <v>0</v>
      </c>
      <c r="L34" s="171">
        <f t="shared" si="21"/>
        <v>0</v>
      </c>
      <c r="M34" s="171">
        <f t="shared" si="21"/>
        <v>0</v>
      </c>
      <c r="N34" s="171">
        <f t="shared" si="21"/>
        <v>4397</v>
      </c>
      <c r="O34" s="171">
        <f t="shared" si="21"/>
        <v>4397</v>
      </c>
      <c r="P34" s="171">
        <f t="shared" si="21"/>
        <v>0</v>
      </c>
      <c r="Q34" s="171">
        <f t="shared" si="21"/>
        <v>0</v>
      </c>
      <c r="R34" s="171"/>
      <c r="S34" s="171"/>
      <c r="T34" s="171">
        <f t="shared" si="21"/>
        <v>0</v>
      </c>
      <c r="U34" s="171"/>
      <c r="V34" s="171"/>
      <c r="W34" s="171">
        <f t="shared" si="21"/>
        <v>0</v>
      </c>
      <c r="X34" s="171"/>
      <c r="Y34" s="171"/>
      <c r="Z34" s="171">
        <f t="shared" si="21"/>
        <v>0</v>
      </c>
      <c r="AA34" s="171"/>
      <c r="AB34" s="171"/>
      <c r="AC34" s="171">
        <f t="shared" si="21"/>
        <v>4397</v>
      </c>
      <c r="AD34" s="171"/>
      <c r="AE34" s="171"/>
      <c r="AF34" s="171">
        <f t="shared" si="21"/>
        <v>0</v>
      </c>
      <c r="AG34" s="171"/>
      <c r="AH34" s="171"/>
      <c r="AI34" s="171">
        <f t="shared" si="21"/>
        <v>0</v>
      </c>
      <c r="AJ34" s="171"/>
      <c r="AK34" s="171"/>
      <c r="AL34" s="171">
        <f t="shared" si="21"/>
        <v>0</v>
      </c>
      <c r="AM34" s="171"/>
      <c r="AN34" s="171"/>
      <c r="AO34" s="171"/>
      <c r="AP34" s="171"/>
      <c r="AQ34" s="171"/>
      <c r="AR34" s="171"/>
      <c r="AS34" s="171"/>
      <c r="AT34" s="171"/>
      <c r="AU34" s="167"/>
      <c r="AV34" s="167"/>
      <c r="AW34" s="131"/>
      <c r="AX34" s="167"/>
      <c r="AY34" s="131"/>
      <c r="AZ34" s="152"/>
      <c r="BA34" s="131"/>
      <c r="BB34" s="167"/>
      <c r="BC34" s="167"/>
    </row>
    <row r="35" spans="1:55" s="165" customFormat="1" ht="63">
      <c r="A35" s="169" t="str">
        <f>A525</f>
        <v>III</v>
      </c>
      <c r="B35" s="162" t="str">
        <f t="shared" ref="B35:AT39" si="22">B525</f>
        <v>DỰ ÁN 4: Đầu tư cơ sở hạ tầng thiết yếu, phục vụ sản xuất, đời sống trong vùng đồng bào dân tộc thiểu số và miền núi và các đơn vị sự nghiệp công của lĩnh vực dân tộc</v>
      </c>
      <c r="C35" s="162">
        <f t="shared" si="22"/>
        <v>0</v>
      </c>
      <c r="D35" s="163">
        <f t="shared" si="22"/>
        <v>29781.7</v>
      </c>
      <c r="E35" s="163">
        <f t="shared" si="22"/>
        <v>21705.7</v>
      </c>
      <c r="F35" s="163">
        <f t="shared" si="22"/>
        <v>0</v>
      </c>
      <c r="G35" s="163">
        <f t="shared" si="22"/>
        <v>0</v>
      </c>
      <c r="H35" s="163">
        <f t="shared" si="22"/>
        <v>21705.200000000001</v>
      </c>
      <c r="I35" s="163">
        <f t="shared" si="22"/>
        <v>21705.200000000001</v>
      </c>
      <c r="J35" s="163">
        <f t="shared" si="22"/>
        <v>0</v>
      </c>
      <c r="K35" s="163">
        <f t="shared" si="22"/>
        <v>0</v>
      </c>
      <c r="L35" s="163">
        <f t="shared" si="22"/>
        <v>0</v>
      </c>
      <c r="M35" s="163">
        <f t="shared" si="22"/>
        <v>0</v>
      </c>
      <c r="N35" s="163">
        <f t="shared" si="22"/>
        <v>21705.200000000001</v>
      </c>
      <c r="O35" s="163">
        <f t="shared" si="22"/>
        <v>21705.200000000001</v>
      </c>
      <c r="P35" s="163">
        <f t="shared" si="22"/>
        <v>0</v>
      </c>
      <c r="Q35" s="163">
        <f t="shared" si="22"/>
        <v>0</v>
      </c>
      <c r="R35" s="163"/>
      <c r="S35" s="163"/>
      <c r="T35" s="163">
        <f t="shared" si="22"/>
        <v>0</v>
      </c>
      <c r="U35" s="163"/>
      <c r="V35" s="163"/>
      <c r="W35" s="163">
        <f t="shared" si="22"/>
        <v>7137</v>
      </c>
      <c r="X35" s="163"/>
      <c r="Y35" s="163"/>
      <c r="Z35" s="163">
        <f t="shared" si="22"/>
        <v>0</v>
      </c>
      <c r="AA35" s="163"/>
      <c r="AB35" s="163"/>
      <c r="AC35" s="163">
        <f t="shared" si="22"/>
        <v>5000</v>
      </c>
      <c r="AD35" s="163"/>
      <c r="AE35" s="163"/>
      <c r="AF35" s="163">
        <f t="shared" si="22"/>
        <v>0</v>
      </c>
      <c r="AG35" s="163"/>
      <c r="AH35" s="163"/>
      <c r="AI35" s="163">
        <f t="shared" si="22"/>
        <v>9568.2000000000007</v>
      </c>
      <c r="AJ35" s="163"/>
      <c r="AK35" s="163"/>
      <c r="AL35" s="163">
        <f t="shared" si="22"/>
        <v>0</v>
      </c>
      <c r="AM35" s="163"/>
      <c r="AN35" s="163"/>
      <c r="AO35" s="162">
        <f t="shared" si="22"/>
        <v>0</v>
      </c>
      <c r="AP35" s="162">
        <f t="shared" si="22"/>
        <v>0</v>
      </c>
      <c r="AQ35" s="162">
        <f t="shared" si="22"/>
        <v>0</v>
      </c>
      <c r="AR35" s="162">
        <f t="shared" si="22"/>
        <v>0</v>
      </c>
      <c r="AS35" s="162">
        <f t="shared" si="22"/>
        <v>0</v>
      </c>
      <c r="AT35" s="162">
        <f t="shared" si="22"/>
        <v>0</v>
      </c>
      <c r="AU35" s="162"/>
      <c r="AV35" s="162"/>
      <c r="AW35" s="160"/>
      <c r="AX35" s="162"/>
      <c r="AY35" s="160"/>
      <c r="AZ35" s="164"/>
      <c r="BA35" s="160"/>
      <c r="BB35" s="162"/>
      <c r="BC35" s="162"/>
    </row>
    <row r="36" spans="1:55" s="165" customFormat="1" ht="15.75">
      <c r="A36" s="169" t="str">
        <f>A526</f>
        <v>III.1</v>
      </c>
      <c r="B36" s="172" t="str">
        <f t="shared" si="22"/>
        <v>Đầu tư CSHT</v>
      </c>
      <c r="C36" s="169">
        <f t="shared" si="22"/>
        <v>0</v>
      </c>
      <c r="D36" s="163">
        <f t="shared" si="22"/>
        <v>29781.7</v>
      </c>
      <c r="E36" s="163">
        <f t="shared" si="22"/>
        <v>21705.7</v>
      </c>
      <c r="F36" s="163">
        <f t="shared" si="22"/>
        <v>0</v>
      </c>
      <c r="G36" s="163">
        <f t="shared" si="22"/>
        <v>0</v>
      </c>
      <c r="H36" s="163">
        <f t="shared" si="22"/>
        <v>21705.200000000001</v>
      </c>
      <c r="I36" s="163">
        <f t="shared" si="22"/>
        <v>21705.200000000001</v>
      </c>
      <c r="J36" s="163">
        <f t="shared" si="22"/>
        <v>0</v>
      </c>
      <c r="K36" s="163">
        <f t="shared" si="22"/>
        <v>0</v>
      </c>
      <c r="L36" s="163">
        <f t="shared" si="22"/>
        <v>0</v>
      </c>
      <c r="M36" s="163">
        <f t="shared" si="22"/>
        <v>0</v>
      </c>
      <c r="N36" s="163">
        <f t="shared" si="22"/>
        <v>21705.200000000001</v>
      </c>
      <c r="O36" s="163">
        <f t="shared" si="22"/>
        <v>21705.200000000001</v>
      </c>
      <c r="P36" s="163">
        <f t="shared" si="22"/>
        <v>0</v>
      </c>
      <c r="Q36" s="163">
        <f t="shared" si="22"/>
        <v>0</v>
      </c>
      <c r="R36" s="163"/>
      <c r="S36" s="163"/>
      <c r="T36" s="163">
        <f t="shared" si="22"/>
        <v>0</v>
      </c>
      <c r="U36" s="163"/>
      <c r="V36" s="163"/>
      <c r="W36" s="163">
        <f t="shared" si="22"/>
        <v>7137</v>
      </c>
      <c r="X36" s="163"/>
      <c r="Y36" s="163"/>
      <c r="Z36" s="163">
        <f t="shared" si="22"/>
        <v>0</v>
      </c>
      <c r="AA36" s="163"/>
      <c r="AB36" s="163"/>
      <c r="AC36" s="163">
        <f t="shared" si="22"/>
        <v>5000</v>
      </c>
      <c r="AD36" s="163"/>
      <c r="AE36" s="163"/>
      <c r="AF36" s="163">
        <f t="shared" si="22"/>
        <v>0</v>
      </c>
      <c r="AG36" s="163"/>
      <c r="AH36" s="163"/>
      <c r="AI36" s="163">
        <f t="shared" si="22"/>
        <v>9568.2000000000007</v>
      </c>
      <c r="AJ36" s="163"/>
      <c r="AK36" s="163"/>
      <c r="AL36" s="163">
        <f t="shared" si="22"/>
        <v>0</v>
      </c>
      <c r="AM36" s="163"/>
      <c r="AN36" s="163"/>
      <c r="AO36" s="169">
        <f t="shared" si="22"/>
        <v>0</v>
      </c>
      <c r="AP36" s="169">
        <f t="shared" si="22"/>
        <v>0</v>
      </c>
      <c r="AQ36" s="169">
        <f t="shared" si="22"/>
        <v>0</v>
      </c>
      <c r="AR36" s="169">
        <f t="shared" si="22"/>
        <v>0</v>
      </c>
      <c r="AS36" s="169">
        <f t="shared" si="22"/>
        <v>0</v>
      </c>
      <c r="AT36" s="169">
        <f t="shared" si="22"/>
        <v>0</v>
      </c>
      <c r="AU36" s="162"/>
      <c r="AV36" s="162"/>
      <c r="AW36" s="160"/>
      <c r="AX36" s="162"/>
      <c r="AY36" s="160"/>
      <c r="AZ36" s="164"/>
      <c r="BA36" s="160"/>
      <c r="BB36" s="162"/>
      <c r="BC36" s="162"/>
    </row>
    <row r="37" spans="1:55" s="165" customFormat="1" ht="15.75">
      <c r="A37" s="169" t="str">
        <f>A527</f>
        <v>a)</v>
      </c>
      <c r="B37" s="172" t="str">
        <f t="shared" si="22"/>
        <v xml:space="preserve">Xã khu vực III </v>
      </c>
      <c r="C37" s="169">
        <f t="shared" si="22"/>
        <v>0</v>
      </c>
      <c r="D37" s="163">
        <f t="shared" si="22"/>
        <v>27272.7</v>
      </c>
      <c r="E37" s="163">
        <f t="shared" si="22"/>
        <v>19196.7</v>
      </c>
      <c r="F37" s="163">
        <f t="shared" si="22"/>
        <v>0</v>
      </c>
      <c r="G37" s="163">
        <f t="shared" si="22"/>
        <v>0</v>
      </c>
      <c r="H37" s="163">
        <f t="shared" si="22"/>
        <v>19196.7</v>
      </c>
      <c r="I37" s="163">
        <f t="shared" si="22"/>
        <v>19196.7</v>
      </c>
      <c r="J37" s="163">
        <f t="shared" si="22"/>
        <v>0</v>
      </c>
      <c r="K37" s="163">
        <f t="shared" si="22"/>
        <v>0</v>
      </c>
      <c r="L37" s="163">
        <f t="shared" si="22"/>
        <v>0</v>
      </c>
      <c r="M37" s="163">
        <f t="shared" si="22"/>
        <v>0</v>
      </c>
      <c r="N37" s="163">
        <f t="shared" si="22"/>
        <v>19196.7</v>
      </c>
      <c r="O37" s="163">
        <f t="shared" si="22"/>
        <v>19196.7</v>
      </c>
      <c r="P37" s="163">
        <f t="shared" si="22"/>
        <v>0</v>
      </c>
      <c r="Q37" s="163">
        <f t="shared" si="22"/>
        <v>0</v>
      </c>
      <c r="R37" s="163"/>
      <c r="S37" s="163"/>
      <c r="T37" s="163">
        <f t="shared" si="22"/>
        <v>0</v>
      </c>
      <c r="U37" s="163"/>
      <c r="V37" s="163"/>
      <c r="W37" s="163">
        <f t="shared" si="22"/>
        <v>7137</v>
      </c>
      <c r="X37" s="163"/>
      <c r="Y37" s="163"/>
      <c r="Z37" s="163">
        <f t="shared" si="22"/>
        <v>0</v>
      </c>
      <c r="AA37" s="163"/>
      <c r="AB37" s="163"/>
      <c r="AC37" s="163">
        <f t="shared" si="22"/>
        <v>5000</v>
      </c>
      <c r="AD37" s="163"/>
      <c r="AE37" s="163"/>
      <c r="AF37" s="163">
        <f t="shared" si="22"/>
        <v>0</v>
      </c>
      <c r="AG37" s="163"/>
      <c r="AH37" s="163"/>
      <c r="AI37" s="163">
        <f t="shared" si="22"/>
        <v>7059.7</v>
      </c>
      <c r="AJ37" s="163"/>
      <c r="AK37" s="163"/>
      <c r="AL37" s="163">
        <f t="shared" si="22"/>
        <v>0</v>
      </c>
      <c r="AM37" s="163"/>
      <c r="AN37" s="163"/>
      <c r="AO37" s="162"/>
      <c r="AP37" s="162"/>
      <c r="AQ37" s="162"/>
      <c r="AR37" s="162"/>
      <c r="AS37" s="162"/>
      <c r="AT37" s="162"/>
      <c r="AU37" s="162"/>
      <c r="AV37" s="162"/>
      <c r="AW37" s="160"/>
      <c r="AX37" s="162"/>
      <c r="AY37" s="160"/>
      <c r="AZ37" s="164"/>
      <c r="BA37" s="160"/>
      <c r="BB37" s="162"/>
      <c r="BC37" s="162"/>
    </row>
    <row r="38" spans="1:55" s="165" customFormat="1" ht="31.5">
      <c r="A38" s="169" t="str">
        <f>A528</f>
        <v>a1)</v>
      </c>
      <c r="B38" s="172" t="str">
        <f t="shared" si="22"/>
        <v xml:space="preserve">Các xã thực hiện theo Quyết định số 652/QĐ-TTg ngày 28/5/2022 </v>
      </c>
      <c r="C38" s="169">
        <f t="shared" si="22"/>
        <v>0</v>
      </c>
      <c r="D38" s="163">
        <f t="shared" si="22"/>
        <v>27272.7</v>
      </c>
      <c r="E38" s="163">
        <f t="shared" si="22"/>
        <v>19196.7</v>
      </c>
      <c r="F38" s="163">
        <f t="shared" si="22"/>
        <v>0</v>
      </c>
      <c r="G38" s="163">
        <f t="shared" si="22"/>
        <v>0</v>
      </c>
      <c r="H38" s="163">
        <f t="shared" si="22"/>
        <v>19196.7</v>
      </c>
      <c r="I38" s="163">
        <f t="shared" si="22"/>
        <v>19196.7</v>
      </c>
      <c r="J38" s="163">
        <f t="shared" si="22"/>
        <v>0</v>
      </c>
      <c r="K38" s="163">
        <f t="shared" si="22"/>
        <v>0</v>
      </c>
      <c r="L38" s="163">
        <f t="shared" si="22"/>
        <v>0</v>
      </c>
      <c r="M38" s="163">
        <f t="shared" si="22"/>
        <v>0</v>
      </c>
      <c r="N38" s="163">
        <f t="shared" si="22"/>
        <v>19196.7</v>
      </c>
      <c r="O38" s="163">
        <f t="shared" si="22"/>
        <v>19196.7</v>
      </c>
      <c r="P38" s="163">
        <f t="shared" si="22"/>
        <v>0</v>
      </c>
      <c r="Q38" s="163">
        <f t="shared" si="22"/>
        <v>0</v>
      </c>
      <c r="R38" s="163"/>
      <c r="S38" s="163"/>
      <c r="T38" s="163">
        <f t="shared" si="22"/>
        <v>0</v>
      </c>
      <c r="U38" s="163"/>
      <c r="V38" s="163"/>
      <c r="W38" s="163">
        <f t="shared" si="22"/>
        <v>7137</v>
      </c>
      <c r="X38" s="163"/>
      <c r="Y38" s="163"/>
      <c r="Z38" s="163">
        <f t="shared" si="22"/>
        <v>0</v>
      </c>
      <c r="AA38" s="163"/>
      <c r="AB38" s="163"/>
      <c r="AC38" s="163">
        <f t="shared" si="22"/>
        <v>5000</v>
      </c>
      <c r="AD38" s="163"/>
      <c r="AE38" s="163"/>
      <c r="AF38" s="163">
        <f t="shared" si="22"/>
        <v>0</v>
      </c>
      <c r="AG38" s="163"/>
      <c r="AH38" s="163"/>
      <c r="AI38" s="163">
        <f t="shared" si="22"/>
        <v>7059.7</v>
      </c>
      <c r="AJ38" s="163"/>
      <c r="AK38" s="163"/>
      <c r="AL38" s="163">
        <f t="shared" si="22"/>
        <v>0</v>
      </c>
      <c r="AM38" s="163"/>
      <c r="AN38" s="163"/>
      <c r="AO38" s="162"/>
      <c r="AP38" s="162"/>
      <c r="AQ38" s="162"/>
      <c r="AR38" s="162"/>
      <c r="AS38" s="162"/>
      <c r="AT38" s="162"/>
      <c r="AU38" s="162"/>
      <c r="AV38" s="162"/>
      <c r="AW38" s="160"/>
      <c r="AX38" s="162"/>
      <c r="AY38" s="160"/>
      <c r="AZ38" s="164"/>
      <c r="BA38" s="160"/>
      <c r="BB38" s="162"/>
      <c r="BC38" s="162"/>
    </row>
    <row r="39" spans="1:55" s="168" customFormat="1" ht="15.75">
      <c r="A39" s="173" t="str">
        <f>A529</f>
        <v>*</v>
      </c>
      <c r="B39" s="174" t="str">
        <f t="shared" si="22"/>
        <v>Xã Pá Khoang</v>
      </c>
      <c r="C39" s="173">
        <f t="shared" si="22"/>
        <v>0</v>
      </c>
      <c r="D39" s="154">
        <f t="shared" si="22"/>
        <v>27272.7</v>
      </c>
      <c r="E39" s="154">
        <f t="shared" si="22"/>
        <v>19196.7</v>
      </c>
      <c r="F39" s="154">
        <f t="shared" si="22"/>
        <v>0</v>
      </c>
      <c r="G39" s="154">
        <f t="shared" si="22"/>
        <v>0</v>
      </c>
      <c r="H39" s="154">
        <f>H529</f>
        <v>19196.7</v>
      </c>
      <c r="I39" s="154">
        <f t="shared" si="22"/>
        <v>19196.7</v>
      </c>
      <c r="J39" s="154">
        <f t="shared" si="22"/>
        <v>0</v>
      </c>
      <c r="K39" s="154">
        <f t="shared" si="22"/>
        <v>0</v>
      </c>
      <c r="L39" s="154">
        <f t="shared" si="22"/>
        <v>0</v>
      </c>
      <c r="M39" s="154">
        <f t="shared" si="22"/>
        <v>0</v>
      </c>
      <c r="N39" s="154">
        <f t="shared" si="22"/>
        <v>19196.7</v>
      </c>
      <c r="O39" s="154">
        <f t="shared" si="22"/>
        <v>19196.7</v>
      </c>
      <c r="P39" s="154">
        <f t="shared" si="22"/>
        <v>0</v>
      </c>
      <c r="Q39" s="154">
        <f t="shared" si="22"/>
        <v>0</v>
      </c>
      <c r="R39" s="154"/>
      <c r="S39" s="154"/>
      <c r="T39" s="154">
        <f t="shared" si="22"/>
        <v>0</v>
      </c>
      <c r="U39" s="154"/>
      <c r="V39" s="154"/>
      <c r="W39" s="154">
        <f t="shared" si="22"/>
        <v>7137</v>
      </c>
      <c r="X39" s="154"/>
      <c r="Y39" s="154"/>
      <c r="Z39" s="154">
        <f t="shared" si="22"/>
        <v>0</v>
      </c>
      <c r="AA39" s="154"/>
      <c r="AB39" s="154"/>
      <c r="AC39" s="154">
        <f t="shared" si="22"/>
        <v>5000</v>
      </c>
      <c r="AD39" s="154"/>
      <c r="AE39" s="154"/>
      <c r="AF39" s="154">
        <f t="shared" si="22"/>
        <v>0</v>
      </c>
      <c r="AG39" s="154"/>
      <c r="AH39" s="154"/>
      <c r="AI39" s="154">
        <f t="shared" si="22"/>
        <v>7059.7</v>
      </c>
      <c r="AJ39" s="154"/>
      <c r="AK39" s="154"/>
      <c r="AL39" s="154">
        <f t="shared" si="22"/>
        <v>0</v>
      </c>
      <c r="AM39" s="154"/>
      <c r="AN39" s="154"/>
      <c r="AO39" s="154"/>
      <c r="AP39" s="154"/>
      <c r="AQ39" s="154"/>
      <c r="AR39" s="154"/>
      <c r="AS39" s="154"/>
      <c r="AT39" s="154"/>
      <c r="AU39" s="167"/>
      <c r="AV39" s="167"/>
      <c r="AW39" s="131"/>
      <c r="AX39" s="167"/>
      <c r="AY39" s="131"/>
      <c r="AZ39" s="152"/>
      <c r="BA39" s="131"/>
      <c r="BB39" s="167"/>
      <c r="BC39" s="167"/>
    </row>
    <row r="40" spans="1:55" s="168" customFormat="1" ht="15.75">
      <c r="A40" s="173" t="str">
        <f>A538</f>
        <v>*</v>
      </c>
      <c r="B40" s="174" t="str">
        <f t="shared" ref="B40:AL43" si="23">B538</f>
        <v>Các xã còn lại</v>
      </c>
      <c r="C40" s="173">
        <f t="shared" si="23"/>
        <v>0</v>
      </c>
      <c r="D40" s="173"/>
      <c r="E40" s="173"/>
      <c r="F40" s="173"/>
      <c r="G40" s="173"/>
      <c r="H40" s="173"/>
      <c r="I40" s="173"/>
      <c r="J40" s="173"/>
      <c r="K40" s="173"/>
      <c r="L40" s="173"/>
      <c r="M40" s="173"/>
      <c r="N40" s="154">
        <f t="shared" si="23"/>
        <v>0</v>
      </c>
      <c r="O40" s="154">
        <f t="shared" si="23"/>
        <v>0</v>
      </c>
      <c r="P40" s="154">
        <f t="shared" si="23"/>
        <v>0</v>
      </c>
      <c r="Q40" s="154">
        <f t="shared" si="23"/>
        <v>0</v>
      </c>
      <c r="R40" s="154"/>
      <c r="S40" s="154"/>
      <c r="T40" s="154">
        <f t="shared" si="23"/>
        <v>0</v>
      </c>
      <c r="U40" s="154"/>
      <c r="V40" s="154"/>
      <c r="W40" s="154">
        <f t="shared" si="23"/>
        <v>0</v>
      </c>
      <c r="X40" s="154"/>
      <c r="Y40" s="154"/>
      <c r="Z40" s="154">
        <f t="shared" si="23"/>
        <v>0</v>
      </c>
      <c r="AA40" s="154"/>
      <c r="AB40" s="154"/>
      <c r="AC40" s="154">
        <f t="shared" si="23"/>
        <v>0</v>
      </c>
      <c r="AD40" s="154"/>
      <c r="AE40" s="154"/>
      <c r="AF40" s="154">
        <f t="shared" si="23"/>
        <v>0</v>
      </c>
      <c r="AG40" s="154"/>
      <c r="AH40" s="154"/>
      <c r="AI40" s="154">
        <f t="shared" si="23"/>
        <v>0</v>
      </c>
      <c r="AJ40" s="154"/>
      <c r="AK40" s="154"/>
      <c r="AL40" s="154">
        <f t="shared" si="23"/>
        <v>0</v>
      </c>
      <c r="AM40" s="154"/>
      <c r="AN40" s="154"/>
      <c r="AO40" s="154"/>
      <c r="AP40" s="154"/>
      <c r="AQ40" s="154"/>
      <c r="AR40" s="154"/>
      <c r="AS40" s="154"/>
      <c r="AT40" s="154"/>
      <c r="AU40" s="167"/>
      <c r="AV40" s="167"/>
      <c r="AW40" s="131"/>
      <c r="AX40" s="167"/>
      <c r="AY40" s="131"/>
      <c r="AZ40" s="152"/>
      <c r="BA40" s="131"/>
      <c r="BB40" s="167"/>
      <c r="BC40" s="167"/>
    </row>
    <row r="41" spans="1:55" s="168" customFormat="1" ht="15.75">
      <c r="A41" s="173" t="str">
        <f>A539</f>
        <v>b)</v>
      </c>
      <c r="B41" s="167" t="str">
        <f t="shared" si="23"/>
        <v>Thôn ĐBKK</v>
      </c>
      <c r="C41" s="167">
        <f t="shared" si="23"/>
        <v>0</v>
      </c>
      <c r="D41" s="154">
        <f t="shared" si="23"/>
        <v>2509</v>
      </c>
      <c r="E41" s="154">
        <f t="shared" si="23"/>
        <v>2509</v>
      </c>
      <c r="F41" s="154">
        <f t="shared" si="23"/>
        <v>0</v>
      </c>
      <c r="G41" s="154">
        <f t="shared" si="23"/>
        <v>0</v>
      </c>
      <c r="H41" s="154">
        <f t="shared" si="23"/>
        <v>2508.5</v>
      </c>
      <c r="I41" s="154">
        <f t="shared" si="23"/>
        <v>2508.5</v>
      </c>
      <c r="J41" s="154">
        <f t="shared" si="23"/>
        <v>0</v>
      </c>
      <c r="K41" s="154">
        <f t="shared" si="23"/>
        <v>0</v>
      </c>
      <c r="L41" s="154">
        <f t="shared" si="23"/>
        <v>0</v>
      </c>
      <c r="M41" s="154">
        <f t="shared" si="23"/>
        <v>0</v>
      </c>
      <c r="N41" s="154">
        <f t="shared" si="23"/>
        <v>2508.5</v>
      </c>
      <c r="O41" s="154">
        <f t="shared" si="23"/>
        <v>2508.5</v>
      </c>
      <c r="P41" s="154">
        <f t="shared" si="23"/>
        <v>0</v>
      </c>
      <c r="Q41" s="154">
        <f t="shared" si="23"/>
        <v>0</v>
      </c>
      <c r="R41" s="154"/>
      <c r="S41" s="154"/>
      <c r="T41" s="154">
        <f t="shared" si="23"/>
        <v>0</v>
      </c>
      <c r="U41" s="154"/>
      <c r="V41" s="154"/>
      <c r="W41" s="154">
        <f t="shared" si="23"/>
        <v>0</v>
      </c>
      <c r="X41" s="154"/>
      <c r="Y41" s="154"/>
      <c r="Z41" s="154">
        <f t="shared" si="23"/>
        <v>0</v>
      </c>
      <c r="AA41" s="154"/>
      <c r="AB41" s="154"/>
      <c r="AC41" s="154">
        <f t="shared" si="23"/>
        <v>0</v>
      </c>
      <c r="AD41" s="154"/>
      <c r="AE41" s="154"/>
      <c r="AF41" s="154">
        <f t="shared" si="23"/>
        <v>0</v>
      </c>
      <c r="AG41" s="154"/>
      <c r="AH41" s="154"/>
      <c r="AI41" s="154">
        <f t="shared" si="23"/>
        <v>2508.5</v>
      </c>
      <c r="AJ41" s="154"/>
      <c r="AK41" s="154"/>
      <c r="AL41" s="154"/>
      <c r="AM41" s="154"/>
      <c r="AN41" s="154"/>
      <c r="AO41" s="154"/>
      <c r="AP41" s="154"/>
      <c r="AQ41" s="154"/>
      <c r="AR41" s="154"/>
      <c r="AS41" s="154"/>
      <c r="AT41" s="154"/>
      <c r="AU41" s="167"/>
      <c r="AV41" s="167"/>
      <c r="AW41" s="131"/>
      <c r="AX41" s="167"/>
      <c r="AY41" s="131"/>
      <c r="AZ41" s="152"/>
      <c r="BA41" s="131"/>
      <c r="BB41" s="167"/>
      <c r="BC41" s="167"/>
    </row>
    <row r="42" spans="1:55" s="168" customFormat="1" ht="31.5">
      <c r="A42" s="173" t="str">
        <f>A540</f>
        <v>b1)</v>
      </c>
      <c r="B42" s="174" t="str">
        <f t="shared" si="23"/>
        <v xml:space="preserve">Các thôn thực hiện theo Quyết định số 652/QĐ-TTg ngày 28/5/2022 </v>
      </c>
      <c r="C42" s="173">
        <f t="shared" si="23"/>
        <v>0</v>
      </c>
      <c r="D42" s="154">
        <f t="shared" si="23"/>
        <v>2509</v>
      </c>
      <c r="E42" s="154">
        <f t="shared" si="23"/>
        <v>2509</v>
      </c>
      <c r="F42" s="154">
        <f t="shared" si="23"/>
        <v>0</v>
      </c>
      <c r="G42" s="154">
        <f t="shared" si="23"/>
        <v>0</v>
      </c>
      <c r="H42" s="154">
        <f t="shared" si="23"/>
        <v>2508.5</v>
      </c>
      <c r="I42" s="154">
        <f t="shared" si="23"/>
        <v>2508.5</v>
      </c>
      <c r="J42" s="154">
        <f t="shared" si="23"/>
        <v>0</v>
      </c>
      <c r="K42" s="154">
        <f t="shared" si="23"/>
        <v>0</v>
      </c>
      <c r="L42" s="154">
        <f t="shared" si="23"/>
        <v>0</v>
      </c>
      <c r="M42" s="154">
        <f t="shared" si="23"/>
        <v>0</v>
      </c>
      <c r="N42" s="154">
        <f t="shared" si="23"/>
        <v>2508.5</v>
      </c>
      <c r="O42" s="154">
        <f t="shared" si="23"/>
        <v>2508.5</v>
      </c>
      <c r="P42" s="154">
        <f t="shared" si="23"/>
        <v>0</v>
      </c>
      <c r="Q42" s="154">
        <f t="shared" si="23"/>
        <v>0</v>
      </c>
      <c r="R42" s="154"/>
      <c r="S42" s="154"/>
      <c r="T42" s="154">
        <f t="shared" si="23"/>
        <v>0</v>
      </c>
      <c r="U42" s="154"/>
      <c r="V42" s="154"/>
      <c r="W42" s="154">
        <f t="shared" si="23"/>
        <v>0</v>
      </c>
      <c r="X42" s="154"/>
      <c r="Y42" s="154"/>
      <c r="Z42" s="154">
        <f t="shared" si="23"/>
        <v>0</v>
      </c>
      <c r="AA42" s="154"/>
      <c r="AB42" s="154"/>
      <c r="AC42" s="154">
        <f t="shared" si="23"/>
        <v>0</v>
      </c>
      <c r="AD42" s="154"/>
      <c r="AE42" s="154"/>
      <c r="AF42" s="154">
        <f t="shared" si="23"/>
        <v>0</v>
      </c>
      <c r="AG42" s="154"/>
      <c r="AH42" s="154"/>
      <c r="AI42" s="154">
        <f t="shared" si="23"/>
        <v>2508.5</v>
      </c>
      <c r="AJ42" s="154"/>
      <c r="AK42" s="154"/>
      <c r="AL42" s="154">
        <f t="shared" si="23"/>
        <v>0</v>
      </c>
      <c r="AM42" s="154"/>
      <c r="AN42" s="154"/>
      <c r="AO42" s="154"/>
      <c r="AP42" s="154"/>
      <c r="AQ42" s="154"/>
      <c r="AR42" s="154"/>
      <c r="AS42" s="154"/>
      <c r="AT42" s="154"/>
      <c r="AU42" s="167"/>
      <c r="AV42" s="167"/>
      <c r="AW42" s="131"/>
      <c r="AX42" s="167"/>
      <c r="AY42" s="131"/>
      <c r="AZ42" s="152"/>
      <c r="BA42" s="131"/>
      <c r="BB42" s="167"/>
      <c r="BC42" s="167"/>
    </row>
    <row r="43" spans="1:55" s="168" customFormat="1" ht="15.75">
      <c r="A43" s="173" t="str">
        <f>A541</f>
        <v>*</v>
      </c>
      <c r="B43" s="174" t="str">
        <f t="shared" si="23"/>
        <v>Thôn Nà Pen 2</v>
      </c>
      <c r="C43" s="173">
        <f t="shared" si="23"/>
        <v>0</v>
      </c>
      <c r="D43" s="154">
        <f t="shared" si="23"/>
        <v>2509</v>
      </c>
      <c r="E43" s="154">
        <f t="shared" si="23"/>
        <v>2509</v>
      </c>
      <c r="F43" s="154">
        <f t="shared" si="23"/>
        <v>0</v>
      </c>
      <c r="G43" s="154">
        <f t="shared" si="23"/>
        <v>0</v>
      </c>
      <c r="H43" s="154">
        <f t="shared" si="23"/>
        <v>2508.5</v>
      </c>
      <c r="I43" s="154">
        <f t="shared" si="23"/>
        <v>2508.5</v>
      </c>
      <c r="J43" s="154">
        <f t="shared" si="23"/>
        <v>0</v>
      </c>
      <c r="K43" s="154">
        <f t="shared" si="23"/>
        <v>0</v>
      </c>
      <c r="L43" s="154">
        <f t="shared" si="23"/>
        <v>0</v>
      </c>
      <c r="M43" s="154">
        <f t="shared" si="23"/>
        <v>0</v>
      </c>
      <c r="N43" s="154">
        <f t="shared" si="23"/>
        <v>2508.5</v>
      </c>
      <c r="O43" s="154">
        <f t="shared" si="23"/>
        <v>2508.5</v>
      </c>
      <c r="P43" s="154">
        <f t="shared" si="23"/>
        <v>0</v>
      </c>
      <c r="Q43" s="154">
        <f t="shared" si="23"/>
        <v>0</v>
      </c>
      <c r="R43" s="154"/>
      <c r="S43" s="154"/>
      <c r="T43" s="154">
        <f t="shared" si="23"/>
        <v>0</v>
      </c>
      <c r="U43" s="154"/>
      <c r="V43" s="154"/>
      <c r="W43" s="154">
        <f t="shared" si="23"/>
        <v>0</v>
      </c>
      <c r="X43" s="154"/>
      <c r="Y43" s="154"/>
      <c r="Z43" s="154">
        <f t="shared" si="23"/>
        <v>0</v>
      </c>
      <c r="AA43" s="154"/>
      <c r="AB43" s="154"/>
      <c r="AC43" s="154">
        <f t="shared" si="23"/>
        <v>0</v>
      </c>
      <c r="AD43" s="154"/>
      <c r="AE43" s="154"/>
      <c r="AF43" s="154">
        <f t="shared" si="23"/>
        <v>0</v>
      </c>
      <c r="AG43" s="154"/>
      <c r="AH43" s="154"/>
      <c r="AI43" s="154">
        <f t="shared" si="23"/>
        <v>2508.5</v>
      </c>
      <c r="AJ43" s="154"/>
      <c r="AK43" s="154"/>
      <c r="AL43" s="154"/>
      <c r="AM43" s="154"/>
      <c r="AN43" s="154"/>
      <c r="AO43" s="154"/>
      <c r="AP43" s="154"/>
      <c r="AQ43" s="154"/>
      <c r="AR43" s="154"/>
      <c r="AS43" s="154"/>
      <c r="AT43" s="154"/>
      <c r="AU43" s="167"/>
      <c r="AV43" s="167"/>
      <c r="AW43" s="131"/>
      <c r="AX43" s="167"/>
      <c r="AY43" s="131"/>
      <c r="AZ43" s="152"/>
      <c r="BA43" s="131"/>
      <c r="BB43" s="167"/>
      <c r="BC43" s="167"/>
    </row>
    <row r="44" spans="1:55" s="168" customFormat="1" ht="15.75">
      <c r="A44" s="173" t="str">
        <f>A543</f>
        <v>b2)</v>
      </c>
      <c r="B44" s="174" t="str">
        <f t="shared" ref="B44:AL45" si="24">B543</f>
        <v>Các thôn còn lại</v>
      </c>
      <c r="C44" s="173">
        <f t="shared" si="24"/>
        <v>0</v>
      </c>
      <c r="D44" s="154">
        <f t="shared" si="24"/>
        <v>0</v>
      </c>
      <c r="E44" s="154">
        <f t="shared" si="24"/>
        <v>0</v>
      </c>
      <c r="F44" s="154">
        <f t="shared" si="24"/>
        <v>0</v>
      </c>
      <c r="G44" s="154">
        <f t="shared" si="24"/>
        <v>0</v>
      </c>
      <c r="H44" s="154">
        <f t="shared" si="24"/>
        <v>0</v>
      </c>
      <c r="I44" s="154">
        <f t="shared" si="24"/>
        <v>0</v>
      </c>
      <c r="J44" s="154">
        <f t="shared" si="24"/>
        <v>0</v>
      </c>
      <c r="K44" s="154">
        <f t="shared" si="24"/>
        <v>0</v>
      </c>
      <c r="L44" s="154">
        <f t="shared" si="24"/>
        <v>0</v>
      </c>
      <c r="M44" s="154">
        <f t="shared" si="24"/>
        <v>0</v>
      </c>
      <c r="N44" s="154">
        <f t="shared" si="24"/>
        <v>0</v>
      </c>
      <c r="O44" s="154">
        <f t="shared" si="24"/>
        <v>0</v>
      </c>
      <c r="P44" s="154">
        <f t="shared" si="24"/>
        <v>0</v>
      </c>
      <c r="Q44" s="154">
        <f t="shared" si="24"/>
        <v>0</v>
      </c>
      <c r="R44" s="154"/>
      <c r="S44" s="154"/>
      <c r="T44" s="154">
        <f t="shared" si="24"/>
        <v>0</v>
      </c>
      <c r="U44" s="154"/>
      <c r="V44" s="154"/>
      <c r="W44" s="154">
        <f t="shared" si="24"/>
        <v>0</v>
      </c>
      <c r="X44" s="154"/>
      <c r="Y44" s="154"/>
      <c r="Z44" s="154">
        <f t="shared" si="24"/>
        <v>0</v>
      </c>
      <c r="AA44" s="154"/>
      <c r="AB44" s="154"/>
      <c r="AC44" s="154">
        <f t="shared" si="24"/>
        <v>0</v>
      </c>
      <c r="AD44" s="154"/>
      <c r="AE44" s="154"/>
      <c r="AF44" s="154">
        <f t="shared" si="24"/>
        <v>0</v>
      </c>
      <c r="AG44" s="154"/>
      <c r="AH44" s="154"/>
      <c r="AI44" s="154">
        <f t="shared" si="24"/>
        <v>0</v>
      </c>
      <c r="AJ44" s="154"/>
      <c r="AK44" s="154"/>
      <c r="AL44" s="154">
        <f t="shared" si="24"/>
        <v>0</v>
      </c>
      <c r="AM44" s="154"/>
      <c r="AN44" s="154"/>
      <c r="AO44" s="154"/>
      <c r="AP44" s="154"/>
      <c r="AQ44" s="154"/>
      <c r="AR44" s="154"/>
      <c r="AS44" s="154"/>
      <c r="AT44" s="154"/>
      <c r="AU44" s="167"/>
      <c r="AV44" s="167"/>
      <c r="AW44" s="131"/>
      <c r="AX44" s="167"/>
      <c r="AY44" s="131"/>
      <c r="AZ44" s="152"/>
      <c r="BA44" s="131"/>
      <c r="BB44" s="167"/>
      <c r="BC44" s="167"/>
    </row>
    <row r="45" spans="1:55" s="165" customFormat="1" ht="15.75">
      <c r="A45" s="169" t="str">
        <f>A544</f>
        <v>III.2</v>
      </c>
      <c r="B45" s="172" t="str">
        <f t="shared" si="24"/>
        <v>Cứng hóa đường giao thông đến trung tâm xã</v>
      </c>
      <c r="C45" s="169">
        <f t="shared" si="24"/>
        <v>0</v>
      </c>
      <c r="D45" s="163">
        <f t="shared" si="24"/>
        <v>0</v>
      </c>
      <c r="E45" s="163">
        <f t="shared" si="24"/>
        <v>0</v>
      </c>
      <c r="F45" s="163">
        <f t="shared" si="24"/>
        <v>0</v>
      </c>
      <c r="G45" s="163">
        <f t="shared" si="24"/>
        <v>0</v>
      </c>
      <c r="H45" s="163">
        <f t="shared" si="24"/>
        <v>0</v>
      </c>
      <c r="I45" s="163">
        <f t="shared" si="24"/>
        <v>0</v>
      </c>
      <c r="J45" s="163">
        <f t="shared" si="24"/>
        <v>0</v>
      </c>
      <c r="K45" s="163">
        <f t="shared" si="24"/>
        <v>0</v>
      </c>
      <c r="L45" s="163">
        <f t="shared" si="24"/>
        <v>0</v>
      </c>
      <c r="M45" s="163">
        <f t="shared" si="24"/>
        <v>0</v>
      </c>
      <c r="N45" s="163">
        <f t="shared" si="24"/>
        <v>0</v>
      </c>
      <c r="O45" s="163">
        <f t="shared" si="24"/>
        <v>0</v>
      </c>
      <c r="P45" s="163">
        <f t="shared" si="24"/>
        <v>0</v>
      </c>
      <c r="Q45" s="163">
        <f t="shared" si="24"/>
        <v>0</v>
      </c>
      <c r="R45" s="163"/>
      <c r="S45" s="163"/>
      <c r="T45" s="163">
        <f t="shared" si="24"/>
        <v>0</v>
      </c>
      <c r="U45" s="163"/>
      <c r="V45" s="163"/>
      <c r="W45" s="163">
        <f t="shared" si="24"/>
        <v>0</v>
      </c>
      <c r="X45" s="163"/>
      <c r="Y45" s="163"/>
      <c r="Z45" s="163">
        <f t="shared" si="24"/>
        <v>0</v>
      </c>
      <c r="AA45" s="163"/>
      <c r="AB45" s="163"/>
      <c r="AC45" s="163">
        <f t="shared" si="24"/>
        <v>0</v>
      </c>
      <c r="AD45" s="163"/>
      <c r="AE45" s="163"/>
      <c r="AF45" s="163">
        <f t="shared" si="24"/>
        <v>0</v>
      </c>
      <c r="AG45" s="163"/>
      <c r="AH45" s="163"/>
      <c r="AI45" s="163">
        <f t="shared" si="24"/>
        <v>0</v>
      </c>
      <c r="AJ45" s="163"/>
      <c r="AK45" s="163"/>
      <c r="AL45" s="163">
        <f t="shared" si="24"/>
        <v>0</v>
      </c>
      <c r="AM45" s="163"/>
      <c r="AN45" s="163"/>
      <c r="AO45" s="163"/>
      <c r="AP45" s="163"/>
      <c r="AQ45" s="163"/>
      <c r="AR45" s="163"/>
      <c r="AS45" s="163"/>
      <c r="AT45" s="163"/>
      <c r="AU45" s="162"/>
      <c r="AV45" s="162"/>
      <c r="AW45" s="160"/>
      <c r="AX45" s="162"/>
      <c r="AY45" s="160"/>
      <c r="AZ45" s="164"/>
      <c r="BA45" s="160"/>
      <c r="BB45" s="162"/>
      <c r="BC45" s="162"/>
    </row>
    <row r="46" spans="1:55" s="168" customFormat="1" ht="31.5">
      <c r="A46" s="173" t="str">
        <f t="shared" ref="A46:AT50" si="25">A545</f>
        <v>*</v>
      </c>
      <c r="B46" s="174" t="str">
        <f t="shared" si="25"/>
        <v xml:space="preserve">Các xã thực hiện theo Quyết định số 652/QĐ-TTg ngày 28/5/2022 </v>
      </c>
      <c r="C46" s="173">
        <f t="shared" si="25"/>
        <v>0</v>
      </c>
      <c r="D46" s="154">
        <f t="shared" si="25"/>
        <v>0</v>
      </c>
      <c r="E46" s="154">
        <f t="shared" si="25"/>
        <v>0</v>
      </c>
      <c r="F46" s="154">
        <f t="shared" si="25"/>
        <v>0</v>
      </c>
      <c r="G46" s="154">
        <f t="shared" si="25"/>
        <v>0</v>
      </c>
      <c r="H46" s="154">
        <f t="shared" si="25"/>
        <v>0</v>
      </c>
      <c r="I46" s="154">
        <f t="shared" si="25"/>
        <v>0</v>
      </c>
      <c r="J46" s="154">
        <f t="shared" si="25"/>
        <v>0</v>
      </c>
      <c r="K46" s="154">
        <f t="shared" si="25"/>
        <v>0</v>
      </c>
      <c r="L46" s="154">
        <f t="shared" si="25"/>
        <v>0</v>
      </c>
      <c r="M46" s="154">
        <f t="shared" si="25"/>
        <v>0</v>
      </c>
      <c r="N46" s="154">
        <f t="shared" si="25"/>
        <v>0</v>
      </c>
      <c r="O46" s="154">
        <f t="shared" si="25"/>
        <v>0</v>
      </c>
      <c r="P46" s="154">
        <f t="shared" si="25"/>
        <v>0</v>
      </c>
      <c r="Q46" s="154">
        <f t="shared" si="25"/>
        <v>0</v>
      </c>
      <c r="R46" s="154"/>
      <c r="S46" s="154"/>
      <c r="T46" s="154">
        <f t="shared" si="25"/>
        <v>0</v>
      </c>
      <c r="U46" s="154"/>
      <c r="V46" s="154"/>
      <c r="W46" s="154">
        <f t="shared" si="25"/>
        <v>0</v>
      </c>
      <c r="X46" s="154"/>
      <c r="Y46" s="154"/>
      <c r="Z46" s="154">
        <f t="shared" si="25"/>
        <v>0</v>
      </c>
      <c r="AA46" s="154"/>
      <c r="AB46" s="154"/>
      <c r="AC46" s="154">
        <f t="shared" si="25"/>
        <v>0</v>
      </c>
      <c r="AD46" s="154"/>
      <c r="AE46" s="154"/>
      <c r="AF46" s="154">
        <f t="shared" si="25"/>
        <v>0</v>
      </c>
      <c r="AG46" s="154"/>
      <c r="AH46" s="154"/>
      <c r="AI46" s="154">
        <f t="shared" si="25"/>
        <v>0</v>
      </c>
      <c r="AJ46" s="154"/>
      <c r="AK46" s="154"/>
      <c r="AL46" s="154">
        <f t="shared" si="25"/>
        <v>0</v>
      </c>
      <c r="AM46" s="154"/>
      <c r="AN46" s="154"/>
      <c r="AO46" s="173">
        <f t="shared" si="25"/>
        <v>0</v>
      </c>
      <c r="AP46" s="173">
        <f t="shared" si="25"/>
        <v>0</v>
      </c>
      <c r="AQ46" s="173">
        <f t="shared" si="25"/>
        <v>0</v>
      </c>
      <c r="AR46" s="173">
        <f t="shared" si="25"/>
        <v>0</v>
      </c>
      <c r="AS46" s="173">
        <f t="shared" si="25"/>
        <v>0</v>
      </c>
      <c r="AT46" s="173">
        <f t="shared" si="25"/>
        <v>0</v>
      </c>
      <c r="AU46" s="167"/>
      <c r="AV46" s="167"/>
      <c r="AW46" s="131"/>
      <c r="AX46" s="167"/>
      <c r="AY46" s="131"/>
      <c r="AZ46" s="152"/>
      <c r="BA46" s="131"/>
      <c r="BB46" s="167"/>
      <c r="BC46" s="167"/>
    </row>
    <row r="47" spans="1:55" s="168" customFormat="1" ht="15.75">
      <c r="A47" s="173" t="str">
        <f t="shared" si="25"/>
        <v>*</v>
      </c>
      <c r="B47" s="174" t="str">
        <f t="shared" si="25"/>
        <v>Các xã còn lại</v>
      </c>
      <c r="C47" s="173">
        <f t="shared" si="25"/>
        <v>0</v>
      </c>
      <c r="D47" s="154">
        <f t="shared" si="25"/>
        <v>0</v>
      </c>
      <c r="E47" s="154">
        <f t="shared" si="25"/>
        <v>0</v>
      </c>
      <c r="F47" s="154">
        <f t="shared" si="25"/>
        <v>0</v>
      </c>
      <c r="G47" s="154">
        <f t="shared" si="25"/>
        <v>0</v>
      </c>
      <c r="H47" s="154">
        <f t="shared" si="25"/>
        <v>0</v>
      </c>
      <c r="I47" s="154">
        <f t="shared" si="25"/>
        <v>0</v>
      </c>
      <c r="J47" s="154">
        <f t="shared" si="25"/>
        <v>0</v>
      </c>
      <c r="K47" s="154">
        <f t="shared" si="25"/>
        <v>0</v>
      </c>
      <c r="L47" s="154">
        <f t="shared" si="25"/>
        <v>0</v>
      </c>
      <c r="M47" s="154">
        <f t="shared" si="25"/>
        <v>0</v>
      </c>
      <c r="N47" s="154">
        <f t="shared" si="25"/>
        <v>0</v>
      </c>
      <c r="O47" s="154">
        <f t="shared" si="25"/>
        <v>0</v>
      </c>
      <c r="P47" s="154">
        <f t="shared" si="25"/>
        <v>0</v>
      </c>
      <c r="Q47" s="154">
        <f t="shared" si="25"/>
        <v>0</v>
      </c>
      <c r="R47" s="154"/>
      <c r="S47" s="154"/>
      <c r="T47" s="154">
        <f t="shared" si="25"/>
        <v>0</v>
      </c>
      <c r="U47" s="154"/>
      <c r="V47" s="154"/>
      <c r="W47" s="154">
        <f t="shared" si="25"/>
        <v>0</v>
      </c>
      <c r="X47" s="154"/>
      <c r="Y47" s="154"/>
      <c r="Z47" s="154">
        <f t="shared" si="25"/>
        <v>0</v>
      </c>
      <c r="AA47" s="154"/>
      <c r="AB47" s="154"/>
      <c r="AC47" s="154">
        <f t="shared" si="25"/>
        <v>0</v>
      </c>
      <c r="AD47" s="154"/>
      <c r="AE47" s="154"/>
      <c r="AF47" s="154">
        <f t="shared" si="25"/>
        <v>0</v>
      </c>
      <c r="AG47" s="154"/>
      <c r="AH47" s="154"/>
      <c r="AI47" s="154">
        <f t="shared" si="25"/>
        <v>0</v>
      </c>
      <c r="AJ47" s="154"/>
      <c r="AK47" s="154"/>
      <c r="AL47" s="154">
        <f t="shared" si="25"/>
        <v>0</v>
      </c>
      <c r="AM47" s="154"/>
      <c r="AN47" s="154"/>
      <c r="AO47" s="154"/>
      <c r="AP47" s="154"/>
      <c r="AQ47" s="154"/>
      <c r="AR47" s="154"/>
      <c r="AS47" s="154"/>
      <c r="AT47" s="154"/>
      <c r="AU47" s="167"/>
      <c r="AV47" s="167"/>
      <c r="AW47" s="131"/>
      <c r="AX47" s="167"/>
      <c r="AY47" s="131"/>
      <c r="AZ47" s="152"/>
      <c r="BA47" s="131"/>
      <c r="BB47" s="167"/>
      <c r="BC47" s="167"/>
    </row>
    <row r="48" spans="1:55" s="165" customFormat="1" ht="31.5">
      <c r="A48" s="169" t="str">
        <f>A547</f>
        <v>III.3</v>
      </c>
      <c r="B48" s="172" t="str">
        <f t="shared" si="25"/>
        <v>Xây dựng mới xã chưa có đường giao thông đến trung tâm xã</v>
      </c>
      <c r="C48" s="169">
        <f t="shared" si="25"/>
        <v>0</v>
      </c>
      <c r="D48" s="163">
        <f t="shared" si="25"/>
        <v>0</v>
      </c>
      <c r="E48" s="163">
        <f t="shared" si="25"/>
        <v>0</v>
      </c>
      <c r="F48" s="163">
        <f t="shared" si="25"/>
        <v>0</v>
      </c>
      <c r="G48" s="163">
        <f t="shared" si="25"/>
        <v>0</v>
      </c>
      <c r="H48" s="163">
        <f t="shared" si="25"/>
        <v>0</v>
      </c>
      <c r="I48" s="163">
        <f t="shared" si="25"/>
        <v>0</v>
      </c>
      <c r="J48" s="163">
        <f t="shared" si="25"/>
        <v>0</v>
      </c>
      <c r="K48" s="163">
        <f t="shared" si="25"/>
        <v>0</v>
      </c>
      <c r="L48" s="163">
        <f t="shared" si="25"/>
        <v>0</v>
      </c>
      <c r="M48" s="163">
        <f t="shared" si="25"/>
        <v>0</v>
      </c>
      <c r="N48" s="163">
        <f>N547</f>
        <v>0</v>
      </c>
      <c r="O48" s="163">
        <f t="shared" si="25"/>
        <v>0</v>
      </c>
      <c r="P48" s="163">
        <f t="shared" si="25"/>
        <v>0</v>
      </c>
      <c r="Q48" s="163">
        <f t="shared" si="25"/>
        <v>0</v>
      </c>
      <c r="R48" s="163"/>
      <c r="S48" s="163"/>
      <c r="T48" s="163">
        <f t="shared" si="25"/>
        <v>0</v>
      </c>
      <c r="U48" s="163"/>
      <c r="V48" s="163"/>
      <c r="W48" s="163">
        <f t="shared" si="25"/>
        <v>0</v>
      </c>
      <c r="X48" s="163"/>
      <c r="Y48" s="163"/>
      <c r="Z48" s="163">
        <f t="shared" si="25"/>
        <v>0</v>
      </c>
      <c r="AA48" s="163"/>
      <c r="AB48" s="163"/>
      <c r="AC48" s="163">
        <f t="shared" si="25"/>
        <v>0</v>
      </c>
      <c r="AD48" s="163"/>
      <c r="AE48" s="163"/>
      <c r="AF48" s="163">
        <f t="shared" si="25"/>
        <v>0</v>
      </c>
      <c r="AG48" s="163"/>
      <c r="AH48" s="163"/>
      <c r="AI48" s="163">
        <f t="shared" si="25"/>
        <v>0</v>
      </c>
      <c r="AJ48" s="163"/>
      <c r="AK48" s="163"/>
      <c r="AL48" s="163">
        <f t="shared" si="25"/>
        <v>0</v>
      </c>
      <c r="AM48" s="163"/>
      <c r="AN48" s="163"/>
      <c r="AO48" s="169">
        <f t="shared" si="25"/>
        <v>0</v>
      </c>
      <c r="AP48" s="169">
        <f t="shared" si="25"/>
        <v>0</v>
      </c>
      <c r="AQ48" s="169">
        <f t="shared" si="25"/>
        <v>0</v>
      </c>
      <c r="AR48" s="169">
        <f t="shared" si="25"/>
        <v>0</v>
      </c>
      <c r="AS48" s="169">
        <f t="shared" si="25"/>
        <v>0</v>
      </c>
      <c r="AT48" s="169">
        <f t="shared" si="25"/>
        <v>0</v>
      </c>
      <c r="AU48" s="162"/>
      <c r="AV48" s="162"/>
      <c r="AW48" s="160"/>
      <c r="AX48" s="162"/>
      <c r="AY48" s="160"/>
      <c r="AZ48" s="164"/>
      <c r="BA48" s="160"/>
      <c r="BB48" s="162"/>
      <c r="BC48" s="162"/>
    </row>
    <row r="49" spans="1:55" s="165" customFormat="1" ht="31.5">
      <c r="A49" s="169" t="str">
        <f>A548</f>
        <v>III.4</v>
      </c>
      <c r="B49" s="172" t="str">
        <f t="shared" si="25"/>
        <v>Xây dựng, cải tạo mạng lưới chợ vùng DTTS&amp;MN</v>
      </c>
      <c r="C49" s="169">
        <f t="shared" si="25"/>
        <v>0</v>
      </c>
      <c r="D49" s="163">
        <f t="shared" si="25"/>
        <v>0</v>
      </c>
      <c r="E49" s="163">
        <f t="shared" si="25"/>
        <v>0</v>
      </c>
      <c r="F49" s="163">
        <f t="shared" si="25"/>
        <v>0</v>
      </c>
      <c r="G49" s="163">
        <f t="shared" si="25"/>
        <v>0</v>
      </c>
      <c r="H49" s="163">
        <f t="shared" si="25"/>
        <v>0</v>
      </c>
      <c r="I49" s="163">
        <f t="shared" si="25"/>
        <v>0</v>
      </c>
      <c r="J49" s="163">
        <f t="shared" si="25"/>
        <v>0</v>
      </c>
      <c r="K49" s="163">
        <f t="shared" si="25"/>
        <v>0</v>
      </c>
      <c r="L49" s="163">
        <f t="shared" si="25"/>
        <v>0</v>
      </c>
      <c r="M49" s="163">
        <f t="shared" si="25"/>
        <v>0</v>
      </c>
      <c r="N49" s="163">
        <f t="shared" si="25"/>
        <v>0</v>
      </c>
      <c r="O49" s="163">
        <f t="shared" si="25"/>
        <v>0</v>
      </c>
      <c r="P49" s="163">
        <f t="shared" si="25"/>
        <v>0</v>
      </c>
      <c r="Q49" s="163">
        <f t="shared" si="25"/>
        <v>0</v>
      </c>
      <c r="R49" s="163"/>
      <c r="S49" s="163"/>
      <c r="T49" s="163">
        <f t="shared" si="25"/>
        <v>0</v>
      </c>
      <c r="U49" s="163"/>
      <c r="V49" s="163"/>
      <c r="W49" s="163">
        <f t="shared" si="25"/>
        <v>0</v>
      </c>
      <c r="X49" s="163"/>
      <c r="Y49" s="163"/>
      <c r="Z49" s="163">
        <f t="shared" si="25"/>
        <v>0</v>
      </c>
      <c r="AA49" s="163"/>
      <c r="AB49" s="163"/>
      <c r="AC49" s="163">
        <f t="shared" si="25"/>
        <v>0</v>
      </c>
      <c r="AD49" s="163"/>
      <c r="AE49" s="163"/>
      <c r="AF49" s="163">
        <f t="shared" si="25"/>
        <v>0</v>
      </c>
      <c r="AG49" s="163"/>
      <c r="AH49" s="163"/>
      <c r="AI49" s="163">
        <f t="shared" si="25"/>
        <v>0</v>
      </c>
      <c r="AJ49" s="163"/>
      <c r="AK49" s="163"/>
      <c r="AL49" s="163">
        <f t="shared" si="25"/>
        <v>0</v>
      </c>
      <c r="AM49" s="163"/>
      <c r="AN49" s="163"/>
      <c r="AO49" s="169">
        <f t="shared" si="25"/>
        <v>0</v>
      </c>
      <c r="AP49" s="169">
        <f t="shared" si="25"/>
        <v>0</v>
      </c>
      <c r="AQ49" s="169">
        <f t="shared" si="25"/>
        <v>0</v>
      </c>
      <c r="AR49" s="169">
        <f t="shared" si="25"/>
        <v>0</v>
      </c>
      <c r="AS49" s="169">
        <f t="shared" si="25"/>
        <v>0</v>
      </c>
      <c r="AT49" s="169">
        <f t="shared" si="25"/>
        <v>0</v>
      </c>
      <c r="AU49" s="162"/>
      <c r="AV49" s="162"/>
      <c r="AW49" s="160"/>
      <c r="AX49" s="162"/>
      <c r="AY49" s="160"/>
      <c r="AZ49" s="164"/>
      <c r="BA49" s="160"/>
      <c r="BB49" s="162"/>
      <c r="BC49" s="162"/>
    </row>
    <row r="50" spans="1:55" s="165" customFormat="1" ht="31.5">
      <c r="A50" s="169" t="str">
        <f>A549</f>
        <v>IV</v>
      </c>
      <c r="B50" s="172" t="str">
        <f t="shared" si="25"/>
        <v>DỰ ÁN  5: Phát triển giáo dục đào tạo nâng cao chất lượng nguồn nhân lực</v>
      </c>
      <c r="C50" s="163">
        <f t="shared" si="25"/>
        <v>0</v>
      </c>
      <c r="D50" s="163">
        <f t="shared" si="25"/>
        <v>90658</v>
      </c>
      <c r="E50" s="163">
        <f t="shared" si="25"/>
        <v>33158</v>
      </c>
      <c r="F50" s="163">
        <f t="shared" si="25"/>
        <v>0</v>
      </c>
      <c r="G50" s="163">
        <f t="shared" si="25"/>
        <v>0</v>
      </c>
      <c r="H50" s="163">
        <f t="shared" si="25"/>
        <v>90658</v>
      </c>
      <c r="I50" s="163">
        <f t="shared" si="25"/>
        <v>33158</v>
      </c>
      <c r="J50" s="163">
        <f t="shared" si="25"/>
        <v>57500</v>
      </c>
      <c r="K50" s="163">
        <f t="shared" si="25"/>
        <v>90658</v>
      </c>
      <c r="L50" s="163">
        <f t="shared" si="25"/>
        <v>33158</v>
      </c>
      <c r="M50" s="163">
        <f t="shared" si="25"/>
        <v>57500</v>
      </c>
      <c r="N50" s="163">
        <f t="shared" si="25"/>
        <v>0</v>
      </c>
      <c r="O50" s="163">
        <f t="shared" si="25"/>
        <v>0</v>
      </c>
      <c r="P50" s="163">
        <f t="shared" si="25"/>
        <v>0</v>
      </c>
      <c r="Q50" s="163">
        <f t="shared" si="25"/>
        <v>33158</v>
      </c>
      <c r="R50" s="163"/>
      <c r="S50" s="163"/>
      <c r="T50" s="163">
        <f t="shared" si="25"/>
        <v>0</v>
      </c>
      <c r="U50" s="163"/>
      <c r="V50" s="163"/>
      <c r="W50" s="163">
        <f t="shared" si="25"/>
        <v>0</v>
      </c>
      <c r="X50" s="163"/>
      <c r="Y50" s="163"/>
      <c r="Z50" s="163">
        <f t="shared" si="25"/>
        <v>34258</v>
      </c>
      <c r="AA50" s="163"/>
      <c r="AB50" s="163"/>
      <c r="AC50" s="163">
        <f t="shared" si="25"/>
        <v>0</v>
      </c>
      <c r="AD50" s="163"/>
      <c r="AE50" s="163"/>
      <c r="AF50" s="163">
        <f t="shared" si="25"/>
        <v>23242</v>
      </c>
      <c r="AG50" s="163"/>
      <c r="AH50" s="163"/>
      <c r="AI50" s="163">
        <f t="shared" si="25"/>
        <v>0</v>
      </c>
      <c r="AJ50" s="163"/>
      <c r="AK50" s="163"/>
      <c r="AL50" s="163">
        <f t="shared" si="25"/>
        <v>0</v>
      </c>
      <c r="AM50" s="163"/>
      <c r="AN50" s="163"/>
      <c r="AO50" s="169"/>
      <c r="AP50" s="169"/>
      <c r="AQ50" s="169"/>
      <c r="AR50" s="169"/>
      <c r="AS50" s="169"/>
      <c r="AT50" s="169"/>
      <c r="AU50" s="162"/>
      <c r="AV50" s="162"/>
      <c r="AW50" s="160"/>
      <c r="AX50" s="162"/>
      <c r="AY50" s="160"/>
      <c r="AZ50" s="164"/>
      <c r="BA50" s="160"/>
      <c r="BB50" s="162"/>
      <c r="BC50" s="162"/>
    </row>
    <row r="51" spans="1:55" s="165" customFormat="1" ht="31.5">
      <c r="A51" s="169" t="str">
        <f>A551</f>
        <v>a)</v>
      </c>
      <c r="B51" s="172" t="str">
        <f t="shared" ref="B51:AT52" si="26">B551</f>
        <v xml:space="preserve">Các xã thực hiện theo Quyết định số 652/QĐ-TTg ngày 28/5/2022 </v>
      </c>
      <c r="C51" s="169">
        <f t="shared" si="26"/>
        <v>0</v>
      </c>
      <c r="D51" s="163">
        <f t="shared" si="26"/>
        <v>33158</v>
      </c>
      <c r="E51" s="163">
        <f t="shared" si="26"/>
        <v>33158</v>
      </c>
      <c r="F51" s="163">
        <f t="shared" si="26"/>
        <v>0</v>
      </c>
      <c r="G51" s="163">
        <f t="shared" si="26"/>
        <v>0</v>
      </c>
      <c r="H51" s="163">
        <f t="shared" si="26"/>
        <v>33158</v>
      </c>
      <c r="I51" s="163">
        <f t="shared" si="26"/>
        <v>12000</v>
      </c>
      <c r="J51" s="163">
        <f t="shared" si="26"/>
        <v>21158</v>
      </c>
      <c r="K51" s="163">
        <f t="shared" si="26"/>
        <v>33158</v>
      </c>
      <c r="L51" s="163">
        <f t="shared" si="26"/>
        <v>12000</v>
      </c>
      <c r="M51" s="163">
        <f t="shared" si="26"/>
        <v>21158</v>
      </c>
      <c r="N51" s="163">
        <f t="shared" si="26"/>
        <v>0</v>
      </c>
      <c r="O51" s="163">
        <f t="shared" si="26"/>
        <v>0</v>
      </c>
      <c r="P51" s="163">
        <f t="shared" si="26"/>
        <v>0</v>
      </c>
      <c r="Q51" s="163">
        <f t="shared" si="26"/>
        <v>12000</v>
      </c>
      <c r="R51" s="163"/>
      <c r="S51" s="163"/>
      <c r="T51" s="163">
        <f t="shared" si="26"/>
        <v>0</v>
      </c>
      <c r="U51" s="163"/>
      <c r="V51" s="163"/>
      <c r="W51" s="163">
        <f t="shared" si="26"/>
        <v>0</v>
      </c>
      <c r="X51" s="163"/>
      <c r="Y51" s="163"/>
      <c r="Z51" s="163">
        <f t="shared" si="26"/>
        <v>15258</v>
      </c>
      <c r="AA51" s="163"/>
      <c r="AB51" s="163"/>
      <c r="AC51" s="163">
        <f t="shared" si="26"/>
        <v>0</v>
      </c>
      <c r="AD51" s="163"/>
      <c r="AE51" s="163"/>
      <c r="AF51" s="163">
        <f t="shared" si="26"/>
        <v>5900</v>
      </c>
      <c r="AG51" s="163"/>
      <c r="AH51" s="163"/>
      <c r="AI51" s="163">
        <f t="shared" si="26"/>
        <v>0</v>
      </c>
      <c r="AJ51" s="163"/>
      <c r="AK51" s="163"/>
      <c r="AL51" s="163">
        <f t="shared" si="26"/>
        <v>0</v>
      </c>
      <c r="AM51" s="163"/>
      <c r="AN51" s="163"/>
      <c r="AO51" s="169">
        <f t="shared" si="26"/>
        <v>0</v>
      </c>
      <c r="AP51" s="169">
        <f t="shared" si="26"/>
        <v>0</v>
      </c>
      <c r="AQ51" s="169">
        <f t="shared" si="26"/>
        <v>0</v>
      </c>
      <c r="AR51" s="169">
        <f t="shared" si="26"/>
        <v>0</v>
      </c>
      <c r="AS51" s="169">
        <f t="shared" si="26"/>
        <v>0</v>
      </c>
      <c r="AT51" s="169">
        <f t="shared" si="26"/>
        <v>0</v>
      </c>
      <c r="AU51" s="162"/>
      <c r="AV51" s="162"/>
      <c r="AW51" s="160"/>
      <c r="AX51" s="162"/>
      <c r="AY51" s="160"/>
      <c r="AZ51" s="164"/>
      <c r="BA51" s="160"/>
      <c r="BB51" s="162"/>
      <c r="BC51" s="162"/>
    </row>
    <row r="52" spans="1:55" s="165" customFormat="1" ht="15.75">
      <c r="A52" s="169" t="str">
        <f>A552</f>
        <v>*</v>
      </c>
      <c r="B52" s="172" t="str">
        <f t="shared" si="26"/>
        <v>Xã Pá Khoang</v>
      </c>
      <c r="C52" s="169">
        <f t="shared" si="26"/>
        <v>0</v>
      </c>
      <c r="D52" s="163">
        <f t="shared" si="26"/>
        <v>33158</v>
      </c>
      <c r="E52" s="163">
        <f t="shared" si="26"/>
        <v>33158</v>
      </c>
      <c r="F52" s="163">
        <f t="shared" si="26"/>
        <v>0</v>
      </c>
      <c r="G52" s="163">
        <f t="shared" si="26"/>
        <v>0</v>
      </c>
      <c r="H52" s="163">
        <f t="shared" si="26"/>
        <v>33158</v>
      </c>
      <c r="I52" s="163">
        <f t="shared" si="26"/>
        <v>12000</v>
      </c>
      <c r="J52" s="163">
        <f t="shared" si="26"/>
        <v>21158</v>
      </c>
      <c r="K52" s="163">
        <f t="shared" si="26"/>
        <v>33158</v>
      </c>
      <c r="L52" s="163">
        <f t="shared" si="26"/>
        <v>12000</v>
      </c>
      <c r="M52" s="163">
        <f t="shared" si="26"/>
        <v>21158</v>
      </c>
      <c r="N52" s="163">
        <f t="shared" si="26"/>
        <v>0</v>
      </c>
      <c r="O52" s="163">
        <f t="shared" si="26"/>
        <v>0</v>
      </c>
      <c r="P52" s="163">
        <f t="shared" si="26"/>
        <v>0</v>
      </c>
      <c r="Q52" s="163">
        <f t="shared" si="26"/>
        <v>12000</v>
      </c>
      <c r="R52" s="163"/>
      <c r="S52" s="163"/>
      <c r="T52" s="163">
        <f t="shared" si="26"/>
        <v>0</v>
      </c>
      <c r="U52" s="163"/>
      <c r="V52" s="163"/>
      <c r="W52" s="163">
        <f t="shared" si="26"/>
        <v>0</v>
      </c>
      <c r="X52" s="163"/>
      <c r="Y52" s="163"/>
      <c r="Z52" s="163">
        <f t="shared" si="26"/>
        <v>15258</v>
      </c>
      <c r="AA52" s="163"/>
      <c r="AB52" s="163"/>
      <c r="AC52" s="163">
        <f t="shared" si="26"/>
        <v>0</v>
      </c>
      <c r="AD52" s="163"/>
      <c r="AE52" s="163"/>
      <c r="AF52" s="163">
        <f t="shared" si="26"/>
        <v>5900</v>
      </c>
      <c r="AG52" s="163"/>
      <c r="AH52" s="163"/>
      <c r="AI52" s="163">
        <f t="shared" si="26"/>
        <v>0</v>
      </c>
      <c r="AJ52" s="163"/>
      <c r="AK52" s="163"/>
      <c r="AL52" s="163">
        <f t="shared" si="26"/>
        <v>0</v>
      </c>
      <c r="AM52" s="163"/>
      <c r="AN52" s="163"/>
      <c r="AO52" s="169"/>
      <c r="AP52" s="169"/>
      <c r="AQ52" s="169"/>
      <c r="AR52" s="169"/>
      <c r="AS52" s="169"/>
      <c r="AT52" s="169"/>
      <c r="AU52" s="162"/>
      <c r="AV52" s="162"/>
      <c r="AW52" s="160"/>
      <c r="AX52" s="162"/>
      <c r="AY52" s="160"/>
      <c r="AZ52" s="164"/>
      <c r="BA52" s="160"/>
      <c r="BB52" s="162"/>
      <c r="BC52" s="162"/>
    </row>
    <row r="53" spans="1:55" s="165" customFormat="1" ht="15.75">
      <c r="A53" s="169" t="str">
        <f>A556</f>
        <v>b)</v>
      </c>
      <c r="B53" s="172" t="str">
        <f t="shared" ref="B53:AL53" si="27">B556</f>
        <v>Các xã còn lại</v>
      </c>
      <c r="C53" s="169">
        <f t="shared" si="27"/>
        <v>0</v>
      </c>
      <c r="D53" s="163">
        <f t="shared" si="27"/>
        <v>57500</v>
      </c>
      <c r="E53" s="163">
        <f t="shared" si="27"/>
        <v>0</v>
      </c>
      <c r="F53" s="163">
        <f t="shared" si="27"/>
        <v>0</v>
      </c>
      <c r="G53" s="163">
        <f t="shared" si="27"/>
        <v>0</v>
      </c>
      <c r="H53" s="163">
        <f t="shared" si="27"/>
        <v>57500</v>
      </c>
      <c r="I53" s="163">
        <f t="shared" si="27"/>
        <v>21158</v>
      </c>
      <c r="J53" s="163">
        <f t="shared" si="27"/>
        <v>36342</v>
      </c>
      <c r="K53" s="163">
        <f t="shared" si="27"/>
        <v>57500</v>
      </c>
      <c r="L53" s="163">
        <f t="shared" si="27"/>
        <v>21158</v>
      </c>
      <c r="M53" s="163">
        <f t="shared" si="27"/>
        <v>36342</v>
      </c>
      <c r="N53" s="163">
        <f t="shared" si="27"/>
        <v>0</v>
      </c>
      <c r="O53" s="163">
        <f t="shared" si="27"/>
        <v>0</v>
      </c>
      <c r="P53" s="163">
        <f t="shared" si="27"/>
        <v>0</v>
      </c>
      <c r="Q53" s="163">
        <f t="shared" si="27"/>
        <v>21158</v>
      </c>
      <c r="R53" s="163"/>
      <c r="S53" s="163"/>
      <c r="T53" s="163">
        <f t="shared" si="27"/>
        <v>0</v>
      </c>
      <c r="U53" s="163"/>
      <c r="V53" s="163"/>
      <c r="W53" s="163">
        <f t="shared" si="27"/>
        <v>0</v>
      </c>
      <c r="X53" s="163"/>
      <c r="Y53" s="163"/>
      <c r="Z53" s="163">
        <f t="shared" si="27"/>
        <v>19000</v>
      </c>
      <c r="AA53" s="163"/>
      <c r="AB53" s="163"/>
      <c r="AC53" s="163">
        <f t="shared" si="27"/>
        <v>0</v>
      </c>
      <c r="AD53" s="163"/>
      <c r="AE53" s="163"/>
      <c r="AF53" s="163">
        <f t="shared" si="27"/>
        <v>17342</v>
      </c>
      <c r="AG53" s="163"/>
      <c r="AH53" s="163"/>
      <c r="AI53" s="163">
        <f t="shared" si="27"/>
        <v>0</v>
      </c>
      <c r="AJ53" s="163"/>
      <c r="AK53" s="163"/>
      <c r="AL53" s="163">
        <f t="shared" si="27"/>
        <v>0</v>
      </c>
      <c r="AM53" s="163"/>
      <c r="AN53" s="163"/>
      <c r="AO53" s="169"/>
      <c r="AP53" s="169"/>
      <c r="AQ53" s="169"/>
      <c r="AR53" s="169"/>
      <c r="AS53" s="169"/>
      <c r="AT53" s="169"/>
      <c r="AU53" s="162"/>
      <c r="AV53" s="162"/>
      <c r="AW53" s="160"/>
      <c r="AX53" s="162"/>
      <c r="AY53" s="160"/>
      <c r="AZ53" s="164"/>
      <c r="BA53" s="160"/>
      <c r="BB53" s="162"/>
      <c r="BC53" s="162"/>
    </row>
    <row r="54" spans="1:55" s="165" customFormat="1" ht="47.25">
      <c r="A54" s="169" t="str">
        <f>A562</f>
        <v>IV</v>
      </c>
      <c r="B54" s="172" t="str">
        <f t="shared" ref="B54:AT54" si="28">B562</f>
        <v>DỰ ÁN 6: Bảo tồn phát huy giá trị văn hóa truyền thống tốt đẹp của các dân tộc thiểu số gắn với phát triển du lịch</v>
      </c>
      <c r="C54" s="169">
        <f t="shared" si="28"/>
        <v>0</v>
      </c>
      <c r="D54" s="163">
        <f t="shared" si="28"/>
        <v>5190</v>
      </c>
      <c r="E54" s="163">
        <f t="shared" si="28"/>
        <v>5190</v>
      </c>
      <c r="F54" s="163">
        <f t="shared" si="28"/>
        <v>0</v>
      </c>
      <c r="G54" s="163">
        <f t="shared" si="28"/>
        <v>0</v>
      </c>
      <c r="H54" s="163">
        <f t="shared" si="28"/>
        <v>5190</v>
      </c>
      <c r="I54" s="163">
        <f t="shared" si="28"/>
        <v>5190</v>
      </c>
      <c r="J54" s="163">
        <f t="shared" si="28"/>
        <v>0</v>
      </c>
      <c r="K54" s="163">
        <f t="shared" si="28"/>
        <v>0</v>
      </c>
      <c r="L54" s="163">
        <f t="shared" si="28"/>
        <v>0</v>
      </c>
      <c r="M54" s="163">
        <f t="shared" si="28"/>
        <v>0</v>
      </c>
      <c r="N54" s="163">
        <f t="shared" si="28"/>
        <v>5190</v>
      </c>
      <c r="O54" s="163">
        <f t="shared" si="28"/>
        <v>5190</v>
      </c>
      <c r="P54" s="163">
        <f t="shared" si="28"/>
        <v>0</v>
      </c>
      <c r="Q54" s="163">
        <f t="shared" si="28"/>
        <v>0</v>
      </c>
      <c r="R54" s="163"/>
      <c r="S54" s="163"/>
      <c r="T54" s="163">
        <f t="shared" si="28"/>
        <v>0</v>
      </c>
      <c r="U54" s="163"/>
      <c r="V54" s="163"/>
      <c r="W54" s="163">
        <f t="shared" si="28"/>
        <v>2500</v>
      </c>
      <c r="X54" s="163"/>
      <c r="Y54" s="163"/>
      <c r="Z54" s="163">
        <f t="shared" si="28"/>
        <v>0</v>
      </c>
      <c r="AA54" s="163"/>
      <c r="AB54" s="163"/>
      <c r="AC54" s="163">
        <f t="shared" si="28"/>
        <v>2690</v>
      </c>
      <c r="AD54" s="163"/>
      <c r="AE54" s="163"/>
      <c r="AF54" s="163">
        <f t="shared" si="28"/>
        <v>0</v>
      </c>
      <c r="AG54" s="163"/>
      <c r="AH54" s="163"/>
      <c r="AI54" s="163">
        <f t="shared" si="28"/>
        <v>0</v>
      </c>
      <c r="AJ54" s="163"/>
      <c r="AK54" s="163"/>
      <c r="AL54" s="163">
        <f t="shared" si="28"/>
        <v>0</v>
      </c>
      <c r="AM54" s="163"/>
      <c r="AN54" s="163"/>
      <c r="AO54" s="169">
        <f t="shared" si="28"/>
        <v>0</v>
      </c>
      <c r="AP54" s="169">
        <f t="shared" si="28"/>
        <v>0</v>
      </c>
      <c r="AQ54" s="169">
        <f t="shared" si="28"/>
        <v>0</v>
      </c>
      <c r="AR54" s="169">
        <f t="shared" si="28"/>
        <v>0</v>
      </c>
      <c r="AS54" s="169">
        <f t="shared" si="28"/>
        <v>0</v>
      </c>
      <c r="AT54" s="169">
        <f t="shared" si="28"/>
        <v>0</v>
      </c>
      <c r="AU54" s="162"/>
      <c r="AV54" s="162"/>
      <c r="AW54" s="160"/>
      <c r="AX54" s="162"/>
      <c r="AY54" s="160"/>
      <c r="AZ54" s="164"/>
      <c r="BA54" s="160"/>
      <c r="BB54" s="162"/>
      <c r="BC54" s="162"/>
    </row>
    <row r="55" spans="1:55" s="165" customFormat="1" ht="31.5">
      <c r="A55" s="169" t="str">
        <f>A564</f>
        <v>V</v>
      </c>
      <c r="B55" s="172" t="str">
        <f t="shared" ref="B55:AT56" si="29">B564</f>
        <v>DỰ ÁN 9: Đầu tư phát triển nhóm dân tộc rất ít người, nhóm dân tộc còn nhiều khó khăn</v>
      </c>
      <c r="C55" s="169">
        <f t="shared" si="29"/>
        <v>0</v>
      </c>
      <c r="D55" s="163">
        <f t="shared" si="29"/>
        <v>0</v>
      </c>
      <c r="E55" s="163">
        <f t="shared" si="29"/>
        <v>0</v>
      </c>
      <c r="F55" s="163">
        <f t="shared" si="29"/>
        <v>0</v>
      </c>
      <c r="G55" s="163">
        <f t="shared" si="29"/>
        <v>0</v>
      </c>
      <c r="H55" s="163">
        <f t="shared" si="29"/>
        <v>0</v>
      </c>
      <c r="I55" s="163">
        <f t="shared" si="29"/>
        <v>0</v>
      </c>
      <c r="J55" s="163">
        <f t="shared" si="29"/>
        <v>0</v>
      </c>
      <c r="K55" s="163">
        <f t="shared" si="29"/>
        <v>0</v>
      </c>
      <c r="L55" s="163">
        <f t="shared" si="29"/>
        <v>0</v>
      </c>
      <c r="M55" s="163">
        <f t="shared" si="29"/>
        <v>0</v>
      </c>
      <c r="N55" s="163">
        <f t="shared" si="29"/>
        <v>0</v>
      </c>
      <c r="O55" s="163">
        <f t="shared" si="29"/>
        <v>0</v>
      </c>
      <c r="P55" s="163">
        <f t="shared" si="29"/>
        <v>0</v>
      </c>
      <c r="Q55" s="163">
        <f t="shared" si="29"/>
        <v>0</v>
      </c>
      <c r="R55" s="163"/>
      <c r="S55" s="163"/>
      <c r="T55" s="163">
        <f t="shared" si="29"/>
        <v>0</v>
      </c>
      <c r="U55" s="163"/>
      <c r="V55" s="163"/>
      <c r="W55" s="163">
        <f t="shared" si="29"/>
        <v>0</v>
      </c>
      <c r="X55" s="163"/>
      <c r="Y55" s="163"/>
      <c r="Z55" s="163">
        <f t="shared" si="29"/>
        <v>0</v>
      </c>
      <c r="AA55" s="163"/>
      <c r="AB55" s="163"/>
      <c r="AC55" s="163">
        <f t="shared" si="29"/>
        <v>0</v>
      </c>
      <c r="AD55" s="163"/>
      <c r="AE55" s="163"/>
      <c r="AF55" s="163">
        <f t="shared" si="29"/>
        <v>0</v>
      </c>
      <c r="AG55" s="163"/>
      <c r="AH55" s="163"/>
      <c r="AI55" s="163">
        <f t="shared" si="29"/>
        <v>0</v>
      </c>
      <c r="AJ55" s="163"/>
      <c r="AK55" s="163"/>
      <c r="AL55" s="163">
        <f t="shared" si="29"/>
        <v>0</v>
      </c>
      <c r="AM55" s="163"/>
      <c r="AN55" s="163"/>
      <c r="AO55" s="169">
        <f t="shared" si="29"/>
        <v>0</v>
      </c>
      <c r="AP55" s="169">
        <f t="shared" si="29"/>
        <v>0</v>
      </c>
      <c r="AQ55" s="169">
        <f t="shared" si="29"/>
        <v>0</v>
      </c>
      <c r="AR55" s="169">
        <f t="shared" si="29"/>
        <v>0</v>
      </c>
      <c r="AS55" s="169">
        <f t="shared" si="29"/>
        <v>0</v>
      </c>
      <c r="AT55" s="169">
        <f t="shared" si="29"/>
        <v>0</v>
      </c>
      <c r="AU55" s="162"/>
      <c r="AV55" s="162"/>
      <c r="AW55" s="160"/>
      <c r="AX55" s="162"/>
      <c r="AY55" s="160"/>
      <c r="AZ55" s="164"/>
      <c r="BA55" s="160"/>
      <c r="BB55" s="162"/>
      <c r="BC55" s="162"/>
    </row>
    <row r="56" spans="1:55" s="165" customFormat="1" ht="63">
      <c r="A56" s="169" t="str">
        <f>A565</f>
        <v>VI</v>
      </c>
      <c r="B56" s="172" t="str">
        <f t="shared" si="29"/>
        <v>DỰ ÁN 10: Truyền thông, tuyên truyền, vận động trong vùng đồng bào dân tộc thiểu số và miền núi, Kiểm tra, giám sát đánh giá việc tổ chức thực hiện Chương trình</v>
      </c>
      <c r="C56" s="169">
        <f t="shared" si="29"/>
        <v>0</v>
      </c>
      <c r="D56" s="163">
        <f t="shared" si="29"/>
        <v>0</v>
      </c>
      <c r="E56" s="163">
        <f t="shared" si="29"/>
        <v>0</v>
      </c>
      <c r="F56" s="163">
        <f t="shared" si="29"/>
        <v>0</v>
      </c>
      <c r="G56" s="163">
        <f t="shared" si="29"/>
        <v>0</v>
      </c>
      <c r="H56" s="163">
        <f t="shared" si="29"/>
        <v>0</v>
      </c>
      <c r="I56" s="163">
        <f t="shared" si="29"/>
        <v>0</v>
      </c>
      <c r="J56" s="163">
        <f t="shared" si="29"/>
        <v>0</v>
      </c>
      <c r="K56" s="163">
        <f t="shared" si="29"/>
        <v>0</v>
      </c>
      <c r="L56" s="163">
        <f t="shared" si="29"/>
        <v>0</v>
      </c>
      <c r="M56" s="163">
        <f t="shared" si="29"/>
        <v>0</v>
      </c>
      <c r="N56" s="163">
        <f t="shared" si="29"/>
        <v>0</v>
      </c>
      <c r="O56" s="163">
        <f t="shared" si="29"/>
        <v>0</v>
      </c>
      <c r="P56" s="163">
        <f t="shared" si="29"/>
        <v>0</v>
      </c>
      <c r="Q56" s="163">
        <f t="shared" si="29"/>
        <v>0</v>
      </c>
      <c r="R56" s="163"/>
      <c r="S56" s="163"/>
      <c r="T56" s="163">
        <f t="shared" si="29"/>
        <v>0</v>
      </c>
      <c r="U56" s="163"/>
      <c r="V56" s="163"/>
      <c r="W56" s="163">
        <f t="shared" si="29"/>
        <v>0</v>
      </c>
      <c r="X56" s="163"/>
      <c r="Y56" s="163"/>
      <c r="Z56" s="163">
        <f t="shared" si="29"/>
        <v>0</v>
      </c>
      <c r="AA56" s="163"/>
      <c r="AB56" s="163"/>
      <c r="AC56" s="163">
        <f t="shared" si="29"/>
        <v>0</v>
      </c>
      <c r="AD56" s="163"/>
      <c r="AE56" s="163"/>
      <c r="AF56" s="163">
        <f t="shared" si="29"/>
        <v>0</v>
      </c>
      <c r="AG56" s="163"/>
      <c r="AH56" s="163"/>
      <c r="AI56" s="163">
        <f t="shared" si="29"/>
        <v>0</v>
      </c>
      <c r="AJ56" s="163"/>
      <c r="AK56" s="163"/>
      <c r="AL56" s="163">
        <f t="shared" si="29"/>
        <v>0</v>
      </c>
      <c r="AM56" s="163"/>
      <c r="AN56" s="163"/>
      <c r="AO56" s="169">
        <f t="shared" si="29"/>
        <v>0</v>
      </c>
      <c r="AP56" s="169">
        <f t="shared" si="29"/>
        <v>0</v>
      </c>
      <c r="AQ56" s="169">
        <f t="shared" si="29"/>
        <v>0</v>
      </c>
      <c r="AR56" s="169">
        <f t="shared" si="29"/>
        <v>0</v>
      </c>
      <c r="AS56" s="169">
        <f t="shared" si="29"/>
        <v>0</v>
      </c>
      <c r="AT56" s="169">
        <f t="shared" si="29"/>
        <v>0</v>
      </c>
      <c r="AU56" s="162"/>
      <c r="AV56" s="162"/>
      <c r="AW56" s="160"/>
      <c r="AX56" s="162"/>
      <c r="AY56" s="160"/>
      <c r="AZ56" s="164"/>
      <c r="BA56" s="160"/>
      <c r="BB56" s="162"/>
      <c r="BC56" s="162"/>
    </row>
    <row r="57" spans="1:55" s="178" customFormat="1" ht="15.75">
      <c r="A57" s="138" t="s">
        <v>22</v>
      </c>
      <c r="B57" s="175" t="str">
        <f t="shared" ref="B57:AT57" si="30">B567</f>
        <v>HUYỆN ĐIỆN BIÊN</v>
      </c>
      <c r="C57" s="175">
        <f t="shared" si="30"/>
        <v>0</v>
      </c>
      <c r="D57" s="176">
        <f t="shared" si="30"/>
        <v>196755.20500000002</v>
      </c>
      <c r="E57" s="176">
        <f t="shared" si="30"/>
        <v>184862.1</v>
      </c>
      <c r="F57" s="176">
        <f t="shared" si="30"/>
        <v>0</v>
      </c>
      <c r="G57" s="176">
        <f t="shared" si="30"/>
        <v>0</v>
      </c>
      <c r="H57" s="176">
        <f t="shared" si="30"/>
        <v>191755.20500000002</v>
      </c>
      <c r="I57" s="176">
        <f t="shared" si="30"/>
        <v>184862.1</v>
      </c>
      <c r="J57" s="176">
        <f t="shared" si="30"/>
        <v>6893.1049999999996</v>
      </c>
      <c r="K57" s="176">
        <f t="shared" si="30"/>
        <v>47000</v>
      </c>
      <c r="L57" s="176">
        <f t="shared" si="30"/>
        <v>47000</v>
      </c>
      <c r="M57" s="176">
        <f t="shared" si="30"/>
        <v>0</v>
      </c>
      <c r="N57" s="176">
        <f t="shared" si="30"/>
        <v>144755.20499999999</v>
      </c>
      <c r="O57" s="176">
        <f t="shared" si="30"/>
        <v>137862.09999999998</v>
      </c>
      <c r="P57" s="176">
        <f t="shared" si="30"/>
        <v>6893.1049999999996</v>
      </c>
      <c r="Q57" s="176">
        <f t="shared" si="30"/>
        <v>32900</v>
      </c>
      <c r="R57" s="176"/>
      <c r="S57" s="176"/>
      <c r="T57" s="176">
        <f t="shared" si="30"/>
        <v>0</v>
      </c>
      <c r="U57" s="176"/>
      <c r="V57" s="176"/>
      <c r="W57" s="176">
        <f t="shared" si="30"/>
        <v>48280</v>
      </c>
      <c r="X57" s="176"/>
      <c r="Y57" s="176"/>
      <c r="Z57" s="176">
        <f t="shared" si="30"/>
        <v>0</v>
      </c>
      <c r="AA57" s="176"/>
      <c r="AB57" s="176"/>
      <c r="AC57" s="176">
        <f t="shared" si="30"/>
        <v>50954.1</v>
      </c>
      <c r="AD57" s="176"/>
      <c r="AE57" s="176"/>
      <c r="AF57" s="176">
        <f t="shared" si="30"/>
        <v>0</v>
      </c>
      <c r="AG57" s="176"/>
      <c r="AH57" s="176"/>
      <c r="AI57" s="176">
        <f t="shared" si="30"/>
        <v>52728</v>
      </c>
      <c r="AJ57" s="176"/>
      <c r="AK57" s="176"/>
      <c r="AL57" s="176">
        <f t="shared" si="30"/>
        <v>0</v>
      </c>
      <c r="AM57" s="176"/>
      <c r="AN57" s="176"/>
      <c r="AO57" s="176">
        <f t="shared" si="30"/>
        <v>0</v>
      </c>
      <c r="AP57" s="176">
        <f t="shared" si="30"/>
        <v>0</v>
      </c>
      <c r="AQ57" s="176">
        <f t="shared" si="30"/>
        <v>0</v>
      </c>
      <c r="AR57" s="176">
        <f t="shared" si="30"/>
        <v>0</v>
      </c>
      <c r="AS57" s="176">
        <f t="shared" si="30"/>
        <v>0</v>
      </c>
      <c r="AT57" s="176">
        <f t="shared" si="30"/>
        <v>0</v>
      </c>
      <c r="AU57" s="177"/>
      <c r="AV57" s="177"/>
      <c r="AW57" s="145"/>
      <c r="AX57" s="177"/>
      <c r="AY57" s="145"/>
      <c r="AZ57" s="145"/>
      <c r="BA57" s="145"/>
      <c r="BB57" s="177"/>
      <c r="BC57" s="177"/>
    </row>
    <row r="58" spans="1:55" s="165" customFormat="1" ht="31.5">
      <c r="A58" s="147" t="s">
        <v>612</v>
      </c>
      <c r="B58" s="158" t="s">
        <v>613</v>
      </c>
      <c r="C58" s="179"/>
      <c r="D58" s="163">
        <f>D78+D83+D99+D106+D113+D103</f>
        <v>110100</v>
      </c>
      <c r="E58" s="163">
        <f t="shared" ref="E58:AI58" si="31">E78+E83+E99+E106+E113+E103</f>
        <v>110100</v>
      </c>
      <c r="F58" s="163">
        <f t="shared" si="31"/>
        <v>0</v>
      </c>
      <c r="G58" s="163">
        <f t="shared" si="31"/>
        <v>0</v>
      </c>
      <c r="H58" s="163">
        <f t="shared" si="31"/>
        <v>110100</v>
      </c>
      <c r="I58" s="163">
        <f t="shared" si="31"/>
        <v>110100</v>
      </c>
      <c r="J58" s="163">
        <f t="shared" si="31"/>
        <v>0</v>
      </c>
      <c r="K58" s="163">
        <f t="shared" si="31"/>
        <v>38000</v>
      </c>
      <c r="L58" s="163">
        <f t="shared" si="31"/>
        <v>38000</v>
      </c>
      <c r="M58" s="163">
        <f t="shared" si="31"/>
        <v>0</v>
      </c>
      <c r="N58" s="163">
        <f t="shared" si="31"/>
        <v>72100</v>
      </c>
      <c r="O58" s="163">
        <f t="shared" si="31"/>
        <v>72100</v>
      </c>
      <c r="P58" s="163">
        <f t="shared" si="31"/>
        <v>0</v>
      </c>
      <c r="Q58" s="163">
        <f t="shared" si="31"/>
        <v>26600</v>
      </c>
      <c r="R58" s="163"/>
      <c r="S58" s="163"/>
      <c r="T58" s="163">
        <f t="shared" si="31"/>
        <v>0</v>
      </c>
      <c r="U58" s="163"/>
      <c r="V58" s="163"/>
      <c r="W58" s="163">
        <f t="shared" si="31"/>
        <v>38330</v>
      </c>
      <c r="X58" s="163"/>
      <c r="Y58" s="163"/>
      <c r="Z58" s="163">
        <f t="shared" si="31"/>
        <v>0</v>
      </c>
      <c r="AA58" s="163"/>
      <c r="AB58" s="163"/>
      <c r="AC58" s="163">
        <f t="shared" si="31"/>
        <v>26230</v>
      </c>
      <c r="AD58" s="163"/>
      <c r="AE58" s="163"/>
      <c r="AF58" s="163">
        <f t="shared" si="31"/>
        <v>0</v>
      </c>
      <c r="AG58" s="163"/>
      <c r="AH58" s="163"/>
      <c r="AI58" s="163">
        <f t="shared" si="31"/>
        <v>18940</v>
      </c>
      <c r="AJ58" s="163"/>
      <c r="AK58" s="163"/>
      <c r="AL58" s="163">
        <f t="shared" ref="AL58:AT58" si="32">AL78+AL83+AL99+AL106+AL113</f>
        <v>0</v>
      </c>
      <c r="AM58" s="163"/>
      <c r="AN58" s="163"/>
      <c r="AO58" s="163">
        <f t="shared" si="32"/>
        <v>0</v>
      </c>
      <c r="AP58" s="163">
        <f t="shared" si="32"/>
        <v>0</v>
      </c>
      <c r="AQ58" s="163">
        <f t="shared" si="32"/>
        <v>0</v>
      </c>
      <c r="AR58" s="163">
        <f t="shared" si="32"/>
        <v>0</v>
      </c>
      <c r="AS58" s="163">
        <f t="shared" si="32"/>
        <v>0</v>
      </c>
      <c r="AT58" s="163">
        <f t="shared" si="32"/>
        <v>0</v>
      </c>
      <c r="AU58" s="162"/>
      <c r="AV58" s="162"/>
      <c r="AW58" s="160"/>
      <c r="AX58" s="162"/>
      <c r="AY58" s="160"/>
      <c r="AZ58" s="164"/>
      <c r="BA58" s="160"/>
      <c r="BB58" s="162"/>
      <c r="BC58" s="162"/>
    </row>
    <row r="59" spans="1:55" s="168" customFormat="1" ht="15.75">
      <c r="A59" s="128">
        <v>1</v>
      </c>
      <c r="B59" s="167" t="s">
        <v>623</v>
      </c>
      <c r="C59" s="180"/>
      <c r="D59" s="154">
        <f t="shared" ref="D59:AI59" si="33">D79+D84+D114</f>
        <v>54469</v>
      </c>
      <c r="E59" s="154">
        <f t="shared" si="33"/>
        <v>54469</v>
      </c>
      <c r="F59" s="154">
        <f t="shared" si="33"/>
        <v>0</v>
      </c>
      <c r="G59" s="154">
        <f t="shared" si="33"/>
        <v>0</v>
      </c>
      <c r="H59" s="154">
        <f t="shared" si="33"/>
        <v>54469</v>
      </c>
      <c r="I59" s="154">
        <f t="shared" si="33"/>
        <v>54469</v>
      </c>
      <c r="J59" s="154">
        <f t="shared" si="33"/>
        <v>0</v>
      </c>
      <c r="K59" s="154">
        <f t="shared" si="33"/>
        <v>19000</v>
      </c>
      <c r="L59" s="154">
        <f t="shared" si="33"/>
        <v>19000</v>
      </c>
      <c r="M59" s="154">
        <f t="shared" si="33"/>
        <v>0</v>
      </c>
      <c r="N59" s="154">
        <f t="shared" si="33"/>
        <v>35469</v>
      </c>
      <c r="O59" s="154">
        <f t="shared" si="33"/>
        <v>35469</v>
      </c>
      <c r="P59" s="154">
        <f t="shared" si="33"/>
        <v>0</v>
      </c>
      <c r="Q59" s="154">
        <f t="shared" si="33"/>
        <v>13300</v>
      </c>
      <c r="R59" s="154"/>
      <c r="S59" s="154"/>
      <c r="T59" s="154">
        <f t="shared" si="33"/>
        <v>0</v>
      </c>
      <c r="U59" s="154"/>
      <c r="V59" s="154"/>
      <c r="W59" s="154">
        <f t="shared" si="33"/>
        <v>27630</v>
      </c>
      <c r="X59" s="154"/>
      <c r="Y59" s="154"/>
      <c r="Z59" s="154">
        <f t="shared" si="33"/>
        <v>0</v>
      </c>
      <c r="AA59" s="154"/>
      <c r="AB59" s="154"/>
      <c r="AC59" s="154">
        <f t="shared" si="33"/>
        <v>9770</v>
      </c>
      <c r="AD59" s="154"/>
      <c r="AE59" s="154"/>
      <c r="AF59" s="154">
        <f t="shared" si="33"/>
        <v>0</v>
      </c>
      <c r="AG59" s="154"/>
      <c r="AH59" s="154"/>
      <c r="AI59" s="154">
        <f t="shared" si="33"/>
        <v>3769</v>
      </c>
      <c r="AJ59" s="154"/>
      <c r="AK59" s="154"/>
      <c r="AL59" s="154"/>
      <c r="AM59" s="154"/>
      <c r="AN59" s="154"/>
      <c r="AO59" s="154"/>
      <c r="AP59" s="154"/>
      <c r="AQ59" s="154"/>
      <c r="AR59" s="154"/>
      <c r="AS59" s="154"/>
      <c r="AT59" s="154"/>
      <c r="AU59" s="154"/>
      <c r="AV59" s="154"/>
      <c r="AW59" s="131"/>
      <c r="AX59" s="167"/>
      <c r="AY59" s="131"/>
      <c r="AZ59" s="152"/>
      <c r="BA59" s="131"/>
      <c r="BB59" s="167"/>
      <c r="BC59" s="167"/>
    </row>
    <row r="60" spans="1:55" s="168" customFormat="1" ht="15.75">
      <c r="A60" s="128">
        <v>2</v>
      </c>
      <c r="B60" s="167" t="s">
        <v>624</v>
      </c>
      <c r="C60" s="180"/>
      <c r="D60" s="154">
        <f t="shared" ref="D60:AI60" si="34">D85+D100+D108</f>
        <v>27411</v>
      </c>
      <c r="E60" s="154">
        <f t="shared" si="34"/>
        <v>27411</v>
      </c>
      <c r="F60" s="154">
        <f t="shared" si="34"/>
        <v>0</v>
      </c>
      <c r="G60" s="154">
        <f t="shared" si="34"/>
        <v>0</v>
      </c>
      <c r="H60" s="154">
        <f t="shared" si="34"/>
        <v>27411</v>
      </c>
      <c r="I60" s="154">
        <f t="shared" si="34"/>
        <v>27411</v>
      </c>
      <c r="J60" s="154">
        <f t="shared" si="34"/>
        <v>0</v>
      </c>
      <c r="K60" s="154">
        <f t="shared" si="34"/>
        <v>19000</v>
      </c>
      <c r="L60" s="154">
        <f t="shared" si="34"/>
        <v>19000</v>
      </c>
      <c r="M60" s="154">
        <f t="shared" si="34"/>
        <v>0</v>
      </c>
      <c r="N60" s="154">
        <f t="shared" si="34"/>
        <v>8411</v>
      </c>
      <c r="O60" s="154">
        <f t="shared" si="34"/>
        <v>8411</v>
      </c>
      <c r="P60" s="154">
        <f t="shared" si="34"/>
        <v>0</v>
      </c>
      <c r="Q60" s="154">
        <f t="shared" si="34"/>
        <v>13300</v>
      </c>
      <c r="R60" s="154"/>
      <c r="S60" s="154"/>
      <c r="T60" s="154">
        <f t="shared" si="34"/>
        <v>0</v>
      </c>
      <c r="U60" s="154"/>
      <c r="V60" s="154"/>
      <c r="W60" s="154">
        <f t="shared" si="34"/>
        <v>5700</v>
      </c>
      <c r="X60" s="154"/>
      <c r="Y60" s="154"/>
      <c r="Z60" s="154">
        <f t="shared" si="34"/>
        <v>0</v>
      </c>
      <c r="AA60" s="154"/>
      <c r="AB60" s="154"/>
      <c r="AC60" s="154">
        <f t="shared" si="34"/>
        <v>4500</v>
      </c>
      <c r="AD60" s="154"/>
      <c r="AE60" s="154"/>
      <c r="AF60" s="154">
        <f t="shared" si="34"/>
        <v>0</v>
      </c>
      <c r="AG60" s="154"/>
      <c r="AH60" s="154"/>
      <c r="AI60" s="154">
        <f t="shared" si="34"/>
        <v>3911</v>
      </c>
      <c r="AJ60" s="154"/>
      <c r="AK60" s="154"/>
      <c r="AL60" s="154"/>
      <c r="AM60" s="154"/>
      <c r="AN60" s="154"/>
      <c r="AO60" s="154"/>
      <c r="AP60" s="154"/>
      <c r="AQ60" s="154"/>
      <c r="AR60" s="154"/>
      <c r="AS60" s="154"/>
      <c r="AT60" s="154"/>
      <c r="AU60" s="154"/>
      <c r="AV60" s="154"/>
      <c r="AW60" s="131"/>
      <c r="AX60" s="167"/>
      <c r="AY60" s="131"/>
      <c r="AZ60" s="152"/>
      <c r="BA60" s="131"/>
      <c r="BB60" s="167"/>
      <c r="BC60" s="167"/>
    </row>
    <row r="61" spans="1:55" s="168" customFormat="1" ht="15.75">
      <c r="A61" s="128">
        <v>3</v>
      </c>
      <c r="B61" s="167" t="s">
        <v>625</v>
      </c>
      <c r="C61" s="180"/>
      <c r="D61" s="154">
        <f>D86+D109</f>
        <v>14700</v>
      </c>
      <c r="E61" s="154">
        <f>E86+E109</f>
        <v>14700</v>
      </c>
      <c r="F61" s="154">
        <f t="shared" ref="F61:M61" si="35">F86+F109</f>
        <v>0</v>
      </c>
      <c r="G61" s="154">
        <f t="shared" si="35"/>
        <v>0</v>
      </c>
      <c r="H61" s="154">
        <f t="shared" si="35"/>
        <v>14700</v>
      </c>
      <c r="I61" s="154">
        <f t="shared" si="35"/>
        <v>14700</v>
      </c>
      <c r="J61" s="154">
        <f t="shared" si="35"/>
        <v>0</v>
      </c>
      <c r="K61" s="154">
        <f t="shared" si="35"/>
        <v>0</v>
      </c>
      <c r="L61" s="154">
        <f t="shared" si="35"/>
        <v>0</v>
      </c>
      <c r="M61" s="154">
        <f t="shared" si="35"/>
        <v>0</v>
      </c>
      <c r="N61" s="154">
        <f>N86+N109</f>
        <v>14700</v>
      </c>
      <c r="O61" s="154">
        <f t="shared" ref="O61:AI61" si="36">O86+O109</f>
        <v>14700</v>
      </c>
      <c r="P61" s="154">
        <f t="shared" si="36"/>
        <v>0</v>
      </c>
      <c r="Q61" s="154">
        <f t="shared" si="36"/>
        <v>0</v>
      </c>
      <c r="R61" s="154"/>
      <c r="S61" s="154"/>
      <c r="T61" s="154">
        <f t="shared" si="36"/>
        <v>0</v>
      </c>
      <c r="U61" s="154"/>
      <c r="V61" s="154"/>
      <c r="W61" s="154">
        <f t="shared" si="36"/>
        <v>2000</v>
      </c>
      <c r="X61" s="154"/>
      <c r="Y61" s="154"/>
      <c r="Z61" s="154">
        <f t="shared" si="36"/>
        <v>0</v>
      </c>
      <c r="AA61" s="154"/>
      <c r="AB61" s="154"/>
      <c r="AC61" s="154">
        <f t="shared" si="36"/>
        <v>6500</v>
      </c>
      <c r="AD61" s="154"/>
      <c r="AE61" s="154"/>
      <c r="AF61" s="154">
        <f t="shared" si="36"/>
        <v>0</v>
      </c>
      <c r="AG61" s="154"/>
      <c r="AH61" s="154"/>
      <c r="AI61" s="154">
        <f t="shared" si="36"/>
        <v>6200</v>
      </c>
      <c r="AJ61" s="154"/>
      <c r="AK61" s="154"/>
      <c r="AL61" s="154">
        <f>AL86</f>
        <v>0</v>
      </c>
      <c r="AM61" s="154"/>
      <c r="AN61" s="154"/>
      <c r="AO61" s="154"/>
      <c r="AP61" s="154"/>
      <c r="AQ61" s="154"/>
      <c r="AR61" s="154"/>
      <c r="AS61" s="154"/>
      <c r="AT61" s="154"/>
      <c r="AU61" s="154"/>
      <c r="AV61" s="154"/>
      <c r="AW61" s="131"/>
      <c r="AX61" s="167"/>
      <c r="AY61" s="131"/>
      <c r="AZ61" s="152"/>
      <c r="BA61" s="131"/>
      <c r="BB61" s="167"/>
      <c r="BC61" s="167"/>
    </row>
    <row r="62" spans="1:55" s="168" customFormat="1" ht="15.75">
      <c r="A62" s="128">
        <v>4</v>
      </c>
      <c r="B62" s="167" t="s">
        <v>626</v>
      </c>
      <c r="C62" s="180"/>
      <c r="D62" s="154">
        <f>D87</f>
        <v>12000</v>
      </c>
      <c r="E62" s="154">
        <f t="shared" ref="E62:AI62" si="37">E87</f>
        <v>12000</v>
      </c>
      <c r="F62" s="154">
        <f t="shared" si="37"/>
        <v>0</v>
      </c>
      <c r="G62" s="154">
        <f t="shared" si="37"/>
        <v>0</v>
      </c>
      <c r="H62" s="154">
        <f t="shared" si="37"/>
        <v>12000</v>
      </c>
      <c r="I62" s="154">
        <f t="shared" si="37"/>
        <v>12000</v>
      </c>
      <c r="J62" s="154">
        <f t="shared" si="37"/>
        <v>0</v>
      </c>
      <c r="K62" s="154">
        <f t="shared" si="37"/>
        <v>0</v>
      </c>
      <c r="L62" s="154">
        <f t="shared" si="37"/>
        <v>0</v>
      </c>
      <c r="M62" s="154">
        <f t="shared" si="37"/>
        <v>0</v>
      </c>
      <c r="N62" s="154">
        <f t="shared" si="37"/>
        <v>12000</v>
      </c>
      <c r="O62" s="154">
        <f t="shared" si="37"/>
        <v>12000</v>
      </c>
      <c r="P62" s="154">
        <f t="shared" si="37"/>
        <v>0</v>
      </c>
      <c r="Q62" s="154">
        <f t="shared" si="37"/>
        <v>0</v>
      </c>
      <c r="R62" s="154"/>
      <c r="S62" s="154"/>
      <c r="T62" s="154">
        <f t="shared" si="37"/>
        <v>0</v>
      </c>
      <c r="U62" s="154"/>
      <c r="V62" s="154"/>
      <c r="W62" s="154">
        <f t="shared" si="37"/>
        <v>3000</v>
      </c>
      <c r="X62" s="154"/>
      <c r="Y62" s="154"/>
      <c r="Z62" s="154">
        <f t="shared" si="37"/>
        <v>0</v>
      </c>
      <c r="AA62" s="154"/>
      <c r="AB62" s="154"/>
      <c r="AC62" s="154">
        <f t="shared" si="37"/>
        <v>5460</v>
      </c>
      <c r="AD62" s="154"/>
      <c r="AE62" s="154"/>
      <c r="AF62" s="154">
        <f t="shared" si="37"/>
        <v>0</v>
      </c>
      <c r="AG62" s="154"/>
      <c r="AH62" s="154"/>
      <c r="AI62" s="154">
        <f t="shared" si="37"/>
        <v>3540</v>
      </c>
      <c r="AJ62" s="154"/>
      <c r="AK62" s="154"/>
      <c r="AL62" s="154"/>
      <c r="AM62" s="154"/>
      <c r="AN62" s="154"/>
      <c r="AO62" s="154"/>
      <c r="AP62" s="154"/>
      <c r="AQ62" s="154"/>
      <c r="AR62" s="154"/>
      <c r="AS62" s="154"/>
      <c r="AT62" s="154"/>
      <c r="AU62" s="154"/>
      <c r="AV62" s="154"/>
      <c r="AW62" s="131"/>
      <c r="AX62" s="167"/>
      <c r="AY62" s="131"/>
      <c r="AZ62" s="152"/>
      <c r="BA62" s="131"/>
      <c r="BB62" s="167"/>
      <c r="BC62" s="167"/>
    </row>
    <row r="63" spans="1:55" s="168" customFormat="1" ht="15.75">
      <c r="A63" s="128">
        <v>5</v>
      </c>
      <c r="B63" s="167" t="s">
        <v>627</v>
      </c>
      <c r="C63" s="180"/>
      <c r="D63" s="154">
        <f>D104</f>
        <v>1520</v>
      </c>
      <c r="E63" s="154">
        <f t="shared" ref="E63:AI63" si="38">E104</f>
        <v>1520</v>
      </c>
      <c r="F63" s="154">
        <f t="shared" si="38"/>
        <v>0</v>
      </c>
      <c r="G63" s="154">
        <f t="shared" si="38"/>
        <v>0</v>
      </c>
      <c r="H63" s="154">
        <f t="shared" si="38"/>
        <v>1520</v>
      </c>
      <c r="I63" s="154">
        <f t="shared" si="38"/>
        <v>1520</v>
      </c>
      <c r="J63" s="154">
        <f t="shared" si="38"/>
        <v>0</v>
      </c>
      <c r="K63" s="154">
        <f t="shared" si="38"/>
        <v>0</v>
      </c>
      <c r="L63" s="154">
        <f t="shared" si="38"/>
        <v>0</v>
      </c>
      <c r="M63" s="154">
        <f t="shared" si="38"/>
        <v>0</v>
      </c>
      <c r="N63" s="154">
        <f t="shared" si="38"/>
        <v>1520</v>
      </c>
      <c r="O63" s="154">
        <f t="shared" si="38"/>
        <v>1520</v>
      </c>
      <c r="P63" s="154">
        <f t="shared" si="38"/>
        <v>0</v>
      </c>
      <c r="Q63" s="154">
        <f t="shared" si="38"/>
        <v>0</v>
      </c>
      <c r="R63" s="154"/>
      <c r="S63" s="154"/>
      <c r="T63" s="154">
        <f t="shared" si="38"/>
        <v>0</v>
      </c>
      <c r="U63" s="154"/>
      <c r="V63" s="154"/>
      <c r="W63" s="154">
        <f t="shared" si="38"/>
        <v>0</v>
      </c>
      <c r="X63" s="154"/>
      <c r="Y63" s="154"/>
      <c r="Z63" s="154">
        <f t="shared" si="38"/>
        <v>0</v>
      </c>
      <c r="AA63" s="154"/>
      <c r="AB63" s="154"/>
      <c r="AC63" s="154">
        <f t="shared" si="38"/>
        <v>0</v>
      </c>
      <c r="AD63" s="154"/>
      <c r="AE63" s="154"/>
      <c r="AF63" s="154">
        <f t="shared" si="38"/>
        <v>0</v>
      </c>
      <c r="AG63" s="154"/>
      <c r="AH63" s="154"/>
      <c r="AI63" s="154">
        <f t="shared" si="38"/>
        <v>1520</v>
      </c>
      <c r="AJ63" s="154"/>
      <c r="AK63" s="154"/>
      <c r="AL63" s="154"/>
      <c r="AM63" s="154"/>
      <c r="AN63" s="154"/>
      <c r="AO63" s="154"/>
      <c r="AP63" s="154"/>
      <c r="AQ63" s="154"/>
      <c r="AR63" s="154"/>
      <c r="AS63" s="154"/>
      <c r="AT63" s="154"/>
      <c r="AU63" s="154"/>
      <c r="AV63" s="154"/>
      <c r="AW63" s="131"/>
      <c r="AX63" s="167"/>
      <c r="AY63" s="131"/>
      <c r="AZ63" s="152"/>
      <c r="BA63" s="131"/>
      <c r="BB63" s="167"/>
      <c r="BC63" s="167"/>
    </row>
    <row r="64" spans="1:55" s="165" customFormat="1" ht="15.75">
      <c r="A64" s="147" t="s">
        <v>615</v>
      </c>
      <c r="B64" s="162" t="s">
        <v>616</v>
      </c>
      <c r="C64" s="179"/>
      <c r="D64" s="163">
        <f t="shared" ref="D64:AI64" si="39">D75+D80+D88+D110+D111+D101+D76</f>
        <v>47566.7</v>
      </c>
      <c r="E64" s="163">
        <f t="shared" si="39"/>
        <v>42566.7</v>
      </c>
      <c r="F64" s="163">
        <f t="shared" si="39"/>
        <v>0</v>
      </c>
      <c r="G64" s="163">
        <f t="shared" si="39"/>
        <v>0</v>
      </c>
      <c r="H64" s="163">
        <f t="shared" si="39"/>
        <v>42566.7</v>
      </c>
      <c r="I64" s="163">
        <f t="shared" si="39"/>
        <v>42566.7</v>
      </c>
      <c r="J64" s="163">
        <f t="shared" si="39"/>
        <v>0</v>
      </c>
      <c r="K64" s="163">
        <f t="shared" si="39"/>
        <v>9000</v>
      </c>
      <c r="L64" s="163">
        <f t="shared" si="39"/>
        <v>9000</v>
      </c>
      <c r="M64" s="163">
        <f t="shared" si="39"/>
        <v>0</v>
      </c>
      <c r="N64" s="163">
        <f t="shared" si="39"/>
        <v>33566.699999999997</v>
      </c>
      <c r="O64" s="163">
        <f t="shared" si="39"/>
        <v>33566.699999999997</v>
      </c>
      <c r="P64" s="163">
        <f t="shared" si="39"/>
        <v>0</v>
      </c>
      <c r="Q64" s="163">
        <f t="shared" si="39"/>
        <v>6300</v>
      </c>
      <c r="R64" s="163"/>
      <c r="S64" s="163"/>
      <c r="T64" s="163">
        <f t="shared" si="39"/>
        <v>0</v>
      </c>
      <c r="U64" s="163"/>
      <c r="V64" s="163"/>
      <c r="W64" s="163">
        <f t="shared" si="39"/>
        <v>9950</v>
      </c>
      <c r="X64" s="163"/>
      <c r="Y64" s="163"/>
      <c r="Z64" s="163">
        <f t="shared" si="39"/>
        <v>0</v>
      </c>
      <c r="AA64" s="163"/>
      <c r="AB64" s="163"/>
      <c r="AC64" s="163">
        <f t="shared" si="39"/>
        <v>12413.7</v>
      </c>
      <c r="AD64" s="163"/>
      <c r="AE64" s="163"/>
      <c r="AF64" s="163">
        <f t="shared" si="39"/>
        <v>0</v>
      </c>
      <c r="AG64" s="163"/>
      <c r="AH64" s="163"/>
      <c r="AI64" s="163">
        <f t="shared" si="39"/>
        <v>13903</v>
      </c>
      <c r="AJ64" s="163"/>
      <c r="AK64" s="163"/>
      <c r="AL64" s="163">
        <f t="shared" ref="AL64:AU64" si="40">AL75+AL80+AL88+AL110+AL111</f>
        <v>0</v>
      </c>
      <c r="AM64" s="163"/>
      <c r="AN64" s="163"/>
      <c r="AO64" s="163">
        <f t="shared" si="40"/>
        <v>0</v>
      </c>
      <c r="AP64" s="163">
        <f t="shared" si="40"/>
        <v>0</v>
      </c>
      <c r="AQ64" s="163">
        <f t="shared" si="40"/>
        <v>0</v>
      </c>
      <c r="AR64" s="163">
        <f t="shared" si="40"/>
        <v>0</v>
      </c>
      <c r="AS64" s="163">
        <f t="shared" si="40"/>
        <v>0</v>
      </c>
      <c r="AT64" s="163">
        <f t="shared" si="40"/>
        <v>0</v>
      </c>
      <c r="AU64" s="163">
        <f t="shared" si="40"/>
        <v>0</v>
      </c>
      <c r="AV64" s="163"/>
      <c r="AW64" s="160"/>
      <c r="AX64" s="162"/>
      <c r="AY64" s="160"/>
      <c r="AZ64" s="164"/>
      <c r="BA64" s="160"/>
      <c r="BB64" s="162"/>
      <c r="BC64" s="162"/>
    </row>
    <row r="65" spans="1:55" s="165" customFormat="1" ht="31.5">
      <c r="A65" s="169" t="s">
        <v>617</v>
      </c>
      <c r="B65" s="158" t="s">
        <v>628</v>
      </c>
      <c r="C65" s="179"/>
      <c r="D65" s="163">
        <f>D90</f>
        <v>7990</v>
      </c>
      <c r="E65" s="163">
        <f t="shared" ref="E65:M65" si="41">E90</f>
        <v>7990</v>
      </c>
      <c r="F65" s="163">
        <f t="shared" si="41"/>
        <v>0</v>
      </c>
      <c r="G65" s="163">
        <f t="shared" si="41"/>
        <v>0</v>
      </c>
      <c r="H65" s="163">
        <f t="shared" si="41"/>
        <v>7990</v>
      </c>
      <c r="I65" s="163">
        <f t="shared" si="41"/>
        <v>7990</v>
      </c>
      <c r="J65" s="163">
        <f t="shared" si="41"/>
        <v>0</v>
      </c>
      <c r="K65" s="163">
        <f t="shared" si="41"/>
        <v>0</v>
      </c>
      <c r="L65" s="163">
        <f t="shared" si="41"/>
        <v>0</v>
      </c>
      <c r="M65" s="163">
        <f t="shared" si="41"/>
        <v>0</v>
      </c>
      <c r="N65" s="163">
        <f>N90</f>
        <v>7990</v>
      </c>
      <c r="O65" s="163">
        <f t="shared" ref="O65:AI65" si="42">O90</f>
        <v>7990</v>
      </c>
      <c r="P65" s="163">
        <f t="shared" si="42"/>
        <v>0</v>
      </c>
      <c r="Q65" s="163">
        <f t="shared" si="42"/>
        <v>0</v>
      </c>
      <c r="R65" s="163"/>
      <c r="S65" s="163"/>
      <c r="T65" s="163">
        <f t="shared" si="42"/>
        <v>0</v>
      </c>
      <c r="U65" s="163"/>
      <c r="V65" s="163"/>
      <c r="W65" s="163">
        <f t="shared" si="42"/>
        <v>0</v>
      </c>
      <c r="X65" s="163"/>
      <c r="Y65" s="163"/>
      <c r="Z65" s="163">
        <f t="shared" si="42"/>
        <v>0</v>
      </c>
      <c r="AA65" s="163"/>
      <c r="AB65" s="163"/>
      <c r="AC65" s="163">
        <f t="shared" si="42"/>
        <v>5105</v>
      </c>
      <c r="AD65" s="163"/>
      <c r="AE65" s="163"/>
      <c r="AF65" s="163">
        <f t="shared" si="42"/>
        <v>0</v>
      </c>
      <c r="AG65" s="163"/>
      <c r="AH65" s="163"/>
      <c r="AI65" s="163">
        <f t="shared" si="42"/>
        <v>2885</v>
      </c>
      <c r="AJ65" s="163"/>
      <c r="AK65" s="163"/>
      <c r="AL65" s="163"/>
      <c r="AM65" s="163"/>
      <c r="AN65" s="163"/>
      <c r="AO65" s="163"/>
      <c r="AP65" s="163"/>
      <c r="AQ65" s="163"/>
      <c r="AR65" s="163"/>
      <c r="AS65" s="163"/>
      <c r="AT65" s="163"/>
      <c r="AU65" s="162"/>
      <c r="AV65" s="162"/>
      <c r="AW65" s="160"/>
      <c r="AX65" s="162"/>
      <c r="AY65" s="160"/>
      <c r="AZ65" s="164"/>
      <c r="BA65" s="160"/>
      <c r="BB65" s="162"/>
      <c r="BC65" s="162"/>
    </row>
    <row r="66" spans="1:55" s="168" customFormat="1" ht="15.75">
      <c r="A66" s="128">
        <v>1</v>
      </c>
      <c r="B66" s="167" t="str">
        <f t="shared" ref="B66:AL72" si="43">B91</f>
        <v>Bản Giảng xã Thanh Nưa</v>
      </c>
      <c r="C66" s="167">
        <f t="shared" si="43"/>
        <v>0</v>
      </c>
      <c r="D66" s="154">
        <f t="shared" si="43"/>
        <v>845</v>
      </c>
      <c r="E66" s="154">
        <f t="shared" si="43"/>
        <v>845</v>
      </c>
      <c r="F66" s="154">
        <f t="shared" si="43"/>
        <v>0</v>
      </c>
      <c r="G66" s="154">
        <f t="shared" si="43"/>
        <v>0</v>
      </c>
      <c r="H66" s="154">
        <f t="shared" si="43"/>
        <v>845</v>
      </c>
      <c r="I66" s="154">
        <f t="shared" si="43"/>
        <v>845</v>
      </c>
      <c r="J66" s="154">
        <f t="shared" si="43"/>
        <v>0</v>
      </c>
      <c r="K66" s="154">
        <f t="shared" si="43"/>
        <v>0</v>
      </c>
      <c r="L66" s="154">
        <f t="shared" si="43"/>
        <v>0</v>
      </c>
      <c r="M66" s="154">
        <f t="shared" si="43"/>
        <v>0</v>
      </c>
      <c r="N66" s="154">
        <f t="shared" si="43"/>
        <v>845</v>
      </c>
      <c r="O66" s="154">
        <f t="shared" si="43"/>
        <v>845</v>
      </c>
      <c r="P66" s="154">
        <f t="shared" si="43"/>
        <v>0</v>
      </c>
      <c r="Q66" s="154">
        <f t="shared" si="43"/>
        <v>0</v>
      </c>
      <c r="R66" s="154"/>
      <c r="S66" s="154"/>
      <c r="T66" s="154">
        <f t="shared" si="43"/>
        <v>0</v>
      </c>
      <c r="U66" s="154"/>
      <c r="V66" s="154"/>
      <c r="W66" s="154">
        <f t="shared" si="43"/>
        <v>0</v>
      </c>
      <c r="X66" s="154"/>
      <c r="Y66" s="154"/>
      <c r="Z66" s="154">
        <f t="shared" si="43"/>
        <v>0</v>
      </c>
      <c r="AA66" s="154"/>
      <c r="AB66" s="154"/>
      <c r="AC66" s="154">
        <f t="shared" si="43"/>
        <v>0</v>
      </c>
      <c r="AD66" s="154"/>
      <c r="AE66" s="154"/>
      <c r="AF66" s="154">
        <f t="shared" si="43"/>
        <v>0</v>
      </c>
      <c r="AG66" s="154"/>
      <c r="AH66" s="154"/>
      <c r="AI66" s="154">
        <f t="shared" si="43"/>
        <v>845</v>
      </c>
      <c r="AJ66" s="154"/>
      <c r="AK66" s="154"/>
      <c r="AL66" s="154">
        <f t="shared" si="43"/>
        <v>0</v>
      </c>
      <c r="AM66" s="154"/>
      <c r="AN66" s="154"/>
      <c r="AO66" s="154"/>
      <c r="AP66" s="154"/>
      <c r="AQ66" s="154"/>
      <c r="AR66" s="154"/>
      <c r="AS66" s="154"/>
      <c r="AT66" s="154"/>
      <c r="AU66" s="167"/>
      <c r="AV66" s="167"/>
      <c r="AW66" s="131"/>
      <c r="AX66" s="167"/>
      <c r="AY66" s="131"/>
      <c r="AZ66" s="152"/>
      <c r="BA66" s="131"/>
      <c r="BB66" s="167"/>
      <c r="BC66" s="167"/>
    </row>
    <row r="67" spans="1:55" s="168" customFormat="1" ht="15.75">
      <c r="A67" s="128">
        <v>2</v>
      </c>
      <c r="B67" s="167" t="str">
        <f t="shared" si="43"/>
        <v>Bản Lún Xã Noong Luống</v>
      </c>
      <c r="C67" s="167">
        <f t="shared" si="43"/>
        <v>0</v>
      </c>
      <c r="D67" s="154">
        <f t="shared" si="43"/>
        <v>1500</v>
      </c>
      <c r="E67" s="154">
        <f t="shared" si="43"/>
        <v>1500</v>
      </c>
      <c r="F67" s="154">
        <f t="shared" si="43"/>
        <v>0</v>
      </c>
      <c r="G67" s="154">
        <f t="shared" si="43"/>
        <v>0</v>
      </c>
      <c r="H67" s="154">
        <f t="shared" si="43"/>
        <v>1500</v>
      </c>
      <c r="I67" s="154">
        <f t="shared" si="43"/>
        <v>1500</v>
      </c>
      <c r="J67" s="154">
        <f t="shared" si="43"/>
        <v>0</v>
      </c>
      <c r="K67" s="154">
        <f t="shared" si="43"/>
        <v>0</v>
      </c>
      <c r="L67" s="154">
        <f t="shared" si="43"/>
        <v>0</v>
      </c>
      <c r="M67" s="154">
        <f t="shared" si="43"/>
        <v>0</v>
      </c>
      <c r="N67" s="154">
        <f t="shared" si="43"/>
        <v>1500</v>
      </c>
      <c r="O67" s="154">
        <f t="shared" si="43"/>
        <v>1500</v>
      </c>
      <c r="P67" s="154">
        <f t="shared" si="43"/>
        <v>0</v>
      </c>
      <c r="Q67" s="154">
        <f t="shared" si="43"/>
        <v>0</v>
      </c>
      <c r="R67" s="154"/>
      <c r="S67" s="154"/>
      <c r="T67" s="154">
        <f t="shared" si="43"/>
        <v>0</v>
      </c>
      <c r="U67" s="154"/>
      <c r="V67" s="154"/>
      <c r="W67" s="154">
        <f t="shared" si="43"/>
        <v>0</v>
      </c>
      <c r="X67" s="154"/>
      <c r="Y67" s="154"/>
      <c r="Z67" s="154">
        <f t="shared" si="43"/>
        <v>0</v>
      </c>
      <c r="AA67" s="154"/>
      <c r="AB67" s="154"/>
      <c r="AC67" s="154">
        <f t="shared" si="43"/>
        <v>1500</v>
      </c>
      <c r="AD67" s="154"/>
      <c r="AE67" s="154"/>
      <c r="AF67" s="154">
        <f t="shared" si="43"/>
        <v>0</v>
      </c>
      <c r="AG67" s="154"/>
      <c r="AH67" s="154"/>
      <c r="AI67" s="154">
        <f t="shared" si="43"/>
        <v>0</v>
      </c>
      <c r="AJ67" s="154"/>
      <c r="AK67" s="154"/>
      <c r="AL67" s="154"/>
      <c r="AM67" s="154"/>
      <c r="AN67" s="154"/>
      <c r="AO67" s="154"/>
      <c r="AP67" s="154"/>
      <c r="AQ67" s="154"/>
      <c r="AR67" s="154"/>
      <c r="AS67" s="154"/>
      <c r="AT67" s="154"/>
      <c r="AU67" s="167"/>
      <c r="AV67" s="167"/>
      <c r="AW67" s="131"/>
      <c r="AX67" s="167"/>
      <c r="AY67" s="131"/>
      <c r="AZ67" s="152"/>
      <c r="BA67" s="131"/>
      <c r="BB67" s="167"/>
      <c r="BC67" s="167"/>
    </row>
    <row r="68" spans="1:55" s="168" customFormat="1" ht="15.75">
      <c r="A68" s="128">
        <v>3</v>
      </c>
      <c r="B68" s="167" t="str">
        <f t="shared" si="43"/>
        <v>Bản Ban xã Sam Mứn</v>
      </c>
      <c r="C68" s="167">
        <f t="shared" si="43"/>
        <v>0</v>
      </c>
      <c r="D68" s="154">
        <f t="shared" si="43"/>
        <v>470</v>
      </c>
      <c r="E68" s="154">
        <f t="shared" si="43"/>
        <v>470</v>
      </c>
      <c r="F68" s="154">
        <f t="shared" si="43"/>
        <v>0</v>
      </c>
      <c r="G68" s="154">
        <f t="shared" si="43"/>
        <v>0</v>
      </c>
      <c r="H68" s="154">
        <f t="shared" si="43"/>
        <v>470</v>
      </c>
      <c r="I68" s="154">
        <f t="shared" si="43"/>
        <v>470</v>
      </c>
      <c r="J68" s="154">
        <f t="shared" si="43"/>
        <v>0</v>
      </c>
      <c r="K68" s="154">
        <f t="shared" si="43"/>
        <v>0</v>
      </c>
      <c r="L68" s="154">
        <f t="shared" si="43"/>
        <v>0</v>
      </c>
      <c r="M68" s="154">
        <f t="shared" si="43"/>
        <v>0</v>
      </c>
      <c r="N68" s="154">
        <f t="shared" si="43"/>
        <v>470</v>
      </c>
      <c r="O68" s="154">
        <f t="shared" si="43"/>
        <v>470</v>
      </c>
      <c r="P68" s="154">
        <f t="shared" si="43"/>
        <v>0</v>
      </c>
      <c r="Q68" s="154">
        <f t="shared" si="43"/>
        <v>0</v>
      </c>
      <c r="R68" s="154"/>
      <c r="S68" s="154"/>
      <c r="T68" s="154">
        <f t="shared" si="43"/>
        <v>0</v>
      </c>
      <c r="U68" s="154"/>
      <c r="V68" s="154"/>
      <c r="W68" s="154">
        <f t="shared" si="43"/>
        <v>0</v>
      </c>
      <c r="X68" s="154"/>
      <c r="Y68" s="154"/>
      <c r="Z68" s="154">
        <f t="shared" si="43"/>
        <v>0</v>
      </c>
      <c r="AA68" s="154"/>
      <c r="AB68" s="154"/>
      <c r="AC68" s="154">
        <f t="shared" si="43"/>
        <v>470</v>
      </c>
      <c r="AD68" s="154"/>
      <c r="AE68" s="154"/>
      <c r="AF68" s="154">
        <f t="shared" si="43"/>
        <v>0</v>
      </c>
      <c r="AG68" s="154"/>
      <c r="AH68" s="154"/>
      <c r="AI68" s="154">
        <f t="shared" si="43"/>
        <v>0</v>
      </c>
      <c r="AJ68" s="154"/>
      <c r="AK68" s="154"/>
      <c r="AL68" s="154"/>
      <c r="AM68" s="154"/>
      <c r="AN68" s="154"/>
      <c r="AO68" s="154"/>
      <c r="AP68" s="154"/>
      <c r="AQ68" s="154"/>
      <c r="AR68" s="154"/>
      <c r="AS68" s="154"/>
      <c r="AT68" s="154"/>
      <c r="AU68" s="167"/>
      <c r="AV68" s="167"/>
      <c r="AW68" s="131"/>
      <c r="AX68" s="167"/>
      <c r="AY68" s="131"/>
      <c r="AZ68" s="152"/>
      <c r="BA68" s="131"/>
      <c r="BB68" s="167"/>
      <c r="BC68" s="167"/>
    </row>
    <row r="69" spans="1:55" s="168" customFormat="1" ht="15.75">
      <c r="A69" s="128">
        <v>4</v>
      </c>
      <c r="B69" s="167" t="str">
        <f t="shared" si="43"/>
        <v>Bản Na Lao xã Sam Mứn</v>
      </c>
      <c r="C69" s="167">
        <f t="shared" si="43"/>
        <v>0</v>
      </c>
      <c r="D69" s="154">
        <f t="shared" si="43"/>
        <v>135</v>
      </c>
      <c r="E69" s="154">
        <f t="shared" si="43"/>
        <v>135</v>
      </c>
      <c r="F69" s="154">
        <f t="shared" si="43"/>
        <v>0</v>
      </c>
      <c r="G69" s="154">
        <f t="shared" si="43"/>
        <v>0</v>
      </c>
      <c r="H69" s="154">
        <f t="shared" si="43"/>
        <v>135</v>
      </c>
      <c r="I69" s="154">
        <f t="shared" si="43"/>
        <v>135</v>
      </c>
      <c r="J69" s="154">
        <f t="shared" si="43"/>
        <v>0</v>
      </c>
      <c r="K69" s="154">
        <f t="shared" si="43"/>
        <v>0</v>
      </c>
      <c r="L69" s="154">
        <f t="shared" si="43"/>
        <v>0</v>
      </c>
      <c r="M69" s="154">
        <f t="shared" si="43"/>
        <v>0</v>
      </c>
      <c r="N69" s="154">
        <f t="shared" si="43"/>
        <v>135</v>
      </c>
      <c r="O69" s="154">
        <f t="shared" si="43"/>
        <v>135</v>
      </c>
      <c r="P69" s="154">
        <f t="shared" si="43"/>
        <v>0</v>
      </c>
      <c r="Q69" s="154">
        <f t="shared" si="43"/>
        <v>0</v>
      </c>
      <c r="R69" s="154"/>
      <c r="S69" s="154"/>
      <c r="T69" s="154">
        <f t="shared" si="43"/>
        <v>0</v>
      </c>
      <c r="U69" s="154"/>
      <c r="V69" s="154"/>
      <c r="W69" s="154">
        <f t="shared" si="43"/>
        <v>0</v>
      </c>
      <c r="X69" s="154"/>
      <c r="Y69" s="154"/>
      <c r="Z69" s="154">
        <f t="shared" si="43"/>
        <v>0</v>
      </c>
      <c r="AA69" s="154"/>
      <c r="AB69" s="154"/>
      <c r="AC69" s="154">
        <f t="shared" si="43"/>
        <v>135</v>
      </c>
      <c r="AD69" s="154"/>
      <c r="AE69" s="154"/>
      <c r="AF69" s="154">
        <f t="shared" si="43"/>
        <v>0</v>
      </c>
      <c r="AG69" s="154"/>
      <c r="AH69" s="154"/>
      <c r="AI69" s="154">
        <f t="shared" si="43"/>
        <v>0</v>
      </c>
      <c r="AJ69" s="154"/>
      <c r="AK69" s="154"/>
      <c r="AL69" s="154"/>
      <c r="AM69" s="154"/>
      <c r="AN69" s="154"/>
      <c r="AO69" s="154"/>
      <c r="AP69" s="154"/>
      <c r="AQ69" s="154"/>
      <c r="AR69" s="154"/>
      <c r="AS69" s="154"/>
      <c r="AT69" s="154"/>
      <c r="AU69" s="167"/>
      <c r="AV69" s="167"/>
      <c r="AW69" s="131"/>
      <c r="AX69" s="167"/>
      <c r="AY69" s="131"/>
      <c r="AZ69" s="152"/>
      <c r="BA69" s="131"/>
      <c r="BB69" s="167"/>
      <c r="BC69" s="167"/>
    </row>
    <row r="70" spans="1:55" s="168" customFormat="1" ht="15.75">
      <c r="A70" s="128">
        <v>5</v>
      </c>
      <c r="B70" s="167" t="str">
        <f t="shared" si="43"/>
        <v>Bản Phiên Ban xã Thanh An</v>
      </c>
      <c r="C70" s="167">
        <f t="shared" si="43"/>
        <v>0</v>
      </c>
      <c r="D70" s="154">
        <f t="shared" si="43"/>
        <v>1000</v>
      </c>
      <c r="E70" s="154">
        <f t="shared" si="43"/>
        <v>1000</v>
      </c>
      <c r="F70" s="154">
        <f t="shared" si="43"/>
        <v>0</v>
      </c>
      <c r="G70" s="154">
        <f t="shared" si="43"/>
        <v>0</v>
      </c>
      <c r="H70" s="154">
        <f t="shared" si="43"/>
        <v>1000</v>
      </c>
      <c r="I70" s="154">
        <f t="shared" si="43"/>
        <v>1000</v>
      </c>
      <c r="J70" s="154">
        <f t="shared" si="43"/>
        <v>0</v>
      </c>
      <c r="K70" s="154">
        <f t="shared" si="43"/>
        <v>0</v>
      </c>
      <c r="L70" s="154">
        <f t="shared" si="43"/>
        <v>0</v>
      </c>
      <c r="M70" s="154">
        <f t="shared" si="43"/>
        <v>0</v>
      </c>
      <c r="N70" s="154">
        <f t="shared" si="43"/>
        <v>1000</v>
      </c>
      <c r="O70" s="154">
        <f t="shared" si="43"/>
        <v>1000</v>
      </c>
      <c r="P70" s="154">
        <f t="shared" si="43"/>
        <v>0</v>
      </c>
      <c r="Q70" s="154">
        <f t="shared" si="43"/>
        <v>0</v>
      </c>
      <c r="R70" s="154"/>
      <c r="S70" s="154"/>
      <c r="T70" s="154">
        <f t="shared" si="43"/>
        <v>0</v>
      </c>
      <c r="U70" s="154"/>
      <c r="V70" s="154"/>
      <c r="W70" s="154">
        <f t="shared" si="43"/>
        <v>0</v>
      </c>
      <c r="X70" s="154"/>
      <c r="Y70" s="154"/>
      <c r="Z70" s="154">
        <f t="shared" si="43"/>
        <v>0</v>
      </c>
      <c r="AA70" s="154"/>
      <c r="AB70" s="154"/>
      <c r="AC70" s="154">
        <f t="shared" si="43"/>
        <v>1000</v>
      </c>
      <c r="AD70" s="154"/>
      <c r="AE70" s="154"/>
      <c r="AF70" s="154">
        <f t="shared" si="43"/>
        <v>0</v>
      </c>
      <c r="AG70" s="154"/>
      <c r="AH70" s="154"/>
      <c r="AI70" s="154">
        <f t="shared" si="43"/>
        <v>0</v>
      </c>
      <c r="AJ70" s="154"/>
      <c r="AK70" s="154"/>
      <c r="AL70" s="154"/>
      <c r="AM70" s="154"/>
      <c r="AN70" s="154"/>
      <c r="AO70" s="154"/>
      <c r="AP70" s="154"/>
      <c r="AQ70" s="154"/>
      <c r="AR70" s="154"/>
      <c r="AS70" s="154"/>
      <c r="AT70" s="154"/>
      <c r="AU70" s="167"/>
      <c r="AV70" s="167"/>
      <c r="AW70" s="131"/>
      <c r="AX70" s="167"/>
      <c r="AY70" s="131"/>
      <c r="AZ70" s="152"/>
      <c r="BA70" s="131"/>
      <c r="BB70" s="167"/>
      <c r="BC70" s="167"/>
    </row>
    <row r="71" spans="1:55" s="168" customFormat="1" ht="15.75">
      <c r="A71" s="128">
        <v>6</v>
      </c>
      <c r="B71" s="167" t="str">
        <f t="shared" si="43"/>
        <v>Bản Tâu 1, 2 , bản Xá Nhù xã Hua Thanh</v>
      </c>
      <c r="C71" s="167">
        <f t="shared" si="43"/>
        <v>0</v>
      </c>
      <c r="D71" s="154">
        <f t="shared" si="43"/>
        <v>4040</v>
      </c>
      <c r="E71" s="154">
        <f t="shared" si="43"/>
        <v>4040</v>
      </c>
      <c r="F71" s="154">
        <f t="shared" si="43"/>
        <v>0</v>
      </c>
      <c r="G71" s="154">
        <f t="shared" si="43"/>
        <v>0</v>
      </c>
      <c r="H71" s="154">
        <f t="shared" si="43"/>
        <v>4040</v>
      </c>
      <c r="I71" s="154">
        <f t="shared" si="43"/>
        <v>4040</v>
      </c>
      <c r="J71" s="154">
        <f t="shared" si="43"/>
        <v>0</v>
      </c>
      <c r="K71" s="154">
        <f t="shared" si="43"/>
        <v>0</v>
      </c>
      <c r="L71" s="154">
        <f t="shared" si="43"/>
        <v>0</v>
      </c>
      <c r="M71" s="154">
        <f t="shared" si="43"/>
        <v>0</v>
      </c>
      <c r="N71" s="154">
        <f t="shared" si="43"/>
        <v>4040</v>
      </c>
      <c r="O71" s="154">
        <f t="shared" si="43"/>
        <v>4040</v>
      </c>
      <c r="P71" s="154">
        <f t="shared" si="43"/>
        <v>0</v>
      </c>
      <c r="Q71" s="154">
        <f t="shared" si="43"/>
        <v>0</v>
      </c>
      <c r="R71" s="154"/>
      <c r="S71" s="154"/>
      <c r="T71" s="154">
        <f t="shared" si="43"/>
        <v>0</v>
      </c>
      <c r="U71" s="154"/>
      <c r="V71" s="154"/>
      <c r="W71" s="154">
        <f t="shared" si="43"/>
        <v>0</v>
      </c>
      <c r="X71" s="154"/>
      <c r="Y71" s="154"/>
      <c r="Z71" s="154">
        <f t="shared" si="43"/>
        <v>0</v>
      </c>
      <c r="AA71" s="154"/>
      <c r="AB71" s="154"/>
      <c r="AC71" s="154">
        <f t="shared" si="43"/>
        <v>2000</v>
      </c>
      <c r="AD71" s="154"/>
      <c r="AE71" s="154"/>
      <c r="AF71" s="154">
        <f t="shared" si="43"/>
        <v>0</v>
      </c>
      <c r="AG71" s="154"/>
      <c r="AH71" s="154"/>
      <c r="AI71" s="154">
        <f t="shared" si="43"/>
        <v>2040</v>
      </c>
      <c r="AJ71" s="154"/>
      <c r="AK71" s="154"/>
      <c r="AL71" s="154"/>
      <c r="AM71" s="154"/>
      <c r="AN71" s="154"/>
      <c r="AO71" s="154"/>
      <c r="AP71" s="154"/>
      <c r="AQ71" s="154"/>
      <c r="AR71" s="154"/>
      <c r="AS71" s="154"/>
      <c r="AT71" s="154"/>
      <c r="AU71" s="167"/>
      <c r="AV71" s="167"/>
      <c r="AW71" s="131"/>
      <c r="AX71" s="167"/>
      <c r="AY71" s="131"/>
      <c r="AZ71" s="152"/>
      <c r="BA71" s="131"/>
      <c r="BB71" s="167"/>
      <c r="BC71" s="167"/>
    </row>
    <row r="72" spans="1:55" s="165" customFormat="1" ht="15.75">
      <c r="A72" s="169" t="s">
        <v>629</v>
      </c>
      <c r="B72" s="162" t="str">
        <f t="shared" si="43"/>
        <v>Các thôn còn lại</v>
      </c>
      <c r="C72" s="162">
        <f t="shared" si="43"/>
        <v>0</v>
      </c>
      <c r="D72" s="163">
        <f t="shared" si="43"/>
        <v>24205.4</v>
      </c>
      <c r="E72" s="163">
        <f t="shared" si="43"/>
        <v>24205.4</v>
      </c>
      <c r="F72" s="163">
        <f t="shared" si="43"/>
        <v>0</v>
      </c>
      <c r="G72" s="163">
        <f t="shared" si="43"/>
        <v>0</v>
      </c>
      <c r="H72" s="163">
        <f t="shared" si="43"/>
        <v>24205.4</v>
      </c>
      <c r="I72" s="163">
        <f t="shared" si="43"/>
        <v>24205.4</v>
      </c>
      <c r="J72" s="163">
        <f t="shared" si="43"/>
        <v>0</v>
      </c>
      <c r="K72" s="163">
        <f t="shared" si="43"/>
        <v>0</v>
      </c>
      <c r="L72" s="163">
        <f t="shared" si="43"/>
        <v>0</v>
      </c>
      <c r="M72" s="163">
        <f t="shared" si="43"/>
        <v>0</v>
      </c>
      <c r="N72" s="163">
        <f t="shared" si="43"/>
        <v>24205.4</v>
      </c>
      <c r="O72" s="163">
        <f t="shared" si="43"/>
        <v>24205.4</v>
      </c>
      <c r="P72" s="163">
        <f t="shared" si="43"/>
        <v>0</v>
      </c>
      <c r="Q72" s="163">
        <f t="shared" si="43"/>
        <v>0</v>
      </c>
      <c r="R72" s="163"/>
      <c r="S72" s="163"/>
      <c r="T72" s="163">
        <f t="shared" si="43"/>
        <v>0</v>
      </c>
      <c r="U72" s="163"/>
      <c r="V72" s="163"/>
      <c r="W72" s="163">
        <f t="shared" si="43"/>
        <v>0</v>
      </c>
      <c r="X72" s="163"/>
      <c r="Y72" s="163"/>
      <c r="Z72" s="163">
        <f t="shared" si="43"/>
        <v>0</v>
      </c>
      <c r="AA72" s="163"/>
      <c r="AB72" s="163"/>
      <c r="AC72" s="163">
        <f t="shared" si="43"/>
        <v>7205.4</v>
      </c>
      <c r="AD72" s="163"/>
      <c r="AE72" s="163"/>
      <c r="AF72" s="163">
        <f t="shared" si="43"/>
        <v>0</v>
      </c>
      <c r="AG72" s="163"/>
      <c r="AH72" s="163"/>
      <c r="AI72" s="163">
        <f t="shared" si="43"/>
        <v>17000</v>
      </c>
      <c r="AJ72" s="163"/>
      <c r="AK72" s="163"/>
      <c r="AL72" s="163"/>
      <c r="AM72" s="163"/>
      <c r="AN72" s="163"/>
      <c r="AO72" s="163"/>
      <c r="AP72" s="163"/>
      <c r="AQ72" s="163"/>
      <c r="AR72" s="163"/>
      <c r="AS72" s="163"/>
      <c r="AT72" s="163"/>
      <c r="AU72" s="162"/>
      <c r="AV72" s="162"/>
      <c r="AW72" s="160"/>
      <c r="AX72" s="162"/>
      <c r="AY72" s="160"/>
      <c r="AZ72" s="164"/>
      <c r="BA72" s="160"/>
      <c r="BB72" s="162"/>
      <c r="BC72" s="162"/>
    </row>
    <row r="73" spans="1:55" s="168" customFormat="1" ht="31.5">
      <c r="A73" s="173" t="str">
        <f>A568</f>
        <v>I</v>
      </c>
      <c r="B73" s="167" t="str">
        <f t="shared" ref="B73:AL73" si="44">B568</f>
        <v>DỰ ÁN 1: Giải quyết tình trạng thiếu đất ở, nhà ở, đất sản xuất, nước sinh hoạt</v>
      </c>
      <c r="C73" s="167">
        <f t="shared" si="44"/>
        <v>0</v>
      </c>
      <c r="D73" s="154">
        <f t="shared" si="44"/>
        <v>8399.7000000000007</v>
      </c>
      <c r="E73" s="154">
        <f t="shared" si="44"/>
        <v>8399.7000000000007</v>
      </c>
      <c r="F73" s="154">
        <f t="shared" si="44"/>
        <v>0</v>
      </c>
      <c r="G73" s="154">
        <f t="shared" si="44"/>
        <v>0</v>
      </c>
      <c r="H73" s="154">
        <f t="shared" si="44"/>
        <v>8399.7000000000007</v>
      </c>
      <c r="I73" s="154">
        <f t="shared" si="44"/>
        <v>8399.7000000000007</v>
      </c>
      <c r="J73" s="154">
        <f t="shared" si="44"/>
        <v>0</v>
      </c>
      <c r="K73" s="154">
        <f t="shared" si="44"/>
        <v>0</v>
      </c>
      <c r="L73" s="154">
        <f t="shared" si="44"/>
        <v>0</v>
      </c>
      <c r="M73" s="154">
        <f t="shared" si="44"/>
        <v>0</v>
      </c>
      <c r="N73" s="154">
        <f t="shared" si="44"/>
        <v>8399.7000000000007</v>
      </c>
      <c r="O73" s="154">
        <f t="shared" si="44"/>
        <v>8399.7000000000007</v>
      </c>
      <c r="P73" s="154">
        <f t="shared" si="44"/>
        <v>0</v>
      </c>
      <c r="Q73" s="154">
        <f t="shared" si="44"/>
        <v>0</v>
      </c>
      <c r="R73" s="154"/>
      <c r="S73" s="154"/>
      <c r="T73" s="154">
        <f t="shared" si="44"/>
        <v>0</v>
      </c>
      <c r="U73" s="154"/>
      <c r="V73" s="154"/>
      <c r="W73" s="154">
        <f t="shared" si="44"/>
        <v>2500</v>
      </c>
      <c r="X73" s="154"/>
      <c r="Y73" s="154"/>
      <c r="Z73" s="154">
        <f t="shared" si="44"/>
        <v>0</v>
      </c>
      <c r="AA73" s="154"/>
      <c r="AB73" s="154"/>
      <c r="AC73" s="154">
        <f t="shared" si="44"/>
        <v>3511.7</v>
      </c>
      <c r="AD73" s="154"/>
      <c r="AE73" s="154"/>
      <c r="AF73" s="154">
        <f t="shared" si="44"/>
        <v>0</v>
      </c>
      <c r="AG73" s="154"/>
      <c r="AH73" s="154"/>
      <c r="AI73" s="154">
        <f t="shared" si="44"/>
        <v>2388</v>
      </c>
      <c r="AJ73" s="154"/>
      <c r="AK73" s="154"/>
      <c r="AL73" s="154">
        <f t="shared" si="44"/>
        <v>0</v>
      </c>
      <c r="AM73" s="154"/>
      <c r="AN73" s="154"/>
      <c r="AO73" s="154"/>
      <c r="AP73" s="154"/>
      <c r="AQ73" s="154"/>
      <c r="AR73" s="154"/>
      <c r="AS73" s="154"/>
      <c r="AT73" s="154"/>
      <c r="AU73" s="167"/>
      <c r="AV73" s="167"/>
      <c r="AW73" s="131"/>
      <c r="AX73" s="167"/>
      <c r="AY73" s="131"/>
      <c r="AZ73" s="152"/>
      <c r="BA73" s="131"/>
      <c r="BB73" s="167"/>
      <c r="BC73" s="167"/>
    </row>
    <row r="74" spans="1:55" s="168" customFormat="1" ht="31.5">
      <c r="A74" s="173" t="str">
        <f>A570</f>
        <v>a1)</v>
      </c>
      <c r="B74" s="167" t="str">
        <f t="shared" ref="B74:AL75" si="45">B570</f>
        <v xml:space="preserve">Các xã thực hiện theo Quyết định số 652/QĐ-TTg ngày 28/5/2022 </v>
      </c>
      <c r="C74" s="167">
        <f t="shared" si="45"/>
        <v>0</v>
      </c>
      <c r="D74" s="154">
        <f t="shared" si="45"/>
        <v>0</v>
      </c>
      <c r="E74" s="154">
        <f t="shared" si="45"/>
        <v>0</v>
      </c>
      <c r="F74" s="154">
        <f t="shared" si="45"/>
        <v>0</v>
      </c>
      <c r="G74" s="154">
        <f t="shared" si="45"/>
        <v>0</v>
      </c>
      <c r="H74" s="154">
        <f t="shared" si="45"/>
        <v>0</v>
      </c>
      <c r="I74" s="154">
        <f t="shared" si="45"/>
        <v>0</v>
      </c>
      <c r="J74" s="154">
        <f t="shared" si="45"/>
        <v>0</v>
      </c>
      <c r="K74" s="154">
        <f t="shared" si="45"/>
        <v>0</v>
      </c>
      <c r="L74" s="154">
        <f t="shared" si="45"/>
        <v>0</v>
      </c>
      <c r="M74" s="154">
        <f t="shared" si="45"/>
        <v>0</v>
      </c>
      <c r="N74" s="154">
        <f t="shared" si="45"/>
        <v>0</v>
      </c>
      <c r="O74" s="154">
        <f t="shared" si="45"/>
        <v>0</v>
      </c>
      <c r="P74" s="154">
        <f t="shared" si="45"/>
        <v>0</v>
      </c>
      <c r="Q74" s="154">
        <f t="shared" si="45"/>
        <v>0</v>
      </c>
      <c r="R74" s="154"/>
      <c r="S74" s="154"/>
      <c r="T74" s="154">
        <f t="shared" si="45"/>
        <v>0</v>
      </c>
      <c r="U74" s="154"/>
      <c r="V74" s="154"/>
      <c r="W74" s="154">
        <f t="shared" si="45"/>
        <v>0</v>
      </c>
      <c r="X74" s="154"/>
      <c r="Y74" s="154"/>
      <c r="Z74" s="154">
        <f t="shared" si="45"/>
        <v>0</v>
      </c>
      <c r="AA74" s="154"/>
      <c r="AB74" s="154"/>
      <c r="AC74" s="154">
        <f t="shared" si="45"/>
        <v>0</v>
      </c>
      <c r="AD74" s="154"/>
      <c r="AE74" s="154"/>
      <c r="AF74" s="154">
        <f t="shared" si="45"/>
        <v>0</v>
      </c>
      <c r="AG74" s="154"/>
      <c r="AH74" s="154"/>
      <c r="AI74" s="154">
        <f t="shared" si="45"/>
        <v>0</v>
      </c>
      <c r="AJ74" s="154"/>
      <c r="AK74" s="154"/>
      <c r="AL74" s="154">
        <f t="shared" si="45"/>
        <v>0</v>
      </c>
      <c r="AM74" s="154"/>
      <c r="AN74" s="154"/>
      <c r="AO74" s="154"/>
      <c r="AP74" s="154"/>
      <c r="AQ74" s="154"/>
      <c r="AR74" s="154"/>
      <c r="AS74" s="154"/>
      <c r="AT74" s="154"/>
      <c r="AU74" s="167"/>
      <c r="AV74" s="167"/>
      <c r="AW74" s="131"/>
      <c r="AX74" s="167"/>
      <c r="AY74" s="131"/>
      <c r="AZ74" s="152"/>
      <c r="BA74" s="131"/>
      <c r="BB74" s="167"/>
      <c r="BC74" s="167"/>
    </row>
    <row r="75" spans="1:55" s="168" customFormat="1" ht="15.75">
      <c r="A75" s="173" t="str">
        <f>A571</f>
        <v>a2</v>
      </c>
      <c r="B75" s="167" t="str">
        <f t="shared" si="45"/>
        <v>Các xã còn lại</v>
      </c>
      <c r="C75" s="167">
        <f t="shared" si="45"/>
        <v>0</v>
      </c>
      <c r="D75" s="154">
        <f t="shared" si="45"/>
        <v>5632.7</v>
      </c>
      <c r="E75" s="154">
        <f t="shared" si="45"/>
        <v>5632.7</v>
      </c>
      <c r="F75" s="154">
        <f t="shared" si="45"/>
        <v>0</v>
      </c>
      <c r="G75" s="154">
        <f t="shared" si="45"/>
        <v>0</v>
      </c>
      <c r="H75" s="154">
        <f t="shared" si="45"/>
        <v>5632.7</v>
      </c>
      <c r="I75" s="154">
        <f t="shared" si="45"/>
        <v>5632.7</v>
      </c>
      <c r="J75" s="154">
        <f t="shared" si="45"/>
        <v>0</v>
      </c>
      <c r="K75" s="154">
        <f t="shared" si="45"/>
        <v>0</v>
      </c>
      <c r="L75" s="154">
        <f t="shared" si="45"/>
        <v>0</v>
      </c>
      <c r="M75" s="154">
        <f t="shared" si="45"/>
        <v>0</v>
      </c>
      <c r="N75" s="154">
        <f t="shared" si="45"/>
        <v>5632.7</v>
      </c>
      <c r="O75" s="154">
        <f t="shared" si="45"/>
        <v>5632.7</v>
      </c>
      <c r="P75" s="154">
        <f t="shared" si="45"/>
        <v>0</v>
      </c>
      <c r="Q75" s="154">
        <f t="shared" si="45"/>
        <v>0</v>
      </c>
      <c r="R75" s="154"/>
      <c r="S75" s="154"/>
      <c r="T75" s="154">
        <f t="shared" si="45"/>
        <v>0</v>
      </c>
      <c r="U75" s="154"/>
      <c r="V75" s="154"/>
      <c r="W75" s="154">
        <f t="shared" si="45"/>
        <v>1000</v>
      </c>
      <c r="X75" s="154"/>
      <c r="Y75" s="154"/>
      <c r="Z75" s="154">
        <f t="shared" si="45"/>
        <v>0</v>
      </c>
      <c r="AA75" s="154"/>
      <c r="AB75" s="154"/>
      <c r="AC75" s="154">
        <f t="shared" si="45"/>
        <v>2244.6999999999998</v>
      </c>
      <c r="AD75" s="154"/>
      <c r="AE75" s="154"/>
      <c r="AF75" s="154">
        <f t="shared" si="45"/>
        <v>0</v>
      </c>
      <c r="AG75" s="154"/>
      <c r="AH75" s="154"/>
      <c r="AI75" s="154">
        <f t="shared" si="45"/>
        <v>2388</v>
      </c>
      <c r="AJ75" s="154"/>
      <c r="AK75" s="154"/>
      <c r="AL75" s="154">
        <f t="shared" si="45"/>
        <v>0</v>
      </c>
      <c r="AM75" s="154"/>
      <c r="AN75" s="154"/>
      <c r="AO75" s="167">
        <f t="shared" ref="AO75:AT75" si="46">AO571</f>
        <v>0</v>
      </c>
      <c r="AP75" s="167">
        <f t="shared" si="46"/>
        <v>0</v>
      </c>
      <c r="AQ75" s="167">
        <f t="shared" si="46"/>
        <v>0</v>
      </c>
      <c r="AR75" s="167">
        <f t="shared" si="46"/>
        <v>0</v>
      </c>
      <c r="AS75" s="167">
        <f t="shared" si="46"/>
        <v>0</v>
      </c>
      <c r="AT75" s="167">
        <f t="shared" si="46"/>
        <v>0</v>
      </c>
      <c r="AU75" s="167"/>
      <c r="AV75" s="167"/>
      <c r="AW75" s="131"/>
      <c r="AX75" s="167"/>
      <c r="AY75" s="131"/>
      <c r="AZ75" s="152"/>
      <c r="BA75" s="131"/>
      <c r="BB75" s="167"/>
      <c r="BC75" s="167"/>
    </row>
    <row r="76" spans="1:55" s="168" customFormat="1" ht="15.75">
      <c r="A76" s="173" t="str">
        <f>A576</f>
        <v>b)</v>
      </c>
      <c r="B76" s="174" t="str">
        <f t="shared" ref="B76:AI77" si="47">B576</f>
        <v xml:space="preserve">Hỗ trợ đất ở, nhà ở, đất sản xuất </v>
      </c>
      <c r="C76" s="173">
        <f t="shared" si="47"/>
        <v>0</v>
      </c>
      <c r="D76" s="154">
        <f t="shared" si="47"/>
        <v>2767</v>
      </c>
      <c r="E76" s="154">
        <f t="shared" si="47"/>
        <v>2767</v>
      </c>
      <c r="F76" s="154">
        <f t="shared" si="47"/>
        <v>0</v>
      </c>
      <c r="G76" s="154">
        <f t="shared" si="47"/>
        <v>0</v>
      </c>
      <c r="H76" s="154">
        <f t="shared" si="47"/>
        <v>2767</v>
      </c>
      <c r="I76" s="154">
        <f t="shared" si="47"/>
        <v>2767</v>
      </c>
      <c r="J76" s="154">
        <f t="shared" si="47"/>
        <v>0</v>
      </c>
      <c r="K76" s="154">
        <f t="shared" si="47"/>
        <v>0</v>
      </c>
      <c r="L76" s="154">
        <f t="shared" si="47"/>
        <v>0</v>
      </c>
      <c r="M76" s="154">
        <f t="shared" si="47"/>
        <v>0</v>
      </c>
      <c r="N76" s="154">
        <f t="shared" si="47"/>
        <v>2767</v>
      </c>
      <c r="O76" s="154">
        <f t="shared" si="47"/>
        <v>2767</v>
      </c>
      <c r="P76" s="154">
        <f t="shared" si="47"/>
        <v>0</v>
      </c>
      <c r="Q76" s="154">
        <f t="shared" si="47"/>
        <v>0</v>
      </c>
      <c r="R76" s="154"/>
      <c r="S76" s="154"/>
      <c r="T76" s="154">
        <f t="shared" si="47"/>
        <v>0</v>
      </c>
      <c r="U76" s="154"/>
      <c r="V76" s="154"/>
      <c r="W76" s="154">
        <f t="shared" si="47"/>
        <v>1500</v>
      </c>
      <c r="X76" s="154"/>
      <c r="Y76" s="154"/>
      <c r="Z76" s="154">
        <f t="shared" si="47"/>
        <v>0</v>
      </c>
      <c r="AA76" s="154"/>
      <c r="AB76" s="154"/>
      <c r="AC76" s="154">
        <f t="shared" si="47"/>
        <v>1267</v>
      </c>
      <c r="AD76" s="154"/>
      <c r="AE76" s="154"/>
      <c r="AF76" s="154">
        <f t="shared" si="47"/>
        <v>0</v>
      </c>
      <c r="AG76" s="154"/>
      <c r="AH76" s="154"/>
      <c r="AI76" s="154">
        <f t="shared" si="47"/>
        <v>0</v>
      </c>
      <c r="AJ76" s="154"/>
      <c r="AK76" s="154"/>
      <c r="AL76" s="154"/>
      <c r="AM76" s="154"/>
      <c r="AN76" s="154"/>
      <c r="AO76" s="167"/>
      <c r="AP76" s="167"/>
      <c r="AQ76" s="167"/>
      <c r="AR76" s="167"/>
      <c r="AS76" s="167"/>
      <c r="AT76" s="167"/>
      <c r="AU76" s="167"/>
      <c r="AV76" s="167"/>
      <c r="AW76" s="131"/>
      <c r="AX76" s="167"/>
      <c r="AY76" s="131"/>
      <c r="AZ76" s="152"/>
      <c r="BA76" s="131"/>
      <c r="BB76" s="167"/>
      <c r="BC76" s="167"/>
    </row>
    <row r="77" spans="1:55" s="168" customFormat="1" ht="31.5">
      <c r="A77" s="173" t="str">
        <f>A577</f>
        <v>II</v>
      </c>
      <c r="B77" s="167" t="str">
        <f t="shared" si="47"/>
        <v>DỰ ÁN 2: Quy hoạch, sắp xếp, bố trí ổn định dân cư ở những nơi cần thiết</v>
      </c>
      <c r="C77" s="167">
        <f t="shared" si="47"/>
        <v>0</v>
      </c>
      <c r="D77" s="154">
        <f t="shared" si="47"/>
        <v>13269</v>
      </c>
      <c r="E77" s="154">
        <f t="shared" si="47"/>
        <v>13269</v>
      </c>
      <c r="F77" s="154">
        <f t="shared" si="47"/>
        <v>0</v>
      </c>
      <c r="G77" s="154">
        <f t="shared" si="47"/>
        <v>0</v>
      </c>
      <c r="H77" s="154">
        <f t="shared" si="47"/>
        <v>13269</v>
      </c>
      <c r="I77" s="154">
        <f t="shared" si="47"/>
        <v>13269</v>
      </c>
      <c r="J77" s="154">
        <f t="shared" si="47"/>
        <v>0</v>
      </c>
      <c r="K77" s="154">
        <f t="shared" si="47"/>
        <v>0</v>
      </c>
      <c r="L77" s="154">
        <f t="shared" si="47"/>
        <v>0</v>
      </c>
      <c r="M77" s="154">
        <f t="shared" si="47"/>
        <v>0</v>
      </c>
      <c r="N77" s="154">
        <f t="shared" si="47"/>
        <v>13269</v>
      </c>
      <c r="O77" s="154">
        <f t="shared" si="47"/>
        <v>13269</v>
      </c>
      <c r="P77" s="154">
        <f t="shared" si="47"/>
        <v>0</v>
      </c>
      <c r="Q77" s="154">
        <f t="shared" si="47"/>
        <v>0</v>
      </c>
      <c r="R77" s="154"/>
      <c r="S77" s="154"/>
      <c r="T77" s="154">
        <f t="shared" si="47"/>
        <v>0</v>
      </c>
      <c r="U77" s="154"/>
      <c r="V77" s="154"/>
      <c r="W77" s="154">
        <f t="shared" si="47"/>
        <v>5000</v>
      </c>
      <c r="X77" s="154"/>
      <c r="Y77" s="154"/>
      <c r="Z77" s="154">
        <f t="shared" si="47"/>
        <v>0</v>
      </c>
      <c r="AA77" s="154"/>
      <c r="AB77" s="154"/>
      <c r="AC77" s="154">
        <f t="shared" si="47"/>
        <v>4500</v>
      </c>
      <c r="AD77" s="154"/>
      <c r="AE77" s="154"/>
      <c r="AF77" s="154">
        <f t="shared" si="47"/>
        <v>0</v>
      </c>
      <c r="AG77" s="154"/>
      <c r="AH77" s="154"/>
      <c r="AI77" s="154">
        <f t="shared" si="47"/>
        <v>3769</v>
      </c>
      <c r="AJ77" s="154"/>
      <c r="AK77" s="154"/>
      <c r="AL77" s="154">
        <f t="shared" ref="AL77:AT77" si="48">AL577</f>
        <v>0</v>
      </c>
      <c r="AM77" s="154"/>
      <c r="AN77" s="154"/>
      <c r="AO77" s="167">
        <f t="shared" si="48"/>
        <v>0</v>
      </c>
      <c r="AP77" s="167">
        <f t="shared" si="48"/>
        <v>0</v>
      </c>
      <c r="AQ77" s="167">
        <f t="shared" si="48"/>
        <v>0</v>
      </c>
      <c r="AR77" s="167">
        <f t="shared" si="48"/>
        <v>0</v>
      </c>
      <c r="AS77" s="167">
        <f t="shared" si="48"/>
        <v>0</v>
      </c>
      <c r="AT77" s="167">
        <f t="shared" si="48"/>
        <v>0</v>
      </c>
      <c r="AU77" s="167"/>
      <c r="AV77" s="167"/>
      <c r="AW77" s="131"/>
      <c r="AX77" s="167"/>
      <c r="AY77" s="131"/>
      <c r="AZ77" s="152"/>
      <c r="BA77" s="131"/>
      <c r="BB77" s="167"/>
      <c r="BC77" s="167"/>
    </row>
    <row r="78" spans="1:55" s="168" customFormat="1" ht="31.5">
      <c r="A78" s="173" t="str">
        <f>A580</f>
        <v>a)</v>
      </c>
      <c r="B78" s="167" t="str">
        <f t="shared" ref="B78:AL79" si="49">B580</f>
        <v xml:space="preserve">Các xã thực hiện theo Quyết định số 652/QĐ-TTg ngày 28/5/2022 </v>
      </c>
      <c r="C78" s="167">
        <f t="shared" si="49"/>
        <v>0</v>
      </c>
      <c r="D78" s="154">
        <f t="shared" si="49"/>
        <v>13269</v>
      </c>
      <c r="E78" s="154">
        <f t="shared" si="49"/>
        <v>13269</v>
      </c>
      <c r="F78" s="154">
        <f t="shared" si="49"/>
        <v>0</v>
      </c>
      <c r="G78" s="154">
        <f t="shared" si="49"/>
        <v>0</v>
      </c>
      <c r="H78" s="154">
        <f t="shared" si="49"/>
        <v>13269</v>
      </c>
      <c r="I78" s="154">
        <f t="shared" si="49"/>
        <v>13269</v>
      </c>
      <c r="J78" s="154">
        <f t="shared" si="49"/>
        <v>0</v>
      </c>
      <c r="K78" s="154">
        <f t="shared" si="49"/>
        <v>0</v>
      </c>
      <c r="L78" s="154">
        <f t="shared" si="49"/>
        <v>0</v>
      </c>
      <c r="M78" s="154">
        <f t="shared" si="49"/>
        <v>0</v>
      </c>
      <c r="N78" s="154">
        <f t="shared" si="49"/>
        <v>13269</v>
      </c>
      <c r="O78" s="154">
        <f t="shared" si="49"/>
        <v>13269</v>
      </c>
      <c r="P78" s="154">
        <f t="shared" si="49"/>
        <v>0</v>
      </c>
      <c r="Q78" s="154">
        <f t="shared" si="49"/>
        <v>0</v>
      </c>
      <c r="R78" s="154"/>
      <c r="S78" s="154"/>
      <c r="T78" s="154">
        <f t="shared" si="49"/>
        <v>0</v>
      </c>
      <c r="U78" s="154"/>
      <c r="V78" s="154"/>
      <c r="W78" s="154">
        <f t="shared" si="49"/>
        <v>5000</v>
      </c>
      <c r="X78" s="154"/>
      <c r="Y78" s="154"/>
      <c r="Z78" s="154">
        <f t="shared" si="49"/>
        <v>0</v>
      </c>
      <c r="AA78" s="154"/>
      <c r="AB78" s="154"/>
      <c r="AC78" s="154">
        <f t="shared" si="49"/>
        <v>4500</v>
      </c>
      <c r="AD78" s="154"/>
      <c r="AE78" s="154"/>
      <c r="AF78" s="154">
        <f t="shared" si="49"/>
        <v>0</v>
      </c>
      <c r="AG78" s="154"/>
      <c r="AH78" s="154"/>
      <c r="AI78" s="154">
        <f t="shared" si="49"/>
        <v>3769</v>
      </c>
      <c r="AJ78" s="154"/>
      <c r="AK78" s="154"/>
      <c r="AL78" s="154">
        <f t="shared" si="49"/>
        <v>0</v>
      </c>
      <c r="AM78" s="154"/>
      <c r="AN78" s="154"/>
      <c r="AO78" s="154"/>
      <c r="AP78" s="154"/>
      <c r="AQ78" s="154"/>
      <c r="AR78" s="154"/>
      <c r="AS78" s="154"/>
      <c r="AT78" s="154"/>
      <c r="AU78" s="167"/>
      <c r="AV78" s="167"/>
      <c r="AW78" s="131"/>
      <c r="AX78" s="167"/>
      <c r="AY78" s="131"/>
      <c r="AZ78" s="152"/>
      <c r="BA78" s="131"/>
      <c r="BB78" s="167"/>
      <c r="BC78" s="167"/>
    </row>
    <row r="79" spans="1:55" s="168" customFormat="1" ht="15.75">
      <c r="A79" s="173" t="str">
        <f>A581</f>
        <v>*</v>
      </c>
      <c r="B79" s="167" t="str">
        <f t="shared" si="49"/>
        <v>Xã Pa Thơm</v>
      </c>
      <c r="C79" s="167">
        <f t="shared" si="49"/>
        <v>0</v>
      </c>
      <c r="D79" s="154">
        <f t="shared" si="49"/>
        <v>13269</v>
      </c>
      <c r="E79" s="154">
        <f t="shared" si="49"/>
        <v>13269</v>
      </c>
      <c r="F79" s="154">
        <f t="shared" si="49"/>
        <v>0</v>
      </c>
      <c r="G79" s="154">
        <f t="shared" si="49"/>
        <v>0</v>
      </c>
      <c r="H79" s="154">
        <f t="shared" si="49"/>
        <v>13269</v>
      </c>
      <c r="I79" s="154">
        <f t="shared" si="49"/>
        <v>13269</v>
      </c>
      <c r="J79" s="154">
        <f t="shared" si="49"/>
        <v>0</v>
      </c>
      <c r="K79" s="154">
        <f t="shared" si="49"/>
        <v>0</v>
      </c>
      <c r="L79" s="154">
        <f t="shared" si="49"/>
        <v>0</v>
      </c>
      <c r="M79" s="154">
        <f t="shared" si="49"/>
        <v>0</v>
      </c>
      <c r="N79" s="154">
        <f t="shared" si="49"/>
        <v>13269</v>
      </c>
      <c r="O79" s="154">
        <f t="shared" si="49"/>
        <v>13269</v>
      </c>
      <c r="P79" s="154">
        <f t="shared" si="49"/>
        <v>0</v>
      </c>
      <c r="Q79" s="154">
        <f t="shared" si="49"/>
        <v>0</v>
      </c>
      <c r="R79" s="154"/>
      <c r="S79" s="154"/>
      <c r="T79" s="154">
        <f t="shared" si="49"/>
        <v>0</v>
      </c>
      <c r="U79" s="154"/>
      <c r="V79" s="154"/>
      <c r="W79" s="154">
        <f t="shared" si="49"/>
        <v>5000</v>
      </c>
      <c r="X79" s="154"/>
      <c r="Y79" s="154"/>
      <c r="Z79" s="154">
        <f t="shared" si="49"/>
        <v>0</v>
      </c>
      <c r="AA79" s="154"/>
      <c r="AB79" s="154"/>
      <c r="AC79" s="154">
        <f t="shared" si="49"/>
        <v>4500</v>
      </c>
      <c r="AD79" s="154"/>
      <c r="AE79" s="154"/>
      <c r="AF79" s="154">
        <f t="shared" si="49"/>
        <v>0</v>
      </c>
      <c r="AG79" s="154"/>
      <c r="AH79" s="154"/>
      <c r="AI79" s="154">
        <f t="shared" si="49"/>
        <v>3769</v>
      </c>
      <c r="AJ79" s="154"/>
      <c r="AK79" s="154"/>
      <c r="AL79" s="154">
        <f t="shared" si="49"/>
        <v>0</v>
      </c>
      <c r="AM79" s="154"/>
      <c r="AN79" s="154"/>
      <c r="AO79" s="167">
        <f t="shared" ref="AO79:AT79" si="50">AO581</f>
        <v>0</v>
      </c>
      <c r="AP79" s="167">
        <f t="shared" si="50"/>
        <v>0</v>
      </c>
      <c r="AQ79" s="167">
        <f t="shared" si="50"/>
        <v>0</v>
      </c>
      <c r="AR79" s="167">
        <f t="shared" si="50"/>
        <v>0</v>
      </c>
      <c r="AS79" s="167">
        <f t="shared" si="50"/>
        <v>0</v>
      </c>
      <c r="AT79" s="167">
        <f t="shared" si="50"/>
        <v>0</v>
      </c>
      <c r="AU79" s="167"/>
      <c r="AV79" s="167"/>
      <c r="AW79" s="131"/>
      <c r="AX79" s="167"/>
      <c r="AY79" s="131"/>
      <c r="AZ79" s="152"/>
      <c r="BA79" s="131"/>
      <c r="BB79" s="167"/>
      <c r="BC79" s="167"/>
    </row>
    <row r="80" spans="1:55" s="168" customFormat="1" ht="15.75">
      <c r="A80" s="173" t="str">
        <f>A583</f>
        <v>b)</v>
      </c>
      <c r="B80" s="174" t="str">
        <f t="shared" ref="B80:AT81" si="51">B583</f>
        <v>Các xã còn lại</v>
      </c>
      <c r="C80" s="173">
        <f t="shared" si="51"/>
        <v>0</v>
      </c>
      <c r="D80" s="154">
        <f t="shared" si="51"/>
        <v>0</v>
      </c>
      <c r="E80" s="154">
        <f t="shared" si="51"/>
        <v>0</v>
      </c>
      <c r="F80" s="154">
        <f t="shared" si="51"/>
        <v>0</v>
      </c>
      <c r="G80" s="154">
        <f t="shared" si="51"/>
        <v>0</v>
      </c>
      <c r="H80" s="154">
        <f t="shared" si="51"/>
        <v>0</v>
      </c>
      <c r="I80" s="154">
        <f t="shared" si="51"/>
        <v>0</v>
      </c>
      <c r="J80" s="154">
        <f t="shared" si="51"/>
        <v>0</v>
      </c>
      <c r="K80" s="154">
        <f t="shared" si="51"/>
        <v>0</v>
      </c>
      <c r="L80" s="154">
        <f t="shared" si="51"/>
        <v>0</v>
      </c>
      <c r="M80" s="154">
        <f t="shared" si="51"/>
        <v>0</v>
      </c>
      <c r="N80" s="154">
        <f t="shared" si="51"/>
        <v>0</v>
      </c>
      <c r="O80" s="154">
        <f t="shared" si="51"/>
        <v>0</v>
      </c>
      <c r="P80" s="154">
        <f t="shared" si="51"/>
        <v>0</v>
      </c>
      <c r="Q80" s="154">
        <f t="shared" si="51"/>
        <v>0</v>
      </c>
      <c r="R80" s="154"/>
      <c r="S80" s="154"/>
      <c r="T80" s="154">
        <f t="shared" si="51"/>
        <v>0</v>
      </c>
      <c r="U80" s="154"/>
      <c r="V80" s="154"/>
      <c r="W80" s="154">
        <f t="shared" si="51"/>
        <v>0</v>
      </c>
      <c r="X80" s="154"/>
      <c r="Y80" s="154"/>
      <c r="Z80" s="154">
        <f t="shared" si="51"/>
        <v>0</v>
      </c>
      <c r="AA80" s="154"/>
      <c r="AB80" s="154"/>
      <c r="AC80" s="154">
        <f t="shared" si="51"/>
        <v>0</v>
      </c>
      <c r="AD80" s="154"/>
      <c r="AE80" s="154"/>
      <c r="AF80" s="154">
        <f t="shared" si="51"/>
        <v>0</v>
      </c>
      <c r="AG80" s="154"/>
      <c r="AH80" s="154"/>
      <c r="AI80" s="154">
        <f t="shared" si="51"/>
        <v>0</v>
      </c>
      <c r="AJ80" s="154"/>
      <c r="AK80" s="154"/>
      <c r="AL80" s="154">
        <f t="shared" si="51"/>
        <v>0</v>
      </c>
      <c r="AM80" s="154"/>
      <c r="AN80" s="154"/>
      <c r="AO80" s="173">
        <f t="shared" si="51"/>
        <v>0</v>
      </c>
      <c r="AP80" s="173">
        <f t="shared" si="51"/>
        <v>0</v>
      </c>
      <c r="AQ80" s="173">
        <f t="shared" si="51"/>
        <v>0</v>
      </c>
      <c r="AR80" s="173">
        <f t="shared" si="51"/>
        <v>0</v>
      </c>
      <c r="AS80" s="173">
        <f t="shared" si="51"/>
        <v>0</v>
      </c>
      <c r="AT80" s="173">
        <f t="shared" si="51"/>
        <v>0</v>
      </c>
      <c r="AU80" s="167"/>
      <c r="AV80" s="167"/>
      <c r="AW80" s="131"/>
      <c r="AX80" s="167"/>
      <c r="AY80" s="131"/>
      <c r="AZ80" s="152"/>
      <c r="BA80" s="131"/>
      <c r="BB80" s="167"/>
      <c r="BC80" s="167"/>
    </row>
    <row r="81" spans="1:55" s="168" customFormat="1" ht="63">
      <c r="A81" s="173" t="str">
        <f>A584</f>
        <v>III</v>
      </c>
      <c r="B81" s="167" t="str">
        <f t="shared" si="51"/>
        <v>DỰ ÁN 4: Đầu tư cơ sở hạ tầng thiết yếu, phục vụ sản xuất, đời sống trong vùng đồng bào dân tộc thiểu số và miền núi và các đơn vị sự nghiệp công của lĩnh vực dân tộc</v>
      </c>
      <c r="C81" s="167">
        <f t="shared" si="51"/>
        <v>0</v>
      </c>
      <c r="D81" s="154">
        <f t="shared" si="51"/>
        <v>137880.4</v>
      </c>
      <c r="E81" s="154">
        <f t="shared" si="51"/>
        <v>132880.4</v>
      </c>
      <c r="F81" s="154">
        <f t="shared" si="51"/>
        <v>0</v>
      </c>
      <c r="G81" s="154">
        <f t="shared" si="51"/>
        <v>0</v>
      </c>
      <c r="H81" s="154">
        <f t="shared" si="51"/>
        <v>132880.4</v>
      </c>
      <c r="I81" s="154">
        <f t="shared" si="51"/>
        <v>132880.4</v>
      </c>
      <c r="J81" s="154">
        <f t="shared" si="51"/>
        <v>0</v>
      </c>
      <c r="K81" s="154">
        <f t="shared" si="51"/>
        <v>28000</v>
      </c>
      <c r="L81" s="154">
        <f t="shared" si="51"/>
        <v>28000</v>
      </c>
      <c r="M81" s="154">
        <f t="shared" si="51"/>
        <v>0</v>
      </c>
      <c r="N81" s="154">
        <f t="shared" si="51"/>
        <v>104880.4</v>
      </c>
      <c r="O81" s="154">
        <f t="shared" si="51"/>
        <v>104880.4</v>
      </c>
      <c r="P81" s="154">
        <f t="shared" si="51"/>
        <v>0</v>
      </c>
      <c r="Q81" s="154">
        <f t="shared" si="51"/>
        <v>19600</v>
      </c>
      <c r="R81" s="154"/>
      <c r="S81" s="154"/>
      <c r="T81" s="154">
        <f t="shared" si="51"/>
        <v>0</v>
      </c>
      <c r="U81" s="154"/>
      <c r="V81" s="154"/>
      <c r="W81" s="154">
        <f t="shared" si="51"/>
        <v>33580</v>
      </c>
      <c r="X81" s="154"/>
      <c r="Y81" s="154"/>
      <c r="Z81" s="154">
        <f t="shared" si="51"/>
        <v>0</v>
      </c>
      <c r="AA81" s="154"/>
      <c r="AB81" s="154"/>
      <c r="AC81" s="154">
        <f t="shared" si="51"/>
        <v>36040.400000000001</v>
      </c>
      <c r="AD81" s="154"/>
      <c r="AE81" s="154"/>
      <c r="AF81" s="154">
        <f t="shared" si="51"/>
        <v>0</v>
      </c>
      <c r="AG81" s="154"/>
      <c r="AH81" s="154"/>
      <c r="AI81" s="154">
        <f t="shared" si="51"/>
        <v>43660</v>
      </c>
      <c r="AJ81" s="154"/>
      <c r="AK81" s="154"/>
      <c r="AL81" s="154">
        <f t="shared" si="51"/>
        <v>0</v>
      </c>
      <c r="AM81" s="154"/>
      <c r="AN81" s="154"/>
      <c r="AO81" s="154"/>
      <c r="AP81" s="154"/>
      <c r="AQ81" s="154"/>
      <c r="AR81" s="154"/>
      <c r="AS81" s="154"/>
      <c r="AT81" s="154"/>
      <c r="AU81" s="167"/>
      <c r="AV81" s="167"/>
      <c r="AW81" s="131"/>
      <c r="AX81" s="167"/>
      <c r="AY81" s="131"/>
      <c r="AZ81" s="152"/>
      <c r="BA81" s="131"/>
      <c r="BB81" s="167"/>
      <c r="BC81" s="167"/>
    </row>
    <row r="82" spans="1:55" s="168" customFormat="1" ht="15.75">
      <c r="A82" s="173" t="str">
        <f>A586</f>
        <v>a)</v>
      </c>
      <c r="B82" s="167" t="str">
        <f t="shared" ref="B82:AT84" si="52">B586</f>
        <v xml:space="preserve">Xã khu vực III </v>
      </c>
      <c r="C82" s="167">
        <f t="shared" si="52"/>
        <v>0</v>
      </c>
      <c r="D82" s="154">
        <f t="shared" si="52"/>
        <v>76165</v>
      </c>
      <c r="E82" s="154">
        <f t="shared" si="52"/>
        <v>71165</v>
      </c>
      <c r="F82" s="154">
        <f t="shared" si="52"/>
        <v>0</v>
      </c>
      <c r="G82" s="154">
        <f t="shared" si="52"/>
        <v>0</v>
      </c>
      <c r="H82" s="154">
        <f t="shared" si="52"/>
        <v>71165</v>
      </c>
      <c r="I82" s="154">
        <f t="shared" si="52"/>
        <v>71165</v>
      </c>
      <c r="J82" s="154">
        <f t="shared" si="52"/>
        <v>0</v>
      </c>
      <c r="K82" s="154">
        <f t="shared" si="52"/>
        <v>0</v>
      </c>
      <c r="L82" s="154">
        <f t="shared" si="52"/>
        <v>0</v>
      </c>
      <c r="M82" s="154">
        <f t="shared" si="52"/>
        <v>0</v>
      </c>
      <c r="N82" s="154">
        <f t="shared" si="52"/>
        <v>71165</v>
      </c>
      <c r="O82" s="154">
        <f t="shared" si="52"/>
        <v>71165</v>
      </c>
      <c r="P82" s="154">
        <f t="shared" si="52"/>
        <v>0</v>
      </c>
      <c r="Q82" s="154">
        <f t="shared" si="52"/>
        <v>0</v>
      </c>
      <c r="R82" s="154"/>
      <c r="S82" s="154"/>
      <c r="T82" s="154">
        <f t="shared" si="52"/>
        <v>0</v>
      </c>
      <c r="U82" s="154"/>
      <c r="V82" s="154"/>
      <c r="W82" s="154">
        <f t="shared" si="52"/>
        <v>25180</v>
      </c>
      <c r="X82" s="154"/>
      <c r="Y82" s="154"/>
      <c r="Z82" s="154">
        <f t="shared" si="52"/>
        <v>0</v>
      </c>
      <c r="AA82" s="154"/>
      <c r="AB82" s="154"/>
      <c r="AC82" s="154">
        <f t="shared" si="52"/>
        <v>23730</v>
      </c>
      <c r="AD82" s="154"/>
      <c r="AE82" s="154"/>
      <c r="AF82" s="154">
        <f t="shared" si="52"/>
        <v>0</v>
      </c>
      <c r="AG82" s="154"/>
      <c r="AH82" s="154"/>
      <c r="AI82" s="154">
        <f t="shared" si="52"/>
        <v>22255</v>
      </c>
      <c r="AJ82" s="154"/>
      <c r="AK82" s="154"/>
      <c r="AL82" s="154">
        <f t="shared" si="52"/>
        <v>0</v>
      </c>
      <c r="AM82" s="154"/>
      <c r="AN82" s="154"/>
      <c r="AO82" s="167">
        <f t="shared" si="52"/>
        <v>0</v>
      </c>
      <c r="AP82" s="167">
        <f t="shared" si="52"/>
        <v>0</v>
      </c>
      <c r="AQ82" s="167">
        <f t="shared" si="52"/>
        <v>0</v>
      </c>
      <c r="AR82" s="167">
        <f t="shared" si="52"/>
        <v>0</v>
      </c>
      <c r="AS82" s="167">
        <f t="shared" si="52"/>
        <v>0</v>
      </c>
      <c r="AT82" s="167">
        <f t="shared" si="52"/>
        <v>0</v>
      </c>
      <c r="AU82" s="167"/>
      <c r="AV82" s="167"/>
      <c r="AW82" s="131"/>
      <c r="AX82" s="167"/>
      <c r="AY82" s="131"/>
      <c r="AZ82" s="152"/>
      <c r="BA82" s="131"/>
      <c r="BB82" s="167"/>
      <c r="BC82" s="167"/>
    </row>
    <row r="83" spans="1:55" s="168" customFormat="1" ht="31.5">
      <c r="A83" s="173" t="str">
        <f>A587</f>
        <v>a1)</v>
      </c>
      <c r="B83" s="167" t="str">
        <f t="shared" si="52"/>
        <v xml:space="preserve">Các xã thực hiện theo Quyết định số 652/QĐ-TTg ngày 28/5/2022 </v>
      </c>
      <c r="C83" s="167">
        <f t="shared" si="52"/>
        <v>0</v>
      </c>
      <c r="D83" s="154">
        <f t="shared" si="52"/>
        <v>50400</v>
      </c>
      <c r="E83" s="154">
        <f t="shared" si="52"/>
        <v>50400</v>
      </c>
      <c r="F83" s="154">
        <f t="shared" si="52"/>
        <v>0</v>
      </c>
      <c r="G83" s="154">
        <f t="shared" si="52"/>
        <v>0</v>
      </c>
      <c r="H83" s="154">
        <f t="shared" si="52"/>
        <v>50400</v>
      </c>
      <c r="I83" s="154">
        <f t="shared" si="52"/>
        <v>50400</v>
      </c>
      <c r="J83" s="154">
        <f t="shared" si="52"/>
        <v>0</v>
      </c>
      <c r="K83" s="154">
        <f t="shared" si="52"/>
        <v>0</v>
      </c>
      <c r="L83" s="154">
        <f t="shared" si="52"/>
        <v>0</v>
      </c>
      <c r="M83" s="154">
        <f t="shared" si="52"/>
        <v>0</v>
      </c>
      <c r="N83" s="154">
        <f t="shared" si="52"/>
        <v>50400</v>
      </c>
      <c r="O83" s="154">
        <f t="shared" si="52"/>
        <v>50400</v>
      </c>
      <c r="P83" s="154">
        <f t="shared" si="52"/>
        <v>0</v>
      </c>
      <c r="Q83" s="154">
        <f t="shared" si="52"/>
        <v>0</v>
      </c>
      <c r="R83" s="154"/>
      <c r="S83" s="154"/>
      <c r="T83" s="154">
        <f t="shared" si="52"/>
        <v>0</v>
      </c>
      <c r="U83" s="154"/>
      <c r="V83" s="154"/>
      <c r="W83" s="154">
        <f t="shared" si="52"/>
        <v>21930</v>
      </c>
      <c r="X83" s="154"/>
      <c r="Y83" s="154"/>
      <c r="Z83" s="154">
        <f t="shared" si="52"/>
        <v>0</v>
      </c>
      <c r="AA83" s="154"/>
      <c r="AB83" s="154"/>
      <c r="AC83" s="154">
        <f t="shared" si="52"/>
        <v>17730</v>
      </c>
      <c r="AD83" s="154"/>
      <c r="AE83" s="154"/>
      <c r="AF83" s="154">
        <f t="shared" si="52"/>
        <v>0</v>
      </c>
      <c r="AG83" s="154"/>
      <c r="AH83" s="154"/>
      <c r="AI83" s="154">
        <f t="shared" si="52"/>
        <v>10740</v>
      </c>
      <c r="AJ83" s="154"/>
      <c r="AK83" s="154"/>
      <c r="AL83" s="154">
        <f t="shared" si="52"/>
        <v>0</v>
      </c>
      <c r="AM83" s="154"/>
      <c r="AN83" s="154"/>
      <c r="AO83" s="167">
        <f t="shared" si="52"/>
        <v>0</v>
      </c>
      <c r="AP83" s="167">
        <f t="shared" si="52"/>
        <v>0</v>
      </c>
      <c r="AQ83" s="167">
        <f t="shared" si="52"/>
        <v>0</v>
      </c>
      <c r="AR83" s="167">
        <f t="shared" si="52"/>
        <v>0</v>
      </c>
      <c r="AS83" s="167">
        <f t="shared" si="52"/>
        <v>0</v>
      </c>
      <c r="AT83" s="167">
        <f t="shared" si="52"/>
        <v>0</v>
      </c>
      <c r="AU83" s="167"/>
      <c r="AV83" s="167"/>
      <c r="AW83" s="131"/>
      <c r="AX83" s="167"/>
      <c r="AY83" s="131"/>
      <c r="AZ83" s="152"/>
      <c r="BA83" s="131"/>
      <c r="BB83" s="167"/>
      <c r="BC83" s="167"/>
    </row>
    <row r="84" spans="1:55" s="168" customFormat="1" ht="15.75">
      <c r="A84" s="173" t="str">
        <f>A588</f>
        <v>*</v>
      </c>
      <c r="B84" s="167" t="str">
        <f t="shared" si="52"/>
        <v>Xã Pa Thơm</v>
      </c>
      <c r="C84" s="167">
        <f t="shared" si="52"/>
        <v>0</v>
      </c>
      <c r="D84" s="154">
        <f t="shared" si="52"/>
        <v>22200</v>
      </c>
      <c r="E84" s="154">
        <f t="shared" si="52"/>
        <v>22200</v>
      </c>
      <c r="F84" s="154">
        <f t="shared" si="52"/>
        <v>0</v>
      </c>
      <c r="G84" s="154">
        <f t="shared" si="52"/>
        <v>0</v>
      </c>
      <c r="H84" s="154">
        <f t="shared" si="52"/>
        <v>22200</v>
      </c>
      <c r="I84" s="154">
        <f t="shared" si="52"/>
        <v>22200</v>
      </c>
      <c r="J84" s="154">
        <f t="shared" si="52"/>
        <v>0</v>
      </c>
      <c r="K84" s="154">
        <f t="shared" si="52"/>
        <v>0</v>
      </c>
      <c r="L84" s="154">
        <f t="shared" si="52"/>
        <v>0</v>
      </c>
      <c r="M84" s="154">
        <f t="shared" si="52"/>
        <v>0</v>
      </c>
      <c r="N84" s="154">
        <f t="shared" si="52"/>
        <v>22200</v>
      </c>
      <c r="O84" s="154">
        <f t="shared" si="52"/>
        <v>22200</v>
      </c>
      <c r="P84" s="154">
        <f t="shared" si="52"/>
        <v>0</v>
      </c>
      <c r="Q84" s="154">
        <f t="shared" si="52"/>
        <v>0</v>
      </c>
      <c r="R84" s="154"/>
      <c r="S84" s="154"/>
      <c r="T84" s="154">
        <f t="shared" si="52"/>
        <v>0</v>
      </c>
      <c r="U84" s="154"/>
      <c r="V84" s="154"/>
      <c r="W84" s="154">
        <f t="shared" si="52"/>
        <v>16930</v>
      </c>
      <c r="X84" s="154"/>
      <c r="Y84" s="154"/>
      <c r="Z84" s="154">
        <f t="shared" si="52"/>
        <v>0</v>
      </c>
      <c r="AA84" s="154"/>
      <c r="AB84" s="154"/>
      <c r="AC84" s="154">
        <f t="shared" si="52"/>
        <v>5270</v>
      </c>
      <c r="AD84" s="154"/>
      <c r="AE84" s="154"/>
      <c r="AF84" s="154">
        <f t="shared" si="52"/>
        <v>0</v>
      </c>
      <c r="AG84" s="154"/>
      <c r="AH84" s="154"/>
      <c r="AI84" s="154">
        <f t="shared" si="52"/>
        <v>0</v>
      </c>
      <c r="AJ84" s="154"/>
      <c r="AK84" s="154"/>
      <c r="AL84" s="154">
        <f t="shared" si="52"/>
        <v>0</v>
      </c>
      <c r="AM84" s="154"/>
      <c r="AN84" s="154"/>
      <c r="AO84" s="154"/>
      <c r="AP84" s="154"/>
      <c r="AQ84" s="154"/>
      <c r="AR84" s="154"/>
      <c r="AS84" s="154"/>
      <c r="AT84" s="154"/>
      <c r="AU84" s="167"/>
      <c r="AV84" s="167"/>
      <c r="AW84" s="131"/>
      <c r="AX84" s="167"/>
      <c r="AY84" s="131"/>
      <c r="AZ84" s="152"/>
      <c r="BA84" s="131"/>
      <c r="BB84" s="167"/>
      <c r="BC84" s="167"/>
    </row>
    <row r="85" spans="1:55" s="168" customFormat="1" ht="15.75">
      <c r="A85" s="173" t="str">
        <f>A595</f>
        <v>*</v>
      </c>
      <c r="B85" s="167" t="str">
        <f t="shared" ref="B85:AL85" si="53">B595</f>
        <v>Xã Mường Pồn</v>
      </c>
      <c r="C85" s="167">
        <f t="shared" si="53"/>
        <v>0</v>
      </c>
      <c r="D85" s="154">
        <f t="shared" si="53"/>
        <v>5100</v>
      </c>
      <c r="E85" s="154">
        <f t="shared" si="53"/>
        <v>5100</v>
      </c>
      <c r="F85" s="154">
        <f t="shared" si="53"/>
        <v>0</v>
      </c>
      <c r="G85" s="154">
        <f t="shared" si="53"/>
        <v>0</v>
      </c>
      <c r="H85" s="154">
        <f t="shared" si="53"/>
        <v>5100</v>
      </c>
      <c r="I85" s="154">
        <f t="shared" si="53"/>
        <v>5100</v>
      </c>
      <c r="J85" s="154">
        <f t="shared" si="53"/>
        <v>0</v>
      </c>
      <c r="K85" s="154">
        <f t="shared" si="53"/>
        <v>0</v>
      </c>
      <c r="L85" s="154">
        <f t="shared" si="53"/>
        <v>0</v>
      </c>
      <c r="M85" s="154">
        <f t="shared" si="53"/>
        <v>0</v>
      </c>
      <c r="N85" s="154">
        <f t="shared" si="53"/>
        <v>5100</v>
      </c>
      <c r="O85" s="154">
        <f t="shared" si="53"/>
        <v>5100</v>
      </c>
      <c r="P85" s="154">
        <f t="shared" si="53"/>
        <v>0</v>
      </c>
      <c r="Q85" s="154">
        <f t="shared" si="53"/>
        <v>0</v>
      </c>
      <c r="R85" s="154"/>
      <c r="S85" s="154"/>
      <c r="T85" s="154">
        <f t="shared" si="53"/>
        <v>0</v>
      </c>
      <c r="U85" s="154"/>
      <c r="V85" s="154"/>
      <c r="W85" s="154">
        <f t="shared" si="53"/>
        <v>0</v>
      </c>
      <c r="X85" s="154"/>
      <c r="Y85" s="154"/>
      <c r="Z85" s="154">
        <f t="shared" si="53"/>
        <v>0</v>
      </c>
      <c r="AA85" s="154"/>
      <c r="AB85" s="154"/>
      <c r="AC85" s="154">
        <f t="shared" si="53"/>
        <v>2500</v>
      </c>
      <c r="AD85" s="154"/>
      <c r="AE85" s="154"/>
      <c r="AF85" s="154">
        <f t="shared" si="53"/>
        <v>0</v>
      </c>
      <c r="AG85" s="154"/>
      <c r="AH85" s="154"/>
      <c r="AI85" s="154">
        <f t="shared" si="53"/>
        <v>2600</v>
      </c>
      <c r="AJ85" s="154"/>
      <c r="AK85" s="154"/>
      <c r="AL85" s="154">
        <f t="shared" si="53"/>
        <v>0</v>
      </c>
      <c r="AM85" s="154"/>
      <c r="AN85" s="154"/>
      <c r="AO85" s="154"/>
      <c r="AP85" s="154"/>
      <c r="AQ85" s="154"/>
      <c r="AR85" s="154"/>
      <c r="AS85" s="154"/>
      <c r="AT85" s="154"/>
      <c r="AU85" s="167"/>
      <c r="AV85" s="167"/>
      <c r="AW85" s="131"/>
      <c r="AX85" s="167"/>
      <c r="AY85" s="131"/>
      <c r="AZ85" s="152"/>
      <c r="BA85" s="131"/>
      <c r="BB85" s="167"/>
      <c r="BC85" s="167"/>
    </row>
    <row r="86" spans="1:55" s="168" customFormat="1" ht="15.75">
      <c r="A86" s="173" t="str">
        <f>A597</f>
        <v>*</v>
      </c>
      <c r="B86" s="167" t="str">
        <f t="shared" ref="B86:AL86" si="54">B597</f>
        <v>Xã Hẹ Muông</v>
      </c>
      <c r="C86" s="167">
        <f t="shared" si="54"/>
        <v>0</v>
      </c>
      <c r="D86" s="154">
        <f t="shared" si="54"/>
        <v>11100</v>
      </c>
      <c r="E86" s="154">
        <f t="shared" si="54"/>
        <v>11100</v>
      </c>
      <c r="F86" s="154">
        <f t="shared" si="54"/>
        <v>0</v>
      </c>
      <c r="G86" s="154">
        <f t="shared" si="54"/>
        <v>0</v>
      </c>
      <c r="H86" s="154">
        <f t="shared" si="54"/>
        <v>11100</v>
      </c>
      <c r="I86" s="154">
        <f t="shared" si="54"/>
        <v>11100</v>
      </c>
      <c r="J86" s="154">
        <f t="shared" si="54"/>
        <v>0</v>
      </c>
      <c r="K86" s="154">
        <f t="shared" si="54"/>
        <v>0</v>
      </c>
      <c r="L86" s="154">
        <f t="shared" si="54"/>
        <v>0</v>
      </c>
      <c r="M86" s="154">
        <f t="shared" si="54"/>
        <v>0</v>
      </c>
      <c r="N86" s="154">
        <f t="shared" si="54"/>
        <v>11100</v>
      </c>
      <c r="O86" s="154">
        <f t="shared" si="54"/>
        <v>11100</v>
      </c>
      <c r="P86" s="154">
        <f t="shared" si="54"/>
        <v>0</v>
      </c>
      <c r="Q86" s="154">
        <f t="shared" si="54"/>
        <v>0</v>
      </c>
      <c r="R86" s="154"/>
      <c r="S86" s="154"/>
      <c r="T86" s="154">
        <f t="shared" si="54"/>
        <v>0</v>
      </c>
      <c r="U86" s="154"/>
      <c r="V86" s="154"/>
      <c r="W86" s="154">
        <f t="shared" si="54"/>
        <v>2000</v>
      </c>
      <c r="X86" s="154"/>
      <c r="Y86" s="154"/>
      <c r="Z86" s="154">
        <f t="shared" si="54"/>
        <v>0</v>
      </c>
      <c r="AA86" s="154"/>
      <c r="AB86" s="154"/>
      <c r="AC86" s="154">
        <f t="shared" si="54"/>
        <v>4500</v>
      </c>
      <c r="AD86" s="154"/>
      <c r="AE86" s="154"/>
      <c r="AF86" s="154">
        <f t="shared" si="54"/>
        <v>0</v>
      </c>
      <c r="AG86" s="154"/>
      <c r="AH86" s="154"/>
      <c r="AI86" s="154">
        <f t="shared" si="54"/>
        <v>4600</v>
      </c>
      <c r="AJ86" s="154"/>
      <c r="AK86" s="154"/>
      <c r="AL86" s="154">
        <f t="shared" si="54"/>
        <v>0</v>
      </c>
      <c r="AM86" s="154"/>
      <c r="AN86" s="154"/>
      <c r="AO86" s="154"/>
      <c r="AP86" s="154"/>
      <c r="AQ86" s="154"/>
      <c r="AR86" s="154"/>
      <c r="AS86" s="154"/>
      <c r="AT86" s="154"/>
      <c r="AU86" s="167"/>
      <c r="AV86" s="167"/>
      <c r="AW86" s="131"/>
      <c r="AX86" s="167"/>
      <c r="AY86" s="131"/>
      <c r="AZ86" s="152"/>
      <c r="BA86" s="131"/>
      <c r="BB86" s="167"/>
      <c r="BC86" s="167"/>
    </row>
    <row r="87" spans="1:55" s="168" customFormat="1" ht="15.75">
      <c r="A87" s="173" t="str">
        <f>A600</f>
        <v>*</v>
      </c>
      <c r="B87" s="167" t="str">
        <f t="shared" ref="B87:AL87" si="55">B600</f>
        <v>Xã Na Ư</v>
      </c>
      <c r="C87" s="167">
        <f t="shared" si="55"/>
        <v>0</v>
      </c>
      <c r="D87" s="154">
        <f t="shared" si="55"/>
        <v>12000</v>
      </c>
      <c r="E87" s="154">
        <f t="shared" si="55"/>
        <v>12000</v>
      </c>
      <c r="F87" s="154">
        <f t="shared" si="55"/>
        <v>0</v>
      </c>
      <c r="G87" s="154">
        <f t="shared" si="55"/>
        <v>0</v>
      </c>
      <c r="H87" s="154">
        <f t="shared" si="55"/>
        <v>12000</v>
      </c>
      <c r="I87" s="154">
        <f t="shared" si="55"/>
        <v>12000</v>
      </c>
      <c r="J87" s="154">
        <f t="shared" si="55"/>
        <v>0</v>
      </c>
      <c r="K87" s="154">
        <f t="shared" si="55"/>
        <v>0</v>
      </c>
      <c r="L87" s="154">
        <f t="shared" si="55"/>
        <v>0</v>
      </c>
      <c r="M87" s="154">
        <f t="shared" si="55"/>
        <v>0</v>
      </c>
      <c r="N87" s="154">
        <f t="shared" si="55"/>
        <v>12000</v>
      </c>
      <c r="O87" s="154">
        <f t="shared" si="55"/>
        <v>12000</v>
      </c>
      <c r="P87" s="154">
        <f t="shared" si="55"/>
        <v>0</v>
      </c>
      <c r="Q87" s="154">
        <f t="shared" si="55"/>
        <v>0</v>
      </c>
      <c r="R87" s="154"/>
      <c r="S87" s="154"/>
      <c r="T87" s="154">
        <f t="shared" si="55"/>
        <v>0</v>
      </c>
      <c r="U87" s="154"/>
      <c r="V87" s="154"/>
      <c r="W87" s="154">
        <f t="shared" si="55"/>
        <v>3000</v>
      </c>
      <c r="X87" s="154"/>
      <c r="Y87" s="154"/>
      <c r="Z87" s="154">
        <f t="shared" si="55"/>
        <v>0</v>
      </c>
      <c r="AA87" s="154"/>
      <c r="AB87" s="154"/>
      <c r="AC87" s="154">
        <f t="shared" si="55"/>
        <v>5460</v>
      </c>
      <c r="AD87" s="154"/>
      <c r="AE87" s="154"/>
      <c r="AF87" s="154">
        <f t="shared" si="55"/>
        <v>0</v>
      </c>
      <c r="AG87" s="154"/>
      <c r="AH87" s="154"/>
      <c r="AI87" s="154">
        <f t="shared" si="55"/>
        <v>3540</v>
      </c>
      <c r="AJ87" s="154"/>
      <c r="AK87" s="154"/>
      <c r="AL87" s="154">
        <f t="shared" si="55"/>
        <v>0</v>
      </c>
      <c r="AM87" s="154"/>
      <c r="AN87" s="154"/>
      <c r="AO87" s="154"/>
      <c r="AP87" s="154"/>
      <c r="AQ87" s="154"/>
      <c r="AR87" s="154"/>
      <c r="AS87" s="154"/>
      <c r="AT87" s="154"/>
      <c r="AU87" s="167"/>
      <c r="AV87" s="167"/>
      <c r="AW87" s="131"/>
      <c r="AX87" s="167"/>
      <c r="AY87" s="131"/>
      <c r="AZ87" s="152"/>
      <c r="BA87" s="131"/>
      <c r="BB87" s="167"/>
      <c r="BC87" s="167"/>
    </row>
    <row r="88" spans="1:55" s="168" customFormat="1" ht="15.75">
      <c r="A88" s="173" t="str">
        <f>A604</f>
        <v>a2)</v>
      </c>
      <c r="B88" s="167" t="str">
        <f t="shared" ref="B88:AL88" si="56">B604</f>
        <v>Các xã còn lại</v>
      </c>
      <c r="C88" s="167">
        <f t="shared" si="56"/>
        <v>0</v>
      </c>
      <c r="D88" s="154">
        <f t="shared" si="56"/>
        <v>25765</v>
      </c>
      <c r="E88" s="154">
        <f t="shared" si="56"/>
        <v>20765</v>
      </c>
      <c r="F88" s="154">
        <f t="shared" si="56"/>
        <v>0</v>
      </c>
      <c r="G88" s="154">
        <f t="shared" si="56"/>
        <v>0</v>
      </c>
      <c r="H88" s="154">
        <f t="shared" si="56"/>
        <v>20765</v>
      </c>
      <c r="I88" s="154">
        <f t="shared" si="56"/>
        <v>20765</v>
      </c>
      <c r="J88" s="154">
        <f t="shared" si="56"/>
        <v>0</v>
      </c>
      <c r="K88" s="154">
        <f t="shared" si="56"/>
        <v>0</v>
      </c>
      <c r="L88" s="154">
        <f t="shared" si="56"/>
        <v>0</v>
      </c>
      <c r="M88" s="154">
        <f t="shared" si="56"/>
        <v>0</v>
      </c>
      <c r="N88" s="154">
        <f t="shared" si="56"/>
        <v>20765</v>
      </c>
      <c r="O88" s="154">
        <f t="shared" si="56"/>
        <v>20765</v>
      </c>
      <c r="P88" s="154">
        <f t="shared" si="56"/>
        <v>0</v>
      </c>
      <c r="Q88" s="154">
        <f t="shared" si="56"/>
        <v>0</v>
      </c>
      <c r="R88" s="154"/>
      <c r="S88" s="154"/>
      <c r="T88" s="154">
        <f t="shared" si="56"/>
        <v>0</v>
      </c>
      <c r="U88" s="154"/>
      <c r="V88" s="154"/>
      <c r="W88" s="154">
        <f t="shared" si="56"/>
        <v>3250</v>
      </c>
      <c r="X88" s="154"/>
      <c r="Y88" s="154"/>
      <c r="Z88" s="154">
        <f t="shared" si="56"/>
        <v>0</v>
      </c>
      <c r="AA88" s="154"/>
      <c r="AB88" s="154"/>
      <c r="AC88" s="154">
        <f t="shared" si="56"/>
        <v>6000</v>
      </c>
      <c r="AD88" s="154"/>
      <c r="AE88" s="154"/>
      <c r="AF88" s="154">
        <f t="shared" si="56"/>
        <v>0</v>
      </c>
      <c r="AG88" s="154"/>
      <c r="AH88" s="154"/>
      <c r="AI88" s="154">
        <f t="shared" si="56"/>
        <v>11515</v>
      </c>
      <c r="AJ88" s="154"/>
      <c r="AK88" s="154"/>
      <c r="AL88" s="154">
        <f t="shared" si="56"/>
        <v>0</v>
      </c>
      <c r="AM88" s="154"/>
      <c r="AN88" s="154"/>
      <c r="AO88" s="154"/>
      <c r="AP88" s="154"/>
      <c r="AQ88" s="154"/>
      <c r="AR88" s="154"/>
      <c r="AS88" s="154"/>
      <c r="AT88" s="154"/>
      <c r="AU88" s="167"/>
      <c r="AV88" s="167"/>
      <c r="AW88" s="131"/>
      <c r="AX88" s="167"/>
      <c r="AY88" s="131"/>
      <c r="AZ88" s="152"/>
      <c r="BA88" s="131"/>
      <c r="BB88" s="167"/>
      <c r="BC88" s="167"/>
    </row>
    <row r="89" spans="1:55" s="168" customFormat="1" ht="15.75">
      <c r="A89" s="173" t="str">
        <f>A612</f>
        <v>b)</v>
      </c>
      <c r="B89" s="167" t="str">
        <f t="shared" ref="B89:AT91" si="57">B612</f>
        <v>Thôn ĐBKK</v>
      </c>
      <c r="C89" s="167">
        <f t="shared" si="57"/>
        <v>0</v>
      </c>
      <c r="D89" s="154">
        <f t="shared" si="57"/>
        <v>32195.4</v>
      </c>
      <c r="E89" s="154">
        <f t="shared" si="57"/>
        <v>32195.4</v>
      </c>
      <c r="F89" s="154">
        <f t="shared" si="57"/>
        <v>0</v>
      </c>
      <c r="G89" s="154">
        <f t="shared" si="57"/>
        <v>0</v>
      </c>
      <c r="H89" s="154">
        <f t="shared" si="57"/>
        <v>32195.4</v>
      </c>
      <c r="I89" s="154">
        <f t="shared" si="57"/>
        <v>32195.4</v>
      </c>
      <c r="J89" s="154">
        <f t="shared" si="57"/>
        <v>0</v>
      </c>
      <c r="K89" s="154">
        <f t="shared" si="57"/>
        <v>0</v>
      </c>
      <c r="L89" s="154">
        <f t="shared" si="57"/>
        <v>0</v>
      </c>
      <c r="M89" s="154">
        <f t="shared" si="57"/>
        <v>0</v>
      </c>
      <c r="N89" s="154">
        <f t="shared" si="57"/>
        <v>32195.4</v>
      </c>
      <c r="O89" s="154">
        <f t="shared" si="57"/>
        <v>32195.4</v>
      </c>
      <c r="P89" s="154">
        <f t="shared" si="57"/>
        <v>0</v>
      </c>
      <c r="Q89" s="154">
        <f t="shared" si="57"/>
        <v>0</v>
      </c>
      <c r="R89" s="154"/>
      <c r="S89" s="154"/>
      <c r="T89" s="154">
        <f t="shared" si="57"/>
        <v>0</v>
      </c>
      <c r="U89" s="154"/>
      <c r="V89" s="154"/>
      <c r="W89" s="154">
        <f t="shared" si="57"/>
        <v>0</v>
      </c>
      <c r="X89" s="154"/>
      <c r="Y89" s="154"/>
      <c r="Z89" s="154">
        <f t="shared" si="57"/>
        <v>0</v>
      </c>
      <c r="AA89" s="154"/>
      <c r="AB89" s="154"/>
      <c r="AC89" s="154">
        <f t="shared" si="57"/>
        <v>12310.4</v>
      </c>
      <c r="AD89" s="154"/>
      <c r="AE89" s="154"/>
      <c r="AF89" s="154">
        <f t="shared" si="57"/>
        <v>0</v>
      </c>
      <c r="AG89" s="154"/>
      <c r="AH89" s="154"/>
      <c r="AI89" s="154">
        <f t="shared" si="57"/>
        <v>19885</v>
      </c>
      <c r="AJ89" s="154"/>
      <c r="AK89" s="154"/>
      <c r="AL89" s="154">
        <f t="shared" si="57"/>
        <v>0</v>
      </c>
      <c r="AM89" s="154"/>
      <c r="AN89" s="154"/>
      <c r="AO89" s="167">
        <f t="shared" si="57"/>
        <v>0</v>
      </c>
      <c r="AP89" s="167">
        <f t="shared" si="57"/>
        <v>0</v>
      </c>
      <c r="AQ89" s="167">
        <f t="shared" si="57"/>
        <v>0</v>
      </c>
      <c r="AR89" s="167">
        <f t="shared" si="57"/>
        <v>0</v>
      </c>
      <c r="AS89" s="167">
        <f t="shared" si="57"/>
        <v>0</v>
      </c>
      <c r="AT89" s="167">
        <f t="shared" si="57"/>
        <v>0</v>
      </c>
      <c r="AU89" s="167"/>
      <c r="AV89" s="167"/>
      <c r="AW89" s="131"/>
      <c r="AX89" s="167"/>
      <c r="AY89" s="131"/>
      <c r="AZ89" s="152"/>
      <c r="BA89" s="131"/>
      <c r="BB89" s="167"/>
      <c r="BC89" s="167"/>
    </row>
    <row r="90" spans="1:55" s="168" customFormat="1" ht="31.5">
      <c r="A90" s="173" t="str">
        <f>A613</f>
        <v>b1)</v>
      </c>
      <c r="B90" s="167" t="str">
        <f t="shared" si="57"/>
        <v xml:space="preserve">Các thôn thực hiện theo Quyết định số 652/QĐ-TTg ngày 28/5/2022 </v>
      </c>
      <c r="C90" s="167">
        <f t="shared" si="57"/>
        <v>0</v>
      </c>
      <c r="D90" s="154">
        <f t="shared" si="57"/>
        <v>7990</v>
      </c>
      <c r="E90" s="154">
        <f t="shared" si="57"/>
        <v>7990</v>
      </c>
      <c r="F90" s="154">
        <f t="shared" si="57"/>
        <v>0</v>
      </c>
      <c r="G90" s="154">
        <f t="shared" si="57"/>
        <v>0</v>
      </c>
      <c r="H90" s="154">
        <f t="shared" si="57"/>
        <v>7990</v>
      </c>
      <c r="I90" s="154">
        <f t="shared" si="57"/>
        <v>7990</v>
      </c>
      <c r="J90" s="154">
        <f t="shared" si="57"/>
        <v>0</v>
      </c>
      <c r="K90" s="154">
        <f t="shared" si="57"/>
        <v>0</v>
      </c>
      <c r="L90" s="154">
        <f t="shared" si="57"/>
        <v>0</v>
      </c>
      <c r="M90" s="154">
        <f t="shared" si="57"/>
        <v>0</v>
      </c>
      <c r="N90" s="154">
        <f t="shared" si="57"/>
        <v>7990</v>
      </c>
      <c r="O90" s="154">
        <f t="shared" si="57"/>
        <v>7990</v>
      </c>
      <c r="P90" s="154">
        <f t="shared" si="57"/>
        <v>0</v>
      </c>
      <c r="Q90" s="154">
        <f t="shared" si="57"/>
        <v>0</v>
      </c>
      <c r="R90" s="154"/>
      <c r="S90" s="154"/>
      <c r="T90" s="154">
        <f t="shared" si="57"/>
        <v>0</v>
      </c>
      <c r="U90" s="154"/>
      <c r="V90" s="154"/>
      <c r="W90" s="154">
        <f t="shared" si="57"/>
        <v>0</v>
      </c>
      <c r="X90" s="154"/>
      <c r="Y90" s="154"/>
      <c r="Z90" s="154">
        <f t="shared" si="57"/>
        <v>0</v>
      </c>
      <c r="AA90" s="154"/>
      <c r="AB90" s="154"/>
      <c r="AC90" s="154">
        <f t="shared" si="57"/>
        <v>5105</v>
      </c>
      <c r="AD90" s="154"/>
      <c r="AE90" s="154"/>
      <c r="AF90" s="154">
        <f t="shared" si="57"/>
        <v>0</v>
      </c>
      <c r="AG90" s="154"/>
      <c r="AH90" s="154"/>
      <c r="AI90" s="154">
        <f t="shared" si="57"/>
        <v>2885</v>
      </c>
      <c r="AJ90" s="154"/>
      <c r="AK90" s="154"/>
      <c r="AL90" s="154">
        <f t="shared" si="57"/>
        <v>0</v>
      </c>
      <c r="AM90" s="154"/>
      <c r="AN90" s="154"/>
      <c r="AO90" s="154"/>
      <c r="AP90" s="154"/>
      <c r="AQ90" s="154"/>
      <c r="AR90" s="154"/>
      <c r="AS90" s="154"/>
      <c r="AT90" s="154"/>
      <c r="AU90" s="167"/>
      <c r="AV90" s="167"/>
      <c r="AW90" s="131"/>
      <c r="AX90" s="167"/>
      <c r="AY90" s="131"/>
      <c r="AZ90" s="152"/>
      <c r="BA90" s="131"/>
      <c r="BB90" s="167"/>
      <c r="BC90" s="167"/>
    </row>
    <row r="91" spans="1:55" s="168" customFormat="1" ht="15.75">
      <c r="A91" s="173" t="str">
        <f>A614</f>
        <v>a</v>
      </c>
      <c r="B91" s="167" t="str">
        <f t="shared" si="57"/>
        <v>Bản Giảng xã Thanh Nưa</v>
      </c>
      <c r="C91" s="167">
        <f t="shared" si="57"/>
        <v>0</v>
      </c>
      <c r="D91" s="154">
        <f t="shared" si="57"/>
        <v>845</v>
      </c>
      <c r="E91" s="154">
        <f t="shared" si="57"/>
        <v>845</v>
      </c>
      <c r="F91" s="154">
        <f t="shared" si="57"/>
        <v>0</v>
      </c>
      <c r="G91" s="154">
        <f t="shared" si="57"/>
        <v>0</v>
      </c>
      <c r="H91" s="154">
        <f t="shared" si="57"/>
        <v>845</v>
      </c>
      <c r="I91" s="154">
        <f t="shared" si="57"/>
        <v>845</v>
      </c>
      <c r="J91" s="154">
        <f t="shared" si="57"/>
        <v>0</v>
      </c>
      <c r="K91" s="154">
        <f t="shared" si="57"/>
        <v>0</v>
      </c>
      <c r="L91" s="154">
        <f t="shared" si="57"/>
        <v>0</v>
      </c>
      <c r="M91" s="154">
        <f t="shared" si="57"/>
        <v>0</v>
      </c>
      <c r="N91" s="154">
        <f t="shared" si="57"/>
        <v>845</v>
      </c>
      <c r="O91" s="154">
        <f t="shared" si="57"/>
        <v>845</v>
      </c>
      <c r="P91" s="154">
        <f t="shared" si="57"/>
        <v>0</v>
      </c>
      <c r="Q91" s="154">
        <f t="shared" si="57"/>
        <v>0</v>
      </c>
      <c r="R91" s="154"/>
      <c r="S91" s="154"/>
      <c r="T91" s="154">
        <f t="shared" si="57"/>
        <v>0</v>
      </c>
      <c r="U91" s="154"/>
      <c r="V91" s="154"/>
      <c r="W91" s="154">
        <f t="shared" si="57"/>
        <v>0</v>
      </c>
      <c r="X91" s="154"/>
      <c r="Y91" s="154"/>
      <c r="Z91" s="154">
        <f t="shared" si="57"/>
        <v>0</v>
      </c>
      <c r="AA91" s="154"/>
      <c r="AB91" s="154"/>
      <c r="AC91" s="154">
        <f t="shared" si="57"/>
        <v>0</v>
      </c>
      <c r="AD91" s="154"/>
      <c r="AE91" s="154"/>
      <c r="AF91" s="154">
        <f t="shared" si="57"/>
        <v>0</v>
      </c>
      <c r="AG91" s="154"/>
      <c r="AH91" s="154"/>
      <c r="AI91" s="154">
        <f t="shared" si="57"/>
        <v>845</v>
      </c>
      <c r="AJ91" s="154"/>
      <c r="AK91" s="154"/>
      <c r="AL91" s="154">
        <f t="shared" si="57"/>
        <v>0</v>
      </c>
      <c r="AM91" s="154"/>
      <c r="AN91" s="154"/>
      <c r="AO91" s="154"/>
      <c r="AP91" s="154"/>
      <c r="AQ91" s="154"/>
      <c r="AR91" s="154"/>
      <c r="AS91" s="154"/>
      <c r="AT91" s="154"/>
      <c r="AU91" s="167"/>
      <c r="AV91" s="167"/>
      <c r="AW91" s="131"/>
      <c r="AX91" s="167"/>
      <c r="AY91" s="131"/>
      <c r="AZ91" s="152"/>
      <c r="BA91" s="131"/>
      <c r="BB91" s="167"/>
      <c r="BC91" s="167"/>
    </row>
    <row r="92" spans="1:55" s="168" customFormat="1" ht="15.75">
      <c r="A92" s="173" t="str">
        <f>A616</f>
        <v>b)</v>
      </c>
      <c r="B92" s="167" t="str">
        <f t="shared" ref="B92:AL92" si="58">B616</f>
        <v>Bản Lún Xã Noong Luống</v>
      </c>
      <c r="C92" s="167">
        <f t="shared" si="58"/>
        <v>0</v>
      </c>
      <c r="D92" s="154">
        <f t="shared" si="58"/>
        <v>1500</v>
      </c>
      <c r="E92" s="154">
        <f t="shared" si="58"/>
        <v>1500</v>
      </c>
      <c r="F92" s="154">
        <f t="shared" si="58"/>
        <v>0</v>
      </c>
      <c r="G92" s="154">
        <f t="shared" si="58"/>
        <v>0</v>
      </c>
      <c r="H92" s="154">
        <f t="shared" si="58"/>
        <v>1500</v>
      </c>
      <c r="I92" s="154">
        <f t="shared" si="58"/>
        <v>1500</v>
      </c>
      <c r="J92" s="154">
        <f t="shared" si="58"/>
        <v>0</v>
      </c>
      <c r="K92" s="154">
        <f t="shared" si="58"/>
        <v>0</v>
      </c>
      <c r="L92" s="154">
        <f t="shared" si="58"/>
        <v>0</v>
      </c>
      <c r="M92" s="154">
        <f t="shared" si="58"/>
        <v>0</v>
      </c>
      <c r="N92" s="154">
        <f t="shared" si="58"/>
        <v>1500</v>
      </c>
      <c r="O92" s="154">
        <f t="shared" si="58"/>
        <v>1500</v>
      </c>
      <c r="P92" s="154">
        <f t="shared" si="58"/>
        <v>0</v>
      </c>
      <c r="Q92" s="154">
        <f t="shared" si="58"/>
        <v>0</v>
      </c>
      <c r="R92" s="154"/>
      <c r="S92" s="154"/>
      <c r="T92" s="154">
        <f t="shared" si="58"/>
        <v>0</v>
      </c>
      <c r="U92" s="154"/>
      <c r="V92" s="154"/>
      <c r="W92" s="154">
        <f t="shared" si="58"/>
        <v>0</v>
      </c>
      <c r="X92" s="154"/>
      <c r="Y92" s="154"/>
      <c r="Z92" s="154">
        <f t="shared" si="58"/>
        <v>0</v>
      </c>
      <c r="AA92" s="154"/>
      <c r="AB92" s="154"/>
      <c r="AC92" s="154">
        <f t="shared" si="58"/>
        <v>1500</v>
      </c>
      <c r="AD92" s="154"/>
      <c r="AE92" s="154"/>
      <c r="AF92" s="154">
        <f t="shared" si="58"/>
        <v>0</v>
      </c>
      <c r="AG92" s="154"/>
      <c r="AH92" s="154"/>
      <c r="AI92" s="154">
        <f t="shared" si="58"/>
        <v>0</v>
      </c>
      <c r="AJ92" s="154"/>
      <c r="AK92" s="154"/>
      <c r="AL92" s="154">
        <f t="shared" si="58"/>
        <v>0</v>
      </c>
      <c r="AM92" s="154"/>
      <c r="AN92" s="154"/>
      <c r="AO92" s="154"/>
      <c r="AP92" s="154"/>
      <c r="AQ92" s="154"/>
      <c r="AR92" s="154"/>
      <c r="AS92" s="154"/>
      <c r="AT92" s="154"/>
      <c r="AU92" s="167"/>
      <c r="AV92" s="167"/>
      <c r="AW92" s="131"/>
      <c r="AX92" s="167"/>
      <c r="AY92" s="131"/>
      <c r="AZ92" s="152"/>
      <c r="BA92" s="131"/>
      <c r="BB92" s="167"/>
      <c r="BC92" s="167"/>
    </row>
    <row r="93" spans="1:55" s="168" customFormat="1" ht="15.75">
      <c r="A93" s="173" t="str">
        <f>A618</f>
        <v>c</v>
      </c>
      <c r="B93" s="167" t="str">
        <f t="shared" ref="B93:AT93" si="59">B618</f>
        <v>Bản Ban xã Sam Mứn</v>
      </c>
      <c r="C93" s="167">
        <f t="shared" si="59"/>
        <v>0</v>
      </c>
      <c r="D93" s="154">
        <f t="shared" si="59"/>
        <v>470</v>
      </c>
      <c r="E93" s="154">
        <f t="shared" si="59"/>
        <v>470</v>
      </c>
      <c r="F93" s="154">
        <f t="shared" si="59"/>
        <v>0</v>
      </c>
      <c r="G93" s="154">
        <f t="shared" si="59"/>
        <v>0</v>
      </c>
      <c r="H93" s="154">
        <f t="shared" si="59"/>
        <v>470</v>
      </c>
      <c r="I93" s="154">
        <f t="shared" si="59"/>
        <v>470</v>
      </c>
      <c r="J93" s="154">
        <f t="shared" si="59"/>
        <v>0</v>
      </c>
      <c r="K93" s="154">
        <f t="shared" si="59"/>
        <v>0</v>
      </c>
      <c r="L93" s="154">
        <f t="shared" si="59"/>
        <v>0</v>
      </c>
      <c r="M93" s="154">
        <f t="shared" si="59"/>
        <v>0</v>
      </c>
      <c r="N93" s="154">
        <f t="shared" si="59"/>
        <v>470</v>
      </c>
      <c r="O93" s="154">
        <f t="shared" si="59"/>
        <v>470</v>
      </c>
      <c r="P93" s="154">
        <f t="shared" si="59"/>
        <v>0</v>
      </c>
      <c r="Q93" s="154">
        <f t="shared" si="59"/>
        <v>0</v>
      </c>
      <c r="R93" s="154"/>
      <c r="S93" s="154"/>
      <c r="T93" s="154">
        <f t="shared" si="59"/>
        <v>0</v>
      </c>
      <c r="U93" s="154"/>
      <c r="V93" s="154"/>
      <c r="W93" s="154">
        <f t="shared" si="59"/>
        <v>0</v>
      </c>
      <c r="X93" s="154"/>
      <c r="Y93" s="154"/>
      <c r="Z93" s="154">
        <f t="shared" si="59"/>
        <v>0</v>
      </c>
      <c r="AA93" s="154"/>
      <c r="AB93" s="154"/>
      <c r="AC93" s="154">
        <f t="shared" si="59"/>
        <v>470</v>
      </c>
      <c r="AD93" s="154"/>
      <c r="AE93" s="154"/>
      <c r="AF93" s="154">
        <f t="shared" si="59"/>
        <v>0</v>
      </c>
      <c r="AG93" s="154"/>
      <c r="AH93" s="154"/>
      <c r="AI93" s="154">
        <f t="shared" si="59"/>
        <v>0</v>
      </c>
      <c r="AJ93" s="154"/>
      <c r="AK93" s="154"/>
      <c r="AL93" s="154">
        <f t="shared" si="59"/>
        <v>0</v>
      </c>
      <c r="AM93" s="154"/>
      <c r="AN93" s="154"/>
      <c r="AO93" s="167">
        <f t="shared" si="59"/>
        <v>0</v>
      </c>
      <c r="AP93" s="167">
        <f t="shared" si="59"/>
        <v>0</v>
      </c>
      <c r="AQ93" s="167">
        <f t="shared" si="59"/>
        <v>0</v>
      </c>
      <c r="AR93" s="167">
        <f t="shared" si="59"/>
        <v>0</v>
      </c>
      <c r="AS93" s="167">
        <f t="shared" si="59"/>
        <v>0</v>
      </c>
      <c r="AT93" s="167">
        <f t="shared" si="59"/>
        <v>0</v>
      </c>
      <c r="AU93" s="167"/>
      <c r="AV93" s="167"/>
      <c r="AW93" s="131"/>
      <c r="AX93" s="167"/>
      <c r="AY93" s="131"/>
      <c r="AZ93" s="152"/>
      <c r="BA93" s="131"/>
      <c r="BB93" s="167"/>
      <c r="BC93" s="167"/>
    </row>
    <row r="94" spans="1:55" s="168" customFormat="1" ht="15.75">
      <c r="A94" s="173" t="str">
        <f>A621</f>
        <v>d</v>
      </c>
      <c r="B94" s="167" t="str">
        <f t="shared" ref="B94:AL94" si="60">B621</f>
        <v>Bản Na Lao xã Sam Mứn</v>
      </c>
      <c r="C94" s="167">
        <f t="shared" si="60"/>
        <v>0</v>
      </c>
      <c r="D94" s="154">
        <f t="shared" si="60"/>
        <v>135</v>
      </c>
      <c r="E94" s="154">
        <f t="shared" si="60"/>
        <v>135</v>
      </c>
      <c r="F94" s="154">
        <f t="shared" si="60"/>
        <v>0</v>
      </c>
      <c r="G94" s="154">
        <f t="shared" si="60"/>
        <v>0</v>
      </c>
      <c r="H94" s="154">
        <f t="shared" si="60"/>
        <v>135</v>
      </c>
      <c r="I94" s="154">
        <f t="shared" si="60"/>
        <v>135</v>
      </c>
      <c r="J94" s="154">
        <f t="shared" si="60"/>
        <v>0</v>
      </c>
      <c r="K94" s="154">
        <f t="shared" si="60"/>
        <v>0</v>
      </c>
      <c r="L94" s="154">
        <f t="shared" si="60"/>
        <v>0</v>
      </c>
      <c r="M94" s="154">
        <f t="shared" si="60"/>
        <v>0</v>
      </c>
      <c r="N94" s="154">
        <f t="shared" si="60"/>
        <v>135</v>
      </c>
      <c r="O94" s="154">
        <f t="shared" si="60"/>
        <v>135</v>
      </c>
      <c r="P94" s="154">
        <f t="shared" si="60"/>
        <v>0</v>
      </c>
      <c r="Q94" s="154">
        <f t="shared" si="60"/>
        <v>0</v>
      </c>
      <c r="R94" s="154"/>
      <c r="S94" s="154"/>
      <c r="T94" s="154">
        <f t="shared" si="60"/>
        <v>0</v>
      </c>
      <c r="U94" s="154"/>
      <c r="V94" s="154"/>
      <c r="W94" s="154">
        <f t="shared" si="60"/>
        <v>0</v>
      </c>
      <c r="X94" s="154"/>
      <c r="Y94" s="154"/>
      <c r="Z94" s="154">
        <f t="shared" si="60"/>
        <v>0</v>
      </c>
      <c r="AA94" s="154"/>
      <c r="AB94" s="154"/>
      <c r="AC94" s="154">
        <f t="shared" si="60"/>
        <v>135</v>
      </c>
      <c r="AD94" s="154"/>
      <c r="AE94" s="154"/>
      <c r="AF94" s="154">
        <f t="shared" si="60"/>
        <v>0</v>
      </c>
      <c r="AG94" s="154"/>
      <c r="AH94" s="154"/>
      <c r="AI94" s="154">
        <f t="shared" si="60"/>
        <v>0</v>
      </c>
      <c r="AJ94" s="154"/>
      <c r="AK94" s="154"/>
      <c r="AL94" s="154">
        <f t="shared" si="60"/>
        <v>0</v>
      </c>
      <c r="AM94" s="154"/>
      <c r="AN94" s="154"/>
      <c r="AO94" s="154"/>
      <c r="AP94" s="154"/>
      <c r="AQ94" s="154"/>
      <c r="AR94" s="154"/>
      <c r="AS94" s="154"/>
      <c r="AT94" s="154"/>
      <c r="AU94" s="167"/>
      <c r="AV94" s="167"/>
      <c r="AW94" s="131"/>
      <c r="AX94" s="167"/>
      <c r="AY94" s="131"/>
      <c r="AZ94" s="152"/>
      <c r="BA94" s="131"/>
      <c r="BB94" s="167"/>
      <c r="BC94" s="167"/>
    </row>
    <row r="95" spans="1:55" s="168" customFormat="1" ht="15.75">
      <c r="A95" s="173" t="str">
        <f>A623</f>
        <v>e</v>
      </c>
      <c r="B95" s="167" t="str">
        <f t="shared" ref="B95:AL95" si="61">B623</f>
        <v>Bản Phiên Ban xã Thanh An</v>
      </c>
      <c r="C95" s="167">
        <f t="shared" si="61"/>
        <v>0</v>
      </c>
      <c r="D95" s="154">
        <f t="shared" si="61"/>
        <v>1000</v>
      </c>
      <c r="E95" s="154">
        <f t="shared" si="61"/>
        <v>1000</v>
      </c>
      <c r="F95" s="154">
        <f t="shared" si="61"/>
        <v>0</v>
      </c>
      <c r="G95" s="154">
        <f t="shared" si="61"/>
        <v>0</v>
      </c>
      <c r="H95" s="154">
        <f t="shared" si="61"/>
        <v>1000</v>
      </c>
      <c r="I95" s="154">
        <f t="shared" si="61"/>
        <v>1000</v>
      </c>
      <c r="J95" s="154">
        <f t="shared" si="61"/>
        <v>0</v>
      </c>
      <c r="K95" s="154">
        <f t="shared" si="61"/>
        <v>0</v>
      </c>
      <c r="L95" s="154">
        <f t="shared" si="61"/>
        <v>0</v>
      </c>
      <c r="M95" s="154">
        <f t="shared" si="61"/>
        <v>0</v>
      </c>
      <c r="N95" s="154">
        <f t="shared" si="61"/>
        <v>1000</v>
      </c>
      <c r="O95" s="154">
        <f t="shared" si="61"/>
        <v>1000</v>
      </c>
      <c r="P95" s="154">
        <f t="shared" si="61"/>
        <v>0</v>
      </c>
      <c r="Q95" s="154">
        <f t="shared" si="61"/>
        <v>0</v>
      </c>
      <c r="R95" s="154"/>
      <c r="S95" s="154"/>
      <c r="T95" s="154">
        <f t="shared" si="61"/>
        <v>0</v>
      </c>
      <c r="U95" s="154"/>
      <c r="V95" s="154"/>
      <c r="W95" s="154">
        <f t="shared" si="61"/>
        <v>0</v>
      </c>
      <c r="X95" s="154"/>
      <c r="Y95" s="154"/>
      <c r="Z95" s="154">
        <f t="shared" si="61"/>
        <v>0</v>
      </c>
      <c r="AA95" s="154"/>
      <c r="AB95" s="154"/>
      <c r="AC95" s="154">
        <f t="shared" si="61"/>
        <v>1000</v>
      </c>
      <c r="AD95" s="154"/>
      <c r="AE95" s="154"/>
      <c r="AF95" s="154">
        <f t="shared" si="61"/>
        <v>0</v>
      </c>
      <c r="AG95" s="154"/>
      <c r="AH95" s="154"/>
      <c r="AI95" s="154">
        <f t="shared" si="61"/>
        <v>0</v>
      </c>
      <c r="AJ95" s="154"/>
      <c r="AK95" s="154"/>
      <c r="AL95" s="154">
        <f t="shared" si="61"/>
        <v>0</v>
      </c>
      <c r="AM95" s="154"/>
      <c r="AN95" s="154"/>
      <c r="AO95" s="154"/>
      <c r="AP95" s="154"/>
      <c r="AQ95" s="154"/>
      <c r="AR95" s="154"/>
      <c r="AS95" s="154"/>
      <c r="AT95" s="154"/>
      <c r="AU95" s="167"/>
      <c r="AV95" s="167"/>
      <c r="AW95" s="131"/>
      <c r="AX95" s="167"/>
      <c r="AY95" s="131"/>
      <c r="AZ95" s="152"/>
      <c r="BA95" s="131"/>
      <c r="BB95" s="167"/>
      <c r="BC95" s="167"/>
    </row>
    <row r="96" spans="1:55" s="168" customFormat="1" ht="15.75">
      <c r="A96" s="173" t="str">
        <f>A625</f>
        <v>f</v>
      </c>
      <c r="B96" s="167" t="str">
        <f t="shared" ref="B96:AL96" si="62">B625</f>
        <v>Bản Tâu 1, 2 , bản Xá Nhù xã Hua Thanh</v>
      </c>
      <c r="C96" s="167">
        <f t="shared" si="62"/>
        <v>0</v>
      </c>
      <c r="D96" s="154">
        <f t="shared" si="62"/>
        <v>4040</v>
      </c>
      <c r="E96" s="154">
        <f t="shared" si="62"/>
        <v>4040</v>
      </c>
      <c r="F96" s="154">
        <f t="shared" si="62"/>
        <v>0</v>
      </c>
      <c r="G96" s="154">
        <f t="shared" si="62"/>
        <v>0</v>
      </c>
      <c r="H96" s="154">
        <f t="shared" si="62"/>
        <v>4040</v>
      </c>
      <c r="I96" s="154">
        <f t="shared" si="62"/>
        <v>4040</v>
      </c>
      <c r="J96" s="154">
        <f t="shared" si="62"/>
        <v>0</v>
      </c>
      <c r="K96" s="154">
        <f t="shared" si="62"/>
        <v>0</v>
      </c>
      <c r="L96" s="154">
        <f t="shared" si="62"/>
        <v>0</v>
      </c>
      <c r="M96" s="154">
        <f t="shared" si="62"/>
        <v>0</v>
      </c>
      <c r="N96" s="154">
        <f t="shared" si="62"/>
        <v>4040</v>
      </c>
      <c r="O96" s="154">
        <f t="shared" si="62"/>
        <v>4040</v>
      </c>
      <c r="P96" s="154">
        <f t="shared" si="62"/>
        <v>0</v>
      </c>
      <c r="Q96" s="154">
        <f t="shared" si="62"/>
        <v>0</v>
      </c>
      <c r="R96" s="154"/>
      <c r="S96" s="154"/>
      <c r="T96" s="154">
        <f t="shared" si="62"/>
        <v>0</v>
      </c>
      <c r="U96" s="154"/>
      <c r="V96" s="154"/>
      <c r="W96" s="154">
        <f t="shared" si="62"/>
        <v>0</v>
      </c>
      <c r="X96" s="154"/>
      <c r="Y96" s="154"/>
      <c r="Z96" s="154">
        <f t="shared" si="62"/>
        <v>0</v>
      </c>
      <c r="AA96" s="154"/>
      <c r="AB96" s="154"/>
      <c r="AC96" s="154">
        <f t="shared" si="62"/>
        <v>2000</v>
      </c>
      <c r="AD96" s="154"/>
      <c r="AE96" s="154"/>
      <c r="AF96" s="154">
        <f t="shared" si="62"/>
        <v>0</v>
      </c>
      <c r="AG96" s="154"/>
      <c r="AH96" s="154"/>
      <c r="AI96" s="154">
        <f t="shared" si="62"/>
        <v>2040</v>
      </c>
      <c r="AJ96" s="154"/>
      <c r="AK96" s="154"/>
      <c r="AL96" s="154">
        <f t="shared" si="62"/>
        <v>0</v>
      </c>
      <c r="AM96" s="154"/>
      <c r="AN96" s="154"/>
      <c r="AO96" s="154"/>
      <c r="AP96" s="154"/>
      <c r="AQ96" s="154"/>
      <c r="AR96" s="154"/>
      <c r="AS96" s="154"/>
      <c r="AT96" s="154"/>
      <c r="AU96" s="167"/>
      <c r="AV96" s="167"/>
      <c r="AW96" s="131"/>
      <c r="AX96" s="167"/>
      <c r="AY96" s="131"/>
      <c r="AZ96" s="152"/>
      <c r="BA96" s="131"/>
      <c r="BB96" s="167"/>
      <c r="BC96" s="167"/>
    </row>
    <row r="97" spans="1:55" s="168" customFormat="1" ht="15.75">
      <c r="A97" s="173" t="str">
        <f>A627</f>
        <v>b2)</v>
      </c>
      <c r="B97" s="167" t="str">
        <f t="shared" ref="B97:AT97" si="63">B627</f>
        <v>Các thôn còn lại</v>
      </c>
      <c r="C97" s="167">
        <f t="shared" si="63"/>
        <v>0</v>
      </c>
      <c r="D97" s="154">
        <f t="shared" si="63"/>
        <v>24205.4</v>
      </c>
      <c r="E97" s="154">
        <f t="shared" si="63"/>
        <v>24205.4</v>
      </c>
      <c r="F97" s="154">
        <f t="shared" si="63"/>
        <v>0</v>
      </c>
      <c r="G97" s="154">
        <f t="shared" si="63"/>
        <v>0</v>
      </c>
      <c r="H97" s="154">
        <f t="shared" si="63"/>
        <v>24205.4</v>
      </c>
      <c r="I97" s="154">
        <f t="shared" si="63"/>
        <v>24205.4</v>
      </c>
      <c r="J97" s="154">
        <f t="shared" si="63"/>
        <v>0</v>
      </c>
      <c r="K97" s="154">
        <f t="shared" si="63"/>
        <v>0</v>
      </c>
      <c r="L97" s="154">
        <f t="shared" si="63"/>
        <v>0</v>
      </c>
      <c r="M97" s="154">
        <f t="shared" si="63"/>
        <v>0</v>
      </c>
      <c r="N97" s="154">
        <f t="shared" si="63"/>
        <v>24205.4</v>
      </c>
      <c r="O97" s="154">
        <f t="shared" si="63"/>
        <v>24205.4</v>
      </c>
      <c r="P97" s="154">
        <f t="shared" si="63"/>
        <v>0</v>
      </c>
      <c r="Q97" s="154">
        <f t="shared" si="63"/>
        <v>0</v>
      </c>
      <c r="R97" s="154"/>
      <c r="S97" s="154"/>
      <c r="T97" s="154">
        <f t="shared" si="63"/>
        <v>0</v>
      </c>
      <c r="U97" s="154"/>
      <c r="V97" s="154"/>
      <c r="W97" s="154">
        <f t="shared" si="63"/>
        <v>0</v>
      </c>
      <c r="X97" s="154"/>
      <c r="Y97" s="154"/>
      <c r="Z97" s="154">
        <f t="shared" si="63"/>
        <v>0</v>
      </c>
      <c r="AA97" s="154"/>
      <c r="AB97" s="154"/>
      <c r="AC97" s="154">
        <f t="shared" si="63"/>
        <v>7205.4</v>
      </c>
      <c r="AD97" s="154"/>
      <c r="AE97" s="154"/>
      <c r="AF97" s="154">
        <f t="shared" si="63"/>
        <v>0</v>
      </c>
      <c r="AG97" s="154"/>
      <c r="AH97" s="154"/>
      <c r="AI97" s="154">
        <f t="shared" si="63"/>
        <v>17000</v>
      </c>
      <c r="AJ97" s="154"/>
      <c r="AK97" s="154"/>
      <c r="AL97" s="154">
        <f t="shared" si="63"/>
        <v>0</v>
      </c>
      <c r="AM97" s="154"/>
      <c r="AN97" s="154"/>
      <c r="AO97" s="167">
        <f t="shared" si="63"/>
        <v>0</v>
      </c>
      <c r="AP97" s="167">
        <f t="shared" si="63"/>
        <v>0</v>
      </c>
      <c r="AQ97" s="167">
        <f t="shared" si="63"/>
        <v>0</v>
      </c>
      <c r="AR97" s="167">
        <f t="shared" si="63"/>
        <v>0</v>
      </c>
      <c r="AS97" s="167">
        <f t="shared" si="63"/>
        <v>0</v>
      </c>
      <c r="AT97" s="167">
        <f t="shared" si="63"/>
        <v>0</v>
      </c>
      <c r="AU97" s="167"/>
      <c r="AV97" s="167"/>
      <c r="AW97" s="131"/>
      <c r="AX97" s="167"/>
      <c r="AY97" s="131"/>
      <c r="AZ97" s="152"/>
      <c r="BA97" s="131"/>
      <c r="BB97" s="167"/>
      <c r="BC97" s="167"/>
    </row>
    <row r="98" spans="1:55" s="168" customFormat="1" ht="15.75">
      <c r="A98" s="173" t="str">
        <f>A650</f>
        <v>III.2</v>
      </c>
      <c r="B98" s="167" t="str">
        <f t="shared" ref="B98:AL100" si="64">B650</f>
        <v>Cứng hóa đường giao thông đến trung tâm xã</v>
      </c>
      <c r="C98" s="167">
        <f t="shared" si="64"/>
        <v>0</v>
      </c>
      <c r="D98" s="154">
        <f t="shared" si="64"/>
        <v>28000</v>
      </c>
      <c r="E98" s="154">
        <f t="shared" si="64"/>
        <v>28000</v>
      </c>
      <c r="F98" s="154">
        <f t="shared" si="64"/>
        <v>0</v>
      </c>
      <c r="G98" s="154">
        <f t="shared" si="64"/>
        <v>0</v>
      </c>
      <c r="H98" s="154">
        <f t="shared" si="64"/>
        <v>28000</v>
      </c>
      <c r="I98" s="154">
        <f t="shared" si="64"/>
        <v>28000</v>
      </c>
      <c r="J98" s="154">
        <f t="shared" si="64"/>
        <v>0</v>
      </c>
      <c r="K98" s="154">
        <f t="shared" si="64"/>
        <v>28000</v>
      </c>
      <c r="L98" s="154">
        <f t="shared" si="64"/>
        <v>28000</v>
      </c>
      <c r="M98" s="154">
        <f t="shared" si="64"/>
        <v>0</v>
      </c>
      <c r="N98" s="154">
        <f t="shared" si="64"/>
        <v>0</v>
      </c>
      <c r="O98" s="154">
        <f t="shared" si="64"/>
        <v>0</v>
      </c>
      <c r="P98" s="154">
        <f t="shared" si="64"/>
        <v>0</v>
      </c>
      <c r="Q98" s="154">
        <f t="shared" si="64"/>
        <v>19600</v>
      </c>
      <c r="R98" s="154"/>
      <c r="S98" s="154"/>
      <c r="T98" s="154">
        <f t="shared" si="64"/>
        <v>0</v>
      </c>
      <c r="U98" s="154"/>
      <c r="V98" s="154"/>
      <c r="W98" s="154">
        <f t="shared" si="64"/>
        <v>8400</v>
      </c>
      <c r="X98" s="154"/>
      <c r="Y98" s="154"/>
      <c r="Z98" s="154">
        <f t="shared" si="64"/>
        <v>0</v>
      </c>
      <c r="AA98" s="154"/>
      <c r="AB98" s="154"/>
      <c r="AC98" s="154">
        <f t="shared" si="64"/>
        <v>0</v>
      </c>
      <c r="AD98" s="154"/>
      <c r="AE98" s="154"/>
      <c r="AF98" s="154">
        <f t="shared" si="64"/>
        <v>0</v>
      </c>
      <c r="AG98" s="154"/>
      <c r="AH98" s="154"/>
      <c r="AI98" s="154">
        <f t="shared" si="64"/>
        <v>0</v>
      </c>
      <c r="AJ98" s="154"/>
      <c r="AK98" s="154"/>
      <c r="AL98" s="154">
        <f t="shared" si="64"/>
        <v>0</v>
      </c>
      <c r="AM98" s="154"/>
      <c r="AN98" s="154"/>
      <c r="AO98" s="154"/>
      <c r="AP98" s="154"/>
      <c r="AQ98" s="154"/>
      <c r="AR98" s="154"/>
      <c r="AS98" s="154"/>
      <c r="AT98" s="154"/>
      <c r="AU98" s="167"/>
      <c r="AV98" s="167"/>
      <c r="AW98" s="131"/>
      <c r="AX98" s="167"/>
      <c r="AY98" s="131"/>
      <c r="AZ98" s="152"/>
      <c r="BA98" s="131"/>
      <c r="BB98" s="167"/>
      <c r="BC98" s="167"/>
    </row>
    <row r="99" spans="1:55" s="168" customFormat="1" ht="31.5">
      <c r="A99" s="173" t="str">
        <f>A651</f>
        <v>a)</v>
      </c>
      <c r="B99" s="167" t="str">
        <f t="shared" si="64"/>
        <v xml:space="preserve">Các xã thực hiện theo Quyết định số 652/QĐ-TTg ngày 28/5/2022 </v>
      </c>
      <c r="C99" s="167">
        <f t="shared" si="64"/>
        <v>0</v>
      </c>
      <c r="D99" s="154">
        <f t="shared" si="64"/>
        <v>19000</v>
      </c>
      <c r="E99" s="154">
        <f t="shared" si="64"/>
        <v>19000</v>
      </c>
      <c r="F99" s="154">
        <f t="shared" si="64"/>
        <v>0</v>
      </c>
      <c r="G99" s="154">
        <f t="shared" si="64"/>
        <v>0</v>
      </c>
      <c r="H99" s="154">
        <f t="shared" si="64"/>
        <v>19000</v>
      </c>
      <c r="I99" s="154">
        <f t="shared" si="64"/>
        <v>19000</v>
      </c>
      <c r="J99" s="154">
        <f t="shared" si="64"/>
        <v>0</v>
      </c>
      <c r="K99" s="154">
        <f t="shared" si="64"/>
        <v>19000</v>
      </c>
      <c r="L99" s="154">
        <f t="shared" si="64"/>
        <v>19000</v>
      </c>
      <c r="M99" s="154">
        <f t="shared" si="64"/>
        <v>0</v>
      </c>
      <c r="N99" s="154">
        <f t="shared" si="64"/>
        <v>0</v>
      </c>
      <c r="O99" s="154">
        <f t="shared" si="64"/>
        <v>0</v>
      </c>
      <c r="P99" s="154">
        <f t="shared" si="64"/>
        <v>0</v>
      </c>
      <c r="Q99" s="154">
        <f t="shared" si="64"/>
        <v>13300</v>
      </c>
      <c r="R99" s="154"/>
      <c r="S99" s="154"/>
      <c r="T99" s="154">
        <f t="shared" si="64"/>
        <v>0</v>
      </c>
      <c r="U99" s="154"/>
      <c r="V99" s="154"/>
      <c r="W99" s="154">
        <f t="shared" si="64"/>
        <v>5700</v>
      </c>
      <c r="X99" s="154"/>
      <c r="Y99" s="154"/>
      <c r="Z99" s="154">
        <f t="shared" si="64"/>
        <v>0</v>
      </c>
      <c r="AA99" s="154"/>
      <c r="AB99" s="154"/>
      <c r="AC99" s="154">
        <f t="shared" si="64"/>
        <v>0</v>
      </c>
      <c r="AD99" s="154"/>
      <c r="AE99" s="154"/>
      <c r="AF99" s="154">
        <f t="shared" si="64"/>
        <v>0</v>
      </c>
      <c r="AG99" s="154"/>
      <c r="AH99" s="154"/>
      <c r="AI99" s="154">
        <f t="shared" si="64"/>
        <v>0</v>
      </c>
      <c r="AJ99" s="154"/>
      <c r="AK99" s="154"/>
      <c r="AL99" s="154">
        <f t="shared" si="64"/>
        <v>0</v>
      </c>
      <c r="AM99" s="154"/>
      <c r="AN99" s="154"/>
      <c r="AO99" s="167">
        <f t="shared" ref="AO99:AT100" si="65">AO651</f>
        <v>0</v>
      </c>
      <c r="AP99" s="167">
        <f t="shared" si="65"/>
        <v>0</v>
      </c>
      <c r="AQ99" s="167">
        <f t="shared" si="65"/>
        <v>0</v>
      </c>
      <c r="AR99" s="167">
        <f t="shared" si="65"/>
        <v>0</v>
      </c>
      <c r="AS99" s="167">
        <f t="shared" si="65"/>
        <v>0</v>
      </c>
      <c r="AT99" s="167">
        <f t="shared" si="65"/>
        <v>0</v>
      </c>
      <c r="AU99" s="167"/>
      <c r="AV99" s="167"/>
      <c r="AW99" s="131"/>
      <c r="AX99" s="167"/>
      <c r="AY99" s="131"/>
      <c r="AZ99" s="152"/>
      <c r="BA99" s="131"/>
      <c r="BB99" s="167"/>
      <c r="BC99" s="167"/>
    </row>
    <row r="100" spans="1:55" s="168" customFormat="1" ht="15.75">
      <c r="A100" s="173" t="str">
        <f>A652</f>
        <v>*</v>
      </c>
      <c r="B100" s="167" t="str">
        <f t="shared" si="64"/>
        <v>Xã Mường Pồn</v>
      </c>
      <c r="C100" s="167">
        <f t="shared" si="64"/>
        <v>0</v>
      </c>
      <c r="D100" s="154">
        <f t="shared" si="64"/>
        <v>19000</v>
      </c>
      <c r="E100" s="154">
        <f t="shared" si="64"/>
        <v>19000</v>
      </c>
      <c r="F100" s="154">
        <f t="shared" si="64"/>
        <v>0</v>
      </c>
      <c r="G100" s="154">
        <f t="shared" si="64"/>
        <v>0</v>
      </c>
      <c r="H100" s="154">
        <f t="shared" si="64"/>
        <v>19000</v>
      </c>
      <c r="I100" s="154">
        <f t="shared" si="64"/>
        <v>19000</v>
      </c>
      <c r="J100" s="154">
        <f t="shared" si="64"/>
        <v>0</v>
      </c>
      <c r="K100" s="154">
        <f t="shared" si="64"/>
        <v>19000</v>
      </c>
      <c r="L100" s="154">
        <f t="shared" si="64"/>
        <v>19000</v>
      </c>
      <c r="M100" s="154">
        <f t="shared" si="64"/>
        <v>0</v>
      </c>
      <c r="N100" s="154">
        <f t="shared" si="64"/>
        <v>0</v>
      </c>
      <c r="O100" s="154">
        <f t="shared" si="64"/>
        <v>0</v>
      </c>
      <c r="P100" s="154">
        <f t="shared" si="64"/>
        <v>0</v>
      </c>
      <c r="Q100" s="154">
        <f t="shared" si="64"/>
        <v>13300</v>
      </c>
      <c r="R100" s="154"/>
      <c r="S100" s="154"/>
      <c r="T100" s="154">
        <f t="shared" si="64"/>
        <v>0</v>
      </c>
      <c r="U100" s="154"/>
      <c r="V100" s="154"/>
      <c r="W100" s="154">
        <f t="shared" si="64"/>
        <v>5700</v>
      </c>
      <c r="X100" s="154"/>
      <c r="Y100" s="154"/>
      <c r="Z100" s="154">
        <f t="shared" si="64"/>
        <v>0</v>
      </c>
      <c r="AA100" s="154"/>
      <c r="AB100" s="154"/>
      <c r="AC100" s="154">
        <f t="shared" si="64"/>
        <v>0</v>
      </c>
      <c r="AD100" s="154"/>
      <c r="AE100" s="154"/>
      <c r="AF100" s="154">
        <f t="shared" si="64"/>
        <v>0</v>
      </c>
      <c r="AG100" s="154"/>
      <c r="AH100" s="154"/>
      <c r="AI100" s="154">
        <f t="shared" si="64"/>
        <v>0</v>
      </c>
      <c r="AJ100" s="154"/>
      <c r="AK100" s="154"/>
      <c r="AL100" s="154">
        <f t="shared" si="64"/>
        <v>0</v>
      </c>
      <c r="AM100" s="154"/>
      <c r="AN100" s="154"/>
      <c r="AO100" s="167">
        <f t="shared" si="65"/>
        <v>0</v>
      </c>
      <c r="AP100" s="167">
        <f t="shared" si="65"/>
        <v>0</v>
      </c>
      <c r="AQ100" s="167">
        <f t="shared" si="65"/>
        <v>0</v>
      </c>
      <c r="AR100" s="167">
        <f t="shared" si="65"/>
        <v>0</v>
      </c>
      <c r="AS100" s="167">
        <f t="shared" si="65"/>
        <v>0</v>
      </c>
      <c r="AT100" s="167">
        <f t="shared" si="65"/>
        <v>0</v>
      </c>
      <c r="AU100" s="167"/>
      <c r="AV100" s="167"/>
      <c r="AW100" s="131"/>
      <c r="AX100" s="167"/>
      <c r="AY100" s="131"/>
      <c r="AZ100" s="152"/>
      <c r="BA100" s="131"/>
      <c r="BB100" s="167"/>
      <c r="BC100" s="167"/>
    </row>
    <row r="101" spans="1:55" s="168" customFormat="1" ht="15.75">
      <c r="A101" s="173" t="str">
        <f>A654</f>
        <v>b)</v>
      </c>
      <c r="B101" s="167" t="str">
        <f t="shared" ref="B101:AL101" si="66">B654</f>
        <v>Các xã còn lại</v>
      </c>
      <c r="C101" s="167">
        <f t="shared" si="66"/>
        <v>0</v>
      </c>
      <c r="D101" s="154">
        <f t="shared" si="66"/>
        <v>9000</v>
      </c>
      <c r="E101" s="154">
        <f t="shared" si="66"/>
        <v>9000</v>
      </c>
      <c r="F101" s="154">
        <f t="shared" si="66"/>
        <v>0</v>
      </c>
      <c r="G101" s="154">
        <f t="shared" si="66"/>
        <v>0</v>
      </c>
      <c r="H101" s="154">
        <f t="shared" si="66"/>
        <v>9000</v>
      </c>
      <c r="I101" s="154">
        <f t="shared" si="66"/>
        <v>9000</v>
      </c>
      <c r="J101" s="154">
        <f t="shared" si="66"/>
        <v>0</v>
      </c>
      <c r="K101" s="154">
        <f t="shared" si="66"/>
        <v>9000</v>
      </c>
      <c r="L101" s="154">
        <f t="shared" si="66"/>
        <v>9000</v>
      </c>
      <c r="M101" s="154">
        <f t="shared" si="66"/>
        <v>0</v>
      </c>
      <c r="N101" s="154">
        <f t="shared" si="66"/>
        <v>0</v>
      </c>
      <c r="O101" s="154">
        <f t="shared" si="66"/>
        <v>0</v>
      </c>
      <c r="P101" s="154">
        <f t="shared" si="66"/>
        <v>0</v>
      </c>
      <c r="Q101" s="154">
        <f t="shared" si="66"/>
        <v>6300</v>
      </c>
      <c r="R101" s="154"/>
      <c r="S101" s="154"/>
      <c r="T101" s="154">
        <f t="shared" si="66"/>
        <v>0</v>
      </c>
      <c r="U101" s="154"/>
      <c r="V101" s="154"/>
      <c r="W101" s="154">
        <f t="shared" si="66"/>
        <v>2700</v>
      </c>
      <c r="X101" s="154"/>
      <c r="Y101" s="154"/>
      <c r="Z101" s="154">
        <f t="shared" si="66"/>
        <v>0</v>
      </c>
      <c r="AA101" s="154"/>
      <c r="AB101" s="154"/>
      <c r="AC101" s="154">
        <f t="shared" si="66"/>
        <v>0</v>
      </c>
      <c r="AD101" s="154"/>
      <c r="AE101" s="154"/>
      <c r="AF101" s="154">
        <f t="shared" si="66"/>
        <v>0</v>
      </c>
      <c r="AG101" s="154"/>
      <c r="AH101" s="154"/>
      <c r="AI101" s="154">
        <f t="shared" si="66"/>
        <v>0</v>
      </c>
      <c r="AJ101" s="154"/>
      <c r="AK101" s="154"/>
      <c r="AL101" s="154">
        <f t="shared" si="66"/>
        <v>0</v>
      </c>
      <c r="AM101" s="154"/>
      <c r="AN101" s="154"/>
      <c r="AO101" s="154"/>
      <c r="AP101" s="154"/>
      <c r="AQ101" s="154"/>
      <c r="AR101" s="154"/>
      <c r="AS101" s="154"/>
      <c r="AT101" s="154"/>
      <c r="AU101" s="167"/>
      <c r="AV101" s="167"/>
      <c r="AW101" s="131"/>
      <c r="AX101" s="167"/>
      <c r="AY101" s="131"/>
      <c r="AZ101" s="152"/>
      <c r="BA101" s="131"/>
      <c r="BB101" s="167"/>
      <c r="BC101" s="167"/>
    </row>
    <row r="102" spans="1:55" s="168" customFormat="1" ht="15.75">
      <c r="A102" s="173" t="str">
        <f>A657</f>
        <v>III.4</v>
      </c>
      <c r="B102" s="174" t="str">
        <f t="shared" ref="B102:AT104" si="67">B657</f>
        <v>Xây dựng, cải tạo mạng lưới  chợ vùng DTTS&amp;MN</v>
      </c>
      <c r="C102" s="173">
        <f t="shared" si="67"/>
        <v>0</v>
      </c>
      <c r="D102" s="173">
        <f t="shared" si="67"/>
        <v>1520</v>
      </c>
      <c r="E102" s="173">
        <f t="shared" si="67"/>
        <v>1520</v>
      </c>
      <c r="F102" s="173">
        <f t="shared" si="67"/>
        <v>0</v>
      </c>
      <c r="G102" s="173">
        <f t="shared" si="67"/>
        <v>0</v>
      </c>
      <c r="H102" s="173">
        <f t="shared" si="67"/>
        <v>1520</v>
      </c>
      <c r="I102" s="173">
        <f t="shared" si="67"/>
        <v>1520</v>
      </c>
      <c r="J102" s="173">
        <f t="shared" si="67"/>
        <v>0</v>
      </c>
      <c r="K102" s="173">
        <f t="shared" si="67"/>
        <v>0</v>
      </c>
      <c r="L102" s="173">
        <f t="shared" si="67"/>
        <v>0</v>
      </c>
      <c r="M102" s="173">
        <f t="shared" si="67"/>
        <v>0</v>
      </c>
      <c r="N102" s="173">
        <f t="shared" si="67"/>
        <v>1520</v>
      </c>
      <c r="O102" s="173">
        <f t="shared" si="67"/>
        <v>1520</v>
      </c>
      <c r="P102" s="173">
        <f t="shared" si="67"/>
        <v>0</v>
      </c>
      <c r="Q102" s="173">
        <f t="shared" si="67"/>
        <v>0</v>
      </c>
      <c r="R102" s="173"/>
      <c r="S102" s="173"/>
      <c r="T102" s="173">
        <f t="shared" si="67"/>
        <v>0</v>
      </c>
      <c r="U102" s="173"/>
      <c r="V102" s="173"/>
      <c r="W102" s="173">
        <f t="shared" si="67"/>
        <v>0</v>
      </c>
      <c r="X102" s="173"/>
      <c r="Y102" s="173"/>
      <c r="Z102" s="173">
        <f t="shared" si="67"/>
        <v>0</v>
      </c>
      <c r="AA102" s="173"/>
      <c r="AB102" s="173"/>
      <c r="AC102" s="173">
        <f t="shared" si="67"/>
        <v>0</v>
      </c>
      <c r="AD102" s="173"/>
      <c r="AE102" s="173"/>
      <c r="AF102" s="173">
        <f t="shared" si="67"/>
        <v>0</v>
      </c>
      <c r="AG102" s="173"/>
      <c r="AH102" s="173"/>
      <c r="AI102" s="173">
        <f t="shared" si="67"/>
        <v>1520</v>
      </c>
      <c r="AJ102" s="173"/>
      <c r="AK102" s="173"/>
      <c r="AL102" s="173">
        <f t="shared" si="67"/>
        <v>0</v>
      </c>
      <c r="AM102" s="173"/>
      <c r="AN102" s="173"/>
      <c r="AO102" s="173">
        <f t="shared" si="67"/>
        <v>0</v>
      </c>
      <c r="AP102" s="173">
        <f t="shared" si="67"/>
        <v>0</v>
      </c>
      <c r="AQ102" s="173">
        <f t="shared" si="67"/>
        <v>0</v>
      </c>
      <c r="AR102" s="173">
        <f t="shared" si="67"/>
        <v>0</v>
      </c>
      <c r="AS102" s="173">
        <f t="shared" si="67"/>
        <v>0</v>
      </c>
      <c r="AT102" s="173">
        <f t="shared" si="67"/>
        <v>0</v>
      </c>
      <c r="AU102" s="167"/>
      <c r="AV102" s="167"/>
      <c r="AW102" s="131"/>
      <c r="AX102" s="167"/>
      <c r="AY102" s="131"/>
      <c r="AZ102" s="152"/>
      <c r="BA102" s="131"/>
      <c r="BB102" s="167"/>
      <c r="BC102" s="167"/>
    </row>
    <row r="103" spans="1:55" s="168" customFormat="1" ht="31.5">
      <c r="A103" s="173" t="str">
        <f t="shared" ref="A103:P104" si="68">A658</f>
        <v>a)</v>
      </c>
      <c r="B103" s="174" t="str">
        <f t="shared" si="68"/>
        <v xml:space="preserve">Các xã thực hiện theo Quyết định số 652/QĐ-TTg ngày 28/5/2022 </v>
      </c>
      <c r="C103" s="173">
        <f t="shared" si="68"/>
        <v>0</v>
      </c>
      <c r="D103" s="173">
        <f t="shared" si="68"/>
        <v>1520</v>
      </c>
      <c r="E103" s="173">
        <f t="shared" si="68"/>
        <v>1520</v>
      </c>
      <c r="F103" s="173">
        <f t="shared" si="68"/>
        <v>0</v>
      </c>
      <c r="G103" s="173">
        <f t="shared" si="68"/>
        <v>0</v>
      </c>
      <c r="H103" s="173">
        <f t="shared" si="68"/>
        <v>1520</v>
      </c>
      <c r="I103" s="173">
        <f t="shared" si="68"/>
        <v>1520</v>
      </c>
      <c r="J103" s="173">
        <f t="shared" si="68"/>
        <v>0</v>
      </c>
      <c r="K103" s="173">
        <f t="shared" si="68"/>
        <v>0</v>
      </c>
      <c r="L103" s="173">
        <f t="shared" si="68"/>
        <v>0</v>
      </c>
      <c r="M103" s="173">
        <f t="shared" si="68"/>
        <v>0</v>
      </c>
      <c r="N103" s="173">
        <f t="shared" si="68"/>
        <v>1520</v>
      </c>
      <c r="O103" s="173">
        <f t="shared" si="68"/>
        <v>1520</v>
      </c>
      <c r="P103" s="173">
        <f t="shared" si="68"/>
        <v>0</v>
      </c>
      <c r="Q103" s="173">
        <f t="shared" si="67"/>
        <v>0</v>
      </c>
      <c r="R103" s="173"/>
      <c r="S103" s="173"/>
      <c r="T103" s="173">
        <f t="shared" si="67"/>
        <v>0</v>
      </c>
      <c r="U103" s="173"/>
      <c r="V103" s="173"/>
      <c r="W103" s="173">
        <f t="shared" si="67"/>
        <v>0</v>
      </c>
      <c r="X103" s="173"/>
      <c r="Y103" s="173"/>
      <c r="Z103" s="173">
        <f t="shared" si="67"/>
        <v>0</v>
      </c>
      <c r="AA103" s="173"/>
      <c r="AB103" s="173"/>
      <c r="AC103" s="173">
        <f t="shared" si="67"/>
        <v>0</v>
      </c>
      <c r="AD103" s="173"/>
      <c r="AE103" s="173"/>
      <c r="AF103" s="173">
        <f t="shared" si="67"/>
        <v>0</v>
      </c>
      <c r="AG103" s="173"/>
      <c r="AH103" s="173"/>
      <c r="AI103" s="173">
        <f t="shared" si="67"/>
        <v>1520</v>
      </c>
      <c r="AJ103" s="173"/>
      <c r="AK103" s="173"/>
      <c r="AL103" s="173">
        <f t="shared" si="67"/>
        <v>0</v>
      </c>
      <c r="AM103" s="173"/>
      <c r="AN103" s="173"/>
      <c r="AO103" s="154"/>
      <c r="AP103" s="154"/>
      <c r="AQ103" s="154"/>
      <c r="AR103" s="154"/>
      <c r="AS103" s="154"/>
      <c r="AT103" s="154"/>
      <c r="AU103" s="167"/>
      <c r="AV103" s="167"/>
      <c r="AW103" s="131"/>
      <c r="AX103" s="167"/>
      <c r="AY103" s="131"/>
      <c r="AZ103" s="152"/>
      <c r="BA103" s="131"/>
      <c r="BB103" s="167"/>
      <c r="BC103" s="167"/>
    </row>
    <row r="104" spans="1:55" s="168" customFormat="1" ht="15.75">
      <c r="A104" s="173" t="str">
        <f t="shared" si="68"/>
        <v>*</v>
      </c>
      <c r="B104" s="174" t="str">
        <f t="shared" si="68"/>
        <v>Xã Phu Luông</v>
      </c>
      <c r="C104" s="173">
        <f t="shared" si="68"/>
        <v>0</v>
      </c>
      <c r="D104" s="173">
        <f t="shared" si="68"/>
        <v>1520</v>
      </c>
      <c r="E104" s="173">
        <f t="shared" si="68"/>
        <v>1520</v>
      </c>
      <c r="F104" s="173">
        <f t="shared" si="68"/>
        <v>0</v>
      </c>
      <c r="G104" s="173">
        <f t="shared" si="68"/>
        <v>0</v>
      </c>
      <c r="H104" s="173">
        <f t="shared" si="68"/>
        <v>1520</v>
      </c>
      <c r="I104" s="173">
        <f t="shared" si="68"/>
        <v>1520</v>
      </c>
      <c r="J104" s="173">
        <f t="shared" si="68"/>
        <v>0</v>
      </c>
      <c r="K104" s="173">
        <f t="shared" si="68"/>
        <v>0</v>
      </c>
      <c r="L104" s="173">
        <f t="shared" si="68"/>
        <v>0</v>
      </c>
      <c r="M104" s="173">
        <f t="shared" si="68"/>
        <v>0</v>
      </c>
      <c r="N104" s="173">
        <f t="shared" si="68"/>
        <v>1520</v>
      </c>
      <c r="O104" s="173">
        <f t="shared" si="68"/>
        <v>1520</v>
      </c>
      <c r="P104" s="173">
        <f t="shared" si="68"/>
        <v>0</v>
      </c>
      <c r="Q104" s="173">
        <f t="shared" si="67"/>
        <v>0</v>
      </c>
      <c r="R104" s="173"/>
      <c r="S104" s="173"/>
      <c r="T104" s="173">
        <f t="shared" si="67"/>
        <v>0</v>
      </c>
      <c r="U104" s="173"/>
      <c r="V104" s="173"/>
      <c r="W104" s="173">
        <f t="shared" si="67"/>
        <v>0</v>
      </c>
      <c r="X104" s="173"/>
      <c r="Y104" s="173"/>
      <c r="Z104" s="173">
        <f t="shared" si="67"/>
        <v>0</v>
      </c>
      <c r="AA104" s="173"/>
      <c r="AB104" s="173"/>
      <c r="AC104" s="173">
        <f t="shared" si="67"/>
        <v>0</v>
      </c>
      <c r="AD104" s="173"/>
      <c r="AE104" s="173"/>
      <c r="AF104" s="173">
        <f t="shared" si="67"/>
        <v>0</v>
      </c>
      <c r="AG104" s="173"/>
      <c r="AH104" s="173"/>
      <c r="AI104" s="173">
        <f t="shared" si="67"/>
        <v>1520</v>
      </c>
      <c r="AJ104" s="173"/>
      <c r="AK104" s="173"/>
      <c r="AL104" s="173">
        <f t="shared" si="67"/>
        <v>0</v>
      </c>
      <c r="AM104" s="173"/>
      <c r="AN104" s="173"/>
      <c r="AO104" s="173">
        <f t="shared" si="67"/>
        <v>0</v>
      </c>
      <c r="AP104" s="173">
        <f t="shared" si="67"/>
        <v>0</v>
      </c>
      <c r="AQ104" s="173">
        <f t="shared" si="67"/>
        <v>0</v>
      </c>
      <c r="AR104" s="173">
        <f t="shared" si="67"/>
        <v>0</v>
      </c>
      <c r="AS104" s="173">
        <f t="shared" si="67"/>
        <v>0</v>
      </c>
      <c r="AT104" s="173">
        <f t="shared" si="67"/>
        <v>0</v>
      </c>
      <c r="AU104" s="167"/>
      <c r="AV104" s="167"/>
      <c r="AW104" s="131"/>
      <c r="AX104" s="167"/>
      <c r="AY104" s="131"/>
      <c r="AZ104" s="152"/>
      <c r="BA104" s="131"/>
      <c r="BB104" s="167"/>
      <c r="BC104" s="167"/>
    </row>
    <row r="105" spans="1:55" s="168" customFormat="1" ht="31.5">
      <c r="A105" s="173" t="str">
        <f>A661</f>
        <v>IV</v>
      </c>
      <c r="B105" s="167" t="str">
        <f t="shared" ref="B105:AT105" si="69">B661</f>
        <v>DỰ ÁN  5: Phát triển giáo dục đào tạo nâng cao chất lượng nguồn nhân lực</v>
      </c>
      <c r="C105" s="167">
        <f t="shared" si="69"/>
        <v>0</v>
      </c>
      <c r="D105" s="154">
        <f t="shared" si="69"/>
        <v>7711</v>
      </c>
      <c r="E105" s="154">
        <f t="shared" si="69"/>
        <v>7711</v>
      </c>
      <c r="F105" s="154">
        <f t="shared" si="69"/>
        <v>0</v>
      </c>
      <c r="G105" s="154">
        <f t="shared" si="69"/>
        <v>0</v>
      </c>
      <c r="H105" s="154">
        <f t="shared" si="69"/>
        <v>7711</v>
      </c>
      <c r="I105" s="154">
        <f t="shared" si="69"/>
        <v>7711</v>
      </c>
      <c r="J105" s="154">
        <f t="shared" si="69"/>
        <v>0</v>
      </c>
      <c r="K105" s="154">
        <f t="shared" si="69"/>
        <v>0</v>
      </c>
      <c r="L105" s="154">
        <f t="shared" si="69"/>
        <v>0</v>
      </c>
      <c r="M105" s="154">
        <f t="shared" si="69"/>
        <v>0</v>
      </c>
      <c r="N105" s="154">
        <f t="shared" si="69"/>
        <v>7711</v>
      </c>
      <c r="O105" s="154">
        <f t="shared" si="69"/>
        <v>7711</v>
      </c>
      <c r="P105" s="154">
        <f t="shared" si="69"/>
        <v>0</v>
      </c>
      <c r="Q105" s="154">
        <f t="shared" si="69"/>
        <v>0</v>
      </c>
      <c r="R105" s="154"/>
      <c r="S105" s="154"/>
      <c r="T105" s="154">
        <f t="shared" si="69"/>
        <v>0</v>
      </c>
      <c r="U105" s="154"/>
      <c r="V105" s="154"/>
      <c r="W105" s="154">
        <f t="shared" si="69"/>
        <v>0</v>
      </c>
      <c r="X105" s="154"/>
      <c r="Y105" s="154"/>
      <c r="Z105" s="154">
        <f t="shared" si="69"/>
        <v>0</v>
      </c>
      <c r="AA105" s="154"/>
      <c r="AB105" s="154"/>
      <c r="AC105" s="154">
        <f t="shared" si="69"/>
        <v>4800</v>
      </c>
      <c r="AD105" s="154"/>
      <c r="AE105" s="154"/>
      <c r="AF105" s="154">
        <f t="shared" si="69"/>
        <v>0</v>
      </c>
      <c r="AG105" s="154"/>
      <c r="AH105" s="154"/>
      <c r="AI105" s="154">
        <f t="shared" si="69"/>
        <v>2911</v>
      </c>
      <c r="AJ105" s="154"/>
      <c r="AK105" s="154"/>
      <c r="AL105" s="154">
        <f t="shared" si="69"/>
        <v>0</v>
      </c>
      <c r="AM105" s="154"/>
      <c r="AN105" s="154"/>
      <c r="AO105" s="167">
        <f t="shared" si="69"/>
        <v>0</v>
      </c>
      <c r="AP105" s="167">
        <f t="shared" si="69"/>
        <v>0</v>
      </c>
      <c r="AQ105" s="167">
        <f t="shared" si="69"/>
        <v>0</v>
      </c>
      <c r="AR105" s="167">
        <f t="shared" si="69"/>
        <v>0</v>
      </c>
      <c r="AS105" s="167">
        <f t="shared" si="69"/>
        <v>0</v>
      </c>
      <c r="AT105" s="167">
        <f t="shared" si="69"/>
        <v>0</v>
      </c>
      <c r="AU105" s="167"/>
      <c r="AV105" s="167"/>
      <c r="AW105" s="131"/>
      <c r="AX105" s="167"/>
      <c r="AY105" s="131"/>
      <c r="AZ105" s="152"/>
      <c r="BA105" s="131"/>
      <c r="BB105" s="167"/>
      <c r="BC105" s="167"/>
    </row>
    <row r="106" spans="1:55" s="168" customFormat="1" ht="31.5">
      <c r="A106" s="173" t="str">
        <f t="shared" ref="A106:AT106" si="70">A663</f>
        <v>a)</v>
      </c>
      <c r="B106" s="167" t="str">
        <f t="shared" si="70"/>
        <v xml:space="preserve">Các xã thực hiện theo Quyết định số 652/QĐ-TTg ngày 28/5/2022 </v>
      </c>
      <c r="C106" s="167">
        <f t="shared" si="70"/>
        <v>0</v>
      </c>
      <c r="D106" s="154">
        <f t="shared" si="70"/>
        <v>6911</v>
      </c>
      <c r="E106" s="154">
        <f t="shared" si="70"/>
        <v>6911</v>
      </c>
      <c r="F106" s="154">
        <f t="shared" si="70"/>
        <v>0</v>
      </c>
      <c r="G106" s="154">
        <f t="shared" si="70"/>
        <v>0</v>
      </c>
      <c r="H106" s="154">
        <f t="shared" si="70"/>
        <v>6911</v>
      </c>
      <c r="I106" s="154">
        <f t="shared" si="70"/>
        <v>6911</v>
      </c>
      <c r="J106" s="154">
        <f t="shared" si="70"/>
        <v>0</v>
      </c>
      <c r="K106" s="154">
        <f t="shared" si="70"/>
        <v>0</v>
      </c>
      <c r="L106" s="154">
        <f t="shared" si="70"/>
        <v>0</v>
      </c>
      <c r="M106" s="154">
        <f t="shared" si="70"/>
        <v>0</v>
      </c>
      <c r="N106" s="154">
        <f t="shared" si="70"/>
        <v>6911</v>
      </c>
      <c r="O106" s="154">
        <f t="shared" si="70"/>
        <v>6911</v>
      </c>
      <c r="P106" s="154">
        <f t="shared" si="70"/>
        <v>0</v>
      </c>
      <c r="Q106" s="154">
        <f t="shared" si="70"/>
        <v>0</v>
      </c>
      <c r="R106" s="154"/>
      <c r="S106" s="154"/>
      <c r="T106" s="154">
        <f t="shared" si="70"/>
        <v>0</v>
      </c>
      <c r="U106" s="154"/>
      <c r="V106" s="154"/>
      <c r="W106" s="154">
        <f t="shared" si="70"/>
        <v>0</v>
      </c>
      <c r="X106" s="154"/>
      <c r="Y106" s="154"/>
      <c r="Z106" s="154">
        <f t="shared" si="70"/>
        <v>0</v>
      </c>
      <c r="AA106" s="154"/>
      <c r="AB106" s="154"/>
      <c r="AC106" s="154">
        <f t="shared" si="70"/>
        <v>4000</v>
      </c>
      <c r="AD106" s="154"/>
      <c r="AE106" s="154"/>
      <c r="AF106" s="154">
        <f t="shared" si="70"/>
        <v>0</v>
      </c>
      <c r="AG106" s="154"/>
      <c r="AH106" s="154"/>
      <c r="AI106" s="154">
        <f t="shared" si="70"/>
        <v>2911</v>
      </c>
      <c r="AJ106" s="154"/>
      <c r="AK106" s="154"/>
      <c r="AL106" s="154">
        <f t="shared" si="70"/>
        <v>0</v>
      </c>
      <c r="AM106" s="154"/>
      <c r="AN106" s="154"/>
      <c r="AO106" s="167">
        <f t="shared" si="70"/>
        <v>0</v>
      </c>
      <c r="AP106" s="167">
        <f t="shared" si="70"/>
        <v>0</v>
      </c>
      <c r="AQ106" s="167">
        <f t="shared" si="70"/>
        <v>0</v>
      </c>
      <c r="AR106" s="167">
        <f t="shared" si="70"/>
        <v>0</v>
      </c>
      <c r="AS106" s="167">
        <f t="shared" si="70"/>
        <v>0</v>
      </c>
      <c r="AT106" s="167">
        <f t="shared" si="70"/>
        <v>0</v>
      </c>
      <c r="AU106" s="167"/>
      <c r="AV106" s="167"/>
      <c r="AW106" s="131"/>
      <c r="AX106" s="167"/>
      <c r="AY106" s="131"/>
      <c r="AZ106" s="152"/>
      <c r="BA106" s="131"/>
      <c r="BB106" s="167"/>
      <c r="BC106" s="167"/>
    </row>
    <row r="107" spans="1:55" s="168" customFormat="1" ht="31.5">
      <c r="A107" s="173" t="str">
        <f>A663</f>
        <v>a)</v>
      </c>
      <c r="B107" s="167" t="str">
        <f t="shared" ref="B107:AI108" si="71">B663</f>
        <v xml:space="preserve">Các xã thực hiện theo Quyết định số 652/QĐ-TTg ngày 28/5/2022 </v>
      </c>
      <c r="C107" s="167">
        <f t="shared" si="71"/>
        <v>0</v>
      </c>
      <c r="D107" s="154">
        <f t="shared" si="71"/>
        <v>6911</v>
      </c>
      <c r="E107" s="154">
        <f t="shared" si="71"/>
        <v>6911</v>
      </c>
      <c r="F107" s="154">
        <f t="shared" si="71"/>
        <v>0</v>
      </c>
      <c r="G107" s="154">
        <f t="shared" si="71"/>
        <v>0</v>
      </c>
      <c r="H107" s="154">
        <f t="shared" si="71"/>
        <v>6911</v>
      </c>
      <c r="I107" s="154">
        <f t="shared" si="71"/>
        <v>6911</v>
      </c>
      <c r="J107" s="154">
        <f t="shared" si="71"/>
        <v>0</v>
      </c>
      <c r="K107" s="154">
        <f t="shared" si="71"/>
        <v>0</v>
      </c>
      <c r="L107" s="154">
        <f t="shared" si="71"/>
        <v>0</v>
      </c>
      <c r="M107" s="154">
        <f t="shared" si="71"/>
        <v>0</v>
      </c>
      <c r="N107" s="154">
        <f t="shared" si="71"/>
        <v>6911</v>
      </c>
      <c r="O107" s="154">
        <f t="shared" si="71"/>
        <v>6911</v>
      </c>
      <c r="P107" s="154">
        <f t="shared" si="71"/>
        <v>0</v>
      </c>
      <c r="Q107" s="154">
        <f t="shared" si="71"/>
        <v>0</v>
      </c>
      <c r="R107" s="154"/>
      <c r="S107" s="154"/>
      <c r="T107" s="154">
        <f t="shared" si="71"/>
        <v>0</v>
      </c>
      <c r="U107" s="154"/>
      <c r="V107" s="154"/>
      <c r="W107" s="154">
        <f t="shared" si="71"/>
        <v>0</v>
      </c>
      <c r="X107" s="154"/>
      <c r="Y107" s="154"/>
      <c r="Z107" s="154">
        <f t="shared" si="71"/>
        <v>0</v>
      </c>
      <c r="AA107" s="154"/>
      <c r="AB107" s="154"/>
      <c r="AC107" s="154">
        <f t="shared" si="71"/>
        <v>4000</v>
      </c>
      <c r="AD107" s="154"/>
      <c r="AE107" s="154"/>
      <c r="AF107" s="154">
        <f t="shared" si="71"/>
        <v>0</v>
      </c>
      <c r="AG107" s="154"/>
      <c r="AH107" s="154"/>
      <c r="AI107" s="154">
        <f t="shared" si="71"/>
        <v>2911</v>
      </c>
      <c r="AJ107" s="154"/>
      <c r="AK107" s="154"/>
      <c r="AL107" s="154"/>
      <c r="AM107" s="154"/>
      <c r="AN107" s="154"/>
      <c r="AO107" s="167"/>
      <c r="AP107" s="167"/>
      <c r="AQ107" s="167"/>
      <c r="AR107" s="167"/>
      <c r="AS107" s="167"/>
      <c r="AT107" s="167"/>
      <c r="AU107" s="167"/>
      <c r="AV107" s="167"/>
      <c r="AW107" s="131"/>
      <c r="AX107" s="167"/>
      <c r="AY107" s="131"/>
      <c r="AZ107" s="152"/>
      <c r="BA107" s="131"/>
      <c r="BB107" s="167"/>
      <c r="BC107" s="167"/>
    </row>
    <row r="108" spans="1:55" s="168" customFormat="1" ht="15.75">
      <c r="A108" s="173" t="str">
        <f>A664</f>
        <v>*</v>
      </c>
      <c r="B108" s="167" t="str">
        <f t="shared" si="71"/>
        <v>Xã Mường Pồn</v>
      </c>
      <c r="C108" s="167">
        <f t="shared" si="71"/>
        <v>0</v>
      </c>
      <c r="D108" s="154">
        <f t="shared" si="71"/>
        <v>3311</v>
      </c>
      <c r="E108" s="154">
        <f t="shared" si="71"/>
        <v>3311</v>
      </c>
      <c r="F108" s="154">
        <f t="shared" si="71"/>
        <v>0</v>
      </c>
      <c r="G108" s="154">
        <f t="shared" si="71"/>
        <v>0</v>
      </c>
      <c r="H108" s="154">
        <f t="shared" si="71"/>
        <v>3311</v>
      </c>
      <c r="I108" s="154">
        <f t="shared" si="71"/>
        <v>3311</v>
      </c>
      <c r="J108" s="154">
        <f t="shared" si="71"/>
        <v>0</v>
      </c>
      <c r="K108" s="154">
        <f t="shared" si="71"/>
        <v>0</v>
      </c>
      <c r="L108" s="154">
        <f t="shared" si="71"/>
        <v>0</v>
      </c>
      <c r="M108" s="154">
        <f t="shared" si="71"/>
        <v>0</v>
      </c>
      <c r="N108" s="154">
        <f t="shared" si="71"/>
        <v>3311</v>
      </c>
      <c r="O108" s="154">
        <f t="shared" si="71"/>
        <v>3311</v>
      </c>
      <c r="P108" s="154">
        <f t="shared" si="71"/>
        <v>0</v>
      </c>
      <c r="Q108" s="154">
        <f t="shared" si="71"/>
        <v>0</v>
      </c>
      <c r="R108" s="154"/>
      <c r="S108" s="154"/>
      <c r="T108" s="154">
        <f t="shared" si="71"/>
        <v>0</v>
      </c>
      <c r="U108" s="154"/>
      <c r="V108" s="154"/>
      <c r="W108" s="154">
        <f t="shared" si="71"/>
        <v>0</v>
      </c>
      <c r="X108" s="154"/>
      <c r="Y108" s="154"/>
      <c r="Z108" s="154">
        <f t="shared" si="71"/>
        <v>0</v>
      </c>
      <c r="AA108" s="154"/>
      <c r="AB108" s="154"/>
      <c r="AC108" s="154">
        <f t="shared" si="71"/>
        <v>2000</v>
      </c>
      <c r="AD108" s="154"/>
      <c r="AE108" s="154"/>
      <c r="AF108" s="154">
        <f t="shared" si="71"/>
        <v>0</v>
      </c>
      <c r="AG108" s="154"/>
      <c r="AH108" s="154"/>
      <c r="AI108" s="154">
        <f t="shared" si="71"/>
        <v>1311</v>
      </c>
      <c r="AJ108" s="154"/>
      <c r="AK108" s="154"/>
      <c r="AL108" s="154">
        <f t="shared" ref="AL108:AU108" si="72">AL664</f>
        <v>0</v>
      </c>
      <c r="AM108" s="154"/>
      <c r="AN108" s="154"/>
      <c r="AO108" s="167">
        <f t="shared" si="72"/>
        <v>0</v>
      </c>
      <c r="AP108" s="167">
        <f t="shared" si="72"/>
        <v>0</v>
      </c>
      <c r="AQ108" s="167">
        <f t="shared" si="72"/>
        <v>0</v>
      </c>
      <c r="AR108" s="167">
        <f t="shared" si="72"/>
        <v>0</v>
      </c>
      <c r="AS108" s="167">
        <f t="shared" si="72"/>
        <v>0</v>
      </c>
      <c r="AT108" s="167">
        <f t="shared" si="72"/>
        <v>0</v>
      </c>
      <c r="AU108" s="167">
        <f t="shared" si="72"/>
        <v>0</v>
      </c>
      <c r="AV108" s="167"/>
      <c r="AW108" s="131"/>
      <c r="AX108" s="167"/>
      <c r="AY108" s="131"/>
      <c r="AZ108" s="152"/>
      <c r="BA108" s="131"/>
      <c r="BB108" s="167"/>
      <c r="BC108" s="167"/>
    </row>
    <row r="109" spans="1:55" s="168" customFormat="1" ht="15.75">
      <c r="A109" s="173" t="str">
        <f>A666</f>
        <v>*</v>
      </c>
      <c r="B109" s="167" t="str">
        <f t="shared" ref="B109:AT109" si="73">B666</f>
        <v>Xã Hẹ Muông</v>
      </c>
      <c r="C109" s="167">
        <f t="shared" si="73"/>
        <v>0</v>
      </c>
      <c r="D109" s="154">
        <f t="shared" si="73"/>
        <v>3600</v>
      </c>
      <c r="E109" s="154">
        <f t="shared" si="73"/>
        <v>3600</v>
      </c>
      <c r="F109" s="154">
        <f t="shared" si="73"/>
        <v>0</v>
      </c>
      <c r="G109" s="154">
        <f t="shared" si="73"/>
        <v>0</v>
      </c>
      <c r="H109" s="154">
        <f t="shared" si="73"/>
        <v>3600</v>
      </c>
      <c r="I109" s="154">
        <f t="shared" si="73"/>
        <v>3600</v>
      </c>
      <c r="J109" s="154">
        <f t="shared" si="73"/>
        <v>0</v>
      </c>
      <c r="K109" s="154">
        <f t="shared" si="73"/>
        <v>0</v>
      </c>
      <c r="L109" s="154">
        <f t="shared" si="73"/>
        <v>0</v>
      </c>
      <c r="M109" s="154">
        <f t="shared" si="73"/>
        <v>0</v>
      </c>
      <c r="N109" s="154">
        <f t="shared" si="73"/>
        <v>3600</v>
      </c>
      <c r="O109" s="154">
        <f t="shared" si="73"/>
        <v>3600</v>
      </c>
      <c r="P109" s="154">
        <f t="shared" si="73"/>
        <v>0</v>
      </c>
      <c r="Q109" s="154">
        <f t="shared" si="73"/>
        <v>0</v>
      </c>
      <c r="R109" s="154"/>
      <c r="S109" s="154"/>
      <c r="T109" s="154">
        <f t="shared" si="73"/>
        <v>0</v>
      </c>
      <c r="U109" s="154"/>
      <c r="V109" s="154"/>
      <c r="W109" s="154">
        <f t="shared" si="73"/>
        <v>0</v>
      </c>
      <c r="X109" s="154"/>
      <c r="Y109" s="154"/>
      <c r="Z109" s="154">
        <f t="shared" si="73"/>
        <v>0</v>
      </c>
      <c r="AA109" s="154"/>
      <c r="AB109" s="154"/>
      <c r="AC109" s="154">
        <f t="shared" si="73"/>
        <v>2000</v>
      </c>
      <c r="AD109" s="154"/>
      <c r="AE109" s="154"/>
      <c r="AF109" s="154">
        <f t="shared" si="73"/>
        <v>0</v>
      </c>
      <c r="AG109" s="154"/>
      <c r="AH109" s="154"/>
      <c r="AI109" s="154">
        <f t="shared" si="73"/>
        <v>1600</v>
      </c>
      <c r="AJ109" s="154"/>
      <c r="AK109" s="154"/>
      <c r="AL109" s="154">
        <f t="shared" si="73"/>
        <v>0</v>
      </c>
      <c r="AM109" s="154"/>
      <c r="AN109" s="154"/>
      <c r="AO109" s="167">
        <f t="shared" si="73"/>
        <v>0</v>
      </c>
      <c r="AP109" s="167">
        <f t="shared" si="73"/>
        <v>0</v>
      </c>
      <c r="AQ109" s="167">
        <f t="shared" si="73"/>
        <v>0</v>
      </c>
      <c r="AR109" s="167">
        <f t="shared" si="73"/>
        <v>0</v>
      </c>
      <c r="AS109" s="167">
        <f t="shared" si="73"/>
        <v>0</v>
      </c>
      <c r="AT109" s="167">
        <f t="shared" si="73"/>
        <v>0</v>
      </c>
      <c r="AU109" s="167"/>
      <c r="AV109" s="167"/>
      <c r="AW109" s="131"/>
      <c r="AX109" s="167"/>
      <c r="AY109" s="131"/>
      <c r="AZ109" s="152"/>
      <c r="BA109" s="131"/>
      <c r="BB109" s="167"/>
      <c r="BC109" s="167"/>
    </row>
    <row r="110" spans="1:55" s="168" customFormat="1" ht="15.75">
      <c r="A110" s="173" t="str">
        <f t="shared" ref="A110:AT110" si="74">A668</f>
        <v>b)</v>
      </c>
      <c r="B110" s="167" t="str">
        <f t="shared" si="74"/>
        <v>Các xã còn lại</v>
      </c>
      <c r="C110" s="167">
        <f t="shared" si="74"/>
        <v>0</v>
      </c>
      <c r="D110" s="154">
        <f t="shared" si="74"/>
        <v>800</v>
      </c>
      <c r="E110" s="154">
        <f t="shared" si="74"/>
        <v>800</v>
      </c>
      <c r="F110" s="154">
        <f t="shared" si="74"/>
        <v>0</v>
      </c>
      <c r="G110" s="154">
        <f t="shared" si="74"/>
        <v>0</v>
      </c>
      <c r="H110" s="154">
        <f t="shared" si="74"/>
        <v>800</v>
      </c>
      <c r="I110" s="154">
        <f t="shared" si="74"/>
        <v>800</v>
      </c>
      <c r="J110" s="154">
        <f t="shared" si="74"/>
        <v>0</v>
      </c>
      <c r="K110" s="154">
        <f t="shared" si="74"/>
        <v>0</v>
      </c>
      <c r="L110" s="154">
        <f t="shared" si="74"/>
        <v>0</v>
      </c>
      <c r="M110" s="154">
        <f t="shared" si="74"/>
        <v>0</v>
      </c>
      <c r="N110" s="154">
        <f t="shared" si="74"/>
        <v>800</v>
      </c>
      <c r="O110" s="154">
        <f t="shared" si="74"/>
        <v>800</v>
      </c>
      <c r="P110" s="154">
        <f t="shared" si="74"/>
        <v>0</v>
      </c>
      <c r="Q110" s="154">
        <f t="shared" si="74"/>
        <v>0</v>
      </c>
      <c r="R110" s="154"/>
      <c r="S110" s="154"/>
      <c r="T110" s="154">
        <f t="shared" si="74"/>
        <v>0</v>
      </c>
      <c r="U110" s="154"/>
      <c r="V110" s="154"/>
      <c r="W110" s="154">
        <f t="shared" si="74"/>
        <v>0</v>
      </c>
      <c r="X110" s="154"/>
      <c r="Y110" s="154"/>
      <c r="Z110" s="154">
        <f t="shared" si="74"/>
        <v>0</v>
      </c>
      <c r="AA110" s="154"/>
      <c r="AB110" s="154"/>
      <c r="AC110" s="154">
        <f t="shared" si="74"/>
        <v>800</v>
      </c>
      <c r="AD110" s="154"/>
      <c r="AE110" s="154"/>
      <c r="AF110" s="154">
        <f t="shared" si="74"/>
        <v>0</v>
      </c>
      <c r="AG110" s="154"/>
      <c r="AH110" s="154"/>
      <c r="AI110" s="154">
        <f t="shared" si="74"/>
        <v>0</v>
      </c>
      <c r="AJ110" s="154"/>
      <c r="AK110" s="154"/>
      <c r="AL110" s="154">
        <f t="shared" si="74"/>
        <v>0</v>
      </c>
      <c r="AM110" s="154"/>
      <c r="AN110" s="154"/>
      <c r="AO110" s="167">
        <f t="shared" si="74"/>
        <v>0</v>
      </c>
      <c r="AP110" s="167">
        <f t="shared" si="74"/>
        <v>0</v>
      </c>
      <c r="AQ110" s="167">
        <f t="shared" si="74"/>
        <v>0</v>
      </c>
      <c r="AR110" s="167">
        <f t="shared" si="74"/>
        <v>0</v>
      </c>
      <c r="AS110" s="167">
        <f t="shared" si="74"/>
        <v>0</v>
      </c>
      <c r="AT110" s="167">
        <f t="shared" si="74"/>
        <v>0</v>
      </c>
      <c r="AU110" s="167"/>
      <c r="AV110" s="167"/>
      <c r="AW110" s="131"/>
      <c r="AX110" s="167"/>
      <c r="AY110" s="131"/>
      <c r="AZ110" s="152"/>
      <c r="BA110" s="131"/>
      <c r="BB110" s="167"/>
      <c r="BC110" s="167"/>
    </row>
    <row r="111" spans="1:55" s="168" customFormat="1" ht="47.25">
      <c r="A111" s="173" t="str">
        <f>A671</f>
        <v>IV</v>
      </c>
      <c r="B111" s="167" t="str">
        <f t="shared" ref="B111:AL111" si="75">B671</f>
        <v>DỰ ÁN 6: Bảo tồn phát huy giá trị văn hóa truyền thống tốt đẹp của các dân tộc thiểu số gắn với phát triển du lịch</v>
      </c>
      <c r="C111" s="167">
        <f t="shared" si="75"/>
        <v>0</v>
      </c>
      <c r="D111" s="154">
        <f t="shared" si="75"/>
        <v>3602</v>
      </c>
      <c r="E111" s="154">
        <f t="shared" si="75"/>
        <v>3602</v>
      </c>
      <c r="F111" s="154">
        <f t="shared" si="75"/>
        <v>0</v>
      </c>
      <c r="G111" s="154">
        <f t="shared" si="75"/>
        <v>0</v>
      </c>
      <c r="H111" s="154">
        <f t="shared" si="75"/>
        <v>3602</v>
      </c>
      <c r="I111" s="154">
        <f t="shared" si="75"/>
        <v>3602</v>
      </c>
      <c r="J111" s="154">
        <f t="shared" si="75"/>
        <v>0</v>
      </c>
      <c r="K111" s="154">
        <f t="shared" si="75"/>
        <v>0</v>
      </c>
      <c r="L111" s="154">
        <f t="shared" si="75"/>
        <v>0</v>
      </c>
      <c r="M111" s="154">
        <f t="shared" si="75"/>
        <v>0</v>
      </c>
      <c r="N111" s="154">
        <f t="shared" si="75"/>
        <v>3602</v>
      </c>
      <c r="O111" s="154">
        <f t="shared" si="75"/>
        <v>3602</v>
      </c>
      <c r="P111" s="154">
        <f t="shared" si="75"/>
        <v>0</v>
      </c>
      <c r="Q111" s="154">
        <f t="shared" si="75"/>
        <v>0</v>
      </c>
      <c r="R111" s="154"/>
      <c r="S111" s="154"/>
      <c r="T111" s="154">
        <f t="shared" si="75"/>
        <v>0</v>
      </c>
      <c r="U111" s="154"/>
      <c r="V111" s="154"/>
      <c r="W111" s="154">
        <f t="shared" si="75"/>
        <v>1500</v>
      </c>
      <c r="X111" s="154"/>
      <c r="Y111" s="154"/>
      <c r="Z111" s="154">
        <f t="shared" si="75"/>
        <v>0</v>
      </c>
      <c r="AA111" s="154"/>
      <c r="AB111" s="154"/>
      <c r="AC111" s="154">
        <f t="shared" si="75"/>
        <v>2102</v>
      </c>
      <c r="AD111" s="154"/>
      <c r="AE111" s="154"/>
      <c r="AF111" s="154">
        <f t="shared" si="75"/>
        <v>0</v>
      </c>
      <c r="AG111" s="154"/>
      <c r="AH111" s="154"/>
      <c r="AI111" s="154">
        <f t="shared" si="75"/>
        <v>0</v>
      </c>
      <c r="AJ111" s="154"/>
      <c r="AK111" s="154"/>
      <c r="AL111" s="154">
        <f t="shared" si="75"/>
        <v>0</v>
      </c>
      <c r="AM111" s="154"/>
      <c r="AN111" s="154"/>
      <c r="AO111" s="154"/>
      <c r="AP111" s="154"/>
      <c r="AQ111" s="154"/>
      <c r="AR111" s="154"/>
      <c r="AS111" s="154"/>
      <c r="AT111" s="154"/>
      <c r="AU111" s="167"/>
      <c r="AV111" s="167"/>
      <c r="AW111" s="131"/>
      <c r="AX111" s="167"/>
      <c r="AY111" s="131"/>
      <c r="AZ111" s="152"/>
      <c r="BA111" s="131"/>
      <c r="BB111" s="167"/>
      <c r="BC111" s="167"/>
    </row>
    <row r="112" spans="1:55" s="168" customFormat="1" ht="31.5">
      <c r="A112" s="173" t="str">
        <f>A673</f>
        <v>V</v>
      </c>
      <c r="B112" s="167" t="str">
        <f t="shared" ref="B112:AL112" si="76">B673</f>
        <v>DỰ ÁN 9: Đầu tư phát triển nhóm dân tộc rất ít người, nhóm dân tộc còn nhiều khó khăn</v>
      </c>
      <c r="C112" s="167">
        <f t="shared" si="76"/>
        <v>0</v>
      </c>
      <c r="D112" s="154">
        <f t="shared" si="76"/>
        <v>19000</v>
      </c>
      <c r="E112" s="154">
        <f t="shared" si="76"/>
        <v>19000</v>
      </c>
      <c r="F112" s="154">
        <f t="shared" si="76"/>
        <v>0</v>
      </c>
      <c r="G112" s="154">
        <f t="shared" si="76"/>
        <v>0</v>
      </c>
      <c r="H112" s="154">
        <f t="shared" si="76"/>
        <v>19000</v>
      </c>
      <c r="I112" s="154">
        <f t="shared" si="76"/>
        <v>19000</v>
      </c>
      <c r="J112" s="154">
        <f t="shared" si="76"/>
        <v>0</v>
      </c>
      <c r="K112" s="154">
        <f t="shared" si="76"/>
        <v>19000</v>
      </c>
      <c r="L112" s="154">
        <f t="shared" si="76"/>
        <v>19000</v>
      </c>
      <c r="M112" s="154">
        <f t="shared" si="76"/>
        <v>0</v>
      </c>
      <c r="N112" s="154">
        <f t="shared" si="76"/>
        <v>0</v>
      </c>
      <c r="O112" s="154">
        <f t="shared" si="76"/>
        <v>0</v>
      </c>
      <c r="P112" s="154">
        <f t="shared" si="76"/>
        <v>0</v>
      </c>
      <c r="Q112" s="154">
        <f t="shared" si="76"/>
        <v>13300</v>
      </c>
      <c r="R112" s="154"/>
      <c r="S112" s="154"/>
      <c r="T112" s="154">
        <f t="shared" si="76"/>
        <v>0</v>
      </c>
      <c r="U112" s="154"/>
      <c r="V112" s="154"/>
      <c r="W112" s="154">
        <f t="shared" si="76"/>
        <v>5700</v>
      </c>
      <c r="X112" s="154"/>
      <c r="Y112" s="154"/>
      <c r="Z112" s="154">
        <f t="shared" si="76"/>
        <v>0</v>
      </c>
      <c r="AA112" s="154"/>
      <c r="AB112" s="154"/>
      <c r="AC112" s="154">
        <f t="shared" si="76"/>
        <v>0</v>
      </c>
      <c r="AD112" s="154"/>
      <c r="AE112" s="154"/>
      <c r="AF112" s="154">
        <f t="shared" si="76"/>
        <v>0</v>
      </c>
      <c r="AG112" s="154"/>
      <c r="AH112" s="154"/>
      <c r="AI112" s="154">
        <f t="shared" si="76"/>
        <v>0</v>
      </c>
      <c r="AJ112" s="154"/>
      <c r="AK112" s="154"/>
      <c r="AL112" s="154">
        <f t="shared" si="76"/>
        <v>0</v>
      </c>
      <c r="AM112" s="154"/>
      <c r="AN112" s="154"/>
      <c r="AO112" s="154"/>
      <c r="AP112" s="154"/>
      <c r="AQ112" s="154"/>
      <c r="AR112" s="154"/>
      <c r="AS112" s="154"/>
      <c r="AT112" s="154"/>
      <c r="AU112" s="167"/>
      <c r="AV112" s="167"/>
      <c r="AW112" s="131"/>
      <c r="AX112" s="167"/>
      <c r="AY112" s="131"/>
      <c r="AZ112" s="152"/>
      <c r="BA112" s="131"/>
      <c r="BB112" s="167"/>
      <c r="BC112" s="167"/>
    </row>
    <row r="113" spans="1:55" s="168" customFormat="1" ht="31.5">
      <c r="A113" s="173" t="str">
        <f>A675</f>
        <v>a)</v>
      </c>
      <c r="B113" s="167" t="str">
        <f t="shared" ref="B113:AT114" si="77">B675</f>
        <v xml:space="preserve">Các xã thực hiện theo Quyết định số 652/QĐ-TTg ngày 28/5/2022 </v>
      </c>
      <c r="C113" s="167">
        <f t="shared" si="77"/>
        <v>0</v>
      </c>
      <c r="D113" s="154">
        <f t="shared" si="77"/>
        <v>19000</v>
      </c>
      <c r="E113" s="154">
        <f t="shared" si="77"/>
        <v>19000</v>
      </c>
      <c r="F113" s="154">
        <f t="shared" si="77"/>
        <v>0</v>
      </c>
      <c r="G113" s="154">
        <f t="shared" si="77"/>
        <v>0</v>
      </c>
      <c r="H113" s="154">
        <f t="shared" si="77"/>
        <v>19000</v>
      </c>
      <c r="I113" s="154">
        <f t="shared" si="77"/>
        <v>19000</v>
      </c>
      <c r="J113" s="154">
        <f t="shared" si="77"/>
        <v>0</v>
      </c>
      <c r="K113" s="154">
        <f t="shared" si="77"/>
        <v>19000</v>
      </c>
      <c r="L113" s="154">
        <f t="shared" si="77"/>
        <v>19000</v>
      </c>
      <c r="M113" s="154">
        <f t="shared" si="77"/>
        <v>0</v>
      </c>
      <c r="N113" s="154">
        <f t="shared" si="77"/>
        <v>0</v>
      </c>
      <c r="O113" s="154">
        <f t="shared" si="77"/>
        <v>0</v>
      </c>
      <c r="P113" s="154">
        <f t="shared" si="77"/>
        <v>0</v>
      </c>
      <c r="Q113" s="154">
        <f t="shared" si="77"/>
        <v>13300</v>
      </c>
      <c r="R113" s="154"/>
      <c r="S113" s="154"/>
      <c r="T113" s="154">
        <f t="shared" si="77"/>
        <v>0</v>
      </c>
      <c r="U113" s="154"/>
      <c r="V113" s="154"/>
      <c r="W113" s="154">
        <f t="shared" si="77"/>
        <v>5700</v>
      </c>
      <c r="X113" s="154"/>
      <c r="Y113" s="154"/>
      <c r="Z113" s="154">
        <f t="shared" si="77"/>
        <v>0</v>
      </c>
      <c r="AA113" s="154"/>
      <c r="AB113" s="154"/>
      <c r="AC113" s="154">
        <f t="shared" si="77"/>
        <v>0</v>
      </c>
      <c r="AD113" s="154"/>
      <c r="AE113" s="154"/>
      <c r="AF113" s="154">
        <f t="shared" si="77"/>
        <v>0</v>
      </c>
      <c r="AG113" s="154"/>
      <c r="AH113" s="154"/>
      <c r="AI113" s="154">
        <f t="shared" si="77"/>
        <v>0</v>
      </c>
      <c r="AJ113" s="154"/>
      <c r="AK113" s="154"/>
      <c r="AL113" s="154">
        <f t="shared" si="77"/>
        <v>0</v>
      </c>
      <c r="AM113" s="154"/>
      <c r="AN113" s="154"/>
      <c r="AO113" s="167">
        <f t="shared" si="77"/>
        <v>0</v>
      </c>
      <c r="AP113" s="167">
        <f t="shared" si="77"/>
        <v>0</v>
      </c>
      <c r="AQ113" s="167">
        <f t="shared" si="77"/>
        <v>0</v>
      </c>
      <c r="AR113" s="167">
        <f t="shared" si="77"/>
        <v>0</v>
      </c>
      <c r="AS113" s="167">
        <f t="shared" si="77"/>
        <v>0</v>
      </c>
      <c r="AT113" s="167">
        <f t="shared" si="77"/>
        <v>0</v>
      </c>
      <c r="AU113" s="167"/>
      <c r="AV113" s="167"/>
      <c r="AW113" s="131"/>
      <c r="AX113" s="167"/>
      <c r="AY113" s="131"/>
      <c r="AZ113" s="152"/>
      <c r="BA113" s="131"/>
      <c r="BB113" s="167"/>
      <c r="BC113" s="167"/>
    </row>
    <row r="114" spans="1:55" s="168" customFormat="1" ht="15.75">
      <c r="A114" s="173" t="str">
        <f>A676</f>
        <v>*</v>
      </c>
      <c r="B114" s="167" t="str">
        <f t="shared" si="77"/>
        <v>Xã Pa Thơm</v>
      </c>
      <c r="C114" s="167">
        <f t="shared" si="77"/>
        <v>0</v>
      </c>
      <c r="D114" s="154">
        <f t="shared" si="77"/>
        <v>19000</v>
      </c>
      <c r="E114" s="154">
        <f t="shared" si="77"/>
        <v>19000</v>
      </c>
      <c r="F114" s="154">
        <f t="shared" si="77"/>
        <v>0</v>
      </c>
      <c r="G114" s="154">
        <f t="shared" si="77"/>
        <v>0</v>
      </c>
      <c r="H114" s="154">
        <f t="shared" si="77"/>
        <v>19000</v>
      </c>
      <c r="I114" s="154">
        <f t="shared" si="77"/>
        <v>19000</v>
      </c>
      <c r="J114" s="154">
        <f t="shared" si="77"/>
        <v>0</v>
      </c>
      <c r="K114" s="154">
        <f t="shared" si="77"/>
        <v>19000</v>
      </c>
      <c r="L114" s="154">
        <f t="shared" si="77"/>
        <v>19000</v>
      </c>
      <c r="M114" s="154">
        <f t="shared" si="77"/>
        <v>0</v>
      </c>
      <c r="N114" s="154">
        <f t="shared" si="77"/>
        <v>0</v>
      </c>
      <c r="O114" s="154">
        <f t="shared" si="77"/>
        <v>0</v>
      </c>
      <c r="P114" s="154">
        <f t="shared" si="77"/>
        <v>0</v>
      </c>
      <c r="Q114" s="154">
        <f t="shared" si="77"/>
        <v>13300</v>
      </c>
      <c r="R114" s="154"/>
      <c r="S114" s="154"/>
      <c r="T114" s="154">
        <f t="shared" si="77"/>
        <v>0</v>
      </c>
      <c r="U114" s="154"/>
      <c r="V114" s="154"/>
      <c r="W114" s="154">
        <f t="shared" si="77"/>
        <v>5700</v>
      </c>
      <c r="X114" s="154"/>
      <c r="Y114" s="154"/>
      <c r="Z114" s="154">
        <f t="shared" si="77"/>
        <v>0</v>
      </c>
      <c r="AA114" s="154"/>
      <c r="AB114" s="154"/>
      <c r="AC114" s="154">
        <f t="shared" si="77"/>
        <v>0</v>
      </c>
      <c r="AD114" s="154"/>
      <c r="AE114" s="154"/>
      <c r="AF114" s="154">
        <f t="shared" si="77"/>
        <v>0</v>
      </c>
      <c r="AG114" s="154"/>
      <c r="AH114" s="154"/>
      <c r="AI114" s="154">
        <f t="shared" si="77"/>
        <v>0</v>
      </c>
      <c r="AJ114" s="154"/>
      <c r="AK114" s="154"/>
      <c r="AL114" s="154">
        <f t="shared" si="77"/>
        <v>0</v>
      </c>
      <c r="AM114" s="154"/>
      <c r="AN114" s="154"/>
      <c r="AO114" s="167">
        <f t="shared" si="77"/>
        <v>0</v>
      </c>
      <c r="AP114" s="167">
        <f t="shared" si="77"/>
        <v>0</v>
      </c>
      <c r="AQ114" s="167">
        <f t="shared" si="77"/>
        <v>0</v>
      </c>
      <c r="AR114" s="167">
        <f t="shared" si="77"/>
        <v>0</v>
      </c>
      <c r="AS114" s="167">
        <f t="shared" si="77"/>
        <v>0</v>
      </c>
      <c r="AT114" s="167">
        <f t="shared" si="77"/>
        <v>0</v>
      </c>
      <c r="AU114" s="167"/>
      <c r="AV114" s="167"/>
      <c r="AW114" s="131"/>
      <c r="AX114" s="167"/>
      <c r="AY114" s="131"/>
      <c r="AZ114" s="152"/>
      <c r="BA114" s="131"/>
      <c r="BB114" s="167"/>
      <c r="BC114" s="167"/>
    </row>
    <row r="115" spans="1:55" s="165" customFormat="1" ht="15.75">
      <c r="A115" s="169" t="s">
        <v>39</v>
      </c>
      <c r="B115" s="162" t="str">
        <f>B682</f>
        <v>HUYỆN TUẦN GIÁO</v>
      </c>
      <c r="C115" s="162">
        <f t="shared" ref="C115:AT115" si="78">C682</f>
        <v>0</v>
      </c>
      <c r="D115" s="163">
        <f t="shared" si="78"/>
        <v>382767.85485</v>
      </c>
      <c r="E115" s="163">
        <f t="shared" si="78"/>
        <v>347320.06400000001</v>
      </c>
      <c r="F115" s="163">
        <f t="shared" si="78"/>
        <v>3947.3059999999996</v>
      </c>
      <c r="G115" s="163">
        <f t="shared" si="78"/>
        <v>3610.42</v>
      </c>
      <c r="H115" s="163">
        <f t="shared" si="78"/>
        <v>330804.95185000001</v>
      </c>
      <c r="I115" s="163">
        <f>I682</f>
        <v>318230.09700000001</v>
      </c>
      <c r="J115" s="163">
        <f t="shared" si="78"/>
        <v>12574.854850000002</v>
      </c>
      <c r="K115" s="163">
        <f t="shared" si="78"/>
        <v>66733</v>
      </c>
      <c r="L115" s="163">
        <f t="shared" si="78"/>
        <v>66733</v>
      </c>
      <c r="M115" s="163">
        <f t="shared" si="78"/>
        <v>0</v>
      </c>
      <c r="N115" s="163">
        <f t="shared" si="78"/>
        <v>264071.95185000001</v>
      </c>
      <c r="O115" s="163">
        <f t="shared" si="78"/>
        <v>251497.09700000001</v>
      </c>
      <c r="P115" s="163">
        <f t="shared" si="78"/>
        <v>12574.854850000002</v>
      </c>
      <c r="Q115" s="163">
        <f t="shared" si="78"/>
        <v>1257.1469999999999</v>
      </c>
      <c r="R115" s="163"/>
      <c r="S115" s="163"/>
      <c r="T115" s="163">
        <f t="shared" si="78"/>
        <v>0</v>
      </c>
      <c r="U115" s="163"/>
      <c r="V115" s="163"/>
      <c r="W115" s="163">
        <f t="shared" si="78"/>
        <v>99375</v>
      </c>
      <c r="X115" s="163"/>
      <c r="Y115" s="163"/>
      <c r="Z115" s="163">
        <f t="shared" si="78"/>
        <v>0</v>
      </c>
      <c r="AA115" s="163"/>
      <c r="AB115" s="163"/>
      <c r="AC115" s="163">
        <f t="shared" si="78"/>
        <v>121436</v>
      </c>
      <c r="AD115" s="163"/>
      <c r="AE115" s="163"/>
      <c r="AF115" s="163">
        <f t="shared" si="78"/>
        <v>0</v>
      </c>
      <c r="AG115" s="163"/>
      <c r="AH115" s="163"/>
      <c r="AI115" s="163">
        <f t="shared" si="78"/>
        <v>96161.95</v>
      </c>
      <c r="AJ115" s="163"/>
      <c r="AK115" s="163"/>
      <c r="AL115" s="163">
        <f t="shared" si="78"/>
        <v>0</v>
      </c>
      <c r="AM115" s="163"/>
      <c r="AN115" s="163"/>
      <c r="AO115" s="163">
        <f t="shared" si="78"/>
        <v>0</v>
      </c>
      <c r="AP115" s="163">
        <f t="shared" si="78"/>
        <v>0</v>
      </c>
      <c r="AQ115" s="163">
        <f t="shared" si="78"/>
        <v>0</v>
      </c>
      <c r="AR115" s="163">
        <f t="shared" si="78"/>
        <v>0</v>
      </c>
      <c r="AS115" s="163">
        <f t="shared" si="78"/>
        <v>0</v>
      </c>
      <c r="AT115" s="163">
        <f t="shared" si="78"/>
        <v>0</v>
      </c>
      <c r="AU115" s="162"/>
      <c r="AV115" s="162"/>
      <c r="AW115" s="160"/>
      <c r="AX115" s="162"/>
      <c r="AY115" s="160"/>
      <c r="AZ115" s="164"/>
      <c r="BA115" s="160"/>
      <c r="BB115" s="181"/>
      <c r="BC115" s="162"/>
    </row>
    <row r="116" spans="1:55" s="165" customFormat="1" ht="31.5">
      <c r="A116" s="147" t="s">
        <v>612</v>
      </c>
      <c r="B116" s="158" t="s">
        <v>613</v>
      </c>
      <c r="C116" s="162"/>
      <c r="D116" s="163">
        <f>D130+D139+D146+D158</f>
        <v>123796</v>
      </c>
      <c r="E116" s="163">
        <f t="shared" ref="E116:M116" si="79">E130+E139+E146+E158</f>
        <v>111147.75</v>
      </c>
      <c r="F116" s="163">
        <f t="shared" si="79"/>
        <v>0</v>
      </c>
      <c r="G116" s="163">
        <f t="shared" si="79"/>
        <v>0</v>
      </c>
      <c r="H116" s="163">
        <f t="shared" si="79"/>
        <v>85668.203000000009</v>
      </c>
      <c r="I116" s="163">
        <f>I130+I139+I146+I158</f>
        <v>85668.203000000009</v>
      </c>
      <c r="J116" s="163">
        <f t="shared" si="79"/>
        <v>0</v>
      </c>
      <c r="K116" s="163">
        <f t="shared" si="79"/>
        <v>0</v>
      </c>
      <c r="L116" s="163">
        <f t="shared" si="79"/>
        <v>0</v>
      </c>
      <c r="M116" s="163">
        <f t="shared" si="79"/>
        <v>0</v>
      </c>
      <c r="N116" s="163">
        <f>N130+N139+N146+N158</f>
        <v>85668.203000000009</v>
      </c>
      <c r="O116" s="163">
        <f>O130+O139+O146+O158</f>
        <v>85668.203000000009</v>
      </c>
      <c r="P116" s="163">
        <f t="shared" ref="P116:AL116" si="80">P130+P139+P146+P158</f>
        <v>0</v>
      </c>
      <c r="Q116" s="163">
        <f t="shared" si="80"/>
        <v>764.45299999999997</v>
      </c>
      <c r="R116" s="163"/>
      <c r="S116" s="163"/>
      <c r="T116" s="163">
        <f t="shared" si="80"/>
        <v>0</v>
      </c>
      <c r="U116" s="163"/>
      <c r="V116" s="163"/>
      <c r="W116" s="163">
        <f t="shared" si="80"/>
        <v>24875</v>
      </c>
      <c r="X116" s="163"/>
      <c r="Y116" s="163"/>
      <c r="Z116" s="163">
        <f t="shared" si="80"/>
        <v>0</v>
      </c>
      <c r="AA116" s="163"/>
      <c r="AB116" s="163"/>
      <c r="AC116" s="163">
        <f t="shared" si="80"/>
        <v>32440</v>
      </c>
      <c r="AD116" s="163"/>
      <c r="AE116" s="163"/>
      <c r="AF116" s="163">
        <f t="shared" si="80"/>
        <v>0</v>
      </c>
      <c r="AG116" s="163"/>
      <c r="AH116" s="163"/>
      <c r="AI116" s="163">
        <f t="shared" si="80"/>
        <v>27588.75</v>
      </c>
      <c r="AJ116" s="163"/>
      <c r="AK116" s="163"/>
      <c r="AL116" s="163">
        <f t="shared" si="80"/>
        <v>0</v>
      </c>
      <c r="AM116" s="163"/>
      <c r="AN116" s="163"/>
      <c r="AO116" s="163"/>
      <c r="AP116" s="163"/>
      <c r="AQ116" s="163"/>
      <c r="AR116" s="163"/>
      <c r="AS116" s="163"/>
      <c r="AT116" s="163"/>
      <c r="AU116" s="162"/>
      <c r="AV116" s="162"/>
      <c r="AW116" s="160"/>
      <c r="AX116" s="162"/>
      <c r="AY116" s="160"/>
      <c r="AZ116" s="164"/>
      <c r="BA116" s="160"/>
      <c r="BB116" s="181"/>
      <c r="BC116" s="162"/>
    </row>
    <row r="117" spans="1:55" s="168" customFormat="1" ht="15.75">
      <c r="A117" s="128">
        <v>1</v>
      </c>
      <c r="B117" s="167" t="s">
        <v>630</v>
      </c>
      <c r="C117" s="167"/>
      <c r="D117" s="154">
        <f>D143+D147</f>
        <v>13800</v>
      </c>
      <c r="E117" s="154">
        <f t="shared" ref="E117:M117" si="81">E143+E147</f>
        <v>9685</v>
      </c>
      <c r="F117" s="154">
        <f t="shared" si="81"/>
        <v>979.36500000000001</v>
      </c>
      <c r="G117" s="154">
        <f t="shared" si="81"/>
        <v>729.36500000000001</v>
      </c>
      <c r="H117" s="154">
        <f t="shared" si="81"/>
        <v>8955.6350000000002</v>
      </c>
      <c r="I117" s="154">
        <f t="shared" si="81"/>
        <v>8955.6350000000002</v>
      </c>
      <c r="J117" s="154">
        <f t="shared" si="81"/>
        <v>0</v>
      </c>
      <c r="K117" s="154">
        <f t="shared" si="81"/>
        <v>0</v>
      </c>
      <c r="L117" s="154">
        <f t="shared" si="81"/>
        <v>0</v>
      </c>
      <c r="M117" s="154">
        <f t="shared" si="81"/>
        <v>0</v>
      </c>
      <c r="N117" s="154">
        <f>N143+N147</f>
        <v>8955.6350000000002</v>
      </c>
      <c r="O117" s="154">
        <f t="shared" ref="O117:AL117" si="82">O143+O147</f>
        <v>8955.6350000000002</v>
      </c>
      <c r="P117" s="154">
        <f t="shared" si="82"/>
        <v>0</v>
      </c>
      <c r="Q117" s="154">
        <f t="shared" si="82"/>
        <v>120.63500000000001</v>
      </c>
      <c r="R117" s="154"/>
      <c r="S117" s="154"/>
      <c r="T117" s="154">
        <f t="shared" si="82"/>
        <v>0</v>
      </c>
      <c r="U117" s="154"/>
      <c r="V117" s="154"/>
      <c r="W117" s="154">
        <f t="shared" si="82"/>
        <v>3875</v>
      </c>
      <c r="X117" s="154"/>
      <c r="Y117" s="154"/>
      <c r="Z117" s="154">
        <f t="shared" si="82"/>
        <v>0</v>
      </c>
      <c r="AA117" s="154"/>
      <c r="AB117" s="154"/>
      <c r="AC117" s="154">
        <f t="shared" si="82"/>
        <v>3540</v>
      </c>
      <c r="AD117" s="154"/>
      <c r="AE117" s="154"/>
      <c r="AF117" s="154">
        <f t="shared" si="82"/>
        <v>0</v>
      </c>
      <c r="AG117" s="154"/>
      <c r="AH117" s="154"/>
      <c r="AI117" s="154">
        <f t="shared" si="82"/>
        <v>1420</v>
      </c>
      <c r="AJ117" s="154"/>
      <c r="AK117" s="154"/>
      <c r="AL117" s="154">
        <f t="shared" si="82"/>
        <v>0</v>
      </c>
      <c r="AM117" s="154"/>
      <c r="AN117" s="154"/>
      <c r="AO117" s="154"/>
      <c r="AP117" s="154"/>
      <c r="AQ117" s="154"/>
      <c r="AR117" s="154"/>
      <c r="AS117" s="154"/>
      <c r="AT117" s="154"/>
      <c r="AU117" s="167"/>
      <c r="AV117" s="167"/>
      <c r="AW117" s="131"/>
      <c r="AX117" s="167"/>
      <c r="AY117" s="131"/>
      <c r="AZ117" s="152"/>
      <c r="BA117" s="131"/>
      <c r="BB117" s="182"/>
      <c r="BC117" s="167"/>
    </row>
    <row r="118" spans="1:55" s="168" customFormat="1" ht="15.75">
      <c r="A118" s="128">
        <v>2</v>
      </c>
      <c r="B118" s="167" t="s">
        <v>631</v>
      </c>
      <c r="C118" s="167"/>
      <c r="D118" s="154">
        <f>D141+D148+D159</f>
        <v>46473</v>
      </c>
      <c r="E118" s="154">
        <f t="shared" ref="E118:M118" si="83">E141+E148+E159</f>
        <v>44171.75</v>
      </c>
      <c r="F118" s="154">
        <f t="shared" si="83"/>
        <v>3985</v>
      </c>
      <c r="G118" s="154">
        <f t="shared" si="83"/>
        <v>3808</v>
      </c>
      <c r="H118" s="154">
        <f t="shared" si="83"/>
        <v>40363.75</v>
      </c>
      <c r="I118" s="154">
        <f t="shared" si="83"/>
        <v>40363.75</v>
      </c>
      <c r="J118" s="154">
        <f t="shared" si="83"/>
        <v>0</v>
      </c>
      <c r="K118" s="154">
        <f t="shared" si="83"/>
        <v>0</v>
      </c>
      <c r="L118" s="154">
        <f t="shared" si="83"/>
        <v>0</v>
      </c>
      <c r="M118" s="154">
        <f t="shared" si="83"/>
        <v>0</v>
      </c>
      <c r="N118" s="154">
        <f>N141+N148+N159</f>
        <v>40363.75</v>
      </c>
      <c r="O118" s="154">
        <f t="shared" ref="O118:AI118" si="84">O141+O148+O159</f>
        <v>40363.75</v>
      </c>
      <c r="P118" s="154">
        <f t="shared" si="84"/>
        <v>0</v>
      </c>
      <c r="Q118" s="154">
        <f t="shared" si="84"/>
        <v>15</v>
      </c>
      <c r="R118" s="154"/>
      <c r="S118" s="154"/>
      <c r="T118" s="154">
        <f t="shared" si="84"/>
        <v>0</v>
      </c>
      <c r="U118" s="154"/>
      <c r="V118" s="154"/>
      <c r="W118" s="154">
        <f t="shared" si="84"/>
        <v>15000</v>
      </c>
      <c r="X118" s="154"/>
      <c r="Y118" s="154"/>
      <c r="Z118" s="154">
        <f t="shared" si="84"/>
        <v>0</v>
      </c>
      <c r="AA118" s="154"/>
      <c r="AB118" s="154"/>
      <c r="AC118" s="154">
        <f t="shared" si="84"/>
        <v>13000</v>
      </c>
      <c r="AD118" s="154"/>
      <c r="AE118" s="154"/>
      <c r="AF118" s="154">
        <f t="shared" si="84"/>
        <v>0</v>
      </c>
      <c r="AG118" s="154"/>
      <c r="AH118" s="154"/>
      <c r="AI118" s="154">
        <f t="shared" si="84"/>
        <v>12348.75</v>
      </c>
      <c r="AJ118" s="154"/>
      <c r="AK118" s="154"/>
      <c r="AL118" s="154"/>
      <c r="AM118" s="154"/>
      <c r="AN118" s="154"/>
      <c r="AO118" s="154"/>
      <c r="AP118" s="154"/>
      <c r="AQ118" s="154"/>
      <c r="AR118" s="154"/>
      <c r="AS118" s="154"/>
      <c r="AT118" s="154"/>
      <c r="AU118" s="167"/>
      <c r="AV118" s="167"/>
      <c r="AW118" s="131"/>
      <c r="AX118" s="167"/>
      <c r="AY118" s="131"/>
      <c r="AZ118" s="152"/>
      <c r="BA118" s="131"/>
      <c r="BB118" s="182"/>
      <c r="BC118" s="167"/>
    </row>
    <row r="119" spans="1:55" s="168" customFormat="1" ht="15.75">
      <c r="A119" s="128">
        <v>3</v>
      </c>
      <c r="B119" s="167" t="s">
        <v>632</v>
      </c>
      <c r="C119" s="167"/>
      <c r="D119" s="154">
        <f>D149</f>
        <v>4000</v>
      </c>
      <c r="E119" s="154">
        <f t="shared" ref="E119:M122" si="85">E149</f>
        <v>2090</v>
      </c>
      <c r="F119" s="154">
        <f t="shared" si="85"/>
        <v>0</v>
      </c>
      <c r="G119" s="154">
        <f t="shared" si="85"/>
        <v>0</v>
      </c>
      <c r="H119" s="154">
        <f t="shared" si="85"/>
        <v>2090</v>
      </c>
      <c r="I119" s="154">
        <f t="shared" si="85"/>
        <v>2090</v>
      </c>
      <c r="J119" s="154">
        <f t="shared" si="85"/>
        <v>0</v>
      </c>
      <c r="K119" s="154">
        <f t="shared" si="85"/>
        <v>0</v>
      </c>
      <c r="L119" s="154">
        <f t="shared" si="85"/>
        <v>0</v>
      </c>
      <c r="M119" s="154">
        <f t="shared" si="85"/>
        <v>0</v>
      </c>
      <c r="N119" s="154">
        <f>N149</f>
        <v>2090</v>
      </c>
      <c r="O119" s="154">
        <f t="shared" ref="O119:AI122" si="86">O149</f>
        <v>2090</v>
      </c>
      <c r="P119" s="154">
        <f t="shared" si="86"/>
        <v>0</v>
      </c>
      <c r="Q119" s="154">
        <f t="shared" si="86"/>
        <v>0</v>
      </c>
      <c r="R119" s="154"/>
      <c r="S119" s="154"/>
      <c r="T119" s="154">
        <f t="shared" si="86"/>
        <v>0</v>
      </c>
      <c r="U119" s="154"/>
      <c r="V119" s="154"/>
      <c r="W119" s="154">
        <f t="shared" si="86"/>
        <v>0</v>
      </c>
      <c r="X119" s="154"/>
      <c r="Y119" s="154"/>
      <c r="Z119" s="154">
        <f t="shared" si="86"/>
        <v>0</v>
      </c>
      <c r="AA119" s="154"/>
      <c r="AB119" s="154"/>
      <c r="AC119" s="154">
        <f t="shared" si="86"/>
        <v>0</v>
      </c>
      <c r="AD119" s="154"/>
      <c r="AE119" s="154"/>
      <c r="AF119" s="154">
        <f t="shared" si="86"/>
        <v>0</v>
      </c>
      <c r="AG119" s="154"/>
      <c r="AH119" s="154"/>
      <c r="AI119" s="154">
        <f t="shared" si="86"/>
        <v>2090</v>
      </c>
      <c r="AJ119" s="154"/>
      <c r="AK119" s="154"/>
      <c r="AL119" s="154"/>
      <c r="AM119" s="154"/>
      <c r="AN119" s="154"/>
      <c r="AO119" s="154"/>
      <c r="AP119" s="154"/>
      <c r="AQ119" s="154"/>
      <c r="AR119" s="154"/>
      <c r="AS119" s="154"/>
      <c r="AT119" s="154"/>
      <c r="AU119" s="167"/>
      <c r="AV119" s="167"/>
      <c r="AW119" s="131"/>
      <c r="AX119" s="167"/>
      <c r="AY119" s="131"/>
      <c r="AZ119" s="152"/>
      <c r="BA119" s="131"/>
      <c r="BB119" s="182"/>
      <c r="BC119" s="167"/>
    </row>
    <row r="120" spans="1:55" s="168" customFormat="1" ht="15.75">
      <c r="A120" s="128">
        <v>4</v>
      </c>
      <c r="B120" s="167" t="s">
        <v>633</v>
      </c>
      <c r="C120" s="167"/>
      <c r="D120" s="154">
        <f>D150</f>
        <v>3500</v>
      </c>
      <c r="E120" s="154">
        <f t="shared" si="85"/>
        <v>3325</v>
      </c>
      <c r="F120" s="154">
        <f t="shared" si="85"/>
        <v>0</v>
      </c>
      <c r="G120" s="154">
        <f t="shared" si="85"/>
        <v>0</v>
      </c>
      <c r="H120" s="154">
        <f t="shared" si="85"/>
        <v>3325</v>
      </c>
      <c r="I120" s="154">
        <f t="shared" si="85"/>
        <v>3325</v>
      </c>
      <c r="J120" s="154">
        <f t="shared" si="85"/>
        <v>0</v>
      </c>
      <c r="K120" s="154">
        <f t="shared" si="85"/>
        <v>0</v>
      </c>
      <c r="L120" s="154">
        <f t="shared" si="85"/>
        <v>0</v>
      </c>
      <c r="M120" s="154">
        <f t="shared" si="85"/>
        <v>0</v>
      </c>
      <c r="N120" s="154">
        <f>N150</f>
        <v>3325</v>
      </c>
      <c r="O120" s="154">
        <f t="shared" si="86"/>
        <v>3325</v>
      </c>
      <c r="P120" s="154">
        <f t="shared" si="86"/>
        <v>0</v>
      </c>
      <c r="Q120" s="154">
        <f t="shared" si="86"/>
        <v>0</v>
      </c>
      <c r="R120" s="154"/>
      <c r="S120" s="154"/>
      <c r="T120" s="154">
        <f t="shared" si="86"/>
        <v>0</v>
      </c>
      <c r="U120" s="154"/>
      <c r="V120" s="154"/>
      <c r="W120" s="154">
        <f t="shared" si="86"/>
        <v>0</v>
      </c>
      <c r="X120" s="154"/>
      <c r="Y120" s="154"/>
      <c r="Z120" s="154">
        <f t="shared" si="86"/>
        <v>0</v>
      </c>
      <c r="AA120" s="154"/>
      <c r="AB120" s="154"/>
      <c r="AC120" s="154">
        <f t="shared" si="86"/>
        <v>1500</v>
      </c>
      <c r="AD120" s="154"/>
      <c r="AE120" s="154"/>
      <c r="AF120" s="154">
        <f t="shared" si="86"/>
        <v>0</v>
      </c>
      <c r="AG120" s="154"/>
      <c r="AH120" s="154"/>
      <c r="AI120" s="154">
        <f t="shared" si="86"/>
        <v>1825</v>
      </c>
      <c r="AJ120" s="154"/>
      <c r="AK120" s="154"/>
      <c r="AL120" s="154">
        <f t="shared" ref="AL120:AL122" si="87">AL150</f>
        <v>0</v>
      </c>
      <c r="AM120" s="154"/>
      <c r="AN120" s="154"/>
      <c r="AO120" s="154"/>
      <c r="AP120" s="154"/>
      <c r="AQ120" s="154"/>
      <c r="AR120" s="154"/>
      <c r="AS120" s="154"/>
      <c r="AT120" s="154"/>
      <c r="AU120" s="167"/>
      <c r="AV120" s="167"/>
      <c r="AW120" s="131"/>
      <c r="AX120" s="167"/>
      <c r="AY120" s="131"/>
      <c r="AZ120" s="152"/>
      <c r="BA120" s="131"/>
      <c r="BB120" s="182"/>
      <c r="BC120" s="167"/>
    </row>
    <row r="121" spans="1:55" s="168" customFormat="1" ht="15.75">
      <c r="A121" s="128">
        <v>5</v>
      </c>
      <c r="B121" s="167" t="s">
        <v>634</v>
      </c>
      <c r="C121" s="167"/>
      <c r="D121" s="154">
        <f>D151</f>
        <v>5000</v>
      </c>
      <c r="E121" s="154">
        <f t="shared" si="85"/>
        <v>4750</v>
      </c>
      <c r="F121" s="154">
        <f t="shared" si="85"/>
        <v>0</v>
      </c>
      <c r="G121" s="154">
        <f t="shared" si="85"/>
        <v>0</v>
      </c>
      <c r="H121" s="154">
        <f t="shared" si="85"/>
        <v>4750</v>
      </c>
      <c r="I121" s="154">
        <f t="shared" si="85"/>
        <v>4750</v>
      </c>
      <c r="J121" s="154">
        <f t="shared" si="85"/>
        <v>0</v>
      </c>
      <c r="K121" s="154">
        <f t="shared" si="85"/>
        <v>0</v>
      </c>
      <c r="L121" s="154">
        <f t="shared" si="85"/>
        <v>0</v>
      </c>
      <c r="M121" s="154">
        <f t="shared" si="85"/>
        <v>0</v>
      </c>
      <c r="N121" s="154">
        <f>N151</f>
        <v>4750</v>
      </c>
      <c r="O121" s="154">
        <f t="shared" si="86"/>
        <v>4750</v>
      </c>
      <c r="P121" s="154">
        <f t="shared" si="86"/>
        <v>0</v>
      </c>
      <c r="Q121" s="154">
        <f t="shared" si="86"/>
        <v>0</v>
      </c>
      <c r="R121" s="154"/>
      <c r="S121" s="154"/>
      <c r="T121" s="154">
        <f t="shared" si="86"/>
        <v>0</v>
      </c>
      <c r="U121" s="154"/>
      <c r="V121" s="154"/>
      <c r="W121" s="154">
        <f t="shared" si="86"/>
        <v>0</v>
      </c>
      <c r="X121" s="154"/>
      <c r="Y121" s="154"/>
      <c r="Z121" s="154">
        <f t="shared" si="86"/>
        <v>0</v>
      </c>
      <c r="AA121" s="154"/>
      <c r="AB121" s="154"/>
      <c r="AC121" s="154">
        <f t="shared" si="86"/>
        <v>2500</v>
      </c>
      <c r="AD121" s="154"/>
      <c r="AE121" s="154"/>
      <c r="AF121" s="154">
        <f t="shared" si="86"/>
        <v>0</v>
      </c>
      <c r="AG121" s="154"/>
      <c r="AH121" s="154"/>
      <c r="AI121" s="154">
        <f t="shared" si="86"/>
        <v>2250</v>
      </c>
      <c r="AJ121" s="154"/>
      <c r="AK121" s="154"/>
      <c r="AL121" s="154">
        <f t="shared" si="87"/>
        <v>0</v>
      </c>
      <c r="AM121" s="154"/>
      <c r="AN121" s="154"/>
      <c r="AO121" s="154"/>
      <c r="AP121" s="154"/>
      <c r="AQ121" s="154"/>
      <c r="AR121" s="154"/>
      <c r="AS121" s="154"/>
      <c r="AT121" s="154"/>
      <c r="AU121" s="167"/>
      <c r="AV121" s="167"/>
      <c r="AW121" s="131"/>
      <c r="AX121" s="167"/>
      <c r="AY121" s="131"/>
      <c r="AZ121" s="152"/>
      <c r="BA121" s="131"/>
      <c r="BB121" s="182"/>
      <c r="BC121" s="167"/>
    </row>
    <row r="122" spans="1:55" s="168" customFormat="1" ht="15.75">
      <c r="A122" s="128">
        <v>6</v>
      </c>
      <c r="B122" s="167" t="s">
        <v>635</v>
      </c>
      <c r="C122" s="167"/>
      <c r="D122" s="154">
        <f>D152</f>
        <v>3000</v>
      </c>
      <c r="E122" s="154">
        <f t="shared" si="85"/>
        <v>2850</v>
      </c>
      <c r="F122" s="154">
        <f t="shared" si="85"/>
        <v>0</v>
      </c>
      <c r="G122" s="154">
        <f t="shared" si="85"/>
        <v>0</v>
      </c>
      <c r="H122" s="154">
        <f t="shared" si="85"/>
        <v>2850</v>
      </c>
      <c r="I122" s="154">
        <f t="shared" si="85"/>
        <v>2850</v>
      </c>
      <c r="J122" s="154">
        <f t="shared" si="85"/>
        <v>0</v>
      </c>
      <c r="K122" s="154">
        <f t="shared" si="85"/>
        <v>0</v>
      </c>
      <c r="L122" s="154">
        <f t="shared" si="85"/>
        <v>0</v>
      </c>
      <c r="M122" s="154">
        <f t="shared" si="85"/>
        <v>0</v>
      </c>
      <c r="N122" s="154">
        <f>N152</f>
        <v>2850</v>
      </c>
      <c r="O122" s="154">
        <f t="shared" si="86"/>
        <v>2850</v>
      </c>
      <c r="P122" s="154">
        <f t="shared" si="86"/>
        <v>0</v>
      </c>
      <c r="Q122" s="154">
        <f t="shared" si="86"/>
        <v>0</v>
      </c>
      <c r="R122" s="154"/>
      <c r="S122" s="154"/>
      <c r="T122" s="154">
        <f t="shared" si="86"/>
        <v>0</v>
      </c>
      <c r="U122" s="154"/>
      <c r="V122" s="154"/>
      <c r="W122" s="154">
        <f t="shared" si="86"/>
        <v>0</v>
      </c>
      <c r="X122" s="154"/>
      <c r="Y122" s="154"/>
      <c r="Z122" s="154">
        <f t="shared" si="86"/>
        <v>0</v>
      </c>
      <c r="AA122" s="154"/>
      <c r="AB122" s="154"/>
      <c r="AC122" s="154">
        <f t="shared" si="86"/>
        <v>1500</v>
      </c>
      <c r="AD122" s="154"/>
      <c r="AE122" s="154"/>
      <c r="AF122" s="154">
        <f t="shared" si="86"/>
        <v>0</v>
      </c>
      <c r="AG122" s="154"/>
      <c r="AH122" s="154"/>
      <c r="AI122" s="154">
        <f t="shared" si="86"/>
        <v>1350</v>
      </c>
      <c r="AJ122" s="154"/>
      <c r="AK122" s="154"/>
      <c r="AL122" s="154">
        <f t="shared" si="87"/>
        <v>0</v>
      </c>
      <c r="AM122" s="154"/>
      <c r="AN122" s="154"/>
      <c r="AO122" s="154"/>
      <c r="AP122" s="154"/>
      <c r="AQ122" s="154"/>
      <c r="AR122" s="154"/>
      <c r="AS122" s="154"/>
      <c r="AT122" s="154"/>
      <c r="AU122" s="167"/>
      <c r="AV122" s="167"/>
      <c r="AW122" s="131"/>
      <c r="AX122" s="167"/>
      <c r="AY122" s="131"/>
      <c r="AZ122" s="152"/>
      <c r="BA122" s="131"/>
      <c r="BB122" s="182"/>
      <c r="BC122" s="167"/>
    </row>
    <row r="123" spans="1:55" s="168" customFormat="1" ht="15.75">
      <c r="A123" s="128">
        <v>7</v>
      </c>
      <c r="B123" s="167" t="s">
        <v>636</v>
      </c>
      <c r="C123" s="167"/>
      <c r="D123" s="154">
        <f>D140+D153</f>
        <v>6573</v>
      </c>
      <c r="E123" s="154">
        <f t="shared" ref="E123:M123" si="88">E140+E153</f>
        <v>6255</v>
      </c>
      <c r="F123" s="154">
        <f t="shared" si="88"/>
        <v>4587.7139999999999</v>
      </c>
      <c r="G123" s="154">
        <f t="shared" si="88"/>
        <v>4364.7139999999999</v>
      </c>
      <c r="H123" s="154">
        <f t="shared" si="88"/>
        <v>1890.2860000000001</v>
      </c>
      <c r="I123" s="154">
        <f t="shared" si="88"/>
        <v>1890.2860000000001</v>
      </c>
      <c r="J123" s="154">
        <f t="shared" si="88"/>
        <v>0</v>
      </c>
      <c r="K123" s="154">
        <f t="shared" si="88"/>
        <v>0</v>
      </c>
      <c r="L123" s="154">
        <f t="shared" si="88"/>
        <v>0</v>
      </c>
      <c r="M123" s="154">
        <f t="shared" si="88"/>
        <v>0</v>
      </c>
      <c r="N123" s="154">
        <f>N140+N153</f>
        <v>1890.2860000000001</v>
      </c>
      <c r="O123" s="154">
        <f t="shared" ref="O123:AL123" si="89">O140+O153</f>
        <v>1890.2860000000001</v>
      </c>
      <c r="P123" s="154">
        <f t="shared" si="89"/>
        <v>0</v>
      </c>
      <c r="Q123" s="154">
        <f t="shared" si="89"/>
        <v>85.286000000000001</v>
      </c>
      <c r="R123" s="154"/>
      <c r="S123" s="154"/>
      <c r="T123" s="154">
        <f t="shared" si="89"/>
        <v>0</v>
      </c>
      <c r="U123" s="154"/>
      <c r="V123" s="154"/>
      <c r="W123" s="154">
        <f t="shared" si="89"/>
        <v>0</v>
      </c>
      <c r="X123" s="154"/>
      <c r="Y123" s="154"/>
      <c r="Z123" s="154">
        <f t="shared" si="89"/>
        <v>0</v>
      </c>
      <c r="AA123" s="154"/>
      <c r="AB123" s="154"/>
      <c r="AC123" s="154">
        <f t="shared" si="89"/>
        <v>0</v>
      </c>
      <c r="AD123" s="154"/>
      <c r="AE123" s="154"/>
      <c r="AF123" s="154">
        <f t="shared" si="89"/>
        <v>0</v>
      </c>
      <c r="AG123" s="154"/>
      <c r="AH123" s="154"/>
      <c r="AI123" s="154">
        <f t="shared" si="89"/>
        <v>1805</v>
      </c>
      <c r="AJ123" s="154"/>
      <c r="AK123" s="154"/>
      <c r="AL123" s="154">
        <f t="shared" si="89"/>
        <v>0</v>
      </c>
      <c r="AM123" s="154"/>
      <c r="AN123" s="154"/>
      <c r="AO123" s="154"/>
      <c r="AP123" s="154"/>
      <c r="AQ123" s="154"/>
      <c r="AR123" s="154"/>
      <c r="AS123" s="154"/>
      <c r="AT123" s="154"/>
      <c r="AU123" s="167"/>
      <c r="AV123" s="167"/>
      <c r="AW123" s="131"/>
      <c r="AX123" s="167"/>
      <c r="AY123" s="131"/>
      <c r="AZ123" s="152"/>
      <c r="BA123" s="131"/>
      <c r="BB123" s="182"/>
      <c r="BC123" s="167"/>
    </row>
    <row r="124" spans="1:55" s="168" customFormat="1" ht="15.75">
      <c r="A124" s="128">
        <v>8</v>
      </c>
      <c r="B124" s="167" t="s">
        <v>637</v>
      </c>
      <c r="C124" s="167"/>
      <c r="D124" s="154">
        <f>D142+D154</f>
        <v>25450</v>
      </c>
      <c r="E124" s="154">
        <f t="shared" ref="E124:M124" si="90">E142+E154</f>
        <v>22821</v>
      </c>
      <c r="F124" s="154">
        <f t="shared" si="90"/>
        <v>18906.468000000001</v>
      </c>
      <c r="G124" s="154">
        <f t="shared" si="90"/>
        <v>16577.468000000001</v>
      </c>
      <c r="H124" s="154">
        <f t="shared" si="90"/>
        <v>6243.5320000000002</v>
      </c>
      <c r="I124" s="154">
        <f t="shared" si="90"/>
        <v>6243.5320000000002</v>
      </c>
      <c r="J124" s="154">
        <f t="shared" si="90"/>
        <v>0</v>
      </c>
      <c r="K124" s="154">
        <f t="shared" si="90"/>
        <v>0</v>
      </c>
      <c r="L124" s="154">
        <f t="shared" si="90"/>
        <v>0</v>
      </c>
      <c r="M124" s="154">
        <f t="shared" si="90"/>
        <v>0</v>
      </c>
      <c r="N124" s="154">
        <f>N142+N154</f>
        <v>6243.5320000000002</v>
      </c>
      <c r="O124" s="154">
        <f t="shared" ref="O124:AT124" si="91">O142+O154</f>
        <v>6243.5320000000002</v>
      </c>
      <c r="P124" s="154">
        <f t="shared" si="91"/>
        <v>0</v>
      </c>
      <c r="Q124" s="154">
        <f t="shared" si="91"/>
        <v>543.53200000000004</v>
      </c>
      <c r="R124" s="154"/>
      <c r="S124" s="154"/>
      <c r="T124" s="154">
        <f t="shared" si="91"/>
        <v>0</v>
      </c>
      <c r="U124" s="154"/>
      <c r="V124" s="154"/>
      <c r="W124" s="154">
        <f t="shared" si="91"/>
        <v>3000</v>
      </c>
      <c r="X124" s="154"/>
      <c r="Y124" s="154"/>
      <c r="Z124" s="154">
        <f t="shared" si="91"/>
        <v>0</v>
      </c>
      <c r="AA124" s="154"/>
      <c r="AB124" s="154"/>
      <c r="AC124" s="154">
        <f t="shared" si="91"/>
        <v>2700</v>
      </c>
      <c r="AD124" s="154"/>
      <c r="AE124" s="154"/>
      <c r="AF124" s="154">
        <f t="shared" si="91"/>
        <v>0</v>
      </c>
      <c r="AG124" s="154"/>
      <c r="AH124" s="154"/>
      <c r="AI124" s="154">
        <f t="shared" si="91"/>
        <v>0</v>
      </c>
      <c r="AJ124" s="154"/>
      <c r="AK124" s="154"/>
      <c r="AL124" s="154">
        <f t="shared" si="91"/>
        <v>0</v>
      </c>
      <c r="AM124" s="154"/>
      <c r="AN124" s="154"/>
      <c r="AO124" s="154">
        <f t="shared" si="91"/>
        <v>0</v>
      </c>
      <c r="AP124" s="154">
        <f t="shared" si="91"/>
        <v>0</v>
      </c>
      <c r="AQ124" s="154">
        <f t="shared" si="91"/>
        <v>0</v>
      </c>
      <c r="AR124" s="154">
        <f t="shared" si="91"/>
        <v>0</v>
      </c>
      <c r="AS124" s="154">
        <f t="shared" si="91"/>
        <v>0</v>
      </c>
      <c r="AT124" s="154">
        <f t="shared" si="91"/>
        <v>0</v>
      </c>
      <c r="AU124" s="167"/>
      <c r="AV124" s="167"/>
      <c r="AW124" s="131"/>
      <c r="AX124" s="167"/>
      <c r="AY124" s="131"/>
      <c r="AZ124" s="152"/>
      <c r="BA124" s="131"/>
      <c r="BB124" s="182"/>
      <c r="BC124" s="167"/>
    </row>
    <row r="125" spans="1:55" s="168" customFormat="1" ht="15.75">
      <c r="A125" s="128">
        <v>9</v>
      </c>
      <c r="B125" s="167" t="s">
        <v>638</v>
      </c>
      <c r="C125" s="167"/>
      <c r="D125" s="154">
        <f>D155+D160</f>
        <v>16000</v>
      </c>
      <c r="E125" s="154">
        <f t="shared" ref="E125:M125" si="92">E155+E160</f>
        <v>15200</v>
      </c>
      <c r="F125" s="154">
        <f t="shared" si="92"/>
        <v>0</v>
      </c>
      <c r="G125" s="154">
        <f t="shared" si="92"/>
        <v>0</v>
      </c>
      <c r="H125" s="154">
        <f t="shared" si="92"/>
        <v>15200</v>
      </c>
      <c r="I125" s="154">
        <f t="shared" si="92"/>
        <v>15200</v>
      </c>
      <c r="J125" s="154">
        <f t="shared" si="92"/>
        <v>0</v>
      </c>
      <c r="K125" s="154">
        <f t="shared" si="92"/>
        <v>0</v>
      </c>
      <c r="L125" s="154">
        <f t="shared" si="92"/>
        <v>0</v>
      </c>
      <c r="M125" s="154">
        <f t="shared" si="92"/>
        <v>0</v>
      </c>
      <c r="N125" s="154">
        <f>N155+N160</f>
        <v>15200</v>
      </c>
      <c r="O125" s="154">
        <f t="shared" ref="O125:AL125" si="93">O155+O160</f>
        <v>15200</v>
      </c>
      <c r="P125" s="154">
        <f t="shared" si="93"/>
        <v>0</v>
      </c>
      <c r="Q125" s="154">
        <f t="shared" si="93"/>
        <v>0</v>
      </c>
      <c r="R125" s="154"/>
      <c r="S125" s="154"/>
      <c r="T125" s="154">
        <f t="shared" si="93"/>
        <v>0</v>
      </c>
      <c r="U125" s="154"/>
      <c r="V125" s="154"/>
      <c r="W125" s="154">
        <f t="shared" si="93"/>
        <v>3000</v>
      </c>
      <c r="X125" s="154"/>
      <c r="Y125" s="154"/>
      <c r="Z125" s="154">
        <f t="shared" si="93"/>
        <v>0</v>
      </c>
      <c r="AA125" s="154"/>
      <c r="AB125" s="154"/>
      <c r="AC125" s="154">
        <f t="shared" si="93"/>
        <v>7700</v>
      </c>
      <c r="AD125" s="154"/>
      <c r="AE125" s="154"/>
      <c r="AF125" s="154">
        <f t="shared" si="93"/>
        <v>0</v>
      </c>
      <c r="AG125" s="154"/>
      <c r="AH125" s="154"/>
      <c r="AI125" s="154">
        <f t="shared" si="93"/>
        <v>4500</v>
      </c>
      <c r="AJ125" s="154"/>
      <c r="AK125" s="154"/>
      <c r="AL125" s="154">
        <f t="shared" si="93"/>
        <v>0</v>
      </c>
      <c r="AM125" s="154"/>
      <c r="AN125" s="154"/>
      <c r="AO125" s="154"/>
      <c r="AP125" s="154"/>
      <c r="AQ125" s="154"/>
      <c r="AR125" s="154"/>
      <c r="AS125" s="154"/>
      <c r="AT125" s="154"/>
      <c r="AU125" s="167"/>
      <c r="AV125" s="167"/>
      <c r="AW125" s="131"/>
      <c r="AX125" s="167"/>
      <c r="AY125" s="131"/>
      <c r="AZ125" s="152"/>
      <c r="BA125" s="131"/>
      <c r="BB125" s="182"/>
      <c r="BC125" s="167"/>
    </row>
    <row r="126" spans="1:55" s="165" customFormat="1" ht="15.75">
      <c r="A126" s="147" t="s">
        <v>615</v>
      </c>
      <c r="B126" s="162" t="s">
        <v>616</v>
      </c>
      <c r="C126" s="162"/>
      <c r="D126" s="163">
        <f>D131+D132+D135+D134+D144+D162+D161+D156</f>
        <v>246397</v>
      </c>
      <c r="E126" s="163">
        <f t="shared" ref="E126:M126" si="94">E131+E132+E135+E134+E144+E162+E161+E156</f>
        <v>236172.31400000001</v>
      </c>
      <c r="F126" s="163">
        <f t="shared" si="94"/>
        <v>3947.3059999999996</v>
      </c>
      <c r="G126" s="163">
        <f t="shared" si="94"/>
        <v>3610.42</v>
      </c>
      <c r="H126" s="163">
        <f t="shared" si="94"/>
        <v>232561.894</v>
      </c>
      <c r="I126" s="163">
        <f>I131+I132+I135+I134+I144+I162+I161+I156</f>
        <v>232561.894</v>
      </c>
      <c r="J126" s="163">
        <f t="shared" si="94"/>
        <v>0</v>
      </c>
      <c r="K126" s="163">
        <f t="shared" si="94"/>
        <v>66733</v>
      </c>
      <c r="L126" s="163">
        <f t="shared" si="94"/>
        <v>66733</v>
      </c>
      <c r="M126" s="163">
        <f t="shared" si="94"/>
        <v>0</v>
      </c>
      <c r="N126" s="163">
        <f>N131+N132+N135+N134+N144+N162+N161+N156</f>
        <v>165828.894</v>
      </c>
      <c r="O126" s="163">
        <f>O131+O132+O135+O134+O144+O162+O161+O156</f>
        <v>165828.894</v>
      </c>
      <c r="P126" s="163">
        <f t="shared" ref="P126:AT126" si="95">P131+P132+P135+P134+P144+P162+P161+P156</f>
        <v>0</v>
      </c>
      <c r="Q126" s="163">
        <f t="shared" si="95"/>
        <v>492.69400000000002</v>
      </c>
      <c r="R126" s="163"/>
      <c r="S126" s="163"/>
      <c r="T126" s="163">
        <f t="shared" si="95"/>
        <v>0</v>
      </c>
      <c r="U126" s="163"/>
      <c r="V126" s="163"/>
      <c r="W126" s="163">
        <f t="shared" si="95"/>
        <v>74500</v>
      </c>
      <c r="X126" s="163"/>
      <c r="Y126" s="163"/>
      <c r="Z126" s="163">
        <f t="shared" si="95"/>
        <v>0</v>
      </c>
      <c r="AA126" s="163"/>
      <c r="AB126" s="163"/>
      <c r="AC126" s="163">
        <f t="shared" si="95"/>
        <v>88996</v>
      </c>
      <c r="AD126" s="163"/>
      <c r="AE126" s="163"/>
      <c r="AF126" s="163">
        <f t="shared" si="95"/>
        <v>0</v>
      </c>
      <c r="AG126" s="163"/>
      <c r="AH126" s="163"/>
      <c r="AI126" s="163">
        <f t="shared" si="95"/>
        <v>68573.2</v>
      </c>
      <c r="AJ126" s="163"/>
      <c r="AK126" s="163"/>
      <c r="AL126" s="163">
        <f t="shared" si="95"/>
        <v>0</v>
      </c>
      <c r="AM126" s="163"/>
      <c r="AN126" s="163"/>
      <c r="AO126" s="163">
        <f t="shared" si="95"/>
        <v>0</v>
      </c>
      <c r="AP126" s="163">
        <f t="shared" si="95"/>
        <v>0</v>
      </c>
      <c r="AQ126" s="163">
        <f t="shared" si="95"/>
        <v>0</v>
      </c>
      <c r="AR126" s="163">
        <f t="shared" si="95"/>
        <v>0</v>
      </c>
      <c r="AS126" s="163">
        <f t="shared" si="95"/>
        <v>0</v>
      </c>
      <c r="AT126" s="163">
        <f t="shared" si="95"/>
        <v>0</v>
      </c>
      <c r="AU126" s="162"/>
      <c r="AV126" s="162"/>
      <c r="AW126" s="160"/>
      <c r="AX126" s="162"/>
      <c r="AY126" s="160"/>
      <c r="AZ126" s="164"/>
      <c r="BA126" s="160"/>
      <c r="BB126" s="181"/>
      <c r="BC126" s="162"/>
    </row>
    <row r="127" spans="1:55" s="168" customFormat="1" ht="31.5">
      <c r="A127" s="169" t="s">
        <v>617</v>
      </c>
      <c r="B127" s="158" t="s">
        <v>639</v>
      </c>
      <c r="C127" s="167"/>
      <c r="D127" s="167"/>
      <c r="E127" s="167"/>
      <c r="F127" s="167"/>
      <c r="G127" s="167"/>
      <c r="H127" s="167"/>
      <c r="I127" s="167"/>
      <c r="J127" s="167"/>
      <c r="K127" s="167"/>
      <c r="L127" s="167"/>
      <c r="M127" s="167"/>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67"/>
      <c r="AV127" s="167"/>
      <c r="AW127" s="131"/>
      <c r="AX127" s="167"/>
      <c r="AY127" s="131"/>
      <c r="AZ127" s="152"/>
      <c r="BA127" s="131"/>
      <c r="BB127" s="182"/>
      <c r="BC127" s="167"/>
    </row>
    <row r="128" spans="1:55" s="168" customFormat="1" ht="15.75">
      <c r="A128" s="128">
        <v>1</v>
      </c>
      <c r="B128" s="167" t="s">
        <v>640</v>
      </c>
      <c r="C128" s="167"/>
      <c r="D128" s="167"/>
      <c r="E128" s="167"/>
      <c r="F128" s="167"/>
      <c r="G128" s="167"/>
      <c r="H128" s="167"/>
      <c r="I128" s="167"/>
      <c r="J128" s="167"/>
      <c r="K128" s="167"/>
      <c r="L128" s="167"/>
      <c r="M128" s="167"/>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67"/>
      <c r="AV128" s="167"/>
      <c r="AW128" s="131"/>
      <c r="AX128" s="167"/>
      <c r="AY128" s="131"/>
      <c r="AZ128" s="152"/>
      <c r="BA128" s="131"/>
      <c r="BB128" s="182"/>
      <c r="BC128" s="167"/>
    </row>
    <row r="129" spans="1:55" s="168" customFormat="1" ht="31.5">
      <c r="A129" s="172" t="str">
        <f>A683</f>
        <v>I</v>
      </c>
      <c r="B129" s="172" t="str">
        <f t="shared" ref="B129:AL129" si="96">B683</f>
        <v>DỰ ÁN 1: Giải quyết tình trạng thiếu đất ở, nhà ở, đất sản xuất, nước sinh hoạt</v>
      </c>
      <c r="C129" s="172">
        <f t="shared" si="96"/>
        <v>0</v>
      </c>
      <c r="D129" s="172">
        <f t="shared" si="96"/>
        <v>14802</v>
      </c>
      <c r="E129" s="172">
        <f t="shared" si="96"/>
        <v>14062</v>
      </c>
      <c r="F129" s="172">
        <f t="shared" si="96"/>
        <v>0</v>
      </c>
      <c r="G129" s="172">
        <f t="shared" si="96"/>
        <v>0</v>
      </c>
      <c r="H129" s="172">
        <f t="shared" si="96"/>
        <v>14062</v>
      </c>
      <c r="I129" s="172">
        <f t="shared" si="96"/>
        <v>14062</v>
      </c>
      <c r="J129" s="172">
        <f t="shared" si="96"/>
        <v>0</v>
      </c>
      <c r="K129" s="172">
        <f t="shared" si="96"/>
        <v>0</v>
      </c>
      <c r="L129" s="172">
        <f t="shared" si="96"/>
        <v>0</v>
      </c>
      <c r="M129" s="172">
        <f t="shared" si="96"/>
        <v>0</v>
      </c>
      <c r="N129" s="172">
        <f t="shared" si="96"/>
        <v>14062</v>
      </c>
      <c r="O129" s="172">
        <f t="shared" si="96"/>
        <v>14062</v>
      </c>
      <c r="P129" s="172">
        <f t="shared" si="96"/>
        <v>0</v>
      </c>
      <c r="Q129" s="172">
        <f t="shared" si="96"/>
        <v>0</v>
      </c>
      <c r="R129" s="172"/>
      <c r="S129" s="172"/>
      <c r="T129" s="172">
        <f t="shared" si="96"/>
        <v>0</v>
      </c>
      <c r="U129" s="172"/>
      <c r="V129" s="172"/>
      <c r="W129" s="172">
        <f t="shared" si="96"/>
        <v>6000</v>
      </c>
      <c r="X129" s="172"/>
      <c r="Y129" s="172"/>
      <c r="Z129" s="172">
        <f t="shared" si="96"/>
        <v>0</v>
      </c>
      <c r="AA129" s="172"/>
      <c r="AB129" s="172"/>
      <c r="AC129" s="172">
        <f t="shared" si="96"/>
        <v>5885</v>
      </c>
      <c r="AD129" s="172"/>
      <c r="AE129" s="172"/>
      <c r="AF129" s="172">
        <f t="shared" si="96"/>
        <v>0</v>
      </c>
      <c r="AG129" s="172"/>
      <c r="AH129" s="172"/>
      <c r="AI129" s="172">
        <f t="shared" si="96"/>
        <v>2177</v>
      </c>
      <c r="AJ129" s="172"/>
      <c r="AK129" s="172"/>
      <c r="AL129" s="172">
        <f t="shared" si="96"/>
        <v>0</v>
      </c>
      <c r="AM129" s="172"/>
      <c r="AN129" s="172"/>
      <c r="AO129" s="154"/>
      <c r="AP129" s="154"/>
      <c r="AQ129" s="154"/>
      <c r="AR129" s="154"/>
      <c r="AS129" s="154"/>
      <c r="AT129" s="154"/>
      <c r="AU129" s="167"/>
      <c r="AV129" s="167"/>
      <c r="AW129" s="131"/>
      <c r="AX129" s="167"/>
      <c r="AY129" s="131"/>
      <c r="AZ129" s="152"/>
      <c r="BA129" s="131"/>
      <c r="BB129" s="182"/>
      <c r="BC129" s="167"/>
    </row>
    <row r="130" spans="1:55" s="168" customFormat="1" ht="31.5">
      <c r="A130" s="169" t="str">
        <f>A685</f>
        <v>a1</v>
      </c>
      <c r="B130" s="172" t="str">
        <f t="shared" ref="B130:AL131" si="97">B685</f>
        <v xml:space="preserve">Các xã thực hiện theo Quyết định số 652/QĐ-TTg ngày 28/5/2022 </v>
      </c>
      <c r="C130" s="169">
        <f t="shared" si="97"/>
        <v>0</v>
      </c>
      <c r="D130" s="169">
        <f t="shared" si="97"/>
        <v>0</v>
      </c>
      <c r="E130" s="169">
        <f t="shared" si="97"/>
        <v>0</v>
      </c>
      <c r="F130" s="169">
        <f t="shared" si="97"/>
        <v>0</v>
      </c>
      <c r="G130" s="169">
        <f t="shared" si="97"/>
        <v>0</v>
      </c>
      <c r="H130" s="169">
        <f t="shared" si="97"/>
        <v>0</v>
      </c>
      <c r="I130" s="169">
        <f t="shared" si="97"/>
        <v>0</v>
      </c>
      <c r="J130" s="169">
        <f t="shared" si="97"/>
        <v>0</v>
      </c>
      <c r="K130" s="169">
        <f t="shared" si="97"/>
        <v>0</v>
      </c>
      <c r="L130" s="169">
        <f t="shared" si="97"/>
        <v>0</v>
      </c>
      <c r="M130" s="169">
        <f t="shared" si="97"/>
        <v>0</v>
      </c>
      <c r="N130" s="169">
        <f t="shared" si="97"/>
        <v>0</v>
      </c>
      <c r="O130" s="169">
        <f t="shared" si="97"/>
        <v>0</v>
      </c>
      <c r="P130" s="169">
        <f t="shared" si="97"/>
        <v>0</v>
      </c>
      <c r="Q130" s="169">
        <f t="shared" si="97"/>
        <v>0</v>
      </c>
      <c r="R130" s="169"/>
      <c r="S130" s="169"/>
      <c r="T130" s="169">
        <f t="shared" si="97"/>
        <v>0</v>
      </c>
      <c r="U130" s="169"/>
      <c r="V130" s="169"/>
      <c r="W130" s="169">
        <f t="shared" si="97"/>
        <v>0</v>
      </c>
      <c r="X130" s="169"/>
      <c r="Y130" s="169"/>
      <c r="Z130" s="169">
        <f t="shared" si="97"/>
        <v>0</v>
      </c>
      <c r="AA130" s="169"/>
      <c r="AB130" s="169"/>
      <c r="AC130" s="169">
        <f t="shared" si="97"/>
        <v>0</v>
      </c>
      <c r="AD130" s="169"/>
      <c r="AE130" s="169"/>
      <c r="AF130" s="169">
        <f t="shared" si="97"/>
        <v>0</v>
      </c>
      <c r="AG130" s="169"/>
      <c r="AH130" s="169"/>
      <c r="AI130" s="169">
        <f t="shared" si="97"/>
        <v>0</v>
      </c>
      <c r="AJ130" s="169"/>
      <c r="AK130" s="169"/>
      <c r="AL130" s="169">
        <f t="shared" si="97"/>
        <v>0</v>
      </c>
      <c r="AM130" s="169"/>
      <c r="AN130" s="169"/>
      <c r="AO130" s="154"/>
      <c r="AP130" s="154"/>
      <c r="AQ130" s="154"/>
      <c r="AR130" s="154"/>
      <c r="AS130" s="154"/>
      <c r="AT130" s="154"/>
      <c r="AU130" s="167"/>
      <c r="AV130" s="167"/>
      <c r="AW130" s="131"/>
      <c r="AX130" s="167"/>
      <c r="AY130" s="131"/>
      <c r="AZ130" s="152"/>
      <c r="BA130" s="131"/>
      <c r="BB130" s="182"/>
      <c r="BC130" s="167"/>
    </row>
    <row r="131" spans="1:55" s="168" customFormat="1" ht="15.75">
      <c r="A131" s="169" t="str">
        <f>A686</f>
        <v>a2)</v>
      </c>
      <c r="B131" s="172" t="str">
        <f t="shared" si="97"/>
        <v>Các xã còn lại</v>
      </c>
      <c r="C131" s="169">
        <f t="shared" si="97"/>
        <v>0</v>
      </c>
      <c r="D131" s="169">
        <f t="shared" si="97"/>
        <v>7247</v>
      </c>
      <c r="E131" s="169">
        <f t="shared" si="97"/>
        <v>6885</v>
      </c>
      <c r="F131" s="169">
        <f t="shared" si="97"/>
        <v>0</v>
      </c>
      <c r="G131" s="169">
        <f t="shared" si="97"/>
        <v>0</v>
      </c>
      <c r="H131" s="169">
        <f t="shared" si="97"/>
        <v>6885</v>
      </c>
      <c r="I131" s="169">
        <f t="shared" si="97"/>
        <v>6885</v>
      </c>
      <c r="J131" s="169">
        <f t="shared" si="97"/>
        <v>0</v>
      </c>
      <c r="K131" s="169">
        <f t="shared" si="97"/>
        <v>0</v>
      </c>
      <c r="L131" s="169">
        <f t="shared" si="97"/>
        <v>0</v>
      </c>
      <c r="M131" s="169">
        <f t="shared" si="97"/>
        <v>0</v>
      </c>
      <c r="N131" s="169">
        <f t="shared" si="97"/>
        <v>6885</v>
      </c>
      <c r="O131" s="169">
        <f t="shared" si="97"/>
        <v>6885</v>
      </c>
      <c r="P131" s="169">
        <f t="shared" si="97"/>
        <v>0</v>
      </c>
      <c r="Q131" s="169">
        <f t="shared" si="97"/>
        <v>0</v>
      </c>
      <c r="R131" s="169"/>
      <c r="S131" s="169"/>
      <c r="T131" s="169">
        <f t="shared" si="97"/>
        <v>0</v>
      </c>
      <c r="U131" s="169"/>
      <c r="V131" s="169"/>
      <c r="W131" s="169">
        <f t="shared" si="97"/>
        <v>3500</v>
      </c>
      <c r="X131" s="169"/>
      <c r="Y131" s="169"/>
      <c r="Z131" s="169">
        <f t="shared" si="97"/>
        <v>0</v>
      </c>
      <c r="AA131" s="169"/>
      <c r="AB131" s="169"/>
      <c r="AC131" s="169">
        <f t="shared" si="97"/>
        <v>3385</v>
      </c>
      <c r="AD131" s="169"/>
      <c r="AE131" s="169"/>
      <c r="AF131" s="169">
        <f t="shared" si="97"/>
        <v>0</v>
      </c>
      <c r="AG131" s="169"/>
      <c r="AH131" s="169"/>
      <c r="AI131" s="169">
        <f t="shared" si="97"/>
        <v>0</v>
      </c>
      <c r="AJ131" s="169"/>
      <c r="AK131" s="169"/>
      <c r="AL131" s="169">
        <f t="shared" si="97"/>
        <v>0</v>
      </c>
      <c r="AM131" s="169"/>
      <c r="AN131" s="169"/>
      <c r="AO131" s="154"/>
      <c r="AP131" s="154"/>
      <c r="AQ131" s="154"/>
      <c r="AR131" s="154"/>
      <c r="AS131" s="154"/>
      <c r="AT131" s="154"/>
      <c r="AU131" s="167"/>
      <c r="AV131" s="167"/>
      <c r="AW131" s="131"/>
      <c r="AX131" s="167"/>
      <c r="AY131" s="131"/>
      <c r="AZ131" s="152"/>
      <c r="BA131" s="131"/>
      <c r="BB131" s="182"/>
      <c r="BC131" s="167"/>
    </row>
    <row r="132" spans="1:55" s="168" customFormat="1" ht="15.75">
      <c r="A132" s="169" t="str">
        <f>A689</f>
        <v>b)</v>
      </c>
      <c r="B132" s="172" t="str">
        <f t="shared" ref="B132:AT133" si="98">B689</f>
        <v xml:space="preserve">Hỗ trợ đất ở, nhà ở, đất sản xuất </v>
      </c>
      <c r="C132" s="169">
        <f t="shared" si="98"/>
        <v>0</v>
      </c>
      <c r="D132" s="169">
        <f t="shared" si="98"/>
        <v>7555</v>
      </c>
      <c r="E132" s="169">
        <f t="shared" si="98"/>
        <v>7177</v>
      </c>
      <c r="F132" s="169">
        <f t="shared" si="98"/>
        <v>0</v>
      </c>
      <c r="G132" s="169">
        <f t="shared" si="98"/>
        <v>0</v>
      </c>
      <c r="H132" s="169">
        <f t="shared" si="98"/>
        <v>7177</v>
      </c>
      <c r="I132" s="169">
        <f t="shared" si="98"/>
        <v>7177</v>
      </c>
      <c r="J132" s="169">
        <f t="shared" si="98"/>
        <v>0</v>
      </c>
      <c r="K132" s="169">
        <f t="shared" si="98"/>
        <v>0</v>
      </c>
      <c r="L132" s="169">
        <f t="shared" si="98"/>
        <v>0</v>
      </c>
      <c r="M132" s="169">
        <f t="shared" si="98"/>
        <v>0</v>
      </c>
      <c r="N132" s="169">
        <f t="shared" si="98"/>
        <v>7177</v>
      </c>
      <c r="O132" s="169">
        <f t="shared" si="98"/>
        <v>7177</v>
      </c>
      <c r="P132" s="169">
        <f t="shared" si="98"/>
        <v>0</v>
      </c>
      <c r="Q132" s="169">
        <f t="shared" si="98"/>
        <v>0</v>
      </c>
      <c r="R132" s="169"/>
      <c r="S132" s="169"/>
      <c r="T132" s="169">
        <f t="shared" si="98"/>
        <v>0</v>
      </c>
      <c r="U132" s="169"/>
      <c r="V132" s="169"/>
      <c r="W132" s="169">
        <f t="shared" si="98"/>
        <v>2500</v>
      </c>
      <c r="X132" s="169"/>
      <c r="Y132" s="169"/>
      <c r="Z132" s="169">
        <f t="shared" si="98"/>
        <v>0</v>
      </c>
      <c r="AA132" s="169"/>
      <c r="AB132" s="169"/>
      <c r="AC132" s="169">
        <f t="shared" si="98"/>
        <v>2500</v>
      </c>
      <c r="AD132" s="169"/>
      <c r="AE132" s="169"/>
      <c r="AF132" s="169">
        <f t="shared" si="98"/>
        <v>0</v>
      </c>
      <c r="AG132" s="169"/>
      <c r="AH132" s="169"/>
      <c r="AI132" s="169">
        <f t="shared" si="98"/>
        <v>2177</v>
      </c>
      <c r="AJ132" s="169"/>
      <c r="AK132" s="169"/>
      <c r="AL132" s="169">
        <f t="shared" si="98"/>
        <v>0</v>
      </c>
      <c r="AM132" s="169"/>
      <c r="AN132" s="169"/>
      <c r="AO132" s="169">
        <f t="shared" si="98"/>
        <v>0</v>
      </c>
      <c r="AP132" s="169">
        <f t="shared" si="98"/>
        <v>0</v>
      </c>
      <c r="AQ132" s="169">
        <f t="shared" si="98"/>
        <v>0</v>
      </c>
      <c r="AR132" s="169">
        <f t="shared" si="98"/>
        <v>0</v>
      </c>
      <c r="AS132" s="169">
        <f t="shared" si="98"/>
        <v>0</v>
      </c>
      <c r="AT132" s="169">
        <f t="shared" si="98"/>
        <v>0</v>
      </c>
      <c r="AU132" s="167"/>
      <c r="AV132" s="167"/>
      <c r="AW132" s="131"/>
      <c r="AX132" s="167"/>
      <c r="AY132" s="131"/>
      <c r="AZ132" s="152"/>
      <c r="BA132" s="131"/>
      <c r="BB132" s="182"/>
      <c r="BC132" s="167"/>
    </row>
    <row r="133" spans="1:55" s="168" customFormat="1" ht="31.5">
      <c r="A133" s="169" t="str">
        <f>A690</f>
        <v>II</v>
      </c>
      <c r="B133" s="172" t="str">
        <f t="shared" si="98"/>
        <v>DỰ ÁN 2: Quy hoạch, sắp xếp, bố trí ổn định dân cư ở những nơi cần thiết</v>
      </c>
      <c r="C133" s="169">
        <f t="shared" si="98"/>
        <v>0</v>
      </c>
      <c r="D133" s="169">
        <f t="shared" si="98"/>
        <v>8822</v>
      </c>
      <c r="E133" s="169">
        <f t="shared" si="98"/>
        <v>8381</v>
      </c>
      <c r="F133" s="169">
        <f t="shared" si="98"/>
        <v>0</v>
      </c>
      <c r="G133" s="169">
        <f t="shared" si="98"/>
        <v>0</v>
      </c>
      <c r="H133" s="169">
        <f t="shared" si="98"/>
        <v>8381</v>
      </c>
      <c r="I133" s="169">
        <f t="shared" si="98"/>
        <v>8381</v>
      </c>
      <c r="J133" s="169">
        <f t="shared" si="98"/>
        <v>0</v>
      </c>
      <c r="K133" s="169">
        <f t="shared" si="98"/>
        <v>0</v>
      </c>
      <c r="L133" s="169">
        <f t="shared" si="98"/>
        <v>0</v>
      </c>
      <c r="M133" s="169">
        <f t="shared" si="98"/>
        <v>0</v>
      </c>
      <c r="N133" s="169">
        <f t="shared" si="98"/>
        <v>8381</v>
      </c>
      <c r="O133" s="169">
        <f t="shared" si="98"/>
        <v>8381</v>
      </c>
      <c r="P133" s="169">
        <f t="shared" si="98"/>
        <v>0</v>
      </c>
      <c r="Q133" s="169">
        <f t="shared" si="98"/>
        <v>0</v>
      </c>
      <c r="R133" s="169"/>
      <c r="S133" s="169"/>
      <c r="T133" s="169">
        <f t="shared" si="98"/>
        <v>0</v>
      </c>
      <c r="U133" s="169"/>
      <c r="V133" s="169"/>
      <c r="W133" s="169">
        <f t="shared" si="98"/>
        <v>4000</v>
      </c>
      <c r="X133" s="169"/>
      <c r="Y133" s="169"/>
      <c r="Z133" s="169">
        <f t="shared" si="98"/>
        <v>0</v>
      </c>
      <c r="AA133" s="169"/>
      <c r="AB133" s="169"/>
      <c r="AC133" s="169">
        <f t="shared" si="98"/>
        <v>4381</v>
      </c>
      <c r="AD133" s="169"/>
      <c r="AE133" s="169"/>
      <c r="AF133" s="169">
        <f t="shared" si="98"/>
        <v>0</v>
      </c>
      <c r="AG133" s="169"/>
      <c r="AH133" s="169"/>
      <c r="AI133" s="169">
        <f t="shared" si="98"/>
        <v>0</v>
      </c>
      <c r="AJ133" s="169"/>
      <c r="AK133" s="169"/>
      <c r="AL133" s="169">
        <f t="shared" si="98"/>
        <v>0</v>
      </c>
      <c r="AM133" s="169"/>
      <c r="AN133" s="169"/>
      <c r="AO133" s="154"/>
      <c r="AP133" s="154"/>
      <c r="AQ133" s="154"/>
      <c r="AR133" s="154"/>
      <c r="AS133" s="154"/>
      <c r="AT133" s="154"/>
      <c r="AU133" s="167"/>
      <c r="AV133" s="167"/>
      <c r="AW133" s="131"/>
      <c r="AX133" s="167"/>
      <c r="AY133" s="131"/>
      <c r="AZ133" s="152"/>
      <c r="BA133" s="131"/>
      <c r="BB133" s="182"/>
      <c r="BC133" s="167"/>
    </row>
    <row r="134" spans="1:55" s="168" customFormat="1" ht="15.75">
      <c r="A134" s="169" t="str">
        <f>A693</f>
        <v>a)</v>
      </c>
      <c r="B134" s="172" t="str">
        <f t="shared" ref="B134:AT134" si="99">B693</f>
        <v>Các xã còn lại</v>
      </c>
      <c r="C134" s="169">
        <f t="shared" si="99"/>
        <v>0</v>
      </c>
      <c r="D134" s="169">
        <f t="shared" si="99"/>
        <v>8822</v>
      </c>
      <c r="E134" s="169">
        <f t="shared" si="99"/>
        <v>8381</v>
      </c>
      <c r="F134" s="169">
        <f t="shared" si="99"/>
        <v>0</v>
      </c>
      <c r="G134" s="169">
        <f t="shared" si="99"/>
        <v>0</v>
      </c>
      <c r="H134" s="169">
        <f t="shared" si="99"/>
        <v>8381</v>
      </c>
      <c r="I134" s="169">
        <f t="shared" si="99"/>
        <v>8381</v>
      </c>
      <c r="J134" s="169">
        <f t="shared" si="99"/>
        <v>0</v>
      </c>
      <c r="K134" s="169">
        <f t="shared" si="99"/>
        <v>0</v>
      </c>
      <c r="L134" s="169">
        <f t="shared" si="99"/>
        <v>0</v>
      </c>
      <c r="M134" s="169">
        <f t="shared" si="99"/>
        <v>0</v>
      </c>
      <c r="N134" s="169">
        <f t="shared" si="99"/>
        <v>8381</v>
      </c>
      <c r="O134" s="169">
        <f t="shared" si="99"/>
        <v>8381</v>
      </c>
      <c r="P134" s="169">
        <f t="shared" si="99"/>
        <v>0</v>
      </c>
      <c r="Q134" s="169">
        <f t="shared" si="99"/>
        <v>0</v>
      </c>
      <c r="R134" s="169"/>
      <c r="S134" s="169"/>
      <c r="T134" s="169">
        <f t="shared" si="99"/>
        <v>0</v>
      </c>
      <c r="U134" s="169"/>
      <c r="V134" s="169"/>
      <c r="W134" s="169">
        <f t="shared" si="99"/>
        <v>4000</v>
      </c>
      <c r="X134" s="169"/>
      <c r="Y134" s="169"/>
      <c r="Z134" s="169">
        <f t="shared" si="99"/>
        <v>0</v>
      </c>
      <c r="AA134" s="169"/>
      <c r="AB134" s="169"/>
      <c r="AC134" s="169">
        <f t="shared" si="99"/>
        <v>4381</v>
      </c>
      <c r="AD134" s="169"/>
      <c r="AE134" s="169"/>
      <c r="AF134" s="169">
        <f t="shared" si="99"/>
        <v>0</v>
      </c>
      <c r="AG134" s="169"/>
      <c r="AH134" s="169"/>
      <c r="AI134" s="169">
        <f t="shared" si="99"/>
        <v>0</v>
      </c>
      <c r="AJ134" s="169"/>
      <c r="AK134" s="169"/>
      <c r="AL134" s="169">
        <f t="shared" si="99"/>
        <v>0</v>
      </c>
      <c r="AM134" s="169"/>
      <c r="AN134" s="169"/>
      <c r="AO134" s="169">
        <f t="shared" si="99"/>
        <v>0</v>
      </c>
      <c r="AP134" s="169">
        <f t="shared" si="99"/>
        <v>0</v>
      </c>
      <c r="AQ134" s="169">
        <f t="shared" si="99"/>
        <v>0</v>
      </c>
      <c r="AR134" s="169">
        <f t="shared" si="99"/>
        <v>0</v>
      </c>
      <c r="AS134" s="169">
        <f t="shared" si="99"/>
        <v>0</v>
      </c>
      <c r="AT134" s="169">
        <f t="shared" si="99"/>
        <v>0</v>
      </c>
      <c r="AU134" s="167"/>
      <c r="AV134" s="167"/>
      <c r="AW134" s="131"/>
      <c r="AX134" s="167"/>
      <c r="AY134" s="131"/>
      <c r="AZ134" s="152"/>
      <c r="BA134" s="131"/>
      <c r="BB134" s="182"/>
      <c r="BC134" s="167"/>
    </row>
    <row r="135" spans="1:55" s="168" customFormat="1" ht="47.25">
      <c r="A135" s="169" t="str">
        <f>A695</f>
        <v>III</v>
      </c>
      <c r="B135" s="172" t="str">
        <f t="shared" ref="B135:AT136" si="100">B695</f>
        <v>Dự án 3  Phát triển sản xuất nông, lâm nghiệp bền vững, phát huy tiềm năng, thế mạnh của các vùng miền để sản xuất hàng hóa theo chuỗi giá trị</v>
      </c>
      <c r="C135" s="169">
        <f t="shared" si="100"/>
        <v>0</v>
      </c>
      <c r="D135" s="169">
        <f t="shared" si="100"/>
        <v>28733</v>
      </c>
      <c r="E135" s="169">
        <f t="shared" si="100"/>
        <v>28733</v>
      </c>
      <c r="F135" s="169">
        <f t="shared" si="100"/>
        <v>0</v>
      </c>
      <c r="G135" s="169">
        <f t="shared" si="100"/>
        <v>0</v>
      </c>
      <c r="H135" s="169">
        <f t="shared" si="100"/>
        <v>28733</v>
      </c>
      <c r="I135" s="169">
        <f t="shared" si="100"/>
        <v>28733</v>
      </c>
      <c r="J135" s="169">
        <f t="shared" si="100"/>
        <v>0</v>
      </c>
      <c r="K135" s="169">
        <f t="shared" si="100"/>
        <v>28733</v>
      </c>
      <c r="L135" s="169">
        <f t="shared" si="100"/>
        <v>28733</v>
      </c>
      <c r="M135" s="169">
        <f t="shared" si="100"/>
        <v>0</v>
      </c>
      <c r="N135" s="169">
        <f t="shared" si="100"/>
        <v>0</v>
      </c>
      <c r="O135" s="169">
        <f t="shared" si="100"/>
        <v>0</v>
      </c>
      <c r="P135" s="169">
        <f t="shared" si="100"/>
        <v>0</v>
      </c>
      <c r="Q135" s="169">
        <f t="shared" si="100"/>
        <v>0</v>
      </c>
      <c r="R135" s="169"/>
      <c r="S135" s="169"/>
      <c r="T135" s="169">
        <f t="shared" si="100"/>
        <v>0</v>
      </c>
      <c r="U135" s="169"/>
      <c r="V135" s="169"/>
      <c r="W135" s="169">
        <f t="shared" si="100"/>
        <v>10000</v>
      </c>
      <c r="X135" s="169"/>
      <c r="Y135" s="169"/>
      <c r="Z135" s="169">
        <f t="shared" si="100"/>
        <v>0</v>
      </c>
      <c r="AA135" s="169"/>
      <c r="AB135" s="169"/>
      <c r="AC135" s="169">
        <f t="shared" si="100"/>
        <v>10000</v>
      </c>
      <c r="AD135" s="169"/>
      <c r="AE135" s="169"/>
      <c r="AF135" s="169">
        <f t="shared" si="100"/>
        <v>0</v>
      </c>
      <c r="AG135" s="169"/>
      <c r="AH135" s="169"/>
      <c r="AI135" s="169">
        <f t="shared" si="100"/>
        <v>8733</v>
      </c>
      <c r="AJ135" s="169"/>
      <c r="AK135" s="169"/>
      <c r="AL135" s="169">
        <f t="shared" si="100"/>
        <v>0</v>
      </c>
      <c r="AM135" s="169"/>
      <c r="AN135" s="169"/>
      <c r="AO135" s="169">
        <f t="shared" si="100"/>
        <v>0</v>
      </c>
      <c r="AP135" s="169">
        <f t="shared" si="100"/>
        <v>0</v>
      </c>
      <c r="AQ135" s="169">
        <f t="shared" si="100"/>
        <v>0</v>
      </c>
      <c r="AR135" s="169">
        <f t="shared" si="100"/>
        <v>0</v>
      </c>
      <c r="AS135" s="169">
        <f t="shared" si="100"/>
        <v>0</v>
      </c>
      <c r="AT135" s="169">
        <f t="shared" si="100"/>
        <v>0</v>
      </c>
      <c r="AU135" s="167"/>
      <c r="AV135" s="167"/>
      <c r="AW135" s="131"/>
      <c r="AX135" s="167"/>
      <c r="AY135" s="131"/>
      <c r="AZ135" s="152"/>
      <c r="BA135" s="131"/>
      <c r="BB135" s="182"/>
      <c r="BC135" s="167"/>
    </row>
    <row r="136" spans="1:55" s="168" customFormat="1" ht="63">
      <c r="A136" s="169" t="str">
        <f>A696</f>
        <v>III</v>
      </c>
      <c r="B136" s="172" t="str">
        <f t="shared" si="100"/>
        <v>DỰ ÁN 4: Đầu tư cơ sở hạ tầng thiết yếu, phục vụ sản xuất, đời sống trong vùng đồng bào dân tộc thiểu số và miền núi và các đơn vị sự nghiệp công của lĩnh vực dân tộc</v>
      </c>
      <c r="C136" s="169">
        <f t="shared" si="100"/>
        <v>0</v>
      </c>
      <c r="D136" s="169">
        <f t="shared" si="100"/>
        <v>229344</v>
      </c>
      <c r="E136" s="169">
        <f t="shared" si="100"/>
        <v>211834.06400000001</v>
      </c>
      <c r="F136" s="169">
        <f t="shared" si="100"/>
        <v>3947.3059999999996</v>
      </c>
      <c r="G136" s="169">
        <f t="shared" si="100"/>
        <v>3610.42</v>
      </c>
      <c r="H136" s="169">
        <f t="shared" si="100"/>
        <v>182744.09700000001</v>
      </c>
      <c r="I136" s="169">
        <f t="shared" si="100"/>
        <v>182744.09700000001</v>
      </c>
      <c r="J136" s="169">
        <f t="shared" si="100"/>
        <v>0</v>
      </c>
      <c r="K136" s="169">
        <f t="shared" si="100"/>
        <v>38000</v>
      </c>
      <c r="L136" s="169">
        <f t="shared" si="100"/>
        <v>38000</v>
      </c>
      <c r="M136" s="169">
        <f t="shared" si="100"/>
        <v>0</v>
      </c>
      <c r="N136" s="169">
        <f t="shared" si="100"/>
        <v>144744.09700000001</v>
      </c>
      <c r="O136" s="169">
        <f t="shared" si="100"/>
        <v>144744.09700000001</v>
      </c>
      <c r="P136" s="169">
        <f t="shared" si="100"/>
        <v>0</v>
      </c>
      <c r="Q136" s="169">
        <f t="shared" si="100"/>
        <v>1257.1469999999999</v>
      </c>
      <c r="R136" s="169"/>
      <c r="S136" s="169"/>
      <c r="T136" s="169">
        <f t="shared" si="100"/>
        <v>0</v>
      </c>
      <c r="U136" s="169"/>
      <c r="V136" s="169"/>
      <c r="W136" s="169">
        <f t="shared" si="100"/>
        <v>52875</v>
      </c>
      <c r="X136" s="169"/>
      <c r="Y136" s="169"/>
      <c r="Z136" s="169">
        <f t="shared" si="100"/>
        <v>0</v>
      </c>
      <c r="AA136" s="169"/>
      <c r="AB136" s="169"/>
      <c r="AC136" s="169">
        <f t="shared" si="100"/>
        <v>69806</v>
      </c>
      <c r="AD136" s="169"/>
      <c r="AE136" s="169"/>
      <c r="AF136" s="169">
        <f t="shared" si="100"/>
        <v>0</v>
      </c>
      <c r="AG136" s="169"/>
      <c r="AH136" s="169"/>
      <c r="AI136" s="169">
        <f t="shared" si="100"/>
        <v>58805.95</v>
      </c>
      <c r="AJ136" s="169"/>
      <c r="AK136" s="169"/>
      <c r="AL136" s="169">
        <f t="shared" si="100"/>
        <v>0</v>
      </c>
      <c r="AM136" s="169"/>
      <c r="AN136" s="169"/>
      <c r="AO136" s="169">
        <f t="shared" si="100"/>
        <v>0</v>
      </c>
      <c r="AP136" s="169">
        <f t="shared" si="100"/>
        <v>0</v>
      </c>
      <c r="AQ136" s="169">
        <f t="shared" si="100"/>
        <v>0</v>
      </c>
      <c r="AR136" s="169">
        <f t="shared" si="100"/>
        <v>0</v>
      </c>
      <c r="AS136" s="169">
        <f t="shared" si="100"/>
        <v>0</v>
      </c>
      <c r="AT136" s="169">
        <f t="shared" si="100"/>
        <v>0</v>
      </c>
      <c r="AU136" s="169">
        <f t="shared" ref="AU136" si="101">AU696</f>
        <v>0</v>
      </c>
      <c r="AV136" s="169"/>
      <c r="AW136" s="131"/>
      <c r="AX136" s="167"/>
      <c r="AY136" s="131"/>
      <c r="AZ136" s="152"/>
      <c r="BA136" s="131"/>
      <c r="BB136" s="182"/>
      <c r="BC136" s="167"/>
    </row>
    <row r="137" spans="1:55" s="168" customFormat="1" ht="15.75">
      <c r="A137" s="169" t="str">
        <f>A698</f>
        <v>III.1.1</v>
      </c>
      <c r="B137" s="172" t="str">
        <f t="shared" ref="B137:AL140" si="102">B698</f>
        <v xml:space="preserve">Xã khu vực III </v>
      </c>
      <c r="C137" s="169">
        <f t="shared" si="102"/>
        <v>0</v>
      </c>
      <c r="D137" s="169">
        <f t="shared" si="102"/>
        <v>229344</v>
      </c>
      <c r="E137" s="169">
        <f t="shared" si="102"/>
        <v>211834.06400000001</v>
      </c>
      <c r="F137" s="169">
        <f t="shared" si="102"/>
        <v>3947.3059999999996</v>
      </c>
      <c r="G137" s="169">
        <f t="shared" si="102"/>
        <v>3610.42</v>
      </c>
      <c r="H137" s="169">
        <f t="shared" si="102"/>
        <v>182744.09700000001</v>
      </c>
      <c r="I137" s="169">
        <f t="shared" si="102"/>
        <v>182744.09700000001</v>
      </c>
      <c r="J137" s="169">
        <f t="shared" si="102"/>
        <v>0</v>
      </c>
      <c r="K137" s="169">
        <f t="shared" si="102"/>
        <v>38000</v>
      </c>
      <c r="L137" s="169">
        <f t="shared" si="102"/>
        <v>38000</v>
      </c>
      <c r="M137" s="169">
        <f t="shared" si="102"/>
        <v>0</v>
      </c>
      <c r="N137" s="169">
        <f t="shared" si="102"/>
        <v>144744.09700000001</v>
      </c>
      <c r="O137" s="169">
        <f t="shared" si="102"/>
        <v>144744.09700000001</v>
      </c>
      <c r="P137" s="169">
        <f t="shared" si="102"/>
        <v>0</v>
      </c>
      <c r="Q137" s="169">
        <f t="shared" si="102"/>
        <v>1257.1469999999999</v>
      </c>
      <c r="R137" s="169"/>
      <c r="S137" s="169"/>
      <c r="T137" s="169">
        <f t="shared" si="102"/>
        <v>0</v>
      </c>
      <c r="U137" s="169"/>
      <c r="V137" s="169"/>
      <c r="W137" s="169">
        <f t="shared" si="102"/>
        <v>52875</v>
      </c>
      <c r="X137" s="169"/>
      <c r="Y137" s="169"/>
      <c r="Z137" s="169">
        <f t="shared" si="102"/>
        <v>0</v>
      </c>
      <c r="AA137" s="169"/>
      <c r="AB137" s="169"/>
      <c r="AC137" s="169">
        <f t="shared" si="102"/>
        <v>69806</v>
      </c>
      <c r="AD137" s="169"/>
      <c r="AE137" s="169"/>
      <c r="AF137" s="169">
        <f t="shared" si="102"/>
        <v>0</v>
      </c>
      <c r="AG137" s="169"/>
      <c r="AH137" s="169"/>
      <c r="AI137" s="169">
        <f t="shared" si="102"/>
        <v>58805.95</v>
      </c>
      <c r="AJ137" s="169"/>
      <c r="AK137" s="169"/>
      <c r="AL137" s="169">
        <f t="shared" si="102"/>
        <v>0</v>
      </c>
      <c r="AM137" s="169"/>
      <c r="AN137" s="169"/>
      <c r="AO137" s="154"/>
      <c r="AP137" s="154"/>
      <c r="AQ137" s="154"/>
      <c r="AR137" s="154"/>
      <c r="AS137" s="154"/>
      <c r="AT137" s="154"/>
      <c r="AU137" s="167"/>
      <c r="AV137" s="167"/>
      <c r="AW137" s="131"/>
      <c r="AX137" s="167"/>
      <c r="AY137" s="131"/>
      <c r="AZ137" s="152"/>
      <c r="BA137" s="131"/>
      <c r="BB137" s="182"/>
      <c r="BC137" s="167"/>
    </row>
    <row r="138" spans="1:55" s="168" customFormat="1" ht="15.75">
      <c r="A138" s="169" t="str">
        <f>A699</f>
        <v>a)</v>
      </c>
      <c r="B138" s="172" t="str">
        <f t="shared" si="102"/>
        <v>* Dự án tiếp chi</v>
      </c>
      <c r="C138" s="169">
        <f t="shared" si="102"/>
        <v>0</v>
      </c>
      <c r="D138" s="169">
        <f t="shared" si="102"/>
        <v>33663</v>
      </c>
      <c r="E138" s="169">
        <f t="shared" si="102"/>
        <v>30347.114000000001</v>
      </c>
      <c r="F138" s="169">
        <f t="shared" si="102"/>
        <v>3947.3059999999996</v>
      </c>
      <c r="G138" s="169">
        <f t="shared" si="102"/>
        <v>3610.42</v>
      </c>
      <c r="H138" s="169">
        <f t="shared" si="102"/>
        <v>1257.1469999999999</v>
      </c>
      <c r="I138" s="169">
        <f t="shared" si="102"/>
        <v>1257.1469999999999</v>
      </c>
      <c r="J138" s="169">
        <f t="shared" si="102"/>
        <v>0</v>
      </c>
      <c r="K138" s="169">
        <f t="shared" si="102"/>
        <v>0</v>
      </c>
      <c r="L138" s="169">
        <f t="shared" si="102"/>
        <v>0</v>
      </c>
      <c r="M138" s="169">
        <f t="shared" si="102"/>
        <v>0</v>
      </c>
      <c r="N138" s="169">
        <f t="shared" si="102"/>
        <v>1257.1469999999999</v>
      </c>
      <c r="O138" s="169">
        <f t="shared" si="102"/>
        <v>1257.1469999999999</v>
      </c>
      <c r="P138" s="169">
        <f t="shared" si="102"/>
        <v>0</v>
      </c>
      <c r="Q138" s="169">
        <f t="shared" si="102"/>
        <v>1257.1469999999999</v>
      </c>
      <c r="R138" s="169"/>
      <c r="S138" s="169"/>
      <c r="T138" s="169">
        <f t="shared" si="102"/>
        <v>0</v>
      </c>
      <c r="U138" s="169"/>
      <c r="V138" s="169"/>
      <c r="W138" s="169">
        <f t="shared" si="102"/>
        <v>0</v>
      </c>
      <c r="X138" s="169"/>
      <c r="Y138" s="169"/>
      <c r="Z138" s="169">
        <f t="shared" si="102"/>
        <v>0</v>
      </c>
      <c r="AA138" s="169"/>
      <c r="AB138" s="169"/>
      <c r="AC138" s="169">
        <f t="shared" si="102"/>
        <v>0</v>
      </c>
      <c r="AD138" s="169"/>
      <c r="AE138" s="169"/>
      <c r="AF138" s="169">
        <f t="shared" si="102"/>
        <v>0</v>
      </c>
      <c r="AG138" s="169"/>
      <c r="AH138" s="169"/>
      <c r="AI138" s="169">
        <f t="shared" si="102"/>
        <v>0</v>
      </c>
      <c r="AJ138" s="169"/>
      <c r="AK138" s="169"/>
      <c r="AL138" s="169">
        <f t="shared" si="102"/>
        <v>0</v>
      </c>
      <c r="AM138" s="169"/>
      <c r="AN138" s="169"/>
      <c r="AO138" s="154"/>
      <c r="AP138" s="154"/>
      <c r="AQ138" s="154"/>
      <c r="AR138" s="154"/>
      <c r="AS138" s="154"/>
      <c r="AT138" s="154"/>
      <c r="AU138" s="167"/>
      <c r="AV138" s="167"/>
      <c r="AW138" s="131"/>
      <c r="AX138" s="167"/>
      <c r="AY138" s="131"/>
      <c r="AZ138" s="152"/>
      <c r="BA138" s="131"/>
      <c r="BB138" s="182"/>
      <c r="BC138" s="167"/>
    </row>
    <row r="139" spans="1:55" s="168" customFormat="1" ht="31.5">
      <c r="A139" s="169" t="str">
        <f>A700</f>
        <v>a1)</v>
      </c>
      <c r="B139" s="172" t="str">
        <f t="shared" si="102"/>
        <v xml:space="preserve">Các xã thực hiện theo Quyết định số 652/QĐ-TTg ngày 28/5/2022 </v>
      </c>
      <c r="C139" s="169">
        <f t="shared" si="102"/>
        <v>0</v>
      </c>
      <c r="D139" s="169">
        <f t="shared" si="102"/>
        <v>29223</v>
      </c>
      <c r="E139" s="169">
        <f t="shared" si="102"/>
        <v>26244</v>
      </c>
      <c r="F139" s="169">
        <f t="shared" si="102"/>
        <v>0</v>
      </c>
      <c r="G139" s="169">
        <f t="shared" si="102"/>
        <v>0</v>
      </c>
      <c r="H139" s="169">
        <f t="shared" si="102"/>
        <v>764.45299999999997</v>
      </c>
      <c r="I139" s="169">
        <f t="shared" si="102"/>
        <v>764.45299999999997</v>
      </c>
      <c r="J139" s="169">
        <f t="shared" si="102"/>
        <v>0</v>
      </c>
      <c r="K139" s="169">
        <f t="shared" si="102"/>
        <v>0</v>
      </c>
      <c r="L139" s="169">
        <f t="shared" si="102"/>
        <v>0</v>
      </c>
      <c r="M139" s="169">
        <f t="shared" si="102"/>
        <v>0</v>
      </c>
      <c r="N139" s="169">
        <f t="shared" si="102"/>
        <v>764.45299999999997</v>
      </c>
      <c r="O139" s="169">
        <f t="shared" si="102"/>
        <v>764.45299999999997</v>
      </c>
      <c r="P139" s="169">
        <f t="shared" si="102"/>
        <v>0</v>
      </c>
      <c r="Q139" s="169">
        <f t="shared" si="102"/>
        <v>764.45299999999997</v>
      </c>
      <c r="R139" s="169"/>
      <c r="S139" s="169"/>
      <c r="T139" s="169">
        <f t="shared" si="102"/>
        <v>0</v>
      </c>
      <c r="U139" s="169"/>
      <c r="V139" s="169"/>
      <c r="W139" s="169">
        <f t="shared" si="102"/>
        <v>0</v>
      </c>
      <c r="X139" s="169"/>
      <c r="Y139" s="169"/>
      <c r="Z139" s="169">
        <f t="shared" si="102"/>
        <v>0</v>
      </c>
      <c r="AA139" s="169"/>
      <c r="AB139" s="169"/>
      <c r="AC139" s="169">
        <f t="shared" si="102"/>
        <v>0</v>
      </c>
      <c r="AD139" s="169"/>
      <c r="AE139" s="169"/>
      <c r="AF139" s="169">
        <f t="shared" si="102"/>
        <v>0</v>
      </c>
      <c r="AG139" s="169"/>
      <c r="AH139" s="169"/>
      <c r="AI139" s="169">
        <f t="shared" si="102"/>
        <v>0</v>
      </c>
      <c r="AJ139" s="169"/>
      <c r="AK139" s="169"/>
      <c r="AL139" s="169">
        <f t="shared" si="102"/>
        <v>0</v>
      </c>
      <c r="AM139" s="169"/>
      <c r="AN139" s="169"/>
      <c r="AO139" s="154"/>
      <c r="AP139" s="154"/>
      <c r="AQ139" s="154"/>
      <c r="AR139" s="154"/>
      <c r="AS139" s="154"/>
      <c r="AT139" s="154"/>
      <c r="AU139" s="167"/>
      <c r="AV139" s="167"/>
      <c r="AW139" s="131"/>
      <c r="AX139" s="167"/>
      <c r="AY139" s="131"/>
      <c r="AZ139" s="152"/>
      <c r="BA139" s="131"/>
      <c r="BB139" s="182"/>
      <c r="BC139" s="167"/>
    </row>
    <row r="140" spans="1:55" s="168" customFormat="1" ht="15.75">
      <c r="A140" s="173" t="str">
        <f>A701</f>
        <v>*</v>
      </c>
      <c r="B140" s="174" t="str">
        <f t="shared" si="102"/>
        <v>Xã Mường Thín</v>
      </c>
      <c r="C140" s="173">
        <f t="shared" si="102"/>
        <v>0</v>
      </c>
      <c r="D140" s="173">
        <f t="shared" si="102"/>
        <v>4673</v>
      </c>
      <c r="E140" s="173">
        <f t="shared" si="102"/>
        <v>4450</v>
      </c>
      <c r="F140" s="173">
        <f t="shared" si="102"/>
        <v>4587.7139999999999</v>
      </c>
      <c r="G140" s="173">
        <f t="shared" si="102"/>
        <v>4364.7139999999999</v>
      </c>
      <c r="H140" s="173">
        <f t="shared" si="102"/>
        <v>85.286000000000001</v>
      </c>
      <c r="I140" s="173">
        <f t="shared" si="102"/>
        <v>85.286000000000001</v>
      </c>
      <c r="J140" s="173">
        <f t="shared" si="102"/>
        <v>0</v>
      </c>
      <c r="K140" s="173">
        <f t="shared" si="102"/>
        <v>0</v>
      </c>
      <c r="L140" s="173">
        <f t="shared" si="102"/>
        <v>0</v>
      </c>
      <c r="M140" s="173">
        <f t="shared" si="102"/>
        <v>0</v>
      </c>
      <c r="N140" s="173">
        <f t="shared" si="102"/>
        <v>85.286000000000001</v>
      </c>
      <c r="O140" s="173">
        <f t="shared" si="102"/>
        <v>85.286000000000001</v>
      </c>
      <c r="P140" s="173">
        <f t="shared" si="102"/>
        <v>0</v>
      </c>
      <c r="Q140" s="173">
        <f t="shared" si="102"/>
        <v>85.286000000000001</v>
      </c>
      <c r="R140" s="173"/>
      <c r="S140" s="173"/>
      <c r="T140" s="173">
        <f t="shared" si="102"/>
        <v>0</v>
      </c>
      <c r="U140" s="173"/>
      <c r="V140" s="173"/>
      <c r="W140" s="173">
        <f t="shared" si="102"/>
        <v>0</v>
      </c>
      <c r="X140" s="173"/>
      <c r="Y140" s="173"/>
      <c r="Z140" s="173">
        <f t="shared" si="102"/>
        <v>0</v>
      </c>
      <c r="AA140" s="173"/>
      <c r="AB140" s="173"/>
      <c r="AC140" s="173">
        <f t="shared" si="102"/>
        <v>0</v>
      </c>
      <c r="AD140" s="173"/>
      <c r="AE140" s="173"/>
      <c r="AF140" s="173">
        <f t="shared" si="102"/>
        <v>0</v>
      </c>
      <c r="AG140" s="173"/>
      <c r="AH140" s="173"/>
      <c r="AI140" s="173">
        <f t="shared" si="102"/>
        <v>0</v>
      </c>
      <c r="AJ140" s="173"/>
      <c r="AK140" s="173"/>
      <c r="AL140" s="173">
        <f t="shared" si="102"/>
        <v>0</v>
      </c>
      <c r="AM140" s="173"/>
      <c r="AN140" s="173"/>
      <c r="AO140" s="173">
        <f t="shared" ref="AO140:AT140" si="103">AO701</f>
        <v>0</v>
      </c>
      <c r="AP140" s="173">
        <f t="shared" si="103"/>
        <v>0</v>
      </c>
      <c r="AQ140" s="173">
        <f t="shared" si="103"/>
        <v>0</v>
      </c>
      <c r="AR140" s="173">
        <f t="shared" si="103"/>
        <v>0</v>
      </c>
      <c r="AS140" s="173">
        <f t="shared" si="103"/>
        <v>0</v>
      </c>
      <c r="AT140" s="173">
        <f t="shared" si="103"/>
        <v>0</v>
      </c>
      <c r="AU140" s="167"/>
      <c r="AV140" s="167"/>
      <c r="AW140" s="131"/>
      <c r="AX140" s="167"/>
      <c r="AY140" s="131"/>
      <c r="AZ140" s="152"/>
      <c r="BA140" s="131"/>
      <c r="BB140" s="182"/>
      <c r="BC140" s="167"/>
    </row>
    <row r="141" spans="1:55" s="168" customFormat="1" ht="15.75">
      <c r="A141" s="173" t="str">
        <f>A703</f>
        <v>*</v>
      </c>
      <c r="B141" s="174" t="str">
        <f t="shared" ref="B141:AL141" si="104">B703</f>
        <v>Xã Chiềng Đông</v>
      </c>
      <c r="C141" s="173">
        <f t="shared" si="104"/>
        <v>0</v>
      </c>
      <c r="D141" s="173">
        <f t="shared" si="104"/>
        <v>4000</v>
      </c>
      <c r="E141" s="173">
        <f t="shared" si="104"/>
        <v>3823</v>
      </c>
      <c r="F141" s="173">
        <f t="shared" si="104"/>
        <v>3985</v>
      </c>
      <c r="G141" s="173">
        <f t="shared" si="104"/>
        <v>3808</v>
      </c>
      <c r="H141" s="173">
        <f t="shared" si="104"/>
        <v>15</v>
      </c>
      <c r="I141" s="173">
        <f t="shared" si="104"/>
        <v>15</v>
      </c>
      <c r="J141" s="173">
        <f t="shared" si="104"/>
        <v>0</v>
      </c>
      <c r="K141" s="173">
        <f t="shared" si="104"/>
        <v>0</v>
      </c>
      <c r="L141" s="173">
        <f t="shared" si="104"/>
        <v>0</v>
      </c>
      <c r="M141" s="173">
        <f t="shared" si="104"/>
        <v>0</v>
      </c>
      <c r="N141" s="173">
        <f t="shared" si="104"/>
        <v>15</v>
      </c>
      <c r="O141" s="173">
        <f t="shared" si="104"/>
        <v>15</v>
      </c>
      <c r="P141" s="173">
        <f t="shared" si="104"/>
        <v>0</v>
      </c>
      <c r="Q141" s="173">
        <f t="shared" si="104"/>
        <v>15</v>
      </c>
      <c r="R141" s="173"/>
      <c r="S141" s="173"/>
      <c r="T141" s="173">
        <f t="shared" si="104"/>
        <v>0</v>
      </c>
      <c r="U141" s="173"/>
      <c r="V141" s="173"/>
      <c r="W141" s="173">
        <f t="shared" si="104"/>
        <v>0</v>
      </c>
      <c r="X141" s="173"/>
      <c r="Y141" s="173"/>
      <c r="Z141" s="173">
        <f t="shared" si="104"/>
        <v>0</v>
      </c>
      <c r="AA141" s="173"/>
      <c r="AB141" s="173"/>
      <c r="AC141" s="173">
        <f t="shared" si="104"/>
        <v>0</v>
      </c>
      <c r="AD141" s="173"/>
      <c r="AE141" s="173"/>
      <c r="AF141" s="173">
        <f t="shared" si="104"/>
        <v>0</v>
      </c>
      <c r="AG141" s="173"/>
      <c r="AH141" s="173"/>
      <c r="AI141" s="173">
        <f t="shared" si="104"/>
        <v>0</v>
      </c>
      <c r="AJ141" s="173"/>
      <c r="AK141" s="173"/>
      <c r="AL141" s="173">
        <f t="shared" si="104"/>
        <v>0</v>
      </c>
      <c r="AM141" s="173"/>
      <c r="AN141" s="173"/>
      <c r="AO141" s="154"/>
      <c r="AP141" s="154"/>
      <c r="AQ141" s="154"/>
      <c r="AR141" s="154"/>
      <c r="AS141" s="154"/>
      <c r="AT141" s="154"/>
      <c r="AU141" s="167"/>
      <c r="AV141" s="167"/>
      <c r="AW141" s="131"/>
      <c r="AX141" s="167"/>
      <c r="AY141" s="131"/>
      <c r="AZ141" s="152"/>
      <c r="BA141" s="131"/>
      <c r="BB141" s="182"/>
      <c r="BC141" s="167"/>
    </row>
    <row r="142" spans="1:55" s="168" customFormat="1" ht="15.75">
      <c r="A142" s="173" t="str">
        <f>A705</f>
        <v>*</v>
      </c>
      <c r="B142" s="174" t="str">
        <f t="shared" ref="B142:AL142" si="105">B705</f>
        <v>Xã Nà Sáy</v>
      </c>
      <c r="C142" s="173">
        <f t="shared" si="105"/>
        <v>0</v>
      </c>
      <c r="D142" s="173">
        <f t="shared" si="105"/>
        <v>19450</v>
      </c>
      <c r="E142" s="173">
        <f t="shared" si="105"/>
        <v>17121</v>
      </c>
      <c r="F142" s="173">
        <f t="shared" si="105"/>
        <v>18906.468000000001</v>
      </c>
      <c r="G142" s="173">
        <f t="shared" si="105"/>
        <v>16577.468000000001</v>
      </c>
      <c r="H142" s="173">
        <f t="shared" si="105"/>
        <v>543.53200000000004</v>
      </c>
      <c r="I142" s="173">
        <f t="shared" si="105"/>
        <v>543.53200000000004</v>
      </c>
      <c r="J142" s="173">
        <f t="shared" si="105"/>
        <v>0</v>
      </c>
      <c r="K142" s="173">
        <f t="shared" si="105"/>
        <v>0</v>
      </c>
      <c r="L142" s="173">
        <f t="shared" si="105"/>
        <v>0</v>
      </c>
      <c r="M142" s="173">
        <f t="shared" si="105"/>
        <v>0</v>
      </c>
      <c r="N142" s="173">
        <f t="shared" si="105"/>
        <v>543.53200000000004</v>
      </c>
      <c r="O142" s="173">
        <f t="shared" si="105"/>
        <v>543.53200000000004</v>
      </c>
      <c r="P142" s="173">
        <f t="shared" si="105"/>
        <v>0</v>
      </c>
      <c r="Q142" s="173">
        <f t="shared" si="105"/>
        <v>543.53200000000004</v>
      </c>
      <c r="R142" s="173"/>
      <c r="S142" s="173"/>
      <c r="T142" s="173">
        <f t="shared" si="105"/>
        <v>0</v>
      </c>
      <c r="U142" s="173"/>
      <c r="V142" s="173"/>
      <c r="W142" s="173">
        <f t="shared" si="105"/>
        <v>0</v>
      </c>
      <c r="X142" s="173"/>
      <c r="Y142" s="173"/>
      <c r="Z142" s="173">
        <f t="shared" si="105"/>
        <v>0</v>
      </c>
      <c r="AA142" s="173"/>
      <c r="AB142" s="173"/>
      <c r="AC142" s="173">
        <f t="shared" si="105"/>
        <v>0</v>
      </c>
      <c r="AD142" s="173"/>
      <c r="AE142" s="173"/>
      <c r="AF142" s="173">
        <f t="shared" si="105"/>
        <v>0</v>
      </c>
      <c r="AG142" s="173"/>
      <c r="AH142" s="173"/>
      <c r="AI142" s="173">
        <f t="shared" si="105"/>
        <v>0</v>
      </c>
      <c r="AJ142" s="173"/>
      <c r="AK142" s="173"/>
      <c r="AL142" s="173">
        <f t="shared" si="105"/>
        <v>0</v>
      </c>
      <c r="AM142" s="173"/>
      <c r="AN142" s="173"/>
      <c r="AO142" s="154"/>
      <c r="AP142" s="154"/>
      <c r="AQ142" s="154"/>
      <c r="AR142" s="154"/>
      <c r="AS142" s="154"/>
      <c r="AT142" s="154"/>
      <c r="AU142" s="167"/>
      <c r="AV142" s="167"/>
      <c r="AW142" s="131"/>
      <c r="AX142" s="167"/>
      <c r="AY142" s="131"/>
      <c r="AZ142" s="152"/>
      <c r="BA142" s="131"/>
      <c r="BB142" s="182"/>
      <c r="BC142" s="167"/>
    </row>
    <row r="143" spans="1:55" s="168" customFormat="1" ht="15.75">
      <c r="A143" s="169" t="str">
        <f>A708</f>
        <v>*</v>
      </c>
      <c r="B143" s="174" t="str">
        <f t="shared" ref="B143:AL143" si="106">B708</f>
        <v>Xã Chiềng Sinh</v>
      </c>
      <c r="C143" s="169">
        <f t="shared" si="106"/>
        <v>0</v>
      </c>
      <c r="D143" s="173">
        <f t="shared" si="106"/>
        <v>1100</v>
      </c>
      <c r="E143" s="173">
        <f t="shared" si="106"/>
        <v>850</v>
      </c>
      <c r="F143" s="173">
        <f t="shared" si="106"/>
        <v>979.36500000000001</v>
      </c>
      <c r="G143" s="173">
        <f t="shared" si="106"/>
        <v>729.36500000000001</v>
      </c>
      <c r="H143" s="173">
        <f t="shared" si="106"/>
        <v>120.63500000000001</v>
      </c>
      <c r="I143" s="173">
        <f t="shared" si="106"/>
        <v>120.63500000000001</v>
      </c>
      <c r="J143" s="173">
        <f t="shared" si="106"/>
        <v>0</v>
      </c>
      <c r="K143" s="173">
        <f t="shared" si="106"/>
        <v>0</v>
      </c>
      <c r="L143" s="173">
        <f t="shared" si="106"/>
        <v>0</v>
      </c>
      <c r="M143" s="173">
        <f t="shared" si="106"/>
        <v>0</v>
      </c>
      <c r="N143" s="169">
        <f t="shared" si="106"/>
        <v>120.63500000000001</v>
      </c>
      <c r="O143" s="169">
        <f t="shared" si="106"/>
        <v>120.63500000000001</v>
      </c>
      <c r="P143" s="169">
        <f t="shared" si="106"/>
        <v>0</v>
      </c>
      <c r="Q143" s="169">
        <f t="shared" si="106"/>
        <v>120.63500000000001</v>
      </c>
      <c r="R143" s="169"/>
      <c r="S143" s="169"/>
      <c r="T143" s="169">
        <f t="shared" si="106"/>
        <v>0</v>
      </c>
      <c r="U143" s="169"/>
      <c r="V143" s="169"/>
      <c r="W143" s="169">
        <f t="shared" si="106"/>
        <v>0</v>
      </c>
      <c r="X143" s="169"/>
      <c r="Y143" s="169"/>
      <c r="Z143" s="169">
        <f t="shared" si="106"/>
        <v>0</v>
      </c>
      <c r="AA143" s="169"/>
      <c r="AB143" s="169"/>
      <c r="AC143" s="169">
        <f t="shared" si="106"/>
        <v>0</v>
      </c>
      <c r="AD143" s="169"/>
      <c r="AE143" s="169"/>
      <c r="AF143" s="169">
        <f t="shared" si="106"/>
        <v>0</v>
      </c>
      <c r="AG143" s="169"/>
      <c r="AH143" s="169"/>
      <c r="AI143" s="169">
        <f t="shared" si="106"/>
        <v>0</v>
      </c>
      <c r="AJ143" s="169"/>
      <c r="AK143" s="169"/>
      <c r="AL143" s="169">
        <f t="shared" si="106"/>
        <v>0</v>
      </c>
      <c r="AM143" s="169"/>
      <c r="AN143" s="169"/>
      <c r="AO143" s="154"/>
      <c r="AP143" s="154"/>
      <c r="AQ143" s="154"/>
      <c r="AR143" s="154"/>
      <c r="AS143" s="154"/>
      <c r="AT143" s="154"/>
      <c r="AU143" s="167"/>
      <c r="AV143" s="167"/>
      <c r="AW143" s="131"/>
      <c r="AX143" s="167"/>
      <c r="AY143" s="131"/>
      <c r="AZ143" s="152"/>
      <c r="BA143" s="131"/>
      <c r="BB143" s="182"/>
      <c r="BC143" s="167"/>
    </row>
    <row r="144" spans="1:55" s="168" customFormat="1" ht="15.75">
      <c r="A144" s="169" t="str">
        <f>A710</f>
        <v xml:space="preserve">a2) </v>
      </c>
      <c r="B144" s="172" t="str">
        <f t="shared" ref="B144:AT144" si="107">B710</f>
        <v>Các xã còn lại</v>
      </c>
      <c r="C144" s="169">
        <f t="shared" si="107"/>
        <v>0</v>
      </c>
      <c r="D144" s="173">
        <f t="shared" si="107"/>
        <v>4440</v>
      </c>
      <c r="E144" s="173">
        <f t="shared" si="107"/>
        <v>4103.1139999999996</v>
      </c>
      <c r="F144" s="173">
        <f t="shared" si="107"/>
        <v>3947.3059999999996</v>
      </c>
      <c r="G144" s="173">
        <f t="shared" si="107"/>
        <v>3610.42</v>
      </c>
      <c r="H144" s="173">
        <f t="shared" si="107"/>
        <v>492.69400000000002</v>
      </c>
      <c r="I144" s="173">
        <f t="shared" si="107"/>
        <v>492.69400000000002</v>
      </c>
      <c r="J144" s="173">
        <f t="shared" si="107"/>
        <v>0</v>
      </c>
      <c r="K144" s="173">
        <f t="shared" si="107"/>
        <v>0</v>
      </c>
      <c r="L144" s="173">
        <f t="shared" si="107"/>
        <v>0</v>
      </c>
      <c r="M144" s="173">
        <f t="shared" si="107"/>
        <v>0</v>
      </c>
      <c r="N144" s="169">
        <f t="shared" si="107"/>
        <v>492.69400000000002</v>
      </c>
      <c r="O144" s="169">
        <f t="shared" si="107"/>
        <v>492.69400000000002</v>
      </c>
      <c r="P144" s="169">
        <f t="shared" si="107"/>
        <v>0</v>
      </c>
      <c r="Q144" s="169">
        <f t="shared" si="107"/>
        <v>492.69400000000002</v>
      </c>
      <c r="R144" s="169"/>
      <c r="S144" s="169"/>
      <c r="T144" s="169">
        <f t="shared" si="107"/>
        <v>0</v>
      </c>
      <c r="U144" s="169"/>
      <c r="V144" s="169"/>
      <c r="W144" s="169">
        <f t="shared" si="107"/>
        <v>0</v>
      </c>
      <c r="X144" s="169"/>
      <c r="Y144" s="169"/>
      <c r="Z144" s="169">
        <f t="shared" si="107"/>
        <v>0</v>
      </c>
      <c r="AA144" s="169"/>
      <c r="AB144" s="169"/>
      <c r="AC144" s="169">
        <f t="shared" si="107"/>
        <v>0</v>
      </c>
      <c r="AD144" s="169"/>
      <c r="AE144" s="169"/>
      <c r="AF144" s="169">
        <f t="shared" si="107"/>
        <v>0</v>
      </c>
      <c r="AG144" s="169"/>
      <c r="AH144" s="169"/>
      <c r="AI144" s="169">
        <f t="shared" si="107"/>
        <v>0</v>
      </c>
      <c r="AJ144" s="169"/>
      <c r="AK144" s="169"/>
      <c r="AL144" s="169">
        <f t="shared" si="107"/>
        <v>0</v>
      </c>
      <c r="AM144" s="169"/>
      <c r="AN144" s="169"/>
      <c r="AO144" s="169">
        <f t="shared" si="107"/>
        <v>0</v>
      </c>
      <c r="AP144" s="169">
        <f t="shared" si="107"/>
        <v>0</v>
      </c>
      <c r="AQ144" s="169">
        <f t="shared" si="107"/>
        <v>0</v>
      </c>
      <c r="AR144" s="169">
        <f t="shared" si="107"/>
        <v>0</v>
      </c>
      <c r="AS144" s="169">
        <f t="shared" si="107"/>
        <v>0</v>
      </c>
      <c r="AT144" s="169">
        <f t="shared" si="107"/>
        <v>0</v>
      </c>
      <c r="AU144" s="167"/>
      <c r="AV144" s="167"/>
      <c r="AW144" s="131"/>
      <c r="AX144" s="167"/>
      <c r="AY144" s="131"/>
      <c r="AZ144" s="152"/>
      <c r="BA144" s="131"/>
      <c r="BB144" s="182"/>
      <c r="BC144" s="167"/>
    </row>
    <row r="145" spans="1:55" s="168" customFormat="1" ht="15.75">
      <c r="A145" s="169" t="str">
        <f>A714</f>
        <v>b)</v>
      </c>
      <c r="B145" s="172" t="str">
        <f t="shared" ref="B145:AL147" si="108">B714</f>
        <v xml:space="preserve"> Dự án đầu tư giai đoạn 2021-2025</v>
      </c>
      <c r="C145" s="169">
        <f t="shared" si="108"/>
        <v>0</v>
      </c>
      <c r="D145" s="169">
        <f t="shared" si="108"/>
        <v>195681</v>
      </c>
      <c r="E145" s="169">
        <f t="shared" si="108"/>
        <v>181486.95</v>
      </c>
      <c r="F145" s="169">
        <f t="shared" si="108"/>
        <v>0</v>
      </c>
      <c r="G145" s="169">
        <f t="shared" si="108"/>
        <v>0</v>
      </c>
      <c r="H145" s="169">
        <f t="shared" si="108"/>
        <v>181486.95</v>
      </c>
      <c r="I145" s="169">
        <f t="shared" si="108"/>
        <v>181486.95</v>
      </c>
      <c r="J145" s="169">
        <f t="shared" si="108"/>
        <v>0</v>
      </c>
      <c r="K145" s="169">
        <f t="shared" si="108"/>
        <v>38000</v>
      </c>
      <c r="L145" s="169">
        <f t="shared" si="108"/>
        <v>38000</v>
      </c>
      <c r="M145" s="169">
        <f t="shared" si="108"/>
        <v>0</v>
      </c>
      <c r="N145" s="169">
        <f t="shared" si="108"/>
        <v>143486.95000000001</v>
      </c>
      <c r="O145" s="169">
        <f t="shared" si="108"/>
        <v>143486.95000000001</v>
      </c>
      <c r="P145" s="169">
        <f t="shared" si="108"/>
        <v>0</v>
      </c>
      <c r="Q145" s="169">
        <f t="shared" si="108"/>
        <v>0</v>
      </c>
      <c r="R145" s="169"/>
      <c r="S145" s="169"/>
      <c r="T145" s="169">
        <f t="shared" si="108"/>
        <v>0</v>
      </c>
      <c r="U145" s="169"/>
      <c r="V145" s="169"/>
      <c r="W145" s="169">
        <f t="shared" si="108"/>
        <v>52875</v>
      </c>
      <c r="X145" s="169"/>
      <c r="Y145" s="169"/>
      <c r="Z145" s="169">
        <f t="shared" si="108"/>
        <v>0</v>
      </c>
      <c r="AA145" s="169"/>
      <c r="AB145" s="169"/>
      <c r="AC145" s="169">
        <f t="shared" si="108"/>
        <v>69806</v>
      </c>
      <c r="AD145" s="169"/>
      <c r="AE145" s="169"/>
      <c r="AF145" s="169">
        <f t="shared" si="108"/>
        <v>0</v>
      </c>
      <c r="AG145" s="169"/>
      <c r="AH145" s="169"/>
      <c r="AI145" s="169">
        <f t="shared" si="108"/>
        <v>58805.95</v>
      </c>
      <c r="AJ145" s="169"/>
      <c r="AK145" s="169"/>
      <c r="AL145" s="169">
        <f t="shared" si="108"/>
        <v>0</v>
      </c>
      <c r="AM145" s="169"/>
      <c r="AN145" s="169"/>
      <c r="AO145" s="154"/>
      <c r="AP145" s="154"/>
      <c r="AQ145" s="154"/>
      <c r="AR145" s="154"/>
      <c r="AS145" s="154"/>
      <c r="AT145" s="154"/>
      <c r="AU145" s="167"/>
      <c r="AV145" s="167"/>
      <c r="AW145" s="131"/>
      <c r="AX145" s="167"/>
      <c r="AY145" s="131"/>
      <c r="AZ145" s="152"/>
      <c r="BA145" s="131"/>
      <c r="BB145" s="182"/>
      <c r="BC145" s="167"/>
    </row>
    <row r="146" spans="1:55" s="168" customFormat="1" ht="31.5">
      <c r="A146" s="169" t="str">
        <f>A715</f>
        <v>b1)</v>
      </c>
      <c r="B146" s="172" t="str">
        <f t="shared" si="108"/>
        <v xml:space="preserve">Các xã thực hiện theo Quyết định số 652/QĐ-TTg ngày 28/5/2022 </v>
      </c>
      <c r="C146" s="169">
        <f t="shared" si="108"/>
        <v>0</v>
      </c>
      <c r="D146" s="169">
        <f t="shared" si="108"/>
        <v>70545</v>
      </c>
      <c r="E146" s="169">
        <f t="shared" si="108"/>
        <v>62077.75</v>
      </c>
      <c r="F146" s="169">
        <f t="shared" si="108"/>
        <v>0</v>
      </c>
      <c r="G146" s="169">
        <f t="shared" si="108"/>
        <v>0</v>
      </c>
      <c r="H146" s="169">
        <f t="shared" si="108"/>
        <v>62077.75</v>
      </c>
      <c r="I146" s="169">
        <f t="shared" si="108"/>
        <v>62077.75</v>
      </c>
      <c r="J146" s="169">
        <f t="shared" si="108"/>
        <v>0</v>
      </c>
      <c r="K146" s="169">
        <f t="shared" si="108"/>
        <v>0</v>
      </c>
      <c r="L146" s="169">
        <f t="shared" si="108"/>
        <v>0</v>
      </c>
      <c r="M146" s="169">
        <f t="shared" si="108"/>
        <v>0</v>
      </c>
      <c r="N146" s="169">
        <f t="shared" si="108"/>
        <v>62077.75</v>
      </c>
      <c r="O146" s="169">
        <f t="shared" si="108"/>
        <v>62077.75</v>
      </c>
      <c r="P146" s="169">
        <f t="shared" si="108"/>
        <v>0</v>
      </c>
      <c r="Q146" s="169">
        <f t="shared" si="108"/>
        <v>0</v>
      </c>
      <c r="R146" s="169"/>
      <c r="S146" s="169"/>
      <c r="T146" s="169">
        <f t="shared" si="108"/>
        <v>0</v>
      </c>
      <c r="U146" s="169"/>
      <c r="V146" s="169"/>
      <c r="W146" s="169">
        <f t="shared" si="108"/>
        <v>19875</v>
      </c>
      <c r="X146" s="169"/>
      <c r="Y146" s="169"/>
      <c r="Z146" s="169">
        <f t="shared" si="108"/>
        <v>0</v>
      </c>
      <c r="AA146" s="169"/>
      <c r="AB146" s="169"/>
      <c r="AC146" s="169">
        <f t="shared" si="108"/>
        <v>23440</v>
      </c>
      <c r="AD146" s="169"/>
      <c r="AE146" s="169"/>
      <c r="AF146" s="169">
        <f t="shared" si="108"/>
        <v>0</v>
      </c>
      <c r="AG146" s="169"/>
      <c r="AH146" s="169"/>
      <c r="AI146" s="169">
        <f t="shared" si="108"/>
        <v>18762.75</v>
      </c>
      <c r="AJ146" s="169"/>
      <c r="AK146" s="169"/>
      <c r="AL146" s="169">
        <f t="shared" si="108"/>
        <v>0</v>
      </c>
      <c r="AM146" s="169"/>
      <c r="AN146" s="169"/>
      <c r="AO146" s="154"/>
      <c r="AP146" s="154"/>
      <c r="AQ146" s="154"/>
      <c r="AR146" s="154"/>
      <c r="AS146" s="154"/>
      <c r="AT146" s="154"/>
      <c r="AU146" s="167"/>
      <c r="AV146" s="167"/>
      <c r="AW146" s="131"/>
      <c r="AX146" s="167"/>
      <c r="AY146" s="131"/>
      <c r="AZ146" s="152"/>
      <c r="BA146" s="131"/>
      <c r="BB146" s="182"/>
      <c r="BC146" s="167"/>
    </row>
    <row r="147" spans="1:55" s="168" customFormat="1" ht="15.75">
      <c r="A147" s="173" t="str">
        <f>A716</f>
        <v>*</v>
      </c>
      <c r="B147" s="174" t="str">
        <f t="shared" si="108"/>
        <v>Xã Chiềng Sinh</v>
      </c>
      <c r="C147" s="173">
        <f t="shared" si="108"/>
        <v>0</v>
      </c>
      <c r="D147" s="173">
        <f t="shared" si="108"/>
        <v>12700</v>
      </c>
      <c r="E147" s="173">
        <f t="shared" si="108"/>
        <v>8835</v>
      </c>
      <c r="F147" s="173">
        <f t="shared" si="108"/>
        <v>0</v>
      </c>
      <c r="G147" s="173">
        <f t="shared" si="108"/>
        <v>0</v>
      </c>
      <c r="H147" s="173">
        <f t="shared" si="108"/>
        <v>8835</v>
      </c>
      <c r="I147" s="173">
        <f t="shared" si="108"/>
        <v>8835</v>
      </c>
      <c r="J147" s="173">
        <f t="shared" si="108"/>
        <v>0</v>
      </c>
      <c r="K147" s="173">
        <f t="shared" si="108"/>
        <v>0</v>
      </c>
      <c r="L147" s="173">
        <f t="shared" si="108"/>
        <v>0</v>
      </c>
      <c r="M147" s="173">
        <f t="shared" si="108"/>
        <v>0</v>
      </c>
      <c r="N147" s="173">
        <f t="shared" si="108"/>
        <v>8835</v>
      </c>
      <c r="O147" s="173">
        <f t="shared" si="108"/>
        <v>8835</v>
      </c>
      <c r="P147" s="173">
        <f t="shared" si="108"/>
        <v>0</v>
      </c>
      <c r="Q147" s="173">
        <f t="shared" si="108"/>
        <v>0</v>
      </c>
      <c r="R147" s="173"/>
      <c r="S147" s="173"/>
      <c r="T147" s="173">
        <f t="shared" si="108"/>
        <v>0</v>
      </c>
      <c r="U147" s="173"/>
      <c r="V147" s="173"/>
      <c r="W147" s="173">
        <f t="shared" si="108"/>
        <v>3875</v>
      </c>
      <c r="X147" s="173"/>
      <c r="Y147" s="173"/>
      <c r="Z147" s="173">
        <f t="shared" si="108"/>
        <v>0</v>
      </c>
      <c r="AA147" s="173"/>
      <c r="AB147" s="173"/>
      <c r="AC147" s="173">
        <f t="shared" si="108"/>
        <v>3540</v>
      </c>
      <c r="AD147" s="173"/>
      <c r="AE147" s="173"/>
      <c r="AF147" s="173">
        <f t="shared" si="108"/>
        <v>0</v>
      </c>
      <c r="AG147" s="173"/>
      <c r="AH147" s="173"/>
      <c r="AI147" s="173">
        <f t="shared" si="108"/>
        <v>1420</v>
      </c>
      <c r="AJ147" s="173"/>
      <c r="AK147" s="173"/>
      <c r="AL147" s="173">
        <f t="shared" si="108"/>
        <v>0</v>
      </c>
      <c r="AM147" s="173"/>
      <c r="AN147" s="173"/>
      <c r="AO147" s="154"/>
      <c r="AP147" s="154"/>
      <c r="AQ147" s="154"/>
      <c r="AR147" s="154"/>
      <c r="AS147" s="154"/>
      <c r="AT147" s="154"/>
      <c r="AU147" s="167"/>
      <c r="AV147" s="167"/>
      <c r="AW147" s="131"/>
      <c r="AX147" s="167"/>
      <c r="AY147" s="131"/>
      <c r="AZ147" s="152"/>
      <c r="BA147" s="131"/>
      <c r="BB147" s="182"/>
      <c r="BC147" s="167"/>
    </row>
    <row r="148" spans="1:55" s="168" customFormat="1" ht="15.75">
      <c r="A148" s="173" t="str">
        <f>A721</f>
        <v>*</v>
      </c>
      <c r="B148" s="174" t="str">
        <f t="shared" ref="B148:AL148" si="109">B721</f>
        <v>Xã Chiềng Đông</v>
      </c>
      <c r="C148" s="173">
        <f t="shared" si="109"/>
        <v>0</v>
      </c>
      <c r="D148" s="173">
        <f t="shared" si="109"/>
        <v>28445</v>
      </c>
      <c r="E148" s="173">
        <f t="shared" si="109"/>
        <v>27022.75</v>
      </c>
      <c r="F148" s="173">
        <f t="shared" si="109"/>
        <v>0</v>
      </c>
      <c r="G148" s="173">
        <f t="shared" si="109"/>
        <v>0</v>
      </c>
      <c r="H148" s="173">
        <f t="shared" si="109"/>
        <v>27022.75</v>
      </c>
      <c r="I148" s="173">
        <f t="shared" si="109"/>
        <v>27022.75</v>
      </c>
      <c r="J148" s="173">
        <f t="shared" si="109"/>
        <v>0</v>
      </c>
      <c r="K148" s="173">
        <f t="shared" si="109"/>
        <v>0</v>
      </c>
      <c r="L148" s="173">
        <f t="shared" si="109"/>
        <v>0</v>
      </c>
      <c r="M148" s="173">
        <f t="shared" si="109"/>
        <v>0</v>
      </c>
      <c r="N148" s="173">
        <f t="shared" si="109"/>
        <v>27022.75</v>
      </c>
      <c r="O148" s="173">
        <f t="shared" si="109"/>
        <v>27022.75</v>
      </c>
      <c r="P148" s="173">
        <f t="shared" si="109"/>
        <v>0</v>
      </c>
      <c r="Q148" s="173">
        <f t="shared" si="109"/>
        <v>0</v>
      </c>
      <c r="R148" s="173"/>
      <c r="S148" s="173"/>
      <c r="T148" s="173">
        <f t="shared" si="109"/>
        <v>0</v>
      </c>
      <c r="U148" s="173"/>
      <c r="V148" s="173"/>
      <c r="W148" s="173">
        <f t="shared" si="109"/>
        <v>10000</v>
      </c>
      <c r="X148" s="173"/>
      <c r="Y148" s="173"/>
      <c r="Z148" s="173">
        <f t="shared" si="109"/>
        <v>0</v>
      </c>
      <c r="AA148" s="173"/>
      <c r="AB148" s="173"/>
      <c r="AC148" s="173">
        <f t="shared" si="109"/>
        <v>9000</v>
      </c>
      <c r="AD148" s="173"/>
      <c r="AE148" s="173"/>
      <c r="AF148" s="173">
        <f t="shared" si="109"/>
        <v>0</v>
      </c>
      <c r="AG148" s="173"/>
      <c r="AH148" s="173"/>
      <c r="AI148" s="173">
        <f t="shared" si="109"/>
        <v>8022.75</v>
      </c>
      <c r="AJ148" s="173"/>
      <c r="AK148" s="173"/>
      <c r="AL148" s="173">
        <f t="shared" si="109"/>
        <v>0</v>
      </c>
      <c r="AM148" s="173"/>
      <c r="AN148" s="173"/>
      <c r="AO148" s="154"/>
      <c r="AP148" s="154"/>
      <c r="AQ148" s="154"/>
      <c r="AR148" s="154"/>
      <c r="AS148" s="154"/>
      <c r="AT148" s="154"/>
      <c r="AU148" s="167"/>
      <c r="AV148" s="167"/>
      <c r="AW148" s="131"/>
      <c r="AX148" s="167"/>
      <c r="AY148" s="131"/>
      <c r="AZ148" s="152"/>
      <c r="BA148" s="131"/>
      <c r="BB148" s="182"/>
      <c r="BC148" s="167"/>
    </row>
    <row r="149" spans="1:55" s="168" customFormat="1" ht="15.75">
      <c r="A149" s="173" t="str">
        <f>A724</f>
        <v>*</v>
      </c>
      <c r="B149" s="174" t="str">
        <f t="shared" ref="B149:AL149" si="110">B724</f>
        <v>Xã Quài Tở</v>
      </c>
      <c r="C149" s="173">
        <f t="shared" si="110"/>
        <v>0</v>
      </c>
      <c r="D149" s="173">
        <f t="shared" si="110"/>
        <v>4000</v>
      </c>
      <c r="E149" s="173">
        <f t="shared" si="110"/>
        <v>2090</v>
      </c>
      <c r="F149" s="173">
        <f t="shared" si="110"/>
        <v>0</v>
      </c>
      <c r="G149" s="173">
        <f t="shared" si="110"/>
        <v>0</v>
      </c>
      <c r="H149" s="173">
        <f t="shared" si="110"/>
        <v>2090</v>
      </c>
      <c r="I149" s="173">
        <f t="shared" si="110"/>
        <v>2090</v>
      </c>
      <c r="J149" s="173">
        <f t="shared" si="110"/>
        <v>0</v>
      </c>
      <c r="K149" s="173">
        <f t="shared" si="110"/>
        <v>0</v>
      </c>
      <c r="L149" s="173">
        <f t="shared" si="110"/>
        <v>0</v>
      </c>
      <c r="M149" s="173">
        <f t="shared" si="110"/>
        <v>0</v>
      </c>
      <c r="N149" s="173">
        <f t="shared" si="110"/>
        <v>2090</v>
      </c>
      <c r="O149" s="173">
        <f t="shared" si="110"/>
        <v>2090</v>
      </c>
      <c r="P149" s="173">
        <f t="shared" si="110"/>
        <v>0</v>
      </c>
      <c r="Q149" s="173">
        <f t="shared" si="110"/>
        <v>0</v>
      </c>
      <c r="R149" s="173"/>
      <c r="S149" s="173"/>
      <c r="T149" s="173">
        <f t="shared" si="110"/>
        <v>0</v>
      </c>
      <c r="U149" s="173"/>
      <c r="V149" s="173"/>
      <c r="W149" s="173">
        <f t="shared" si="110"/>
        <v>0</v>
      </c>
      <c r="X149" s="173"/>
      <c r="Y149" s="173"/>
      <c r="Z149" s="173">
        <f t="shared" si="110"/>
        <v>0</v>
      </c>
      <c r="AA149" s="173"/>
      <c r="AB149" s="173"/>
      <c r="AC149" s="173">
        <f t="shared" si="110"/>
        <v>0</v>
      </c>
      <c r="AD149" s="173"/>
      <c r="AE149" s="173"/>
      <c r="AF149" s="173">
        <f t="shared" si="110"/>
        <v>0</v>
      </c>
      <c r="AG149" s="173"/>
      <c r="AH149" s="173"/>
      <c r="AI149" s="173">
        <f t="shared" si="110"/>
        <v>2090</v>
      </c>
      <c r="AJ149" s="173"/>
      <c r="AK149" s="173"/>
      <c r="AL149" s="173">
        <f t="shared" si="110"/>
        <v>0</v>
      </c>
      <c r="AM149" s="173"/>
      <c r="AN149" s="173"/>
      <c r="AO149" s="154"/>
      <c r="AP149" s="154"/>
      <c r="AQ149" s="154"/>
      <c r="AR149" s="154"/>
      <c r="AS149" s="154"/>
      <c r="AT149" s="154"/>
      <c r="AU149" s="167"/>
      <c r="AV149" s="167"/>
      <c r="AW149" s="131"/>
      <c r="AX149" s="167"/>
      <c r="AY149" s="131"/>
      <c r="AZ149" s="152"/>
      <c r="BA149" s="131"/>
      <c r="BB149" s="182"/>
      <c r="BC149" s="167"/>
    </row>
    <row r="150" spans="1:55" s="168" customFormat="1" ht="15.75">
      <c r="A150" s="169" t="str">
        <f>A727</f>
        <v>*</v>
      </c>
      <c r="B150" s="174" t="str">
        <f t="shared" ref="B150:AL150" si="111">B727</f>
        <v>Xã Quài Cang</v>
      </c>
      <c r="C150" s="169">
        <f t="shared" si="111"/>
        <v>0</v>
      </c>
      <c r="D150" s="173">
        <f t="shared" si="111"/>
        <v>3500</v>
      </c>
      <c r="E150" s="173">
        <f t="shared" si="111"/>
        <v>3325</v>
      </c>
      <c r="F150" s="173">
        <f t="shared" si="111"/>
        <v>0</v>
      </c>
      <c r="G150" s="173">
        <f t="shared" si="111"/>
        <v>0</v>
      </c>
      <c r="H150" s="173">
        <f t="shared" si="111"/>
        <v>3325</v>
      </c>
      <c r="I150" s="173">
        <f t="shared" si="111"/>
        <v>3325</v>
      </c>
      <c r="J150" s="173">
        <f t="shared" si="111"/>
        <v>0</v>
      </c>
      <c r="K150" s="173">
        <f t="shared" si="111"/>
        <v>0</v>
      </c>
      <c r="L150" s="173">
        <f t="shared" si="111"/>
        <v>0</v>
      </c>
      <c r="M150" s="173">
        <f t="shared" si="111"/>
        <v>0</v>
      </c>
      <c r="N150" s="169">
        <f t="shared" si="111"/>
        <v>3325</v>
      </c>
      <c r="O150" s="169">
        <f t="shared" si="111"/>
        <v>3325</v>
      </c>
      <c r="P150" s="169">
        <f t="shared" si="111"/>
        <v>0</v>
      </c>
      <c r="Q150" s="169">
        <f t="shared" si="111"/>
        <v>0</v>
      </c>
      <c r="R150" s="169"/>
      <c r="S150" s="169"/>
      <c r="T150" s="169">
        <f t="shared" si="111"/>
        <v>0</v>
      </c>
      <c r="U150" s="169"/>
      <c r="V150" s="169"/>
      <c r="W150" s="169">
        <f t="shared" si="111"/>
        <v>0</v>
      </c>
      <c r="X150" s="169"/>
      <c r="Y150" s="169"/>
      <c r="Z150" s="169">
        <f t="shared" si="111"/>
        <v>0</v>
      </c>
      <c r="AA150" s="169"/>
      <c r="AB150" s="169"/>
      <c r="AC150" s="169">
        <f t="shared" si="111"/>
        <v>1500</v>
      </c>
      <c r="AD150" s="169"/>
      <c r="AE150" s="169"/>
      <c r="AF150" s="169">
        <f t="shared" si="111"/>
        <v>0</v>
      </c>
      <c r="AG150" s="169"/>
      <c r="AH150" s="169"/>
      <c r="AI150" s="169">
        <f t="shared" si="111"/>
        <v>1825</v>
      </c>
      <c r="AJ150" s="169"/>
      <c r="AK150" s="169"/>
      <c r="AL150" s="169">
        <f t="shared" si="111"/>
        <v>0</v>
      </c>
      <c r="AM150" s="169"/>
      <c r="AN150" s="169"/>
      <c r="AO150" s="154"/>
      <c r="AP150" s="154"/>
      <c r="AQ150" s="154"/>
      <c r="AR150" s="154"/>
      <c r="AS150" s="154"/>
      <c r="AT150" s="154"/>
      <c r="AU150" s="167"/>
      <c r="AV150" s="167"/>
      <c r="AW150" s="131"/>
      <c r="AX150" s="167"/>
      <c r="AY150" s="131"/>
      <c r="AZ150" s="152"/>
      <c r="BA150" s="131"/>
      <c r="BB150" s="182"/>
      <c r="BC150" s="167"/>
    </row>
    <row r="151" spans="1:55" s="168" customFormat="1" ht="15.75">
      <c r="A151" s="169" t="str">
        <f>A729</f>
        <v>*</v>
      </c>
      <c r="B151" s="174" t="str">
        <f t="shared" ref="B151:AL151" si="112">B729</f>
        <v>Xã Quài Nưa</v>
      </c>
      <c r="C151" s="169">
        <f t="shared" si="112"/>
        <v>0</v>
      </c>
      <c r="D151" s="173">
        <f t="shared" si="112"/>
        <v>5000</v>
      </c>
      <c r="E151" s="173">
        <f t="shared" si="112"/>
        <v>4750</v>
      </c>
      <c r="F151" s="173">
        <f t="shared" si="112"/>
        <v>0</v>
      </c>
      <c r="G151" s="173">
        <f t="shared" si="112"/>
        <v>0</v>
      </c>
      <c r="H151" s="173">
        <f t="shared" si="112"/>
        <v>4750</v>
      </c>
      <c r="I151" s="173">
        <f t="shared" si="112"/>
        <v>4750</v>
      </c>
      <c r="J151" s="173">
        <f t="shared" si="112"/>
        <v>0</v>
      </c>
      <c r="K151" s="173">
        <f t="shared" si="112"/>
        <v>0</v>
      </c>
      <c r="L151" s="173">
        <f t="shared" si="112"/>
        <v>0</v>
      </c>
      <c r="M151" s="173">
        <f t="shared" si="112"/>
        <v>0</v>
      </c>
      <c r="N151" s="169">
        <f t="shared" si="112"/>
        <v>4750</v>
      </c>
      <c r="O151" s="169">
        <f t="shared" si="112"/>
        <v>4750</v>
      </c>
      <c r="P151" s="169">
        <f t="shared" si="112"/>
        <v>0</v>
      </c>
      <c r="Q151" s="169">
        <f t="shared" si="112"/>
        <v>0</v>
      </c>
      <c r="R151" s="169"/>
      <c r="S151" s="169"/>
      <c r="T151" s="169">
        <f t="shared" si="112"/>
        <v>0</v>
      </c>
      <c r="U151" s="169"/>
      <c r="V151" s="169"/>
      <c r="W151" s="169">
        <f t="shared" si="112"/>
        <v>0</v>
      </c>
      <c r="X151" s="169"/>
      <c r="Y151" s="169"/>
      <c r="Z151" s="169">
        <f t="shared" si="112"/>
        <v>0</v>
      </c>
      <c r="AA151" s="169"/>
      <c r="AB151" s="169"/>
      <c r="AC151" s="169">
        <f t="shared" si="112"/>
        <v>2500</v>
      </c>
      <c r="AD151" s="169"/>
      <c r="AE151" s="169"/>
      <c r="AF151" s="169">
        <f t="shared" si="112"/>
        <v>0</v>
      </c>
      <c r="AG151" s="169"/>
      <c r="AH151" s="169"/>
      <c r="AI151" s="169">
        <f t="shared" si="112"/>
        <v>2250</v>
      </c>
      <c r="AJ151" s="169"/>
      <c r="AK151" s="169"/>
      <c r="AL151" s="169">
        <f t="shared" si="112"/>
        <v>0</v>
      </c>
      <c r="AM151" s="169"/>
      <c r="AN151" s="169"/>
      <c r="AO151" s="154"/>
      <c r="AP151" s="154"/>
      <c r="AQ151" s="154"/>
      <c r="AR151" s="154"/>
      <c r="AS151" s="154"/>
      <c r="AT151" s="154"/>
      <c r="AU151" s="167"/>
      <c r="AV151" s="167"/>
      <c r="AW151" s="131"/>
      <c r="AX151" s="167"/>
      <c r="AY151" s="131"/>
      <c r="AZ151" s="152"/>
      <c r="BA151" s="131"/>
      <c r="BB151" s="182"/>
      <c r="BC151" s="167"/>
    </row>
    <row r="152" spans="1:55" s="168" customFormat="1" ht="15.75">
      <c r="A152" s="169" t="str">
        <f>A731</f>
        <v>*</v>
      </c>
      <c r="B152" s="174" t="str">
        <f t="shared" ref="B152:AL152" si="113">B731</f>
        <v>Xã Pú Nhung</v>
      </c>
      <c r="C152" s="169">
        <f t="shared" si="113"/>
        <v>0</v>
      </c>
      <c r="D152" s="173">
        <f t="shared" si="113"/>
        <v>3000</v>
      </c>
      <c r="E152" s="173">
        <f t="shared" si="113"/>
        <v>2850</v>
      </c>
      <c r="F152" s="173">
        <f t="shared" si="113"/>
        <v>0</v>
      </c>
      <c r="G152" s="173">
        <f t="shared" si="113"/>
        <v>0</v>
      </c>
      <c r="H152" s="173">
        <f t="shared" si="113"/>
        <v>2850</v>
      </c>
      <c r="I152" s="173">
        <f t="shared" si="113"/>
        <v>2850</v>
      </c>
      <c r="J152" s="173">
        <f t="shared" si="113"/>
        <v>0</v>
      </c>
      <c r="K152" s="173">
        <f t="shared" si="113"/>
        <v>0</v>
      </c>
      <c r="L152" s="173">
        <f t="shared" si="113"/>
        <v>0</v>
      </c>
      <c r="M152" s="173">
        <f t="shared" si="113"/>
        <v>0</v>
      </c>
      <c r="N152" s="169">
        <f t="shared" si="113"/>
        <v>2850</v>
      </c>
      <c r="O152" s="169">
        <f t="shared" si="113"/>
        <v>2850</v>
      </c>
      <c r="P152" s="169">
        <f t="shared" si="113"/>
        <v>0</v>
      </c>
      <c r="Q152" s="169">
        <f t="shared" si="113"/>
        <v>0</v>
      </c>
      <c r="R152" s="169"/>
      <c r="S152" s="169"/>
      <c r="T152" s="169">
        <f t="shared" si="113"/>
        <v>0</v>
      </c>
      <c r="U152" s="169"/>
      <c r="V152" s="169"/>
      <c r="W152" s="169">
        <f t="shared" si="113"/>
        <v>0</v>
      </c>
      <c r="X152" s="169"/>
      <c r="Y152" s="169"/>
      <c r="Z152" s="169">
        <f t="shared" si="113"/>
        <v>0</v>
      </c>
      <c r="AA152" s="169"/>
      <c r="AB152" s="169"/>
      <c r="AC152" s="169">
        <f t="shared" si="113"/>
        <v>1500</v>
      </c>
      <c r="AD152" s="169"/>
      <c r="AE152" s="169"/>
      <c r="AF152" s="169">
        <f t="shared" si="113"/>
        <v>0</v>
      </c>
      <c r="AG152" s="169"/>
      <c r="AH152" s="169"/>
      <c r="AI152" s="169">
        <f t="shared" si="113"/>
        <v>1350</v>
      </c>
      <c r="AJ152" s="169"/>
      <c r="AK152" s="169"/>
      <c r="AL152" s="169">
        <f t="shared" si="113"/>
        <v>0</v>
      </c>
      <c r="AM152" s="169"/>
      <c r="AN152" s="169"/>
      <c r="AO152" s="154"/>
      <c r="AP152" s="154"/>
      <c r="AQ152" s="154"/>
      <c r="AR152" s="154"/>
      <c r="AS152" s="154"/>
      <c r="AT152" s="154"/>
      <c r="AU152" s="167"/>
      <c r="AV152" s="167"/>
      <c r="AW152" s="131"/>
      <c r="AX152" s="167"/>
      <c r="AY152" s="131"/>
      <c r="AZ152" s="152"/>
      <c r="BA152" s="131"/>
      <c r="BB152" s="182"/>
      <c r="BC152" s="167"/>
    </row>
    <row r="153" spans="1:55" s="168" customFormat="1" ht="15.75">
      <c r="A153" s="169" t="str">
        <f>A733</f>
        <v>*</v>
      </c>
      <c r="B153" s="174" t="str">
        <f t="shared" ref="B153:AT153" si="114">B733</f>
        <v>Xã Mường Thín</v>
      </c>
      <c r="C153" s="169">
        <f t="shared" si="114"/>
        <v>0</v>
      </c>
      <c r="D153" s="173">
        <f t="shared" si="114"/>
        <v>1900</v>
      </c>
      <c r="E153" s="173">
        <f t="shared" si="114"/>
        <v>1805</v>
      </c>
      <c r="F153" s="173">
        <f t="shared" si="114"/>
        <v>0</v>
      </c>
      <c r="G153" s="173">
        <f t="shared" si="114"/>
        <v>0</v>
      </c>
      <c r="H153" s="173">
        <f t="shared" si="114"/>
        <v>1805</v>
      </c>
      <c r="I153" s="173">
        <f t="shared" si="114"/>
        <v>1805</v>
      </c>
      <c r="J153" s="173">
        <f t="shared" si="114"/>
        <v>0</v>
      </c>
      <c r="K153" s="173">
        <f t="shared" si="114"/>
        <v>0</v>
      </c>
      <c r="L153" s="173">
        <f t="shared" si="114"/>
        <v>0</v>
      </c>
      <c r="M153" s="173">
        <f t="shared" si="114"/>
        <v>0</v>
      </c>
      <c r="N153" s="169">
        <f t="shared" si="114"/>
        <v>1805</v>
      </c>
      <c r="O153" s="169">
        <f t="shared" si="114"/>
        <v>1805</v>
      </c>
      <c r="P153" s="169">
        <f t="shared" si="114"/>
        <v>0</v>
      </c>
      <c r="Q153" s="169">
        <f t="shared" si="114"/>
        <v>0</v>
      </c>
      <c r="R153" s="169"/>
      <c r="S153" s="169"/>
      <c r="T153" s="169">
        <f t="shared" si="114"/>
        <v>0</v>
      </c>
      <c r="U153" s="169"/>
      <c r="V153" s="169"/>
      <c r="W153" s="169">
        <f t="shared" si="114"/>
        <v>0</v>
      </c>
      <c r="X153" s="169"/>
      <c r="Y153" s="169"/>
      <c r="Z153" s="169">
        <f t="shared" si="114"/>
        <v>0</v>
      </c>
      <c r="AA153" s="169"/>
      <c r="AB153" s="169"/>
      <c r="AC153" s="169">
        <f t="shared" si="114"/>
        <v>0</v>
      </c>
      <c r="AD153" s="169"/>
      <c r="AE153" s="169"/>
      <c r="AF153" s="169">
        <f t="shared" si="114"/>
        <v>0</v>
      </c>
      <c r="AG153" s="169"/>
      <c r="AH153" s="169"/>
      <c r="AI153" s="169">
        <f t="shared" si="114"/>
        <v>1805</v>
      </c>
      <c r="AJ153" s="169"/>
      <c r="AK153" s="169"/>
      <c r="AL153" s="169">
        <f t="shared" si="114"/>
        <v>0</v>
      </c>
      <c r="AM153" s="169"/>
      <c r="AN153" s="169"/>
      <c r="AO153" s="169">
        <f t="shared" si="114"/>
        <v>0</v>
      </c>
      <c r="AP153" s="169">
        <f t="shared" si="114"/>
        <v>0</v>
      </c>
      <c r="AQ153" s="169">
        <f t="shared" si="114"/>
        <v>0</v>
      </c>
      <c r="AR153" s="169">
        <f t="shared" si="114"/>
        <v>0</v>
      </c>
      <c r="AS153" s="169">
        <f t="shared" si="114"/>
        <v>0</v>
      </c>
      <c r="AT153" s="169">
        <f t="shared" si="114"/>
        <v>0</v>
      </c>
      <c r="AU153" s="167"/>
      <c r="AV153" s="167"/>
      <c r="AW153" s="131"/>
      <c r="AX153" s="167"/>
      <c r="AY153" s="131"/>
      <c r="AZ153" s="152"/>
      <c r="BA153" s="131"/>
      <c r="BB153" s="182"/>
      <c r="BC153" s="167"/>
    </row>
    <row r="154" spans="1:55" s="168" customFormat="1" ht="15.75">
      <c r="A154" s="169" t="str">
        <f>A735</f>
        <v>*</v>
      </c>
      <c r="B154" s="174" t="str">
        <f t="shared" ref="B154:AL154" si="115">B735</f>
        <v>Xã Nà Sáy</v>
      </c>
      <c r="C154" s="169">
        <f t="shared" si="115"/>
        <v>0</v>
      </c>
      <c r="D154" s="173">
        <f t="shared" si="115"/>
        <v>6000</v>
      </c>
      <c r="E154" s="173">
        <f t="shared" si="115"/>
        <v>5700</v>
      </c>
      <c r="F154" s="173">
        <f t="shared" si="115"/>
        <v>0</v>
      </c>
      <c r="G154" s="173">
        <f t="shared" si="115"/>
        <v>0</v>
      </c>
      <c r="H154" s="173">
        <f t="shared" si="115"/>
        <v>5700</v>
      </c>
      <c r="I154" s="173">
        <f t="shared" si="115"/>
        <v>5700</v>
      </c>
      <c r="J154" s="173">
        <f t="shared" si="115"/>
        <v>0</v>
      </c>
      <c r="K154" s="173">
        <f t="shared" si="115"/>
        <v>0</v>
      </c>
      <c r="L154" s="173">
        <f t="shared" si="115"/>
        <v>0</v>
      </c>
      <c r="M154" s="173">
        <f t="shared" si="115"/>
        <v>0</v>
      </c>
      <c r="N154" s="169">
        <f t="shared" si="115"/>
        <v>5700</v>
      </c>
      <c r="O154" s="169">
        <f t="shared" si="115"/>
        <v>5700</v>
      </c>
      <c r="P154" s="169">
        <f t="shared" si="115"/>
        <v>0</v>
      </c>
      <c r="Q154" s="169">
        <f t="shared" si="115"/>
        <v>0</v>
      </c>
      <c r="R154" s="169"/>
      <c r="S154" s="169"/>
      <c r="T154" s="169">
        <f t="shared" si="115"/>
        <v>0</v>
      </c>
      <c r="U154" s="169"/>
      <c r="V154" s="169"/>
      <c r="W154" s="169">
        <f t="shared" si="115"/>
        <v>3000</v>
      </c>
      <c r="X154" s="169"/>
      <c r="Y154" s="169"/>
      <c r="Z154" s="169">
        <f t="shared" si="115"/>
        <v>0</v>
      </c>
      <c r="AA154" s="169"/>
      <c r="AB154" s="169"/>
      <c r="AC154" s="169">
        <f t="shared" si="115"/>
        <v>2700</v>
      </c>
      <c r="AD154" s="169"/>
      <c r="AE154" s="169"/>
      <c r="AF154" s="169">
        <f t="shared" si="115"/>
        <v>0</v>
      </c>
      <c r="AG154" s="169"/>
      <c r="AH154" s="169"/>
      <c r="AI154" s="169">
        <f t="shared" si="115"/>
        <v>0</v>
      </c>
      <c r="AJ154" s="169"/>
      <c r="AK154" s="169"/>
      <c r="AL154" s="169">
        <f t="shared" si="115"/>
        <v>0</v>
      </c>
      <c r="AM154" s="169"/>
      <c r="AN154" s="169"/>
      <c r="AO154" s="154"/>
      <c r="AP154" s="154"/>
      <c r="AQ154" s="154"/>
      <c r="AR154" s="154"/>
      <c r="AS154" s="154"/>
      <c r="AT154" s="154"/>
      <c r="AU154" s="167"/>
      <c r="AV154" s="167"/>
      <c r="AW154" s="131"/>
      <c r="AX154" s="167"/>
      <c r="AY154" s="131"/>
      <c r="AZ154" s="152"/>
      <c r="BA154" s="131"/>
      <c r="BB154" s="182"/>
      <c r="BC154" s="167"/>
    </row>
    <row r="155" spans="1:55" s="168" customFormat="1" ht="15.75">
      <c r="A155" s="169" t="str">
        <f>A737</f>
        <v>*</v>
      </c>
      <c r="B155" s="174" t="str">
        <f t="shared" ref="B155:AL155" si="116">B737</f>
        <v>Xã Mường Mùn</v>
      </c>
      <c r="C155" s="169">
        <f t="shared" si="116"/>
        <v>0</v>
      </c>
      <c r="D155" s="173">
        <f t="shared" si="116"/>
        <v>6000</v>
      </c>
      <c r="E155" s="173">
        <f t="shared" si="116"/>
        <v>5700</v>
      </c>
      <c r="F155" s="173">
        <f t="shared" si="116"/>
        <v>0</v>
      </c>
      <c r="G155" s="173">
        <f t="shared" si="116"/>
        <v>0</v>
      </c>
      <c r="H155" s="173">
        <f t="shared" si="116"/>
        <v>5700</v>
      </c>
      <c r="I155" s="173">
        <f t="shared" si="116"/>
        <v>5700</v>
      </c>
      <c r="J155" s="173">
        <f t="shared" si="116"/>
        <v>0</v>
      </c>
      <c r="K155" s="173">
        <f t="shared" si="116"/>
        <v>0</v>
      </c>
      <c r="L155" s="173">
        <f t="shared" si="116"/>
        <v>0</v>
      </c>
      <c r="M155" s="173">
        <f t="shared" si="116"/>
        <v>0</v>
      </c>
      <c r="N155" s="169">
        <f t="shared" si="116"/>
        <v>5700</v>
      </c>
      <c r="O155" s="169">
        <f t="shared" si="116"/>
        <v>5700</v>
      </c>
      <c r="P155" s="169">
        <f t="shared" si="116"/>
        <v>0</v>
      </c>
      <c r="Q155" s="169">
        <f t="shared" si="116"/>
        <v>0</v>
      </c>
      <c r="R155" s="169"/>
      <c r="S155" s="169"/>
      <c r="T155" s="169">
        <f t="shared" si="116"/>
        <v>0</v>
      </c>
      <c r="U155" s="169"/>
      <c r="V155" s="169"/>
      <c r="W155" s="169">
        <f t="shared" si="116"/>
        <v>3000</v>
      </c>
      <c r="X155" s="169"/>
      <c r="Y155" s="169"/>
      <c r="Z155" s="169">
        <f t="shared" si="116"/>
        <v>0</v>
      </c>
      <c r="AA155" s="169"/>
      <c r="AB155" s="169"/>
      <c r="AC155" s="169">
        <f t="shared" si="116"/>
        <v>2700</v>
      </c>
      <c r="AD155" s="169"/>
      <c r="AE155" s="169"/>
      <c r="AF155" s="169">
        <f t="shared" si="116"/>
        <v>0</v>
      </c>
      <c r="AG155" s="169"/>
      <c r="AH155" s="169"/>
      <c r="AI155" s="169">
        <f t="shared" si="116"/>
        <v>0</v>
      </c>
      <c r="AJ155" s="169"/>
      <c r="AK155" s="169"/>
      <c r="AL155" s="169">
        <f t="shared" si="116"/>
        <v>0</v>
      </c>
      <c r="AM155" s="169"/>
      <c r="AN155" s="169"/>
      <c r="AO155" s="154"/>
      <c r="AP155" s="154"/>
      <c r="AQ155" s="154"/>
      <c r="AR155" s="154"/>
      <c r="AS155" s="154"/>
      <c r="AT155" s="154"/>
      <c r="AU155" s="167"/>
      <c r="AV155" s="167"/>
      <c r="AW155" s="131"/>
      <c r="AX155" s="167"/>
      <c r="AY155" s="131"/>
      <c r="AZ155" s="152"/>
      <c r="BA155" s="131"/>
      <c r="BB155" s="182"/>
      <c r="BC155" s="167"/>
    </row>
    <row r="156" spans="1:55" s="168" customFormat="1" ht="15.75">
      <c r="A156" s="169" t="str">
        <f>A739</f>
        <v>b2)</v>
      </c>
      <c r="B156" s="172" t="str">
        <f t="shared" ref="B156:AT156" si="117">B739</f>
        <v>Các xã còn lại</v>
      </c>
      <c r="C156" s="169">
        <f t="shared" si="117"/>
        <v>0</v>
      </c>
      <c r="D156" s="169">
        <f t="shared" si="117"/>
        <v>125136</v>
      </c>
      <c r="E156" s="169">
        <f t="shared" si="117"/>
        <v>119409.2</v>
      </c>
      <c r="F156" s="169">
        <f t="shared" si="117"/>
        <v>0</v>
      </c>
      <c r="G156" s="169">
        <f t="shared" si="117"/>
        <v>0</v>
      </c>
      <c r="H156" s="169">
        <f t="shared" si="117"/>
        <v>119409.2</v>
      </c>
      <c r="I156" s="169">
        <f t="shared" si="117"/>
        <v>119409.2</v>
      </c>
      <c r="J156" s="169">
        <f t="shared" si="117"/>
        <v>0</v>
      </c>
      <c r="K156" s="169">
        <f t="shared" si="117"/>
        <v>38000</v>
      </c>
      <c r="L156" s="169">
        <f t="shared" si="117"/>
        <v>38000</v>
      </c>
      <c r="M156" s="169">
        <f t="shared" si="117"/>
        <v>0</v>
      </c>
      <c r="N156" s="169">
        <f t="shared" si="117"/>
        <v>81409.2</v>
      </c>
      <c r="O156" s="169">
        <f t="shared" si="117"/>
        <v>81409.2</v>
      </c>
      <c r="P156" s="169">
        <f t="shared" si="117"/>
        <v>0</v>
      </c>
      <c r="Q156" s="169">
        <f t="shared" si="117"/>
        <v>0</v>
      </c>
      <c r="R156" s="169"/>
      <c r="S156" s="169"/>
      <c r="T156" s="169">
        <f t="shared" si="117"/>
        <v>0</v>
      </c>
      <c r="U156" s="169"/>
      <c r="V156" s="169"/>
      <c r="W156" s="169">
        <f t="shared" si="117"/>
        <v>33000</v>
      </c>
      <c r="X156" s="169"/>
      <c r="Y156" s="169"/>
      <c r="Z156" s="169">
        <f t="shared" si="117"/>
        <v>0</v>
      </c>
      <c r="AA156" s="169"/>
      <c r="AB156" s="169"/>
      <c r="AC156" s="169">
        <f t="shared" si="117"/>
        <v>46366</v>
      </c>
      <c r="AD156" s="169"/>
      <c r="AE156" s="169"/>
      <c r="AF156" s="169">
        <f t="shared" si="117"/>
        <v>0</v>
      </c>
      <c r="AG156" s="169"/>
      <c r="AH156" s="169"/>
      <c r="AI156" s="169">
        <f t="shared" si="117"/>
        <v>40043.199999999997</v>
      </c>
      <c r="AJ156" s="169"/>
      <c r="AK156" s="169"/>
      <c r="AL156" s="169">
        <f t="shared" si="117"/>
        <v>0</v>
      </c>
      <c r="AM156" s="169"/>
      <c r="AN156" s="169"/>
      <c r="AO156" s="169">
        <f t="shared" si="117"/>
        <v>0</v>
      </c>
      <c r="AP156" s="169">
        <f t="shared" si="117"/>
        <v>0</v>
      </c>
      <c r="AQ156" s="169">
        <f t="shared" si="117"/>
        <v>0</v>
      </c>
      <c r="AR156" s="169">
        <f t="shared" si="117"/>
        <v>0</v>
      </c>
      <c r="AS156" s="169">
        <f t="shared" si="117"/>
        <v>0</v>
      </c>
      <c r="AT156" s="169">
        <f t="shared" si="117"/>
        <v>0</v>
      </c>
      <c r="AU156" s="167"/>
      <c r="AV156" s="167"/>
      <c r="AW156" s="131"/>
      <c r="AX156" s="167"/>
      <c r="AY156" s="131"/>
      <c r="AZ156" s="152"/>
      <c r="BA156" s="131"/>
      <c r="BB156" s="182"/>
      <c r="BC156" s="167"/>
    </row>
    <row r="157" spans="1:55" s="168" customFormat="1" ht="31.5">
      <c r="A157" s="172" t="str">
        <f>A760</f>
        <v>IV</v>
      </c>
      <c r="B157" s="172" t="str">
        <f t="shared" ref="B157:AL157" si="118">B760</f>
        <v>DỰ ÁN  5: Phát triển giáo dục đào tạo nâng cao chất lượng nguồn nhân lực</v>
      </c>
      <c r="C157" s="172">
        <f t="shared" si="118"/>
        <v>0</v>
      </c>
      <c r="D157" s="172">
        <f t="shared" si="118"/>
        <v>83628</v>
      </c>
      <c r="E157" s="172">
        <f t="shared" si="118"/>
        <v>79446</v>
      </c>
      <c r="F157" s="172">
        <f t="shared" si="118"/>
        <v>0</v>
      </c>
      <c r="G157" s="172">
        <f t="shared" si="118"/>
        <v>0</v>
      </c>
      <c r="H157" s="172">
        <f t="shared" si="118"/>
        <v>79446</v>
      </c>
      <c r="I157" s="172">
        <f t="shared" si="118"/>
        <v>79446</v>
      </c>
      <c r="J157" s="172">
        <f t="shared" si="118"/>
        <v>0</v>
      </c>
      <c r="K157" s="172">
        <f t="shared" si="118"/>
        <v>0</v>
      </c>
      <c r="L157" s="172">
        <f t="shared" si="118"/>
        <v>0</v>
      </c>
      <c r="M157" s="172">
        <f t="shared" si="118"/>
        <v>0</v>
      </c>
      <c r="N157" s="172">
        <f t="shared" si="118"/>
        <v>79446</v>
      </c>
      <c r="O157" s="172">
        <f t="shared" si="118"/>
        <v>79446</v>
      </c>
      <c r="P157" s="172">
        <f t="shared" si="118"/>
        <v>0</v>
      </c>
      <c r="Q157" s="172">
        <f t="shared" si="118"/>
        <v>0</v>
      </c>
      <c r="R157" s="172"/>
      <c r="S157" s="172"/>
      <c r="T157" s="172">
        <f t="shared" si="118"/>
        <v>0</v>
      </c>
      <c r="U157" s="172"/>
      <c r="V157" s="172"/>
      <c r="W157" s="172">
        <f t="shared" si="118"/>
        <v>24000</v>
      </c>
      <c r="X157" s="172"/>
      <c r="Y157" s="172"/>
      <c r="Z157" s="172">
        <f t="shared" si="118"/>
        <v>0</v>
      </c>
      <c r="AA157" s="172"/>
      <c r="AB157" s="172"/>
      <c r="AC157" s="172">
        <f t="shared" si="118"/>
        <v>29000</v>
      </c>
      <c r="AD157" s="172"/>
      <c r="AE157" s="172"/>
      <c r="AF157" s="172">
        <f t="shared" si="118"/>
        <v>0</v>
      </c>
      <c r="AG157" s="172"/>
      <c r="AH157" s="172"/>
      <c r="AI157" s="172">
        <f t="shared" si="118"/>
        <v>26446</v>
      </c>
      <c r="AJ157" s="172"/>
      <c r="AK157" s="172"/>
      <c r="AL157" s="172">
        <f t="shared" si="118"/>
        <v>0</v>
      </c>
      <c r="AM157" s="172"/>
      <c r="AN157" s="172"/>
      <c r="AO157" s="154"/>
      <c r="AP157" s="154"/>
      <c r="AQ157" s="154"/>
      <c r="AR157" s="154"/>
      <c r="AS157" s="154"/>
      <c r="AT157" s="154"/>
      <c r="AU157" s="167"/>
      <c r="AV157" s="167"/>
      <c r="AW157" s="131"/>
      <c r="AX157" s="167"/>
      <c r="AY157" s="131"/>
      <c r="AZ157" s="152"/>
      <c r="BA157" s="131"/>
      <c r="BB157" s="182"/>
      <c r="BC157" s="167"/>
    </row>
    <row r="158" spans="1:55" s="168" customFormat="1" ht="31.5">
      <c r="A158" s="169" t="str">
        <f>A762</f>
        <v>a)</v>
      </c>
      <c r="B158" s="172" t="str">
        <f t="shared" ref="B158:AL159" si="119">B762</f>
        <v xml:space="preserve">Các xã thực hiện theo Quyết định số 652/QĐ-TTg ngày 28/5/2022 </v>
      </c>
      <c r="C158" s="169">
        <f t="shared" si="119"/>
        <v>0</v>
      </c>
      <c r="D158" s="169">
        <f t="shared" si="119"/>
        <v>24028</v>
      </c>
      <c r="E158" s="169">
        <f t="shared" si="119"/>
        <v>22826</v>
      </c>
      <c r="F158" s="169">
        <f t="shared" si="119"/>
        <v>0</v>
      </c>
      <c r="G158" s="169">
        <f t="shared" si="119"/>
        <v>0</v>
      </c>
      <c r="H158" s="169">
        <f t="shared" si="119"/>
        <v>22826</v>
      </c>
      <c r="I158" s="169">
        <f t="shared" si="119"/>
        <v>22826</v>
      </c>
      <c r="J158" s="169">
        <f t="shared" si="119"/>
        <v>0</v>
      </c>
      <c r="K158" s="169">
        <f t="shared" si="119"/>
        <v>0</v>
      </c>
      <c r="L158" s="169">
        <f t="shared" si="119"/>
        <v>0</v>
      </c>
      <c r="M158" s="169">
        <f t="shared" si="119"/>
        <v>0</v>
      </c>
      <c r="N158" s="169">
        <f t="shared" si="119"/>
        <v>22826</v>
      </c>
      <c r="O158" s="169">
        <f t="shared" si="119"/>
        <v>22826</v>
      </c>
      <c r="P158" s="169">
        <f t="shared" si="119"/>
        <v>0</v>
      </c>
      <c r="Q158" s="169">
        <f t="shared" si="119"/>
        <v>0</v>
      </c>
      <c r="R158" s="169"/>
      <c r="S158" s="169"/>
      <c r="T158" s="169">
        <f t="shared" si="119"/>
        <v>0</v>
      </c>
      <c r="U158" s="169"/>
      <c r="V158" s="169"/>
      <c r="W158" s="169">
        <f t="shared" si="119"/>
        <v>5000</v>
      </c>
      <c r="X158" s="169"/>
      <c r="Y158" s="169"/>
      <c r="Z158" s="169">
        <f t="shared" si="119"/>
        <v>0</v>
      </c>
      <c r="AA158" s="169"/>
      <c r="AB158" s="169"/>
      <c r="AC158" s="169">
        <f t="shared" si="119"/>
        <v>9000</v>
      </c>
      <c r="AD158" s="169"/>
      <c r="AE158" s="169"/>
      <c r="AF158" s="169">
        <f t="shared" si="119"/>
        <v>0</v>
      </c>
      <c r="AG158" s="169"/>
      <c r="AH158" s="169"/>
      <c r="AI158" s="169">
        <f t="shared" si="119"/>
        <v>8826</v>
      </c>
      <c r="AJ158" s="169"/>
      <c r="AK158" s="169"/>
      <c r="AL158" s="169">
        <f t="shared" si="119"/>
        <v>0</v>
      </c>
      <c r="AM158" s="169"/>
      <c r="AN158" s="169"/>
      <c r="AO158" s="154"/>
      <c r="AP158" s="154"/>
      <c r="AQ158" s="154"/>
      <c r="AR158" s="154"/>
      <c r="AS158" s="154"/>
      <c r="AT158" s="154"/>
      <c r="AU158" s="167"/>
      <c r="AV158" s="167"/>
      <c r="AW158" s="131"/>
      <c r="AX158" s="167"/>
      <c r="AY158" s="131"/>
      <c r="AZ158" s="152"/>
      <c r="BA158" s="131"/>
      <c r="BB158" s="182"/>
      <c r="BC158" s="167"/>
    </row>
    <row r="159" spans="1:55" s="168" customFormat="1" ht="15.75">
      <c r="A159" s="173">
        <f>A763</f>
        <v>0</v>
      </c>
      <c r="B159" s="174" t="str">
        <f t="shared" si="119"/>
        <v>Xã Chiềng Đông</v>
      </c>
      <c r="C159" s="173">
        <f t="shared" si="119"/>
        <v>0</v>
      </c>
      <c r="D159" s="173">
        <f t="shared" si="119"/>
        <v>14028</v>
      </c>
      <c r="E159" s="173">
        <f t="shared" si="119"/>
        <v>13326</v>
      </c>
      <c r="F159" s="173">
        <f t="shared" si="119"/>
        <v>0</v>
      </c>
      <c r="G159" s="173">
        <f t="shared" si="119"/>
        <v>0</v>
      </c>
      <c r="H159" s="173">
        <f t="shared" si="119"/>
        <v>13326</v>
      </c>
      <c r="I159" s="173">
        <f t="shared" si="119"/>
        <v>13326</v>
      </c>
      <c r="J159" s="173">
        <f t="shared" si="119"/>
        <v>0</v>
      </c>
      <c r="K159" s="173">
        <f t="shared" si="119"/>
        <v>0</v>
      </c>
      <c r="L159" s="173">
        <f t="shared" si="119"/>
        <v>0</v>
      </c>
      <c r="M159" s="173">
        <f t="shared" si="119"/>
        <v>0</v>
      </c>
      <c r="N159" s="173">
        <f t="shared" si="119"/>
        <v>13326</v>
      </c>
      <c r="O159" s="173">
        <f t="shared" si="119"/>
        <v>13326</v>
      </c>
      <c r="P159" s="173">
        <f t="shared" si="119"/>
        <v>0</v>
      </c>
      <c r="Q159" s="173">
        <f t="shared" si="119"/>
        <v>0</v>
      </c>
      <c r="R159" s="173"/>
      <c r="S159" s="173"/>
      <c r="T159" s="173">
        <f t="shared" si="119"/>
        <v>0</v>
      </c>
      <c r="U159" s="173"/>
      <c r="V159" s="173"/>
      <c r="W159" s="173">
        <f t="shared" si="119"/>
        <v>5000</v>
      </c>
      <c r="X159" s="173"/>
      <c r="Y159" s="173"/>
      <c r="Z159" s="173">
        <f t="shared" si="119"/>
        <v>0</v>
      </c>
      <c r="AA159" s="173"/>
      <c r="AB159" s="173"/>
      <c r="AC159" s="173">
        <f t="shared" si="119"/>
        <v>4000</v>
      </c>
      <c r="AD159" s="173"/>
      <c r="AE159" s="173"/>
      <c r="AF159" s="173">
        <f t="shared" si="119"/>
        <v>0</v>
      </c>
      <c r="AG159" s="173"/>
      <c r="AH159" s="173"/>
      <c r="AI159" s="173">
        <f t="shared" si="119"/>
        <v>4326</v>
      </c>
      <c r="AJ159" s="173"/>
      <c r="AK159" s="173"/>
      <c r="AL159" s="173"/>
      <c r="AM159" s="173"/>
      <c r="AN159" s="173"/>
      <c r="AO159" s="154"/>
      <c r="AP159" s="154"/>
      <c r="AQ159" s="154"/>
      <c r="AR159" s="154"/>
      <c r="AS159" s="154"/>
      <c r="AT159" s="154"/>
      <c r="AU159" s="167"/>
      <c r="AV159" s="167"/>
      <c r="AW159" s="131"/>
      <c r="AX159" s="167"/>
      <c r="AY159" s="131"/>
      <c r="AZ159" s="152"/>
      <c r="BA159" s="131"/>
      <c r="BB159" s="182"/>
      <c r="BC159" s="167"/>
    </row>
    <row r="160" spans="1:55" s="168" customFormat="1" ht="15.75">
      <c r="A160" s="173">
        <f>A765</f>
        <v>0</v>
      </c>
      <c r="B160" s="174" t="str">
        <f t="shared" ref="B160:AI160" si="120">B765</f>
        <v>Xã Mường Mùn</v>
      </c>
      <c r="C160" s="173">
        <f t="shared" si="120"/>
        <v>0</v>
      </c>
      <c r="D160" s="173">
        <f t="shared" si="120"/>
        <v>10000</v>
      </c>
      <c r="E160" s="173">
        <f t="shared" si="120"/>
        <v>9500</v>
      </c>
      <c r="F160" s="173">
        <f t="shared" si="120"/>
        <v>0</v>
      </c>
      <c r="G160" s="173">
        <f t="shared" si="120"/>
        <v>0</v>
      </c>
      <c r="H160" s="173">
        <f t="shared" si="120"/>
        <v>9500</v>
      </c>
      <c r="I160" s="173">
        <f t="shared" si="120"/>
        <v>9500</v>
      </c>
      <c r="J160" s="173">
        <f t="shared" si="120"/>
        <v>0</v>
      </c>
      <c r="K160" s="173">
        <f t="shared" si="120"/>
        <v>0</v>
      </c>
      <c r="L160" s="173">
        <f t="shared" si="120"/>
        <v>0</v>
      </c>
      <c r="M160" s="173">
        <f t="shared" si="120"/>
        <v>0</v>
      </c>
      <c r="N160" s="173">
        <f t="shared" si="120"/>
        <v>9500</v>
      </c>
      <c r="O160" s="173">
        <f t="shared" si="120"/>
        <v>9500</v>
      </c>
      <c r="P160" s="173">
        <f t="shared" si="120"/>
        <v>0</v>
      </c>
      <c r="Q160" s="173">
        <f t="shared" si="120"/>
        <v>0</v>
      </c>
      <c r="R160" s="173"/>
      <c r="S160" s="173"/>
      <c r="T160" s="173">
        <f t="shared" si="120"/>
        <v>0</v>
      </c>
      <c r="U160" s="173"/>
      <c r="V160" s="173"/>
      <c r="W160" s="173">
        <f t="shared" si="120"/>
        <v>0</v>
      </c>
      <c r="X160" s="173"/>
      <c r="Y160" s="173"/>
      <c r="Z160" s="173">
        <f t="shared" si="120"/>
        <v>0</v>
      </c>
      <c r="AA160" s="173"/>
      <c r="AB160" s="173"/>
      <c r="AC160" s="173">
        <f t="shared" si="120"/>
        <v>5000</v>
      </c>
      <c r="AD160" s="173"/>
      <c r="AE160" s="173"/>
      <c r="AF160" s="173">
        <f t="shared" si="120"/>
        <v>0</v>
      </c>
      <c r="AG160" s="173"/>
      <c r="AH160" s="173"/>
      <c r="AI160" s="173">
        <f t="shared" si="120"/>
        <v>4500</v>
      </c>
      <c r="AJ160" s="173"/>
      <c r="AK160" s="173"/>
      <c r="AL160" s="173"/>
      <c r="AM160" s="173"/>
      <c r="AN160" s="173"/>
      <c r="AO160" s="154"/>
      <c r="AP160" s="154"/>
      <c r="AQ160" s="154"/>
      <c r="AR160" s="154"/>
      <c r="AS160" s="154"/>
      <c r="AT160" s="154"/>
      <c r="AU160" s="167"/>
      <c r="AV160" s="167"/>
      <c r="AW160" s="131"/>
      <c r="AX160" s="167"/>
      <c r="AY160" s="131"/>
      <c r="AZ160" s="152"/>
      <c r="BA160" s="131"/>
      <c r="BB160" s="182"/>
      <c r="BC160" s="167"/>
    </row>
    <row r="161" spans="1:55" s="168" customFormat="1" ht="15.75">
      <c r="A161" s="173" t="str">
        <f>A767</f>
        <v>b)</v>
      </c>
      <c r="B161" s="174" t="str">
        <f t="shared" ref="B161:AI161" si="121">B767</f>
        <v>Các công trình còn lại</v>
      </c>
      <c r="C161" s="173">
        <f t="shared" si="121"/>
        <v>0</v>
      </c>
      <c r="D161" s="173">
        <f t="shared" si="121"/>
        <v>59600</v>
      </c>
      <c r="E161" s="173">
        <f t="shared" si="121"/>
        <v>56620</v>
      </c>
      <c r="F161" s="173">
        <f t="shared" si="121"/>
        <v>0</v>
      </c>
      <c r="G161" s="173">
        <f t="shared" si="121"/>
        <v>0</v>
      </c>
      <c r="H161" s="173">
        <f t="shared" si="121"/>
        <v>56620</v>
      </c>
      <c r="I161" s="173">
        <f t="shared" si="121"/>
        <v>56620</v>
      </c>
      <c r="J161" s="173">
        <f t="shared" si="121"/>
        <v>0</v>
      </c>
      <c r="K161" s="173">
        <f t="shared" si="121"/>
        <v>0</v>
      </c>
      <c r="L161" s="173">
        <f t="shared" si="121"/>
        <v>0</v>
      </c>
      <c r="M161" s="173">
        <f t="shared" si="121"/>
        <v>0</v>
      </c>
      <c r="N161" s="173">
        <f t="shared" si="121"/>
        <v>56620</v>
      </c>
      <c r="O161" s="173">
        <f t="shared" si="121"/>
        <v>56620</v>
      </c>
      <c r="P161" s="173">
        <f t="shared" si="121"/>
        <v>0</v>
      </c>
      <c r="Q161" s="173">
        <f t="shared" si="121"/>
        <v>0</v>
      </c>
      <c r="R161" s="173"/>
      <c r="S161" s="173"/>
      <c r="T161" s="173">
        <f t="shared" si="121"/>
        <v>0</v>
      </c>
      <c r="U161" s="173"/>
      <c r="V161" s="173"/>
      <c r="W161" s="173">
        <f t="shared" si="121"/>
        <v>19000</v>
      </c>
      <c r="X161" s="173"/>
      <c r="Y161" s="173"/>
      <c r="Z161" s="173">
        <f t="shared" si="121"/>
        <v>0</v>
      </c>
      <c r="AA161" s="173"/>
      <c r="AB161" s="173"/>
      <c r="AC161" s="173">
        <f t="shared" si="121"/>
        <v>20000</v>
      </c>
      <c r="AD161" s="173"/>
      <c r="AE161" s="173"/>
      <c r="AF161" s="173">
        <f t="shared" si="121"/>
        <v>0</v>
      </c>
      <c r="AG161" s="173"/>
      <c r="AH161" s="173"/>
      <c r="AI161" s="173">
        <f t="shared" si="121"/>
        <v>17620</v>
      </c>
      <c r="AJ161" s="173"/>
      <c r="AK161" s="173"/>
      <c r="AL161" s="173"/>
      <c r="AM161" s="173"/>
      <c r="AN161" s="173"/>
      <c r="AO161" s="154"/>
      <c r="AP161" s="154"/>
      <c r="AQ161" s="154"/>
      <c r="AR161" s="154"/>
      <c r="AS161" s="154"/>
      <c r="AT161" s="154"/>
      <c r="AU161" s="167"/>
      <c r="AV161" s="167"/>
      <c r="AW161" s="131"/>
      <c r="AX161" s="167"/>
      <c r="AY161" s="131"/>
      <c r="AZ161" s="152"/>
      <c r="BA161" s="131"/>
      <c r="BB161" s="182"/>
      <c r="BC161" s="167"/>
    </row>
    <row r="162" spans="1:55" s="168" customFormat="1" ht="47.25">
      <c r="A162" s="173" t="str">
        <f>A773</f>
        <v>IV</v>
      </c>
      <c r="B162" s="174" t="str">
        <f t="shared" ref="B162:AL162" si="122">B773</f>
        <v>DỰ ÁN 6: Bảo tồn phát huy giá trị văn hóa truyền thống tốt đẹp của các dân tộc thiểu số gắn với phát triển du lịch</v>
      </c>
      <c r="C162" s="173">
        <f t="shared" si="122"/>
        <v>0</v>
      </c>
      <c r="D162" s="173">
        <f t="shared" si="122"/>
        <v>4864</v>
      </c>
      <c r="E162" s="173">
        <f t="shared" si="122"/>
        <v>4864</v>
      </c>
      <c r="F162" s="173">
        <f t="shared" si="122"/>
        <v>0</v>
      </c>
      <c r="G162" s="173">
        <f t="shared" si="122"/>
        <v>0</v>
      </c>
      <c r="H162" s="173">
        <f t="shared" si="122"/>
        <v>4864</v>
      </c>
      <c r="I162" s="173">
        <f t="shared" si="122"/>
        <v>4864</v>
      </c>
      <c r="J162" s="173">
        <f t="shared" si="122"/>
        <v>0</v>
      </c>
      <c r="K162" s="173">
        <f t="shared" si="122"/>
        <v>0</v>
      </c>
      <c r="L162" s="173">
        <f t="shared" si="122"/>
        <v>0</v>
      </c>
      <c r="M162" s="173">
        <f t="shared" si="122"/>
        <v>0</v>
      </c>
      <c r="N162" s="173">
        <f t="shared" si="122"/>
        <v>4864</v>
      </c>
      <c r="O162" s="173">
        <f t="shared" si="122"/>
        <v>4864</v>
      </c>
      <c r="P162" s="173">
        <f t="shared" si="122"/>
        <v>0</v>
      </c>
      <c r="Q162" s="173">
        <f t="shared" si="122"/>
        <v>0</v>
      </c>
      <c r="R162" s="173"/>
      <c r="S162" s="173"/>
      <c r="T162" s="173">
        <f t="shared" si="122"/>
        <v>0</v>
      </c>
      <c r="U162" s="173"/>
      <c r="V162" s="173"/>
      <c r="W162" s="173">
        <f t="shared" si="122"/>
        <v>2500</v>
      </c>
      <c r="X162" s="173"/>
      <c r="Y162" s="173"/>
      <c r="Z162" s="173">
        <f t="shared" si="122"/>
        <v>0</v>
      </c>
      <c r="AA162" s="173"/>
      <c r="AB162" s="173"/>
      <c r="AC162" s="173">
        <f t="shared" si="122"/>
        <v>2364</v>
      </c>
      <c r="AD162" s="173"/>
      <c r="AE162" s="173"/>
      <c r="AF162" s="173">
        <f t="shared" si="122"/>
        <v>0</v>
      </c>
      <c r="AG162" s="173"/>
      <c r="AH162" s="173"/>
      <c r="AI162" s="173">
        <f t="shared" si="122"/>
        <v>0</v>
      </c>
      <c r="AJ162" s="173"/>
      <c r="AK162" s="173"/>
      <c r="AL162" s="173">
        <f t="shared" si="122"/>
        <v>0</v>
      </c>
      <c r="AM162" s="173"/>
      <c r="AN162" s="173"/>
      <c r="AO162" s="154"/>
      <c r="AP162" s="154"/>
      <c r="AQ162" s="154"/>
      <c r="AR162" s="154"/>
      <c r="AS162" s="154"/>
      <c r="AT162" s="154"/>
      <c r="AU162" s="167"/>
      <c r="AV162" s="167"/>
      <c r="AW162" s="131"/>
      <c r="AX162" s="167"/>
      <c r="AY162" s="131"/>
      <c r="AZ162" s="152"/>
      <c r="BA162" s="131"/>
      <c r="BB162" s="182"/>
      <c r="BC162" s="167"/>
    </row>
    <row r="163" spans="1:55" s="165" customFormat="1" ht="15.75">
      <c r="A163" s="169" t="s">
        <v>78</v>
      </c>
      <c r="B163" s="183" t="str">
        <f>B778</f>
        <v>HUYỆN ĐIỆN BIÊN ĐÔNG</v>
      </c>
      <c r="C163" s="162"/>
      <c r="D163" s="163">
        <f>D778</f>
        <v>415966.25</v>
      </c>
      <c r="E163" s="163">
        <f t="shared" ref="E163:M163" si="123">E778</f>
        <v>403787</v>
      </c>
      <c r="F163" s="163">
        <f t="shared" si="123"/>
        <v>0</v>
      </c>
      <c r="G163" s="163">
        <f t="shared" si="123"/>
        <v>0</v>
      </c>
      <c r="H163" s="163">
        <f t="shared" si="123"/>
        <v>415966.25</v>
      </c>
      <c r="I163" s="163">
        <f t="shared" si="123"/>
        <v>403787</v>
      </c>
      <c r="J163" s="163">
        <f t="shared" si="123"/>
        <v>12179.25</v>
      </c>
      <c r="K163" s="163">
        <f t="shared" si="123"/>
        <v>160202</v>
      </c>
      <c r="L163" s="163">
        <f t="shared" si="123"/>
        <v>160202</v>
      </c>
      <c r="M163" s="163">
        <f t="shared" si="123"/>
        <v>0</v>
      </c>
      <c r="N163" s="163">
        <f>N778</f>
        <v>255764.25</v>
      </c>
      <c r="O163" s="163">
        <f t="shared" ref="O163:AT163" si="124">O778</f>
        <v>243585</v>
      </c>
      <c r="P163" s="163">
        <f t="shared" si="124"/>
        <v>12179.25</v>
      </c>
      <c r="Q163" s="163">
        <f t="shared" si="124"/>
        <v>104893.4</v>
      </c>
      <c r="R163" s="163"/>
      <c r="S163" s="163"/>
      <c r="T163" s="163">
        <f t="shared" si="124"/>
        <v>0</v>
      </c>
      <c r="U163" s="163"/>
      <c r="V163" s="163"/>
      <c r="W163" s="163">
        <f t="shared" si="124"/>
        <v>89208.6</v>
      </c>
      <c r="X163" s="163"/>
      <c r="Y163" s="163"/>
      <c r="Z163" s="163">
        <f t="shared" si="124"/>
        <v>0</v>
      </c>
      <c r="AA163" s="163"/>
      <c r="AB163" s="163"/>
      <c r="AC163" s="163">
        <f t="shared" si="124"/>
        <v>112571</v>
      </c>
      <c r="AD163" s="163"/>
      <c r="AE163" s="163"/>
      <c r="AF163" s="163">
        <f t="shared" si="124"/>
        <v>0</v>
      </c>
      <c r="AG163" s="163"/>
      <c r="AH163" s="163"/>
      <c r="AI163" s="163">
        <f t="shared" si="124"/>
        <v>97114</v>
      </c>
      <c r="AJ163" s="163"/>
      <c r="AK163" s="163"/>
      <c r="AL163" s="163">
        <f t="shared" si="124"/>
        <v>0</v>
      </c>
      <c r="AM163" s="163"/>
      <c r="AN163" s="163"/>
      <c r="AO163" s="163">
        <f t="shared" si="124"/>
        <v>0</v>
      </c>
      <c r="AP163" s="163">
        <f t="shared" si="124"/>
        <v>0</v>
      </c>
      <c r="AQ163" s="163">
        <f t="shared" si="124"/>
        <v>0</v>
      </c>
      <c r="AR163" s="163">
        <f t="shared" si="124"/>
        <v>0</v>
      </c>
      <c r="AS163" s="163">
        <f t="shared" si="124"/>
        <v>0</v>
      </c>
      <c r="AT163" s="163">
        <f t="shared" si="124"/>
        <v>0</v>
      </c>
      <c r="AU163" s="162"/>
      <c r="AV163" s="162"/>
      <c r="AW163" s="160"/>
      <c r="AX163" s="162"/>
      <c r="AY163" s="160"/>
      <c r="AZ163" s="160"/>
      <c r="BA163" s="160"/>
      <c r="BB163" s="162"/>
      <c r="BC163" s="162"/>
    </row>
    <row r="164" spans="1:55" s="168" customFormat="1" ht="31.5">
      <c r="A164" s="147" t="s">
        <v>612</v>
      </c>
      <c r="B164" s="158" t="s">
        <v>613</v>
      </c>
      <c r="C164" s="167"/>
      <c r="D164" s="163">
        <f>D174+D185+D193+D198+D203</f>
        <v>134337</v>
      </c>
      <c r="E164" s="163">
        <f t="shared" ref="E164:M164" si="125">E174+E185+E193+E198+E203</f>
        <v>134337</v>
      </c>
      <c r="F164" s="163">
        <f t="shared" si="125"/>
        <v>0</v>
      </c>
      <c r="G164" s="163">
        <f t="shared" si="125"/>
        <v>0</v>
      </c>
      <c r="H164" s="163">
        <f t="shared" si="125"/>
        <v>134337</v>
      </c>
      <c r="I164" s="163">
        <f t="shared" si="125"/>
        <v>134337</v>
      </c>
      <c r="J164" s="163">
        <f t="shared" si="125"/>
        <v>0</v>
      </c>
      <c r="K164" s="163">
        <f t="shared" si="125"/>
        <v>50000</v>
      </c>
      <c r="L164" s="163">
        <f t="shared" si="125"/>
        <v>50000</v>
      </c>
      <c r="M164" s="163">
        <f t="shared" si="125"/>
        <v>0</v>
      </c>
      <c r="N164" s="163">
        <f>N174+N185+N193+N198+N203</f>
        <v>84337</v>
      </c>
      <c r="O164" s="163">
        <f t="shared" ref="O164:AT164" si="126">O174+O185+O193+O198+O203</f>
        <v>84337</v>
      </c>
      <c r="P164" s="163">
        <f t="shared" si="126"/>
        <v>0</v>
      </c>
      <c r="Q164" s="163">
        <f t="shared" si="126"/>
        <v>33752</v>
      </c>
      <c r="R164" s="163"/>
      <c r="S164" s="163"/>
      <c r="T164" s="163">
        <f t="shared" si="126"/>
        <v>0</v>
      </c>
      <c r="U164" s="163"/>
      <c r="V164" s="163"/>
      <c r="W164" s="163">
        <f t="shared" si="126"/>
        <v>23148</v>
      </c>
      <c r="X164" s="163"/>
      <c r="Y164" s="163"/>
      <c r="Z164" s="163">
        <f t="shared" si="126"/>
        <v>0</v>
      </c>
      <c r="AA164" s="163"/>
      <c r="AB164" s="163"/>
      <c r="AC164" s="163">
        <f t="shared" si="126"/>
        <v>39399</v>
      </c>
      <c r="AD164" s="163"/>
      <c r="AE164" s="163"/>
      <c r="AF164" s="163">
        <f t="shared" si="126"/>
        <v>0</v>
      </c>
      <c r="AG164" s="163"/>
      <c r="AH164" s="163"/>
      <c r="AI164" s="163">
        <f t="shared" si="126"/>
        <v>38038</v>
      </c>
      <c r="AJ164" s="163"/>
      <c r="AK164" s="163"/>
      <c r="AL164" s="163">
        <f t="shared" si="126"/>
        <v>0</v>
      </c>
      <c r="AM164" s="163"/>
      <c r="AN164" s="163"/>
      <c r="AO164" s="163">
        <f t="shared" si="126"/>
        <v>0</v>
      </c>
      <c r="AP164" s="163">
        <f t="shared" si="126"/>
        <v>0</v>
      </c>
      <c r="AQ164" s="163">
        <f t="shared" si="126"/>
        <v>0</v>
      </c>
      <c r="AR164" s="163">
        <f t="shared" si="126"/>
        <v>0</v>
      </c>
      <c r="AS164" s="163">
        <f t="shared" si="126"/>
        <v>0</v>
      </c>
      <c r="AT164" s="163">
        <f t="shared" si="126"/>
        <v>0</v>
      </c>
      <c r="AU164" s="167"/>
      <c r="AV164" s="167"/>
      <c r="AW164" s="131"/>
      <c r="AX164" s="167"/>
      <c r="AY164" s="131"/>
      <c r="AZ164" s="131"/>
      <c r="BA164" s="131"/>
      <c r="BB164" s="167"/>
      <c r="BC164" s="167"/>
    </row>
    <row r="165" spans="1:55" s="168" customFormat="1" ht="15.75">
      <c r="A165" s="128">
        <v>1</v>
      </c>
      <c r="B165" s="166" t="s">
        <v>641</v>
      </c>
      <c r="C165" s="167"/>
      <c r="D165" s="154">
        <f>D175+D186+D195+D207</f>
        <v>48720</v>
      </c>
      <c r="E165" s="154">
        <f t="shared" ref="E165:M165" si="127">E175+E186+E195+E207</f>
        <v>48720</v>
      </c>
      <c r="F165" s="154">
        <f t="shared" si="127"/>
        <v>0</v>
      </c>
      <c r="G165" s="154">
        <f t="shared" si="127"/>
        <v>0</v>
      </c>
      <c r="H165" s="154">
        <f t="shared" si="127"/>
        <v>48720</v>
      </c>
      <c r="I165" s="154">
        <f t="shared" si="127"/>
        <v>48720</v>
      </c>
      <c r="J165" s="154">
        <f t="shared" si="127"/>
        <v>0</v>
      </c>
      <c r="K165" s="154">
        <f t="shared" si="127"/>
        <v>21000</v>
      </c>
      <c r="L165" s="154">
        <f t="shared" si="127"/>
        <v>21000</v>
      </c>
      <c r="M165" s="154">
        <f t="shared" si="127"/>
        <v>0</v>
      </c>
      <c r="N165" s="154">
        <f>N175+N186+N195+N207</f>
        <v>27720</v>
      </c>
      <c r="O165" s="154">
        <f t="shared" ref="O165:AI165" si="128">O175+O186+O195+O207</f>
        <v>27720</v>
      </c>
      <c r="P165" s="154">
        <f t="shared" si="128"/>
        <v>0</v>
      </c>
      <c r="Q165" s="154">
        <f t="shared" si="128"/>
        <v>14699.999999999998</v>
      </c>
      <c r="R165" s="154"/>
      <c r="S165" s="154"/>
      <c r="T165" s="154">
        <f t="shared" si="128"/>
        <v>0</v>
      </c>
      <c r="U165" s="154"/>
      <c r="V165" s="154"/>
      <c r="W165" s="154">
        <f t="shared" si="128"/>
        <v>9200.0000000000018</v>
      </c>
      <c r="X165" s="154"/>
      <c r="Y165" s="154"/>
      <c r="Z165" s="154">
        <f t="shared" si="128"/>
        <v>0</v>
      </c>
      <c r="AA165" s="154"/>
      <c r="AB165" s="154"/>
      <c r="AC165" s="154">
        <f t="shared" si="128"/>
        <v>11500</v>
      </c>
      <c r="AD165" s="154"/>
      <c r="AE165" s="154"/>
      <c r="AF165" s="154">
        <f t="shared" si="128"/>
        <v>0</v>
      </c>
      <c r="AG165" s="154"/>
      <c r="AH165" s="154"/>
      <c r="AI165" s="154">
        <f t="shared" si="128"/>
        <v>13320</v>
      </c>
      <c r="AJ165" s="154"/>
      <c r="AK165" s="154"/>
      <c r="AL165" s="154"/>
      <c r="AM165" s="154"/>
      <c r="AN165" s="154"/>
      <c r="AO165" s="154"/>
      <c r="AP165" s="154"/>
      <c r="AQ165" s="154"/>
      <c r="AR165" s="154"/>
      <c r="AS165" s="154"/>
      <c r="AT165" s="154"/>
      <c r="AU165" s="167"/>
      <c r="AV165" s="167"/>
      <c r="AW165" s="131"/>
      <c r="AX165" s="167"/>
      <c r="AY165" s="131"/>
      <c r="AZ165" s="131"/>
      <c r="BA165" s="131"/>
      <c r="BB165" s="167"/>
      <c r="BC165" s="167"/>
    </row>
    <row r="166" spans="1:55" s="168" customFormat="1" ht="15.75">
      <c r="A166" s="128">
        <v>2</v>
      </c>
      <c r="B166" s="166" t="s">
        <v>642</v>
      </c>
      <c r="C166" s="167"/>
      <c r="D166" s="154">
        <f>D176+D199+D204</f>
        <v>16757</v>
      </c>
      <c r="E166" s="154">
        <f t="shared" ref="E166:M166" si="129">E176+E199+E204</f>
        <v>16757</v>
      </c>
      <c r="F166" s="154">
        <f t="shared" si="129"/>
        <v>0</v>
      </c>
      <c r="G166" s="154">
        <f t="shared" si="129"/>
        <v>0</v>
      </c>
      <c r="H166" s="154">
        <f t="shared" si="129"/>
        <v>16757</v>
      </c>
      <c r="I166" s="154">
        <f t="shared" si="129"/>
        <v>16757</v>
      </c>
      <c r="J166" s="154">
        <f t="shared" si="129"/>
        <v>0</v>
      </c>
      <c r="K166" s="154">
        <f t="shared" si="129"/>
        <v>0</v>
      </c>
      <c r="L166" s="154">
        <f t="shared" si="129"/>
        <v>0</v>
      </c>
      <c r="M166" s="154">
        <f t="shared" si="129"/>
        <v>0</v>
      </c>
      <c r="N166" s="154">
        <f>N176+N199+N204</f>
        <v>16757</v>
      </c>
      <c r="O166" s="154">
        <f t="shared" ref="O166:AI166" si="130">O176+O199+O204</f>
        <v>16757</v>
      </c>
      <c r="P166" s="154">
        <f t="shared" si="130"/>
        <v>0</v>
      </c>
      <c r="Q166" s="154">
        <f t="shared" si="130"/>
        <v>0</v>
      </c>
      <c r="R166" s="154"/>
      <c r="S166" s="154"/>
      <c r="T166" s="154">
        <f t="shared" si="130"/>
        <v>0</v>
      </c>
      <c r="U166" s="154"/>
      <c r="V166" s="154"/>
      <c r="W166" s="154">
        <f t="shared" si="130"/>
        <v>0</v>
      </c>
      <c r="X166" s="154"/>
      <c r="Y166" s="154"/>
      <c r="Z166" s="154">
        <f t="shared" si="130"/>
        <v>0</v>
      </c>
      <c r="AA166" s="154"/>
      <c r="AB166" s="154"/>
      <c r="AC166" s="154">
        <f t="shared" si="130"/>
        <v>8863</v>
      </c>
      <c r="AD166" s="154"/>
      <c r="AE166" s="154"/>
      <c r="AF166" s="154">
        <f t="shared" si="130"/>
        <v>0</v>
      </c>
      <c r="AG166" s="154"/>
      <c r="AH166" s="154"/>
      <c r="AI166" s="154">
        <f t="shared" si="130"/>
        <v>7894</v>
      </c>
      <c r="AJ166" s="154"/>
      <c r="AK166" s="154"/>
      <c r="AL166" s="154"/>
      <c r="AM166" s="154"/>
      <c r="AN166" s="154"/>
      <c r="AO166" s="154"/>
      <c r="AP166" s="154"/>
      <c r="AQ166" s="154"/>
      <c r="AR166" s="154"/>
      <c r="AS166" s="154"/>
      <c r="AT166" s="154"/>
      <c r="AU166" s="167"/>
      <c r="AV166" s="167"/>
      <c r="AW166" s="131"/>
      <c r="AX166" s="167"/>
      <c r="AY166" s="131"/>
      <c r="AZ166" s="131"/>
      <c r="BA166" s="131"/>
      <c r="BB166" s="167"/>
      <c r="BC166" s="167"/>
    </row>
    <row r="167" spans="1:55" s="168" customFormat="1" ht="15.75">
      <c r="A167" s="128">
        <v>3</v>
      </c>
      <c r="B167" s="166" t="s">
        <v>643</v>
      </c>
      <c r="C167" s="167"/>
      <c r="D167" s="154">
        <f>D177+D200+D206</f>
        <v>8000</v>
      </c>
      <c r="E167" s="154">
        <f t="shared" ref="E167:M167" si="131">E177+E200+E206</f>
        <v>8000</v>
      </c>
      <c r="F167" s="154">
        <f t="shared" si="131"/>
        <v>0</v>
      </c>
      <c r="G167" s="154">
        <f t="shared" si="131"/>
        <v>0</v>
      </c>
      <c r="H167" s="154">
        <f t="shared" si="131"/>
        <v>8000</v>
      </c>
      <c r="I167" s="154">
        <f t="shared" si="131"/>
        <v>8000</v>
      </c>
      <c r="J167" s="154">
        <f t="shared" si="131"/>
        <v>0</v>
      </c>
      <c r="K167" s="154">
        <f t="shared" si="131"/>
        <v>0</v>
      </c>
      <c r="L167" s="154">
        <f t="shared" si="131"/>
        <v>0</v>
      </c>
      <c r="M167" s="154">
        <f t="shared" si="131"/>
        <v>0</v>
      </c>
      <c r="N167" s="154">
        <f>N177+N200+N206</f>
        <v>8000</v>
      </c>
      <c r="O167" s="154">
        <f t="shared" ref="O167:AI167" si="132">O177+O200+O206</f>
        <v>8000</v>
      </c>
      <c r="P167" s="154">
        <f t="shared" si="132"/>
        <v>0</v>
      </c>
      <c r="Q167" s="154">
        <f t="shared" si="132"/>
        <v>0</v>
      </c>
      <c r="R167" s="154"/>
      <c r="S167" s="154"/>
      <c r="T167" s="154">
        <f t="shared" si="132"/>
        <v>0</v>
      </c>
      <c r="U167" s="154"/>
      <c r="V167" s="154"/>
      <c r="W167" s="154">
        <f t="shared" si="132"/>
        <v>1000</v>
      </c>
      <c r="X167" s="154"/>
      <c r="Y167" s="154"/>
      <c r="Z167" s="154">
        <f t="shared" si="132"/>
        <v>0</v>
      </c>
      <c r="AA167" s="154"/>
      <c r="AB167" s="154"/>
      <c r="AC167" s="154">
        <f t="shared" si="132"/>
        <v>4500</v>
      </c>
      <c r="AD167" s="154"/>
      <c r="AE167" s="154"/>
      <c r="AF167" s="154">
        <f t="shared" si="132"/>
        <v>0</v>
      </c>
      <c r="AG167" s="154"/>
      <c r="AH167" s="154"/>
      <c r="AI167" s="154">
        <f t="shared" si="132"/>
        <v>2500</v>
      </c>
      <c r="AJ167" s="154"/>
      <c r="AK167" s="154"/>
      <c r="AL167" s="154"/>
      <c r="AM167" s="154"/>
      <c r="AN167" s="154"/>
      <c r="AO167" s="154"/>
      <c r="AP167" s="154"/>
      <c r="AQ167" s="154"/>
      <c r="AR167" s="154"/>
      <c r="AS167" s="154"/>
      <c r="AT167" s="154"/>
      <c r="AU167" s="167"/>
      <c r="AV167" s="167"/>
      <c r="AW167" s="131"/>
      <c r="AX167" s="167"/>
      <c r="AY167" s="131"/>
      <c r="AZ167" s="131"/>
      <c r="BA167" s="131"/>
      <c r="BB167" s="167"/>
      <c r="BC167" s="167"/>
    </row>
    <row r="168" spans="1:55" s="168" customFormat="1" ht="15.75">
      <c r="A168" s="128">
        <v>4</v>
      </c>
      <c r="B168" s="166" t="s">
        <v>644</v>
      </c>
      <c r="C168" s="167"/>
      <c r="D168" s="154">
        <f>D178+D187+D205</f>
        <v>19024</v>
      </c>
      <c r="E168" s="154">
        <f t="shared" ref="E168:M168" si="133">E178+E187+E205</f>
        <v>19024</v>
      </c>
      <c r="F168" s="154">
        <f t="shared" si="133"/>
        <v>0</v>
      </c>
      <c r="G168" s="154">
        <f t="shared" si="133"/>
        <v>0</v>
      </c>
      <c r="H168" s="154">
        <f t="shared" si="133"/>
        <v>19024</v>
      </c>
      <c r="I168" s="154">
        <f t="shared" si="133"/>
        <v>19024</v>
      </c>
      <c r="J168" s="154">
        <f t="shared" si="133"/>
        <v>0</v>
      </c>
      <c r="K168" s="154">
        <f t="shared" si="133"/>
        <v>0</v>
      </c>
      <c r="L168" s="154">
        <f t="shared" si="133"/>
        <v>0</v>
      </c>
      <c r="M168" s="154">
        <f t="shared" si="133"/>
        <v>0</v>
      </c>
      <c r="N168" s="154">
        <f>N178+N187+N205</f>
        <v>19024</v>
      </c>
      <c r="O168" s="154">
        <f t="shared" ref="O168:AI168" si="134">O178+O187+O205</f>
        <v>19024</v>
      </c>
      <c r="P168" s="154">
        <f t="shared" si="134"/>
        <v>0</v>
      </c>
      <c r="Q168" s="154">
        <f t="shared" si="134"/>
        <v>0</v>
      </c>
      <c r="R168" s="154"/>
      <c r="S168" s="154"/>
      <c r="T168" s="154">
        <f t="shared" si="134"/>
        <v>0</v>
      </c>
      <c r="U168" s="154"/>
      <c r="V168" s="154"/>
      <c r="W168" s="154">
        <f t="shared" si="134"/>
        <v>0</v>
      </c>
      <c r="X168" s="154"/>
      <c r="Y168" s="154"/>
      <c r="Z168" s="154">
        <f t="shared" si="134"/>
        <v>0</v>
      </c>
      <c r="AA168" s="154"/>
      <c r="AB168" s="154"/>
      <c r="AC168" s="154">
        <f t="shared" si="134"/>
        <v>8000</v>
      </c>
      <c r="AD168" s="154"/>
      <c r="AE168" s="154"/>
      <c r="AF168" s="154">
        <f t="shared" si="134"/>
        <v>0</v>
      </c>
      <c r="AG168" s="154"/>
      <c r="AH168" s="154"/>
      <c r="AI168" s="154">
        <f t="shared" si="134"/>
        <v>11024</v>
      </c>
      <c r="AJ168" s="154"/>
      <c r="AK168" s="154"/>
      <c r="AL168" s="154"/>
      <c r="AM168" s="154"/>
      <c r="AN168" s="154"/>
      <c r="AO168" s="154"/>
      <c r="AP168" s="154"/>
      <c r="AQ168" s="154"/>
      <c r="AR168" s="154"/>
      <c r="AS168" s="154"/>
      <c r="AT168" s="154"/>
      <c r="AU168" s="167"/>
      <c r="AV168" s="167"/>
      <c r="AW168" s="131"/>
      <c r="AX168" s="167"/>
      <c r="AY168" s="131"/>
      <c r="AZ168" s="131"/>
      <c r="BA168" s="131"/>
      <c r="BB168" s="167"/>
      <c r="BC168" s="167"/>
    </row>
    <row r="169" spans="1:55" s="168" customFormat="1" ht="15.75">
      <c r="A169" s="128">
        <v>5</v>
      </c>
      <c r="B169" s="184" t="s">
        <v>645</v>
      </c>
      <c r="C169" s="167"/>
      <c r="D169" s="154">
        <f>D194+D208</f>
        <v>35300</v>
      </c>
      <c r="E169" s="154">
        <f t="shared" ref="E169:M169" si="135">E194+E208</f>
        <v>35300</v>
      </c>
      <c r="F169" s="154">
        <f t="shared" si="135"/>
        <v>0</v>
      </c>
      <c r="G169" s="154">
        <f t="shared" si="135"/>
        <v>0</v>
      </c>
      <c r="H169" s="154">
        <f t="shared" si="135"/>
        <v>35300</v>
      </c>
      <c r="I169" s="154">
        <f t="shared" si="135"/>
        <v>35300</v>
      </c>
      <c r="J169" s="154">
        <f t="shared" si="135"/>
        <v>0</v>
      </c>
      <c r="K169" s="154">
        <f t="shared" si="135"/>
        <v>29000</v>
      </c>
      <c r="L169" s="154">
        <f t="shared" si="135"/>
        <v>29000</v>
      </c>
      <c r="M169" s="154">
        <f t="shared" si="135"/>
        <v>0</v>
      </c>
      <c r="N169" s="154">
        <f>N194+N208</f>
        <v>6300</v>
      </c>
      <c r="O169" s="154">
        <f t="shared" ref="O169:AT169" si="136">O194+O208</f>
        <v>6300</v>
      </c>
      <c r="P169" s="154">
        <f t="shared" si="136"/>
        <v>0</v>
      </c>
      <c r="Q169" s="154">
        <f t="shared" si="136"/>
        <v>19052</v>
      </c>
      <c r="R169" s="154"/>
      <c r="S169" s="154"/>
      <c r="T169" s="154">
        <f t="shared" si="136"/>
        <v>0</v>
      </c>
      <c r="U169" s="154"/>
      <c r="V169" s="154"/>
      <c r="W169" s="154">
        <f t="shared" si="136"/>
        <v>9948</v>
      </c>
      <c r="X169" s="154"/>
      <c r="Y169" s="154"/>
      <c r="Z169" s="154">
        <f t="shared" si="136"/>
        <v>0</v>
      </c>
      <c r="AA169" s="154"/>
      <c r="AB169" s="154"/>
      <c r="AC169" s="154">
        <f t="shared" si="136"/>
        <v>3000</v>
      </c>
      <c r="AD169" s="154"/>
      <c r="AE169" s="154"/>
      <c r="AF169" s="154">
        <f t="shared" si="136"/>
        <v>0</v>
      </c>
      <c r="AG169" s="154"/>
      <c r="AH169" s="154"/>
      <c r="AI169" s="154">
        <f t="shared" si="136"/>
        <v>3300</v>
      </c>
      <c r="AJ169" s="154"/>
      <c r="AK169" s="154"/>
      <c r="AL169" s="154">
        <f t="shared" si="136"/>
        <v>0</v>
      </c>
      <c r="AM169" s="154"/>
      <c r="AN169" s="154"/>
      <c r="AO169" s="154">
        <f t="shared" si="136"/>
        <v>0</v>
      </c>
      <c r="AP169" s="154">
        <f t="shared" si="136"/>
        <v>0</v>
      </c>
      <c r="AQ169" s="154">
        <f t="shared" si="136"/>
        <v>0</v>
      </c>
      <c r="AR169" s="154">
        <f t="shared" si="136"/>
        <v>0</v>
      </c>
      <c r="AS169" s="154">
        <f t="shared" si="136"/>
        <v>0</v>
      </c>
      <c r="AT169" s="154">
        <f t="shared" si="136"/>
        <v>0</v>
      </c>
      <c r="AU169" s="167"/>
      <c r="AV169" s="167"/>
      <c r="AW169" s="131"/>
      <c r="AX169" s="167"/>
      <c r="AY169" s="131"/>
      <c r="AZ169" s="131"/>
      <c r="BA169" s="131"/>
      <c r="BB169" s="167"/>
      <c r="BC169" s="167"/>
    </row>
    <row r="170" spans="1:55" s="165" customFormat="1" ht="15.75">
      <c r="A170" s="169" t="s">
        <v>615</v>
      </c>
      <c r="B170" s="183" t="s">
        <v>616</v>
      </c>
      <c r="C170" s="162"/>
      <c r="D170" s="163">
        <f>D179+D182+D188+D196+D201+D209+D180+D210</f>
        <v>263976</v>
      </c>
      <c r="E170" s="163">
        <f t="shared" ref="E170:M170" si="137">E179+E182+E188+E196+E201+E209+E180+E210</f>
        <v>263976</v>
      </c>
      <c r="F170" s="163">
        <f t="shared" si="137"/>
        <v>0</v>
      </c>
      <c r="G170" s="163">
        <f t="shared" si="137"/>
        <v>0</v>
      </c>
      <c r="H170" s="163">
        <f t="shared" si="137"/>
        <v>263976</v>
      </c>
      <c r="I170" s="163">
        <f t="shared" si="137"/>
        <v>263976</v>
      </c>
      <c r="J170" s="163">
        <f t="shared" si="137"/>
        <v>0</v>
      </c>
      <c r="K170" s="163">
        <f t="shared" si="137"/>
        <v>110202</v>
      </c>
      <c r="L170" s="163">
        <f t="shared" si="137"/>
        <v>110202</v>
      </c>
      <c r="M170" s="163">
        <f t="shared" si="137"/>
        <v>0</v>
      </c>
      <c r="N170" s="163">
        <f>N179+N182+N188+N196+N201+N209+N180+N210</f>
        <v>153774</v>
      </c>
      <c r="O170" s="163">
        <f t="shared" ref="O170:AI170" si="138">O179+O182+O188+O196+O201+O209+O180+O210</f>
        <v>153774</v>
      </c>
      <c r="P170" s="163">
        <f t="shared" si="138"/>
        <v>0</v>
      </c>
      <c r="Q170" s="163">
        <f t="shared" si="138"/>
        <v>71141.399999999994</v>
      </c>
      <c r="R170" s="163"/>
      <c r="S170" s="163"/>
      <c r="T170" s="163">
        <f t="shared" si="138"/>
        <v>0</v>
      </c>
      <c r="U170" s="163"/>
      <c r="V170" s="163"/>
      <c r="W170" s="163">
        <f t="shared" si="138"/>
        <v>66060.600000000006</v>
      </c>
      <c r="X170" s="163"/>
      <c r="Y170" s="163"/>
      <c r="Z170" s="163">
        <f t="shared" si="138"/>
        <v>0</v>
      </c>
      <c r="AA170" s="163"/>
      <c r="AB170" s="163"/>
      <c r="AC170" s="163">
        <f t="shared" si="138"/>
        <v>72153</v>
      </c>
      <c r="AD170" s="163"/>
      <c r="AE170" s="163"/>
      <c r="AF170" s="163">
        <f t="shared" si="138"/>
        <v>0</v>
      </c>
      <c r="AG170" s="163"/>
      <c r="AH170" s="163"/>
      <c r="AI170" s="163">
        <f t="shared" si="138"/>
        <v>54621</v>
      </c>
      <c r="AJ170" s="163"/>
      <c r="AK170" s="163"/>
      <c r="AL170" s="163">
        <f t="shared" ref="AL170:AT170" si="139">AL179+AL182+AL188+AL196+AL201+AL209</f>
        <v>0</v>
      </c>
      <c r="AM170" s="163"/>
      <c r="AN170" s="163"/>
      <c r="AO170" s="163">
        <f t="shared" si="139"/>
        <v>0</v>
      </c>
      <c r="AP170" s="163">
        <f t="shared" si="139"/>
        <v>0</v>
      </c>
      <c r="AQ170" s="163">
        <f t="shared" si="139"/>
        <v>0</v>
      </c>
      <c r="AR170" s="163">
        <f t="shared" si="139"/>
        <v>0</v>
      </c>
      <c r="AS170" s="163">
        <f t="shared" si="139"/>
        <v>0</v>
      </c>
      <c r="AT170" s="163">
        <f t="shared" si="139"/>
        <v>0</v>
      </c>
      <c r="AU170" s="162"/>
      <c r="AV170" s="162"/>
      <c r="AW170" s="160"/>
      <c r="AX170" s="162"/>
      <c r="AY170" s="160"/>
      <c r="AZ170" s="160"/>
      <c r="BA170" s="160"/>
      <c r="BB170" s="162"/>
      <c r="BC170" s="162"/>
    </row>
    <row r="171" spans="1:55" s="165" customFormat="1" ht="47.25">
      <c r="A171" s="169" t="s">
        <v>617</v>
      </c>
      <c r="B171" s="183" t="s">
        <v>646</v>
      </c>
      <c r="C171" s="162"/>
      <c r="D171" s="162"/>
      <c r="E171" s="162"/>
      <c r="F171" s="162"/>
      <c r="G171" s="162"/>
      <c r="H171" s="162"/>
      <c r="I171" s="162"/>
      <c r="J171" s="162"/>
      <c r="K171" s="162"/>
      <c r="L171" s="162"/>
      <c r="M171" s="162"/>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2" t="s">
        <v>647</v>
      </c>
      <c r="AV171" s="162"/>
      <c r="AW171" s="160"/>
      <c r="AX171" s="162"/>
      <c r="AY171" s="160"/>
      <c r="AZ171" s="160"/>
      <c r="BA171" s="160"/>
      <c r="BB171" s="162"/>
      <c r="BC171" s="162"/>
    </row>
    <row r="172" spans="1:55" s="165" customFormat="1" ht="15.75">
      <c r="A172" s="169" t="s">
        <v>629</v>
      </c>
      <c r="B172" s="162" t="str">
        <f t="shared" ref="B172:AI172" si="140">B191</f>
        <v>Các thôn còn lại</v>
      </c>
      <c r="C172" s="162">
        <f t="shared" si="140"/>
        <v>0</v>
      </c>
      <c r="D172" s="163">
        <f t="shared" si="140"/>
        <v>5474</v>
      </c>
      <c r="E172" s="163">
        <f t="shared" si="140"/>
        <v>5474</v>
      </c>
      <c r="F172" s="163">
        <f t="shared" si="140"/>
        <v>0</v>
      </c>
      <c r="G172" s="163">
        <f t="shared" si="140"/>
        <v>0</v>
      </c>
      <c r="H172" s="163">
        <f t="shared" si="140"/>
        <v>5474</v>
      </c>
      <c r="I172" s="163">
        <f t="shared" si="140"/>
        <v>5474</v>
      </c>
      <c r="J172" s="163">
        <f t="shared" si="140"/>
        <v>0</v>
      </c>
      <c r="K172" s="163">
        <f t="shared" si="140"/>
        <v>0</v>
      </c>
      <c r="L172" s="163">
        <f t="shared" si="140"/>
        <v>0</v>
      </c>
      <c r="M172" s="163">
        <f t="shared" si="140"/>
        <v>0</v>
      </c>
      <c r="N172" s="163">
        <f t="shared" si="140"/>
        <v>5474</v>
      </c>
      <c r="O172" s="163">
        <f>O191</f>
        <v>5474</v>
      </c>
      <c r="P172" s="163">
        <f t="shared" si="140"/>
        <v>0</v>
      </c>
      <c r="Q172" s="163">
        <f t="shared" si="140"/>
        <v>0</v>
      </c>
      <c r="R172" s="163"/>
      <c r="S172" s="163"/>
      <c r="T172" s="163">
        <f t="shared" si="140"/>
        <v>0</v>
      </c>
      <c r="U172" s="163"/>
      <c r="V172" s="163"/>
      <c r="W172" s="163">
        <f t="shared" si="140"/>
        <v>0</v>
      </c>
      <c r="X172" s="163"/>
      <c r="Y172" s="163"/>
      <c r="Z172" s="163">
        <f t="shared" si="140"/>
        <v>0</v>
      </c>
      <c r="AA172" s="163"/>
      <c r="AB172" s="163"/>
      <c r="AC172" s="163">
        <f t="shared" si="140"/>
        <v>1019</v>
      </c>
      <c r="AD172" s="163"/>
      <c r="AE172" s="163"/>
      <c r="AF172" s="163">
        <f t="shared" si="140"/>
        <v>0</v>
      </c>
      <c r="AG172" s="163"/>
      <c r="AH172" s="163"/>
      <c r="AI172" s="163">
        <f t="shared" si="140"/>
        <v>4455</v>
      </c>
      <c r="AJ172" s="163"/>
      <c r="AK172" s="163"/>
      <c r="AL172" s="163"/>
      <c r="AM172" s="163"/>
      <c r="AN172" s="163"/>
      <c r="AO172" s="163"/>
      <c r="AP172" s="163"/>
      <c r="AQ172" s="163"/>
      <c r="AR172" s="163"/>
      <c r="AS172" s="163"/>
      <c r="AT172" s="163"/>
      <c r="AU172" s="162"/>
      <c r="AV172" s="162"/>
      <c r="AW172" s="160"/>
      <c r="AX172" s="162"/>
      <c r="AY172" s="160"/>
      <c r="AZ172" s="160"/>
      <c r="BA172" s="160"/>
      <c r="BB172" s="162"/>
      <c r="BC172" s="162"/>
    </row>
    <row r="173" spans="1:55" s="168" customFormat="1" ht="31.5">
      <c r="A173" s="173" t="str">
        <f>A779</f>
        <v>I</v>
      </c>
      <c r="B173" s="167" t="str">
        <f t="shared" ref="B173:AU173" si="141">B779</f>
        <v>DỰ ÁN 1: Giải quyết tình trạng thiếu đất ở, nhà ở, đất sản xuất, nước sinh hoạt</v>
      </c>
      <c r="C173" s="167">
        <f t="shared" si="141"/>
        <v>0</v>
      </c>
      <c r="D173" s="154">
        <f t="shared" si="141"/>
        <v>13016</v>
      </c>
      <c r="E173" s="154">
        <f t="shared" si="141"/>
        <v>13016</v>
      </c>
      <c r="F173" s="154">
        <f t="shared" si="141"/>
        <v>0</v>
      </c>
      <c r="G173" s="154">
        <f t="shared" si="141"/>
        <v>0</v>
      </c>
      <c r="H173" s="154">
        <f t="shared" si="141"/>
        <v>13016</v>
      </c>
      <c r="I173" s="154">
        <f t="shared" si="141"/>
        <v>13016</v>
      </c>
      <c r="J173" s="154">
        <f t="shared" si="141"/>
        <v>0</v>
      </c>
      <c r="K173" s="154">
        <f t="shared" si="141"/>
        <v>0</v>
      </c>
      <c r="L173" s="154">
        <f t="shared" si="141"/>
        <v>0</v>
      </c>
      <c r="M173" s="154">
        <f t="shared" si="141"/>
        <v>0</v>
      </c>
      <c r="N173" s="154">
        <f t="shared" si="141"/>
        <v>13016</v>
      </c>
      <c r="O173" s="154">
        <f t="shared" si="141"/>
        <v>13016</v>
      </c>
      <c r="P173" s="154">
        <f t="shared" si="141"/>
        <v>0</v>
      </c>
      <c r="Q173" s="154">
        <f t="shared" si="141"/>
        <v>0</v>
      </c>
      <c r="R173" s="154"/>
      <c r="S173" s="154"/>
      <c r="T173" s="154">
        <f t="shared" si="141"/>
        <v>0</v>
      </c>
      <c r="U173" s="154"/>
      <c r="V173" s="154"/>
      <c r="W173" s="154">
        <f t="shared" si="141"/>
        <v>4900</v>
      </c>
      <c r="X173" s="154"/>
      <c r="Y173" s="154"/>
      <c r="Z173" s="154">
        <f t="shared" si="141"/>
        <v>0</v>
      </c>
      <c r="AA173" s="154"/>
      <c r="AB173" s="154"/>
      <c r="AC173" s="154">
        <f t="shared" si="141"/>
        <v>6116</v>
      </c>
      <c r="AD173" s="154"/>
      <c r="AE173" s="154"/>
      <c r="AF173" s="154">
        <f t="shared" si="141"/>
        <v>0</v>
      </c>
      <c r="AG173" s="154"/>
      <c r="AH173" s="154"/>
      <c r="AI173" s="154">
        <f t="shared" si="141"/>
        <v>2000</v>
      </c>
      <c r="AJ173" s="154"/>
      <c r="AK173" s="154"/>
      <c r="AL173" s="154">
        <f t="shared" si="141"/>
        <v>0</v>
      </c>
      <c r="AM173" s="154"/>
      <c r="AN173" s="154"/>
      <c r="AO173" s="167">
        <f t="shared" si="141"/>
        <v>0</v>
      </c>
      <c r="AP173" s="167">
        <f t="shared" si="141"/>
        <v>0</v>
      </c>
      <c r="AQ173" s="167">
        <f t="shared" si="141"/>
        <v>0</v>
      </c>
      <c r="AR173" s="167">
        <f t="shared" si="141"/>
        <v>0</v>
      </c>
      <c r="AS173" s="167">
        <f t="shared" si="141"/>
        <v>0</v>
      </c>
      <c r="AT173" s="167">
        <f t="shared" si="141"/>
        <v>0</v>
      </c>
      <c r="AU173" s="167">
        <f t="shared" si="141"/>
        <v>0</v>
      </c>
      <c r="AV173" s="167"/>
      <c r="AW173" s="131"/>
      <c r="AX173" s="167"/>
      <c r="AY173" s="131"/>
      <c r="AZ173" s="131"/>
      <c r="BA173" s="131"/>
      <c r="BB173" s="167"/>
      <c r="BC173" s="167"/>
    </row>
    <row r="174" spans="1:55" s="168" customFormat="1" ht="31.5">
      <c r="A174" s="173" t="str">
        <f>A781</f>
        <v>a1</v>
      </c>
      <c r="B174" s="167" t="str">
        <f t="shared" ref="B174:AL175" si="142">B781</f>
        <v>Các xã  thực hiện theo Quyết định 652/QĐ-TTg ngày 28/5/2022</v>
      </c>
      <c r="C174" s="167">
        <f t="shared" si="142"/>
        <v>0</v>
      </c>
      <c r="D174" s="154">
        <f t="shared" si="142"/>
        <v>8763</v>
      </c>
      <c r="E174" s="154">
        <f t="shared" si="142"/>
        <v>8763</v>
      </c>
      <c r="F174" s="154">
        <f t="shared" si="142"/>
        <v>0</v>
      </c>
      <c r="G174" s="154">
        <f t="shared" si="142"/>
        <v>0</v>
      </c>
      <c r="H174" s="154">
        <f t="shared" si="142"/>
        <v>8763</v>
      </c>
      <c r="I174" s="154">
        <f t="shared" si="142"/>
        <v>8763</v>
      </c>
      <c r="J174" s="154">
        <f t="shared" si="142"/>
        <v>0</v>
      </c>
      <c r="K174" s="154">
        <f t="shared" si="142"/>
        <v>0</v>
      </c>
      <c r="L174" s="154">
        <f t="shared" si="142"/>
        <v>0</v>
      </c>
      <c r="M174" s="154">
        <f t="shared" si="142"/>
        <v>0</v>
      </c>
      <c r="N174" s="154">
        <f t="shared" si="142"/>
        <v>8763</v>
      </c>
      <c r="O174" s="154">
        <f t="shared" si="142"/>
        <v>8763</v>
      </c>
      <c r="P174" s="154">
        <f t="shared" si="142"/>
        <v>0</v>
      </c>
      <c r="Q174" s="154">
        <f t="shared" si="142"/>
        <v>0</v>
      </c>
      <c r="R174" s="154"/>
      <c r="S174" s="154"/>
      <c r="T174" s="154">
        <f t="shared" si="142"/>
        <v>0</v>
      </c>
      <c r="U174" s="154"/>
      <c r="V174" s="154"/>
      <c r="W174" s="154">
        <f t="shared" si="142"/>
        <v>2900</v>
      </c>
      <c r="X174" s="154"/>
      <c r="Y174" s="154"/>
      <c r="Z174" s="154">
        <f t="shared" si="142"/>
        <v>0</v>
      </c>
      <c r="AA174" s="154"/>
      <c r="AB174" s="154"/>
      <c r="AC174" s="154">
        <f t="shared" si="142"/>
        <v>3863</v>
      </c>
      <c r="AD174" s="154"/>
      <c r="AE174" s="154"/>
      <c r="AF174" s="154">
        <f t="shared" si="142"/>
        <v>0</v>
      </c>
      <c r="AG174" s="154"/>
      <c r="AH174" s="154"/>
      <c r="AI174" s="154">
        <f t="shared" si="142"/>
        <v>2000</v>
      </c>
      <c r="AJ174" s="154"/>
      <c r="AK174" s="154"/>
      <c r="AL174" s="154">
        <f t="shared" si="142"/>
        <v>0</v>
      </c>
      <c r="AM174" s="154"/>
      <c r="AN174" s="154"/>
      <c r="AO174" s="154"/>
      <c r="AP174" s="154"/>
      <c r="AQ174" s="154"/>
      <c r="AR174" s="154"/>
      <c r="AS174" s="154"/>
      <c r="AT174" s="154"/>
      <c r="AU174" s="167"/>
      <c r="AV174" s="167"/>
      <c r="AW174" s="131"/>
      <c r="AX174" s="167"/>
      <c r="AY174" s="131"/>
      <c r="AZ174" s="131"/>
      <c r="BA174" s="131"/>
      <c r="BB174" s="167"/>
      <c r="BC174" s="167"/>
    </row>
    <row r="175" spans="1:55" s="168" customFormat="1" ht="15.75">
      <c r="A175" s="173" t="str">
        <f>A782</f>
        <v>*</v>
      </c>
      <c r="B175" s="167" t="str">
        <f t="shared" si="142"/>
        <v>Xã Na Son</v>
      </c>
      <c r="C175" s="167">
        <f t="shared" si="142"/>
        <v>0</v>
      </c>
      <c r="D175" s="154">
        <f t="shared" si="142"/>
        <v>2900</v>
      </c>
      <c r="E175" s="154">
        <f t="shared" si="142"/>
        <v>2900</v>
      </c>
      <c r="F175" s="154">
        <f t="shared" si="142"/>
        <v>0</v>
      </c>
      <c r="G175" s="154">
        <f t="shared" si="142"/>
        <v>0</v>
      </c>
      <c r="H175" s="154">
        <f t="shared" si="142"/>
        <v>2900</v>
      </c>
      <c r="I175" s="154">
        <f t="shared" si="142"/>
        <v>2900</v>
      </c>
      <c r="J175" s="154">
        <f t="shared" si="142"/>
        <v>0</v>
      </c>
      <c r="K175" s="154">
        <f t="shared" si="142"/>
        <v>0</v>
      </c>
      <c r="L175" s="154">
        <f t="shared" si="142"/>
        <v>0</v>
      </c>
      <c r="M175" s="154">
        <f t="shared" si="142"/>
        <v>0</v>
      </c>
      <c r="N175" s="154">
        <f t="shared" si="142"/>
        <v>2900</v>
      </c>
      <c r="O175" s="154">
        <f t="shared" si="142"/>
        <v>2900</v>
      </c>
      <c r="P175" s="154">
        <f t="shared" si="142"/>
        <v>0</v>
      </c>
      <c r="Q175" s="154">
        <f t="shared" si="142"/>
        <v>0</v>
      </c>
      <c r="R175" s="154"/>
      <c r="S175" s="154"/>
      <c r="T175" s="154">
        <f t="shared" si="142"/>
        <v>0</v>
      </c>
      <c r="U175" s="154"/>
      <c r="V175" s="154"/>
      <c r="W175" s="154">
        <f t="shared" si="142"/>
        <v>2900</v>
      </c>
      <c r="X175" s="154"/>
      <c r="Y175" s="154"/>
      <c r="Z175" s="154">
        <f t="shared" si="142"/>
        <v>0</v>
      </c>
      <c r="AA175" s="154"/>
      <c r="AB175" s="154"/>
      <c r="AC175" s="154">
        <f t="shared" si="142"/>
        <v>0</v>
      </c>
      <c r="AD175" s="154"/>
      <c r="AE175" s="154"/>
      <c r="AF175" s="154">
        <f t="shared" si="142"/>
        <v>0</v>
      </c>
      <c r="AG175" s="154"/>
      <c r="AH175" s="154"/>
      <c r="AI175" s="154">
        <f t="shared" si="142"/>
        <v>0</v>
      </c>
      <c r="AJ175" s="154"/>
      <c r="AK175" s="154"/>
      <c r="AL175" s="154">
        <f t="shared" si="142"/>
        <v>0</v>
      </c>
      <c r="AM175" s="154"/>
      <c r="AN175" s="154"/>
      <c r="AO175" s="167">
        <f t="shared" ref="AO175:AT175" si="143">AO782</f>
        <v>0</v>
      </c>
      <c r="AP175" s="167">
        <f t="shared" si="143"/>
        <v>0</v>
      </c>
      <c r="AQ175" s="167">
        <f t="shared" si="143"/>
        <v>0</v>
      </c>
      <c r="AR175" s="167">
        <f t="shared" si="143"/>
        <v>0</v>
      </c>
      <c r="AS175" s="167">
        <f t="shared" si="143"/>
        <v>0</v>
      </c>
      <c r="AT175" s="167">
        <f t="shared" si="143"/>
        <v>0</v>
      </c>
      <c r="AU175" s="167"/>
      <c r="AV175" s="167"/>
      <c r="AW175" s="131"/>
      <c r="AX175" s="167"/>
      <c r="AY175" s="131"/>
      <c r="AZ175" s="131"/>
      <c r="BA175" s="131"/>
      <c r="BB175" s="167"/>
      <c r="BC175" s="167"/>
    </row>
    <row r="176" spans="1:55" s="168" customFormat="1" ht="15.75">
      <c r="A176" s="173" t="str">
        <f>A784</f>
        <v>*</v>
      </c>
      <c r="B176" s="167" t="str">
        <f t="shared" ref="B176:AI176" si="144">B784</f>
        <v>Xã Pu Nhi</v>
      </c>
      <c r="C176" s="167">
        <f t="shared" si="144"/>
        <v>0</v>
      </c>
      <c r="D176" s="154">
        <f t="shared" si="144"/>
        <v>1863</v>
      </c>
      <c r="E176" s="154">
        <f t="shared" si="144"/>
        <v>1863</v>
      </c>
      <c r="F176" s="154">
        <f t="shared" si="144"/>
        <v>0</v>
      </c>
      <c r="G176" s="154">
        <f t="shared" si="144"/>
        <v>0</v>
      </c>
      <c r="H176" s="154">
        <f t="shared" si="144"/>
        <v>1863</v>
      </c>
      <c r="I176" s="154">
        <f t="shared" si="144"/>
        <v>1863</v>
      </c>
      <c r="J176" s="154">
        <f t="shared" si="144"/>
        <v>0</v>
      </c>
      <c r="K176" s="154">
        <f t="shared" si="144"/>
        <v>0</v>
      </c>
      <c r="L176" s="154">
        <f t="shared" si="144"/>
        <v>0</v>
      </c>
      <c r="M176" s="154">
        <f t="shared" si="144"/>
        <v>0</v>
      </c>
      <c r="N176" s="154">
        <f t="shared" si="144"/>
        <v>1863</v>
      </c>
      <c r="O176" s="154">
        <f t="shared" si="144"/>
        <v>1863</v>
      </c>
      <c r="P176" s="154">
        <f t="shared" si="144"/>
        <v>0</v>
      </c>
      <c r="Q176" s="154">
        <f t="shared" si="144"/>
        <v>0</v>
      </c>
      <c r="R176" s="154"/>
      <c r="S176" s="154"/>
      <c r="T176" s="154">
        <f t="shared" si="144"/>
        <v>0</v>
      </c>
      <c r="U176" s="154"/>
      <c r="V176" s="154"/>
      <c r="W176" s="154">
        <f t="shared" si="144"/>
        <v>0</v>
      </c>
      <c r="X176" s="154"/>
      <c r="Y176" s="154"/>
      <c r="Z176" s="154">
        <f t="shared" si="144"/>
        <v>0</v>
      </c>
      <c r="AA176" s="154"/>
      <c r="AB176" s="154"/>
      <c r="AC176" s="154">
        <f t="shared" si="144"/>
        <v>1863</v>
      </c>
      <c r="AD176" s="154"/>
      <c r="AE176" s="154"/>
      <c r="AF176" s="154">
        <f t="shared" si="144"/>
        <v>0</v>
      </c>
      <c r="AG176" s="154"/>
      <c r="AH176" s="154"/>
      <c r="AI176" s="154">
        <f t="shared" si="144"/>
        <v>0</v>
      </c>
      <c r="AJ176" s="154"/>
      <c r="AK176" s="154"/>
      <c r="AL176" s="154"/>
      <c r="AM176" s="154"/>
      <c r="AN176" s="154"/>
      <c r="AO176" s="154"/>
      <c r="AP176" s="154"/>
      <c r="AQ176" s="154"/>
      <c r="AR176" s="154"/>
      <c r="AS176" s="154"/>
      <c r="AT176" s="154"/>
      <c r="AU176" s="167"/>
      <c r="AV176" s="167"/>
      <c r="AW176" s="131"/>
      <c r="AX176" s="167"/>
      <c r="AY176" s="131"/>
      <c r="AZ176" s="131"/>
      <c r="BA176" s="131"/>
      <c r="BB176" s="167"/>
      <c r="BC176" s="167"/>
    </row>
    <row r="177" spans="1:55" s="168" customFormat="1" ht="15.75">
      <c r="A177" s="173" t="str">
        <f>A786</f>
        <v>*</v>
      </c>
      <c r="B177" s="167" t="str">
        <f t="shared" ref="B177:AL177" si="145">B786</f>
        <v>Xã Mường Luân</v>
      </c>
      <c r="C177" s="167">
        <f t="shared" si="145"/>
        <v>0</v>
      </c>
      <c r="D177" s="154">
        <f t="shared" si="145"/>
        <v>2000</v>
      </c>
      <c r="E177" s="154">
        <f t="shared" si="145"/>
        <v>2000</v>
      </c>
      <c r="F177" s="154">
        <f t="shared" si="145"/>
        <v>0</v>
      </c>
      <c r="G177" s="154">
        <f t="shared" si="145"/>
        <v>0</v>
      </c>
      <c r="H177" s="154">
        <f t="shared" si="145"/>
        <v>2000</v>
      </c>
      <c r="I177" s="154">
        <f t="shared" si="145"/>
        <v>2000</v>
      </c>
      <c r="J177" s="154">
        <f t="shared" si="145"/>
        <v>0</v>
      </c>
      <c r="K177" s="154">
        <f t="shared" si="145"/>
        <v>0</v>
      </c>
      <c r="L177" s="154">
        <f t="shared" si="145"/>
        <v>0</v>
      </c>
      <c r="M177" s="154">
        <f t="shared" si="145"/>
        <v>0</v>
      </c>
      <c r="N177" s="154">
        <f t="shared" si="145"/>
        <v>2000</v>
      </c>
      <c r="O177" s="154">
        <f t="shared" si="145"/>
        <v>2000</v>
      </c>
      <c r="P177" s="154">
        <f t="shared" si="145"/>
        <v>0</v>
      </c>
      <c r="Q177" s="154">
        <f t="shared" si="145"/>
        <v>0</v>
      </c>
      <c r="R177" s="154"/>
      <c r="S177" s="154"/>
      <c r="T177" s="154">
        <f t="shared" si="145"/>
        <v>0</v>
      </c>
      <c r="U177" s="154"/>
      <c r="V177" s="154"/>
      <c r="W177" s="154">
        <f t="shared" si="145"/>
        <v>0</v>
      </c>
      <c r="X177" s="154"/>
      <c r="Y177" s="154"/>
      <c r="Z177" s="154">
        <f t="shared" si="145"/>
        <v>0</v>
      </c>
      <c r="AA177" s="154"/>
      <c r="AB177" s="154"/>
      <c r="AC177" s="154">
        <f t="shared" si="145"/>
        <v>2000</v>
      </c>
      <c r="AD177" s="154"/>
      <c r="AE177" s="154"/>
      <c r="AF177" s="154">
        <f t="shared" si="145"/>
        <v>0</v>
      </c>
      <c r="AG177" s="154"/>
      <c r="AH177" s="154"/>
      <c r="AI177" s="154">
        <f t="shared" si="145"/>
        <v>0</v>
      </c>
      <c r="AJ177" s="154"/>
      <c r="AK177" s="154"/>
      <c r="AL177" s="154">
        <f t="shared" si="145"/>
        <v>0</v>
      </c>
      <c r="AM177" s="154"/>
      <c r="AN177" s="154"/>
      <c r="AO177" s="154"/>
      <c r="AP177" s="154"/>
      <c r="AQ177" s="154"/>
      <c r="AR177" s="154"/>
      <c r="AS177" s="154"/>
      <c r="AT177" s="154"/>
      <c r="AU177" s="167"/>
      <c r="AV177" s="167"/>
      <c r="AW177" s="131"/>
      <c r="AX177" s="167"/>
      <c r="AY177" s="131"/>
      <c r="AZ177" s="131"/>
      <c r="BA177" s="131"/>
      <c r="BB177" s="167"/>
      <c r="BC177" s="167"/>
    </row>
    <row r="178" spans="1:55" s="168" customFormat="1" ht="15.75">
      <c r="A178" s="173" t="str">
        <f>A788</f>
        <v>*</v>
      </c>
      <c r="B178" s="167" t="str">
        <f t="shared" ref="B178:AI178" si="146">B788</f>
        <v>Xã Luân Giói</v>
      </c>
      <c r="C178" s="167">
        <f t="shared" si="146"/>
        <v>0</v>
      </c>
      <c r="D178" s="154">
        <f t="shared" si="146"/>
        <v>2000</v>
      </c>
      <c r="E178" s="154">
        <f t="shared" si="146"/>
        <v>2000</v>
      </c>
      <c r="F178" s="154">
        <f t="shared" si="146"/>
        <v>0</v>
      </c>
      <c r="G178" s="154">
        <f t="shared" si="146"/>
        <v>0</v>
      </c>
      <c r="H178" s="154">
        <f t="shared" si="146"/>
        <v>2000</v>
      </c>
      <c r="I178" s="154">
        <f t="shared" si="146"/>
        <v>2000</v>
      </c>
      <c r="J178" s="154">
        <f t="shared" si="146"/>
        <v>0</v>
      </c>
      <c r="K178" s="154">
        <f t="shared" si="146"/>
        <v>0</v>
      </c>
      <c r="L178" s="154">
        <f t="shared" si="146"/>
        <v>0</v>
      </c>
      <c r="M178" s="154">
        <f t="shared" si="146"/>
        <v>0</v>
      </c>
      <c r="N178" s="154">
        <f t="shared" si="146"/>
        <v>2000</v>
      </c>
      <c r="O178" s="154">
        <f t="shared" si="146"/>
        <v>2000</v>
      </c>
      <c r="P178" s="154">
        <f t="shared" si="146"/>
        <v>0</v>
      </c>
      <c r="Q178" s="154">
        <f t="shared" si="146"/>
        <v>0</v>
      </c>
      <c r="R178" s="154"/>
      <c r="S178" s="154"/>
      <c r="T178" s="154">
        <f t="shared" si="146"/>
        <v>0</v>
      </c>
      <c r="U178" s="154"/>
      <c r="V178" s="154"/>
      <c r="W178" s="154">
        <f t="shared" si="146"/>
        <v>0</v>
      </c>
      <c r="X178" s="154"/>
      <c r="Y178" s="154"/>
      <c r="Z178" s="154">
        <f t="shared" si="146"/>
        <v>0</v>
      </c>
      <c r="AA178" s="154"/>
      <c r="AB178" s="154"/>
      <c r="AC178" s="154">
        <f t="shared" si="146"/>
        <v>0</v>
      </c>
      <c r="AD178" s="154"/>
      <c r="AE178" s="154"/>
      <c r="AF178" s="154">
        <f t="shared" si="146"/>
        <v>0</v>
      </c>
      <c r="AG178" s="154"/>
      <c r="AH178" s="154"/>
      <c r="AI178" s="154">
        <f t="shared" si="146"/>
        <v>2000</v>
      </c>
      <c r="AJ178" s="154"/>
      <c r="AK178" s="154"/>
      <c r="AL178" s="154"/>
      <c r="AM178" s="154"/>
      <c r="AN178" s="154"/>
      <c r="AO178" s="154"/>
      <c r="AP178" s="154"/>
      <c r="AQ178" s="154"/>
      <c r="AR178" s="154"/>
      <c r="AS178" s="154"/>
      <c r="AT178" s="154"/>
      <c r="AU178" s="167"/>
      <c r="AV178" s="167"/>
      <c r="AW178" s="131"/>
      <c r="AX178" s="167"/>
      <c r="AY178" s="131"/>
      <c r="AZ178" s="131"/>
      <c r="BA178" s="131"/>
      <c r="BB178" s="167"/>
      <c r="BC178" s="167"/>
    </row>
    <row r="179" spans="1:55" s="168" customFormat="1" ht="15.75">
      <c r="A179" s="173" t="str">
        <f>A790</f>
        <v>a2)</v>
      </c>
      <c r="B179" s="167" t="str">
        <f t="shared" ref="B179:AT181" si="147">B790</f>
        <v>Các xã còn lại</v>
      </c>
      <c r="C179" s="167">
        <f t="shared" si="147"/>
        <v>0</v>
      </c>
      <c r="D179" s="154">
        <f t="shared" si="147"/>
        <v>0</v>
      </c>
      <c r="E179" s="154">
        <f t="shared" si="147"/>
        <v>0</v>
      </c>
      <c r="F179" s="154">
        <f t="shared" si="147"/>
        <v>0</v>
      </c>
      <c r="G179" s="154">
        <f t="shared" si="147"/>
        <v>0</v>
      </c>
      <c r="H179" s="154">
        <f t="shared" si="147"/>
        <v>0</v>
      </c>
      <c r="I179" s="154">
        <f t="shared" si="147"/>
        <v>0</v>
      </c>
      <c r="J179" s="154">
        <f t="shared" si="147"/>
        <v>0</v>
      </c>
      <c r="K179" s="154">
        <f t="shared" si="147"/>
        <v>0</v>
      </c>
      <c r="L179" s="154">
        <f t="shared" si="147"/>
        <v>0</v>
      </c>
      <c r="M179" s="154">
        <f t="shared" si="147"/>
        <v>0</v>
      </c>
      <c r="N179" s="154">
        <f t="shared" si="147"/>
        <v>0</v>
      </c>
      <c r="O179" s="154">
        <f t="shared" si="147"/>
        <v>0</v>
      </c>
      <c r="P179" s="154">
        <f t="shared" si="147"/>
        <v>0</v>
      </c>
      <c r="Q179" s="154">
        <f t="shared" si="147"/>
        <v>0</v>
      </c>
      <c r="R179" s="154"/>
      <c r="S179" s="154"/>
      <c r="T179" s="154">
        <f t="shared" si="147"/>
        <v>0</v>
      </c>
      <c r="U179" s="154"/>
      <c r="V179" s="154"/>
      <c r="W179" s="154">
        <f t="shared" si="147"/>
        <v>0</v>
      </c>
      <c r="X179" s="154"/>
      <c r="Y179" s="154"/>
      <c r="Z179" s="154">
        <f t="shared" si="147"/>
        <v>0</v>
      </c>
      <c r="AA179" s="154"/>
      <c r="AB179" s="154"/>
      <c r="AC179" s="154">
        <f t="shared" si="147"/>
        <v>0</v>
      </c>
      <c r="AD179" s="154"/>
      <c r="AE179" s="154"/>
      <c r="AF179" s="154">
        <f t="shared" si="147"/>
        <v>0</v>
      </c>
      <c r="AG179" s="154"/>
      <c r="AH179" s="154"/>
      <c r="AI179" s="154">
        <f t="shared" si="147"/>
        <v>0</v>
      </c>
      <c r="AJ179" s="154"/>
      <c r="AK179" s="154"/>
      <c r="AL179" s="154">
        <f t="shared" si="147"/>
        <v>0</v>
      </c>
      <c r="AM179" s="154"/>
      <c r="AN179" s="154"/>
      <c r="AO179" s="167">
        <f t="shared" si="147"/>
        <v>0</v>
      </c>
      <c r="AP179" s="167">
        <f t="shared" si="147"/>
        <v>0</v>
      </c>
      <c r="AQ179" s="167">
        <f t="shared" si="147"/>
        <v>0</v>
      </c>
      <c r="AR179" s="167">
        <f t="shared" si="147"/>
        <v>0</v>
      </c>
      <c r="AS179" s="167">
        <f t="shared" si="147"/>
        <v>0</v>
      </c>
      <c r="AT179" s="167">
        <f t="shared" si="147"/>
        <v>0</v>
      </c>
      <c r="AU179" s="167"/>
      <c r="AV179" s="167"/>
      <c r="AW179" s="131"/>
      <c r="AX179" s="167"/>
      <c r="AY179" s="131"/>
      <c r="AZ179" s="131"/>
      <c r="BA179" s="131"/>
      <c r="BB179" s="167"/>
      <c r="BC179" s="167"/>
    </row>
    <row r="180" spans="1:55" s="168" customFormat="1" ht="15.75">
      <c r="A180" s="173" t="str">
        <f>A791</f>
        <v>b)</v>
      </c>
      <c r="B180" s="167" t="str">
        <f t="shared" si="147"/>
        <v xml:space="preserve">Hỗ trợ đất ở, nhà ở, đất sản xuất </v>
      </c>
      <c r="C180" s="167">
        <f t="shared" si="147"/>
        <v>0</v>
      </c>
      <c r="D180" s="154">
        <f t="shared" si="147"/>
        <v>4253</v>
      </c>
      <c r="E180" s="154">
        <f t="shared" si="147"/>
        <v>4253</v>
      </c>
      <c r="F180" s="154">
        <f t="shared" si="147"/>
        <v>0</v>
      </c>
      <c r="G180" s="154">
        <f t="shared" si="147"/>
        <v>0</v>
      </c>
      <c r="H180" s="154">
        <f t="shared" si="147"/>
        <v>4253</v>
      </c>
      <c r="I180" s="154">
        <f t="shared" si="147"/>
        <v>4253</v>
      </c>
      <c r="J180" s="154">
        <f t="shared" si="147"/>
        <v>0</v>
      </c>
      <c r="K180" s="154">
        <f t="shared" si="147"/>
        <v>0</v>
      </c>
      <c r="L180" s="154">
        <f t="shared" si="147"/>
        <v>0</v>
      </c>
      <c r="M180" s="154">
        <f t="shared" si="147"/>
        <v>0</v>
      </c>
      <c r="N180" s="154">
        <f t="shared" si="147"/>
        <v>4253</v>
      </c>
      <c r="O180" s="154">
        <f t="shared" si="147"/>
        <v>4253</v>
      </c>
      <c r="P180" s="154">
        <f t="shared" si="147"/>
        <v>0</v>
      </c>
      <c r="Q180" s="154">
        <f t="shared" si="147"/>
        <v>0</v>
      </c>
      <c r="R180" s="154"/>
      <c r="S180" s="154"/>
      <c r="T180" s="154">
        <f t="shared" si="147"/>
        <v>0</v>
      </c>
      <c r="U180" s="154"/>
      <c r="V180" s="154"/>
      <c r="W180" s="154">
        <f t="shared" si="147"/>
        <v>2000</v>
      </c>
      <c r="X180" s="154"/>
      <c r="Y180" s="154"/>
      <c r="Z180" s="154">
        <f t="shared" si="147"/>
        <v>0</v>
      </c>
      <c r="AA180" s="154"/>
      <c r="AB180" s="154"/>
      <c r="AC180" s="154">
        <f t="shared" si="147"/>
        <v>2253</v>
      </c>
      <c r="AD180" s="154"/>
      <c r="AE180" s="154"/>
      <c r="AF180" s="154">
        <f t="shared" si="147"/>
        <v>0</v>
      </c>
      <c r="AG180" s="154"/>
      <c r="AH180" s="154"/>
      <c r="AI180" s="154">
        <f t="shared" si="147"/>
        <v>0</v>
      </c>
      <c r="AJ180" s="154"/>
      <c r="AK180" s="154"/>
      <c r="AL180" s="154">
        <f t="shared" si="147"/>
        <v>0</v>
      </c>
      <c r="AM180" s="154"/>
      <c r="AN180" s="154"/>
      <c r="AO180" s="167">
        <f t="shared" si="147"/>
        <v>0</v>
      </c>
      <c r="AP180" s="167">
        <f t="shared" si="147"/>
        <v>0</v>
      </c>
      <c r="AQ180" s="167">
        <f t="shared" si="147"/>
        <v>0</v>
      </c>
      <c r="AR180" s="167">
        <f t="shared" si="147"/>
        <v>0</v>
      </c>
      <c r="AS180" s="167">
        <f t="shared" si="147"/>
        <v>0</v>
      </c>
      <c r="AT180" s="167">
        <f t="shared" si="147"/>
        <v>0</v>
      </c>
      <c r="AU180" s="167"/>
      <c r="AV180" s="167"/>
      <c r="AW180" s="131"/>
      <c r="AX180" s="167"/>
      <c r="AY180" s="131"/>
      <c r="AZ180" s="131"/>
      <c r="BA180" s="131"/>
      <c r="BB180" s="167"/>
      <c r="BC180" s="167"/>
    </row>
    <row r="181" spans="1:55" s="168" customFormat="1" ht="31.5">
      <c r="A181" s="173" t="str">
        <f>A792</f>
        <v>II</v>
      </c>
      <c r="B181" s="167" t="str">
        <f t="shared" si="147"/>
        <v>DỰ ÁN 2: Quy hoạch, sắp xếp, bố trí ổn định dân cư ở những nơi cần thiết</v>
      </c>
      <c r="C181" s="167">
        <f t="shared" si="147"/>
        <v>0</v>
      </c>
      <c r="D181" s="154">
        <f t="shared" si="147"/>
        <v>47702</v>
      </c>
      <c r="E181" s="154">
        <f t="shared" si="147"/>
        <v>47702</v>
      </c>
      <c r="F181" s="154">
        <f t="shared" si="147"/>
        <v>0</v>
      </c>
      <c r="G181" s="154">
        <f t="shared" si="147"/>
        <v>0</v>
      </c>
      <c r="H181" s="154">
        <f t="shared" si="147"/>
        <v>47702</v>
      </c>
      <c r="I181" s="154">
        <f t="shared" si="147"/>
        <v>47702</v>
      </c>
      <c r="J181" s="154">
        <f t="shared" si="147"/>
        <v>0</v>
      </c>
      <c r="K181" s="154">
        <f t="shared" si="147"/>
        <v>47702</v>
      </c>
      <c r="L181" s="154">
        <f t="shared" si="147"/>
        <v>47702</v>
      </c>
      <c r="M181" s="154">
        <f t="shared" si="147"/>
        <v>0</v>
      </c>
      <c r="N181" s="154">
        <f t="shared" si="147"/>
        <v>0</v>
      </c>
      <c r="O181" s="154">
        <f t="shared" si="147"/>
        <v>0</v>
      </c>
      <c r="P181" s="154">
        <f t="shared" si="147"/>
        <v>0</v>
      </c>
      <c r="Q181" s="154">
        <f t="shared" si="147"/>
        <v>33391.399999999994</v>
      </c>
      <c r="R181" s="154"/>
      <c r="S181" s="154"/>
      <c r="T181" s="154">
        <f t="shared" si="147"/>
        <v>0</v>
      </c>
      <c r="U181" s="154"/>
      <c r="V181" s="154"/>
      <c r="W181" s="154">
        <f t="shared" si="147"/>
        <v>14310.600000000002</v>
      </c>
      <c r="X181" s="154"/>
      <c r="Y181" s="154"/>
      <c r="Z181" s="154">
        <f t="shared" si="147"/>
        <v>0</v>
      </c>
      <c r="AA181" s="154"/>
      <c r="AB181" s="154"/>
      <c r="AC181" s="154">
        <f t="shared" si="147"/>
        <v>0</v>
      </c>
      <c r="AD181" s="154"/>
      <c r="AE181" s="154"/>
      <c r="AF181" s="154">
        <f t="shared" si="147"/>
        <v>0</v>
      </c>
      <c r="AG181" s="154"/>
      <c r="AH181" s="154"/>
      <c r="AI181" s="154">
        <f t="shared" si="147"/>
        <v>0</v>
      </c>
      <c r="AJ181" s="154"/>
      <c r="AK181" s="154"/>
      <c r="AL181" s="154"/>
      <c r="AM181" s="154"/>
      <c r="AN181" s="154"/>
      <c r="AO181" s="154"/>
      <c r="AP181" s="154"/>
      <c r="AQ181" s="154"/>
      <c r="AR181" s="154"/>
      <c r="AS181" s="154"/>
      <c r="AT181" s="154"/>
      <c r="AU181" s="167"/>
      <c r="AV181" s="167"/>
      <c r="AW181" s="131"/>
      <c r="AX181" s="167"/>
      <c r="AY181" s="131"/>
      <c r="AZ181" s="131"/>
      <c r="BA181" s="131"/>
      <c r="BB181" s="167"/>
      <c r="BC181" s="167"/>
    </row>
    <row r="182" spans="1:55" s="168" customFormat="1" ht="15.75">
      <c r="A182" s="173" t="str">
        <f>A796</f>
        <v>b)</v>
      </c>
      <c r="B182" s="167" t="str">
        <f t="shared" ref="B182:AT182" si="148">B796</f>
        <v>Các xã còn lại</v>
      </c>
      <c r="C182" s="167">
        <f t="shared" si="148"/>
        <v>0</v>
      </c>
      <c r="D182" s="154">
        <f t="shared" si="148"/>
        <v>47702</v>
      </c>
      <c r="E182" s="154">
        <f t="shared" si="148"/>
        <v>47702</v>
      </c>
      <c r="F182" s="154">
        <f t="shared" si="148"/>
        <v>0</v>
      </c>
      <c r="G182" s="154">
        <f t="shared" si="148"/>
        <v>0</v>
      </c>
      <c r="H182" s="154">
        <f t="shared" si="148"/>
        <v>47702</v>
      </c>
      <c r="I182" s="154">
        <f t="shared" si="148"/>
        <v>47702</v>
      </c>
      <c r="J182" s="154">
        <f t="shared" si="148"/>
        <v>0</v>
      </c>
      <c r="K182" s="154">
        <f t="shared" si="148"/>
        <v>47702</v>
      </c>
      <c r="L182" s="154">
        <f t="shared" si="148"/>
        <v>47702</v>
      </c>
      <c r="M182" s="154">
        <f t="shared" si="148"/>
        <v>0</v>
      </c>
      <c r="N182" s="154">
        <f t="shared" si="148"/>
        <v>0</v>
      </c>
      <c r="O182" s="154">
        <f t="shared" si="148"/>
        <v>0</v>
      </c>
      <c r="P182" s="154">
        <f t="shared" si="148"/>
        <v>0</v>
      </c>
      <c r="Q182" s="154">
        <f t="shared" si="148"/>
        <v>33391.399999999994</v>
      </c>
      <c r="R182" s="154"/>
      <c r="S182" s="154"/>
      <c r="T182" s="154">
        <f t="shared" si="148"/>
        <v>0</v>
      </c>
      <c r="U182" s="154"/>
      <c r="V182" s="154"/>
      <c r="W182" s="154">
        <f t="shared" si="148"/>
        <v>14310.600000000002</v>
      </c>
      <c r="X182" s="154"/>
      <c r="Y182" s="154"/>
      <c r="Z182" s="154">
        <f t="shared" si="148"/>
        <v>0</v>
      </c>
      <c r="AA182" s="154"/>
      <c r="AB182" s="154"/>
      <c r="AC182" s="154">
        <f t="shared" si="148"/>
        <v>0</v>
      </c>
      <c r="AD182" s="154"/>
      <c r="AE182" s="154"/>
      <c r="AF182" s="154">
        <f t="shared" si="148"/>
        <v>0</v>
      </c>
      <c r="AG182" s="154"/>
      <c r="AH182" s="154"/>
      <c r="AI182" s="154">
        <f t="shared" si="148"/>
        <v>0</v>
      </c>
      <c r="AJ182" s="154"/>
      <c r="AK182" s="154"/>
      <c r="AL182" s="154">
        <f t="shared" si="148"/>
        <v>0</v>
      </c>
      <c r="AM182" s="154"/>
      <c r="AN182" s="154"/>
      <c r="AO182" s="167">
        <f t="shared" si="148"/>
        <v>0</v>
      </c>
      <c r="AP182" s="167">
        <f t="shared" si="148"/>
        <v>0</v>
      </c>
      <c r="AQ182" s="167">
        <f t="shared" si="148"/>
        <v>0</v>
      </c>
      <c r="AR182" s="167">
        <f t="shared" si="148"/>
        <v>0</v>
      </c>
      <c r="AS182" s="167">
        <f t="shared" si="148"/>
        <v>0</v>
      </c>
      <c r="AT182" s="167">
        <f t="shared" si="148"/>
        <v>0</v>
      </c>
      <c r="AU182" s="167"/>
      <c r="AV182" s="167"/>
      <c r="AW182" s="131"/>
      <c r="AX182" s="167"/>
      <c r="AY182" s="131"/>
      <c r="AZ182" s="131"/>
      <c r="BA182" s="131"/>
      <c r="BB182" s="167"/>
      <c r="BC182" s="167"/>
    </row>
    <row r="183" spans="1:55" s="168" customFormat="1" ht="63">
      <c r="A183" s="173" t="str">
        <f>A800</f>
        <v>III</v>
      </c>
      <c r="B183" s="167" t="str">
        <f t="shared" ref="B183:AI183" si="149">B800</f>
        <v>DỰ ÁN 4: Đầu tư cơ sở hạ tầng thiết yếu, phục vụ sản xuất, đời sống trong vùng đồng bào dân tộc thiểu số và miền núi và các đơn vị sự nghiệp công của lĩnh vực dân tộc</v>
      </c>
      <c r="C183" s="167">
        <f t="shared" si="149"/>
        <v>0</v>
      </c>
      <c r="D183" s="154">
        <f t="shared" si="149"/>
        <v>240715</v>
      </c>
      <c r="E183" s="154">
        <f t="shared" si="149"/>
        <v>240715</v>
      </c>
      <c r="F183" s="154">
        <f t="shared" si="149"/>
        <v>0</v>
      </c>
      <c r="G183" s="154">
        <f t="shared" si="149"/>
        <v>0</v>
      </c>
      <c r="H183" s="154">
        <f t="shared" si="149"/>
        <v>240715</v>
      </c>
      <c r="I183" s="154">
        <f t="shared" si="149"/>
        <v>240715</v>
      </c>
      <c r="J183" s="154">
        <f t="shared" si="149"/>
        <v>0</v>
      </c>
      <c r="K183" s="154">
        <f t="shared" si="149"/>
        <v>92500</v>
      </c>
      <c r="L183" s="154">
        <f t="shared" si="149"/>
        <v>92500</v>
      </c>
      <c r="M183" s="154">
        <f t="shared" si="149"/>
        <v>0</v>
      </c>
      <c r="N183" s="154">
        <f t="shared" si="149"/>
        <v>148215</v>
      </c>
      <c r="O183" s="154">
        <f t="shared" si="149"/>
        <v>148215</v>
      </c>
      <c r="P183" s="154">
        <f t="shared" si="149"/>
        <v>0</v>
      </c>
      <c r="Q183" s="154">
        <f t="shared" si="149"/>
        <v>57502</v>
      </c>
      <c r="R183" s="154"/>
      <c r="S183" s="154"/>
      <c r="T183" s="154">
        <f t="shared" si="149"/>
        <v>0</v>
      </c>
      <c r="U183" s="154"/>
      <c r="V183" s="154"/>
      <c r="W183" s="154">
        <f t="shared" si="149"/>
        <v>60998</v>
      </c>
      <c r="X183" s="154"/>
      <c r="Y183" s="154"/>
      <c r="Z183" s="154">
        <f t="shared" si="149"/>
        <v>0</v>
      </c>
      <c r="AA183" s="154"/>
      <c r="AB183" s="154"/>
      <c r="AC183" s="154">
        <f t="shared" si="149"/>
        <v>68955</v>
      </c>
      <c r="AD183" s="154"/>
      <c r="AE183" s="154"/>
      <c r="AF183" s="154">
        <f t="shared" si="149"/>
        <v>0</v>
      </c>
      <c r="AG183" s="154"/>
      <c r="AH183" s="154"/>
      <c r="AI183" s="154">
        <f t="shared" si="149"/>
        <v>53260</v>
      </c>
      <c r="AJ183" s="154"/>
      <c r="AK183" s="154"/>
      <c r="AL183" s="154"/>
      <c r="AM183" s="154"/>
      <c r="AN183" s="154"/>
      <c r="AO183" s="154"/>
      <c r="AP183" s="154"/>
      <c r="AQ183" s="154"/>
      <c r="AR183" s="154"/>
      <c r="AS183" s="154"/>
      <c r="AT183" s="154"/>
      <c r="AU183" s="167"/>
      <c r="AV183" s="167"/>
      <c r="AW183" s="131"/>
      <c r="AX183" s="167"/>
      <c r="AY183" s="131"/>
      <c r="AZ183" s="131"/>
      <c r="BA183" s="131"/>
      <c r="BB183" s="167"/>
      <c r="BC183" s="167"/>
    </row>
    <row r="184" spans="1:55" s="168" customFormat="1" ht="15.75">
      <c r="A184" s="173" t="str">
        <f>A802</f>
        <v>a)</v>
      </c>
      <c r="B184" s="167" t="str">
        <f t="shared" ref="B184:AT186" si="150">B802</f>
        <v xml:space="preserve">Xã khu vực III </v>
      </c>
      <c r="C184" s="167">
        <f t="shared" si="150"/>
        <v>0</v>
      </c>
      <c r="D184" s="154">
        <f t="shared" si="150"/>
        <v>115741</v>
      </c>
      <c r="E184" s="154">
        <f t="shared" si="150"/>
        <v>115741</v>
      </c>
      <c r="F184" s="154">
        <f t="shared" si="150"/>
        <v>0</v>
      </c>
      <c r="G184" s="154">
        <f t="shared" si="150"/>
        <v>0</v>
      </c>
      <c r="H184" s="154">
        <f t="shared" si="150"/>
        <v>115741</v>
      </c>
      <c r="I184" s="154">
        <f t="shared" si="150"/>
        <v>115741</v>
      </c>
      <c r="J184" s="154">
        <f t="shared" si="150"/>
        <v>0</v>
      </c>
      <c r="K184" s="154">
        <f t="shared" si="150"/>
        <v>0</v>
      </c>
      <c r="L184" s="154">
        <f t="shared" si="150"/>
        <v>0</v>
      </c>
      <c r="M184" s="154">
        <f t="shared" si="150"/>
        <v>0</v>
      </c>
      <c r="N184" s="154">
        <f t="shared" si="150"/>
        <v>115741</v>
      </c>
      <c r="O184" s="154">
        <f t="shared" si="150"/>
        <v>115741</v>
      </c>
      <c r="P184" s="154">
        <f t="shared" si="150"/>
        <v>0</v>
      </c>
      <c r="Q184" s="154">
        <f t="shared" si="150"/>
        <v>0</v>
      </c>
      <c r="R184" s="154"/>
      <c r="S184" s="154"/>
      <c r="T184" s="154">
        <f t="shared" si="150"/>
        <v>0</v>
      </c>
      <c r="U184" s="154"/>
      <c r="V184" s="154"/>
      <c r="W184" s="154">
        <f t="shared" si="150"/>
        <v>20000</v>
      </c>
      <c r="X184" s="154"/>
      <c r="Y184" s="154"/>
      <c r="Z184" s="154">
        <f t="shared" si="150"/>
        <v>0</v>
      </c>
      <c r="AA184" s="154"/>
      <c r="AB184" s="154"/>
      <c r="AC184" s="154">
        <f t="shared" si="150"/>
        <v>50936</v>
      </c>
      <c r="AD184" s="154"/>
      <c r="AE184" s="154"/>
      <c r="AF184" s="154">
        <f t="shared" si="150"/>
        <v>0</v>
      </c>
      <c r="AG184" s="154"/>
      <c r="AH184" s="154"/>
      <c r="AI184" s="154">
        <f t="shared" si="150"/>
        <v>44805</v>
      </c>
      <c r="AJ184" s="154"/>
      <c r="AK184" s="154"/>
      <c r="AL184" s="154">
        <f t="shared" si="150"/>
        <v>0</v>
      </c>
      <c r="AM184" s="154"/>
      <c r="AN184" s="154"/>
      <c r="AO184" s="167">
        <f t="shared" si="150"/>
        <v>0</v>
      </c>
      <c r="AP184" s="167">
        <f t="shared" si="150"/>
        <v>0</v>
      </c>
      <c r="AQ184" s="167">
        <f t="shared" si="150"/>
        <v>0</v>
      </c>
      <c r="AR184" s="167">
        <f t="shared" si="150"/>
        <v>0</v>
      </c>
      <c r="AS184" s="167">
        <f t="shared" si="150"/>
        <v>0</v>
      </c>
      <c r="AT184" s="167">
        <f t="shared" si="150"/>
        <v>0</v>
      </c>
      <c r="AU184" s="167"/>
      <c r="AV184" s="167"/>
      <c r="AW184" s="131"/>
      <c r="AX184" s="167"/>
      <c r="AY184" s="131"/>
      <c r="AZ184" s="131"/>
      <c r="BA184" s="131"/>
      <c r="BB184" s="167"/>
      <c r="BC184" s="167"/>
    </row>
    <row r="185" spans="1:55" s="168" customFormat="1" ht="31.5">
      <c r="A185" s="173" t="str">
        <f>A803</f>
        <v>a1)</v>
      </c>
      <c r="B185" s="167" t="str">
        <f t="shared" si="150"/>
        <v>Các xã  thực hiện theo Quyết định 652/QĐ-TTg ngày 28/5/2022</v>
      </c>
      <c r="C185" s="167">
        <f t="shared" si="150"/>
        <v>0</v>
      </c>
      <c r="D185" s="154">
        <f t="shared" si="150"/>
        <v>35380</v>
      </c>
      <c r="E185" s="154">
        <f t="shared" si="150"/>
        <v>35380</v>
      </c>
      <c r="F185" s="154">
        <f t="shared" si="150"/>
        <v>0</v>
      </c>
      <c r="G185" s="154">
        <f t="shared" si="150"/>
        <v>0</v>
      </c>
      <c r="H185" s="154">
        <f t="shared" si="150"/>
        <v>35380</v>
      </c>
      <c r="I185" s="154">
        <f t="shared" si="150"/>
        <v>35380</v>
      </c>
      <c r="J185" s="154">
        <f t="shared" si="150"/>
        <v>0</v>
      </c>
      <c r="K185" s="154">
        <f t="shared" si="150"/>
        <v>0</v>
      </c>
      <c r="L185" s="154">
        <f t="shared" si="150"/>
        <v>0</v>
      </c>
      <c r="M185" s="154">
        <f t="shared" si="150"/>
        <v>0</v>
      </c>
      <c r="N185" s="154">
        <f t="shared" si="150"/>
        <v>35380</v>
      </c>
      <c r="O185" s="154">
        <f t="shared" si="150"/>
        <v>35380</v>
      </c>
      <c r="P185" s="154">
        <f t="shared" si="150"/>
        <v>0</v>
      </c>
      <c r="Q185" s="154">
        <f t="shared" si="150"/>
        <v>0</v>
      </c>
      <c r="R185" s="154"/>
      <c r="S185" s="154"/>
      <c r="T185" s="154">
        <f t="shared" si="150"/>
        <v>0</v>
      </c>
      <c r="U185" s="154"/>
      <c r="V185" s="154"/>
      <c r="W185" s="154">
        <f t="shared" si="150"/>
        <v>3000</v>
      </c>
      <c r="X185" s="154"/>
      <c r="Y185" s="154"/>
      <c r="Z185" s="154">
        <f t="shared" si="150"/>
        <v>0</v>
      </c>
      <c r="AA185" s="154"/>
      <c r="AB185" s="154"/>
      <c r="AC185" s="154">
        <f t="shared" si="150"/>
        <v>16036</v>
      </c>
      <c r="AD185" s="154"/>
      <c r="AE185" s="154"/>
      <c r="AF185" s="154">
        <f t="shared" si="150"/>
        <v>0</v>
      </c>
      <c r="AG185" s="154"/>
      <c r="AH185" s="154"/>
      <c r="AI185" s="154">
        <f t="shared" si="150"/>
        <v>16344</v>
      </c>
      <c r="AJ185" s="154"/>
      <c r="AK185" s="154"/>
      <c r="AL185" s="154">
        <f t="shared" si="150"/>
        <v>0</v>
      </c>
      <c r="AM185" s="154"/>
      <c r="AN185" s="154"/>
      <c r="AO185" s="167">
        <f t="shared" si="150"/>
        <v>0</v>
      </c>
      <c r="AP185" s="167">
        <f t="shared" si="150"/>
        <v>0</v>
      </c>
      <c r="AQ185" s="167">
        <f t="shared" si="150"/>
        <v>0</v>
      </c>
      <c r="AR185" s="167">
        <f t="shared" si="150"/>
        <v>0</v>
      </c>
      <c r="AS185" s="167">
        <f t="shared" si="150"/>
        <v>0</v>
      </c>
      <c r="AT185" s="167">
        <f t="shared" si="150"/>
        <v>0</v>
      </c>
      <c r="AU185" s="167"/>
      <c r="AV185" s="167"/>
      <c r="AW185" s="131"/>
      <c r="AX185" s="167"/>
      <c r="AY185" s="131"/>
      <c r="AZ185" s="131"/>
      <c r="BA185" s="131"/>
      <c r="BB185" s="167"/>
      <c r="BC185" s="167"/>
    </row>
    <row r="186" spans="1:55" s="168" customFormat="1" ht="15.75">
      <c r="A186" s="173" t="str">
        <f>A804</f>
        <v>*</v>
      </c>
      <c r="B186" s="167" t="str">
        <f t="shared" si="150"/>
        <v>Xã Na Son</v>
      </c>
      <c r="C186" s="167">
        <f t="shared" si="150"/>
        <v>0</v>
      </c>
      <c r="D186" s="154">
        <f t="shared" si="150"/>
        <v>16820</v>
      </c>
      <c r="E186" s="154">
        <f t="shared" si="150"/>
        <v>16820</v>
      </c>
      <c r="F186" s="154">
        <f t="shared" si="150"/>
        <v>0</v>
      </c>
      <c r="G186" s="154">
        <f t="shared" si="150"/>
        <v>0</v>
      </c>
      <c r="H186" s="154">
        <f t="shared" si="150"/>
        <v>16820</v>
      </c>
      <c r="I186" s="154">
        <f t="shared" si="150"/>
        <v>16820</v>
      </c>
      <c r="J186" s="154">
        <f t="shared" si="150"/>
        <v>0</v>
      </c>
      <c r="K186" s="154">
        <f t="shared" si="150"/>
        <v>0</v>
      </c>
      <c r="L186" s="154">
        <f t="shared" si="150"/>
        <v>0</v>
      </c>
      <c r="M186" s="154">
        <f t="shared" si="150"/>
        <v>0</v>
      </c>
      <c r="N186" s="154">
        <f t="shared" si="150"/>
        <v>16820</v>
      </c>
      <c r="O186" s="154">
        <f t="shared" si="150"/>
        <v>16820</v>
      </c>
      <c r="P186" s="154">
        <f t="shared" si="150"/>
        <v>0</v>
      </c>
      <c r="Q186" s="154">
        <f t="shared" si="150"/>
        <v>0</v>
      </c>
      <c r="R186" s="154"/>
      <c r="S186" s="154"/>
      <c r="T186" s="154">
        <f t="shared" si="150"/>
        <v>0</v>
      </c>
      <c r="U186" s="154"/>
      <c r="V186" s="154"/>
      <c r="W186" s="154">
        <f t="shared" si="150"/>
        <v>0</v>
      </c>
      <c r="X186" s="154"/>
      <c r="Y186" s="154"/>
      <c r="Z186" s="154">
        <f t="shared" si="150"/>
        <v>0</v>
      </c>
      <c r="AA186" s="154"/>
      <c r="AB186" s="154"/>
      <c r="AC186" s="154">
        <f t="shared" si="150"/>
        <v>7500</v>
      </c>
      <c r="AD186" s="154"/>
      <c r="AE186" s="154"/>
      <c r="AF186" s="154">
        <f t="shared" si="150"/>
        <v>0</v>
      </c>
      <c r="AG186" s="154"/>
      <c r="AH186" s="154"/>
      <c r="AI186" s="154">
        <f t="shared" si="150"/>
        <v>9320</v>
      </c>
      <c r="AJ186" s="154"/>
      <c r="AK186" s="154"/>
      <c r="AL186" s="154"/>
      <c r="AM186" s="154"/>
      <c r="AN186" s="154"/>
      <c r="AO186" s="154"/>
      <c r="AP186" s="154"/>
      <c r="AQ186" s="154"/>
      <c r="AR186" s="154"/>
      <c r="AS186" s="154"/>
      <c r="AT186" s="154"/>
      <c r="AU186" s="167"/>
      <c r="AV186" s="167"/>
      <c r="AW186" s="131"/>
      <c r="AX186" s="167"/>
      <c r="AY186" s="131"/>
      <c r="AZ186" s="131"/>
      <c r="BA186" s="131"/>
      <c r="BB186" s="167"/>
      <c r="BC186" s="167"/>
    </row>
    <row r="187" spans="1:55" s="168" customFormat="1" ht="15.75">
      <c r="A187" s="173" t="str">
        <f>A808</f>
        <v>*</v>
      </c>
      <c r="B187" s="167" t="str">
        <f t="shared" ref="B187:AI187" si="151">B808</f>
        <v>Xã Luân Giói</v>
      </c>
      <c r="C187" s="167">
        <f t="shared" si="151"/>
        <v>0</v>
      </c>
      <c r="D187" s="154">
        <f t="shared" si="151"/>
        <v>12024</v>
      </c>
      <c r="E187" s="154">
        <f t="shared" si="151"/>
        <v>12024</v>
      </c>
      <c r="F187" s="154">
        <f t="shared" si="151"/>
        <v>0</v>
      </c>
      <c r="G187" s="154">
        <f t="shared" si="151"/>
        <v>0</v>
      </c>
      <c r="H187" s="154">
        <f t="shared" si="151"/>
        <v>12024</v>
      </c>
      <c r="I187" s="154">
        <f t="shared" si="151"/>
        <v>12024</v>
      </c>
      <c r="J187" s="154">
        <f t="shared" si="151"/>
        <v>0</v>
      </c>
      <c r="K187" s="154">
        <f t="shared" si="151"/>
        <v>0</v>
      </c>
      <c r="L187" s="154">
        <f t="shared" si="151"/>
        <v>0</v>
      </c>
      <c r="M187" s="154">
        <f t="shared" si="151"/>
        <v>0</v>
      </c>
      <c r="N187" s="154">
        <f t="shared" si="151"/>
        <v>12024</v>
      </c>
      <c r="O187" s="154">
        <f t="shared" si="151"/>
        <v>12024</v>
      </c>
      <c r="P187" s="154">
        <f t="shared" si="151"/>
        <v>0</v>
      </c>
      <c r="Q187" s="154">
        <f t="shared" si="151"/>
        <v>0</v>
      </c>
      <c r="R187" s="154"/>
      <c r="S187" s="154"/>
      <c r="T187" s="154">
        <f t="shared" si="151"/>
        <v>0</v>
      </c>
      <c r="U187" s="154"/>
      <c r="V187" s="154"/>
      <c r="W187" s="154">
        <f t="shared" si="151"/>
        <v>0</v>
      </c>
      <c r="X187" s="154"/>
      <c r="Y187" s="154"/>
      <c r="Z187" s="154">
        <f t="shared" si="151"/>
        <v>0</v>
      </c>
      <c r="AA187" s="154"/>
      <c r="AB187" s="154"/>
      <c r="AC187" s="154">
        <f t="shared" si="151"/>
        <v>5000</v>
      </c>
      <c r="AD187" s="154"/>
      <c r="AE187" s="154"/>
      <c r="AF187" s="154">
        <f t="shared" si="151"/>
        <v>0</v>
      </c>
      <c r="AG187" s="154"/>
      <c r="AH187" s="154"/>
      <c r="AI187" s="154">
        <f t="shared" si="151"/>
        <v>7024</v>
      </c>
      <c r="AJ187" s="154"/>
      <c r="AK187" s="154"/>
      <c r="AL187" s="154"/>
      <c r="AM187" s="154"/>
      <c r="AN187" s="154"/>
      <c r="AO187" s="154"/>
      <c r="AP187" s="154"/>
      <c r="AQ187" s="154"/>
      <c r="AR187" s="154"/>
      <c r="AS187" s="154"/>
      <c r="AT187" s="154"/>
      <c r="AU187" s="167"/>
      <c r="AV187" s="167"/>
      <c r="AW187" s="131"/>
      <c r="AX187" s="167"/>
      <c r="AY187" s="131"/>
      <c r="AZ187" s="131"/>
      <c r="BA187" s="131"/>
      <c r="BB187" s="167"/>
      <c r="BC187" s="167"/>
    </row>
    <row r="188" spans="1:55" s="168" customFormat="1" ht="15.75">
      <c r="A188" s="173" t="str">
        <f>A814</f>
        <v>a2)</v>
      </c>
      <c r="B188" s="167" t="str">
        <f t="shared" ref="B188:AI188" si="152">B814</f>
        <v>Các xã còn lại</v>
      </c>
      <c r="C188" s="167">
        <f t="shared" si="152"/>
        <v>0</v>
      </c>
      <c r="D188" s="154">
        <f t="shared" si="152"/>
        <v>80361</v>
      </c>
      <c r="E188" s="154">
        <f t="shared" si="152"/>
        <v>80361</v>
      </c>
      <c r="F188" s="154">
        <f t="shared" si="152"/>
        <v>0</v>
      </c>
      <c r="G188" s="154">
        <f t="shared" si="152"/>
        <v>0</v>
      </c>
      <c r="H188" s="154">
        <f t="shared" si="152"/>
        <v>80361</v>
      </c>
      <c r="I188" s="154">
        <f t="shared" si="152"/>
        <v>80361</v>
      </c>
      <c r="J188" s="154">
        <f t="shared" si="152"/>
        <v>0</v>
      </c>
      <c r="K188" s="154">
        <f t="shared" si="152"/>
        <v>0</v>
      </c>
      <c r="L188" s="154">
        <f t="shared" si="152"/>
        <v>0</v>
      </c>
      <c r="M188" s="154">
        <f t="shared" si="152"/>
        <v>0</v>
      </c>
      <c r="N188" s="154">
        <f t="shared" si="152"/>
        <v>80361</v>
      </c>
      <c r="O188" s="154">
        <f t="shared" si="152"/>
        <v>80361</v>
      </c>
      <c r="P188" s="154">
        <f t="shared" si="152"/>
        <v>0</v>
      </c>
      <c r="Q188" s="154">
        <f t="shared" si="152"/>
        <v>0</v>
      </c>
      <c r="R188" s="154"/>
      <c r="S188" s="154"/>
      <c r="T188" s="154">
        <f t="shared" si="152"/>
        <v>0</v>
      </c>
      <c r="U188" s="154"/>
      <c r="V188" s="154"/>
      <c r="W188" s="154">
        <f t="shared" si="152"/>
        <v>17000</v>
      </c>
      <c r="X188" s="154"/>
      <c r="Y188" s="154"/>
      <c r="Z188" s="154">
        <f t="shared" si="152"/>
        <v>0</v>
      </c>
      <c r="AA188" s="154"/>
      <c r="AB188" s="154"/>
      <c r="AC188" s="154">
        <f t="shared" si="152"/>
        <v>34900</v>
      </c>
      <c r="AD188" s="154"/>
      <c r="AE188" s="154"/>
      <c r="AF188" s="154">
        <f t="shared" si="152"/>
        <v>0</v>
      </c>
      <c r="AG188" s="154"/>
      <c r="AH188" s="154"/>
      <c r="AI188" s="154">
        <f t="shared" si="152"/>
        <v>28461</v>
      </c>
      <c r="AJ188" s="154"/>
      <c r="AK188" s="154"/>
      <c r="AL188" s="154"/>
      <c r="AM188" s="154"/>
      <c r="AN188" s="154"/>
      <c r="AO188" s="154"/>
      <c r="AP188" s="154"/>
      <c r="AQ188" s="154"/>
      <c r="AR188" s="154"/>
      <c r="AS188" s="154"/>
      <c r="AT188" s="154"/>
      <c r="AU188" s="167"/>
      <c r="AV188" s="167"/>
      <c r="AW188" s="131"/>
      <c r="AX188" s="167"/>
      <c r="AY188" s="131"/>
      <c r="AZ188" s="131"/>
      <c r="BA188" s="131"/>
      <c r="BB188" s="167"/>
      <c r="BC188" s="167"/>
    </row>
    <row r="189" spans="1:55" s="168" customFormat="1" ht="15.75">
      <c r="A189" s="173" t="str">
        <f>A827</f>
        <v>b)</v>
      </c>
      <c r="B189" s="167" t="str">
        <f t="shared" ref="B189:AI191" si="153">B827</f>
        <v>Thôn ĐBKK</v>
      </c>
      <c r="C189" s="167">
        <f t="shared" si="153"/>
        <v>0</v>
      </c>
      <c r="D189" s="154">
        <f t="shared" si="153"/>
        <v>5474</v>
      </c>
      <c r="E189" s="154">
        <f t="shared" si="153"/>
        <v>5474</v>
      </c>
      <c r="F189" s="154">
        <f t="shared" si="153"/>
        <v>0</v>
      </c>
      <c r="G189" s="154">
        <f t="shared" si="153"/>
        <v>0</v>
      </c>
      <c r="H189" s="154">
        <f t="shared" si="153"/>
        <v>5474</v>
      </c>
      <c r="I189" s="154">
        <f t="shared" si="153"/>
        <v>5474</v>
      </c>
      <c r="J189" s="154">
        <f t="shared" si="153"/>
        <v>0</v>
      </c>
      <c r="K189" s="154">
        <f t="shared" si="153"/>
        <v>0</v>
      </c>
      <c r="L189" s="154">
        <f t="shared" si="153"/>
        <v>0</v>
      </c>
      <c r="M189" s="154">
        <f t="shared" si="153"/>
        <v>0</v>
      </c>
      <c r="N189" s="154">
        <f t="shared" si="153"/>
        <v>5474</v>
      </c>
      <c r="O189" s="154">
        <f t="shared" si="153"/>
        <v>5474</v>
      </c>
      <c r="P189" s="154">
        <f t="shared" si="153"/>
        <v>0</v>
      </c>
      <c r="Q189" s="154">
        <f t="shared" si="153"/>
        <v>0</v>
      </c>
      <c r="R189" s="154"/>
      <c r="S189" s="154"/>
      <c r="T189" s="154">
        <f t="shared" si="153"/>
        <v>0</v>
      </c>
      <c r="U189" s="154"/>
      <c r="V189" s="154"/>
      <c r="W189" s="154">
        <f t="shared" si="153"/>
        <v>0</v>
      </c>
      <c r="X189" s="154"/>
      <c r="Y189" s="154"/>
      <c r="Z189" s="154">
        <f t="shared" si="153"/>
        <v>0</v>
      </c>
      <c r="AA189" s="154"/>
      <c r="AB189" s="154"/>
      <c r="AC189" s="154">
        <f t="shared" si="153"/>
        <v>1019</v>
      </c>
      <c r="AD189" s="154"/>
      <c r="AE189" s="154"/>
      <c r="AF189" s="154">
        <f t="shared" si="153"/>
        <v>0</v>
      </c>
      <c r="AG189" s="154"/>
      <c r="AH189" s="154"/>
      <c r="AI189" s="154">
        <f t="shared" si="153"/>
        <v>4455</v>
      </c>
      <c r="AJ189" s="154"/>
      <c r="AK189" s="154"/>
      <c r="AL189" s="154"/>
      <c r="AM189" s="154"/>
      <c r="AN189" s="154"/>
      <c r="AO189" s="154"/>
      <c r="AP189" s="154"/>
      <c r="AQ189" s="154"/>
      <c r="AR189" s="154"/>
      <c r="AS189" s="154"/>
      <c r="AT189" s="154"/>
      <c r="AU189" s="167"/>
      <c r="AV189" s="167"/>
      <c r="AW189" s="131"/>
      <c r="AX189" s="167"/>
      <c r="AY189" s="131"/>
      <c r="AZ189" s="131"/>
      <c r="BA189" s="131"/>
      <c r="BB189" s="167"/>
      <c r="BC189" s="167"/>
    </row>
    <row r="190" spans="1:55" s="168" customFormat="1" ht="31.5">
      <c r="A190" s="173" t="str">
        <f>A828</f>
        <v>b1)</v>
      </c>
      <c r="B190" s="167" t="str">
        <f t="shared" si="153"/>
        <v>Cac thôn thực hiện theo Quyết định 652/QĐ-TTg ngày 28/5/2022</v>
      </c>
      <c r="C190" s="167">
        <f t="shared" si="153"/>
        <v>0</v>
      </c>
      <c r="D190" s="154">
        <f t="shared" si="153"/>
        <v>0</v>
      </c>
      <c r="E190" s="154">
        <f t="shared" si="153"/>
        <v>0</v>
      </c>
      <c r="F190" s="154">
        <f t="shared" si="153"/>
        <v>0</v>
      </c>
      <c r="G190" s="154">
        <f t="shared" si="153"/>
        <v>0</v>
      </c>
      <c r="H190" s="154">
        <f t="shared" si="153"/>
        <v>0</v>
      </c>
      <c r="I190" s="154">
        <f t="shared" si="153"/>
        <v>0</v>
      </c>
      <c r="J190" s="154">
        <f t="shared" si="153"/>
        <v>0</v>
      </c>
      <c r="K190" s="154">
        <f t="shared" si="153"/>
        <v>0</v>
      </c>
      <c r="L190" s="154">
        <f t="shared" si="153"/>
        <v>0</v>
      </c>
      <c r="M190" s="154">
        <f t="shared" si="153"/>
        <v>0</v>
      </c>
      <c r="N190" s="154">
        <f t="shared" si="153"/>
        <v>0</v>
      </c>
      <c r="O190" s="154">
        <f t="shared" si="153"/>
        <v>0</v>
      </c>
      <c r="P190" s="154">
        <f t="shared" si="153"/>
        <v>0</v>
      </c>
      <c r="Q190" s="154">
        <f t="shared" si="153"/>
        <v>0</v>
      </c>
      <c r="R190" s="154"/>
      <c r="S190" s="154"/>
      <c r="T190" s="154">
        <f t="shared" si="153"/>
        <v>0</v>
      </c>
      <c r="U190" s="154"/>
      <c r="V190" s="154"/>
      <c r="W190" s="154">
        <f t="shared" si="153"/>
        <v>0</v>
      </c>
      <c r="X190" s="154"/>
      <c r="Y190" s="154"/>
      <c r="Z190" s="154">
        <f t="shared" si="153"/>
        <v>0</v>
      </c>
      <c r="AA190" s="154"/>
      <c r="AB190" s="154"/>
      <c r="AC190" s="154">
        <f t="shared" si="153"/>
        <v>0</v>
      </c>
      <c r="AD190" s="154"/>
      <c r="AE190" s="154"/>
      <c r="AF190" s="154">
        <f t="shared" si="153"/>
        <v>0</v>
      </c>
      <c r="AG190" s="154"/>
      <c r="AH190" s="154"/>
      <c r="AI190" s="154">
        <f t="shared" si="153"/>
        <v>0</v>
      </c>
      <c r="AJ190" s="154"/>
      <c r="AK190" s="154"/>
      <c r="AL190" s="154">
        <f t="shared" ref="AL190:AL191" si="154">AL828</f>
        <v>0</v>
      </c>
      <c r="AM190" s="154"/>
      <c r="AN190" s="154"/>
      <c r="AO190" s="154"/>
      <c r="AP190" s="154"/>
      <c r="AQ190" s="154"/>
      <c r="AR190" s="154"/>
      <c r="AS190" s="154"/>
      <c r="AT190" s="154"/>
      <c r="AU190" s="167"/>
      <c r="AV190" s="167"/>
      <c r="AW190" s="131"/>
      <c r="AX190" s="167"/>
      <c r="AY190" s="131"/>
      <c r="AZ190" s="131"/>
      <c r="BA190" s="131"/>
      <c r="BB190" s="167"/>
      <c r="BC190" s="167"/>
    </row>
    <row r="191" spans="1:55" s="168" customFormat="1" ht="15.75">
      <c r="A191" s="173" t="str">
        <f>A829</f>
        <v>b2)</v>
      </c>
      <c r="B191" s="167" t="str">
        <f t="shared" si="153"/>
        <v>Các thôn còn lại</v>
      </c>
      <c r="C191" s="167">
        <f t="shared" si="153"/>
        <v>0</v>
      </c>
      <c r="D191" s="154">
        <f t="shared" si="153"/>
        <v>5474</v>
      </c>
      <c r="E191" s="154">
        <f t="shared" si="153"/>
        <v>5474</v>
      </c>
      <c r="F191" s="154">
        <f t="shared" si="153"/>
        <v>0</v>
      </c>
      <c r="G191" s="154">
        <f t="shared" si="153"/>
        <v>0</v>
      </c>
      <c r="H191" s="154">
        <f t="shared" si="153"/>
        <v>5474</v>
      </c>
      <c r="I191" s="154">
        <f t="shared" si="153"/>
        <v>5474</v>
      </c>
      <c r="J191" s="154">
        <f t="shared" si="153"/>
        <v>0</v>
      </c>
      <c r="K191" s="154">
        <f t="shared" si="153"/>
        <v>0</v>
      </c>
      <c r="L191" s="154">
        <f t="shared" si="153"/>
        <v>0</v>
      </c>
      <c r="M191" s="154">
        <f t="shared" si="153"/>
        <v>0</v>
      </c>
      <c r="N191" s="154">
        <f t="shared" si="153"/>
        <v>5474</v>
      </c>
      <c r="O191" s="154">
        <f t="shared" si="153"/>
        <v>5474</v>
      </c>
      <c r="P191" s="154">
        <f t="shared" si="153"/>
        <v>0</v>
      </c>
      <c r="Q191" s="154">
        <f t="shared" si="153"/>
        <v>0</v>
      </c>
      <c r="R191" s="154"/>
      <c r="S191" s="154"/>
      <c r="T191" s="154">
        <f t="shared" si="153"/>
        <v>0</v>
      </c>
      <c r="U191" s="154"/>
      <c r="V191" s="154"/>
      <c r="W191" s="154">
        <f t="shared" si="153"/>
        <v>0</v>
      </c>
      <c r="X191" s="154"/>
      <c r="Y191" s="154"/>
      <c r="Z191" s="154">
        <f t="shared" si="153"/>
        <v>0</v>
      </c>
      <c r="AA191" s="154"/>
      <c r="AB191" s="154"/>
      <c r="AC191" s="154">
        <f t="shared" si="153"/>
        <v>1019</v>
      </c>
      <c r="AD191" s="154"/>
      <c r="AE191" s="154"/>
      <c r="AF191" s="154">
        <f t="shared" si="153"/>
        <v>0</v>
      </c>
      <c r="AG191" s="154"/>
      <c r="AH191" s="154"/>
      <c r="AI191" s="154">
        <f t="shared" si="153"/>
        <v>4455</v>
      </c>
      <c r="AJ191" s="154"/>
      <c r="AK191" s="154"/>
      <c r="AL191" s="154">
        <f t="shared" si="154"/>
        <v>0</v>
      </c>
      <c r="AM191" s="154"/>
      <c r="AN191" s="154"/>
      <c r="AO191" s="154"/>
      <c r="AP191" s="154"/>
      <c r="AQ191" s="154"/>
      <c r="AR191" s="154"/>
      <c r="AS191" s="154"/>
      <c r="AT191" s="154"/>
      <c r="AU191" s="167"/>
      <c r="AV191" s="167"/>
      <c r="AW191" s="131"/>
      <c r="AX191" s="167"/>
      <c r="AY191" s="131"/>
      <c r="AZ191" s="131"/>
      <c r="BA191" s="131"/>
      <c r="BB191" s="167"/>
      <c r="BC191" s="167"/>
    </row>
    <row r="192" spans="1:55" s="168" customFormat="1" ht="15.75">
      <c r="A192" s="173" t="str">
        <f>A834</f>
        <v>III.2</v>
      </c>
      <c r="B192" s="167" t="str">
        <f t="shared" ref="B192:AI194" si="155">B834</f>
        <v>Cứng hóa đường giao thông đến trung tâm xã</v>
      </c>
      <c r="C192" s="167">
        <f t="shared" si="155"/>
        <v>0</v>
      </c>
      <c r="D192" s="154">
        <f t="shared" si="155"/>
        <v>105500</v>
      </c>
      <c r="E192" s="154">
        <f t="shared" si="155"/>
        <v>105500</v>
      </c>
      <c r="F192" s="154">
        <f t="shared" si="155"/>
        <v>0</v>
      </c>
      <c r="G192" s="154">
        <f t="shared" si="155"/>
        <v>0</v>
      </c>
      <c r="H192" s="154">
        <f t="shared" si="155"/>
        <v>105500</v>
      </c>
      <c r="I192" s="154">
        <f t="shared" si="155"/>
        <v>105500</v>
      </c>
      <c r="J192" s="154">
        <f t="shared" si="155"/>
        <v>0</v>
      </c>
      <c r="K192" s="154">
        <f t="shared" si="155"/>
        <v>92500</v>
      </c>
      <c r="L192" s="154">
        <f t="shared" si="155"/>
        <v>92500</v>
      </c>
      <c r="M192" s="154">
        <f t="shared" si="155"/>
        <v>0</v>
      </c>
      <c r="N192" s="154">
        <f t="shared" si="155"/>
        <v>13000</v>
      </c>
      <c r="O192" s="154">
        <f t="shared" si="155"/>
        <v>13000</v>
      </c>
      <c r="P192" s="154">
        <f t="shared" si="155"/>
        <v>0</v>
      </c>
      <c r="Q192" s="154">
        <f t="shared" si="155"/>
        <v>57502</v>
      </c>
      <c r="R192" s="154"/>
      <c r="S192" s="154"/>
      <c r="T192" s="154">
        <f t="shared" si="155"/>
        <v>0</v>
      </c>
      <c r="U192" s="154"/>
      <c r="V192" s="154"/>
      <c r="W192" s="154">
        <f t="shared" si="155"/>
        <v>32998</v>
      </c>
      <c r="X192" s="154"/>
      <c r="Y192" s="154"/>
      <c r="Z192" s="154">
        <f t="shared" si="155"/>
        <v>0</v>
      </c>
      <c r="AA192" s="154"/>
      <c r="AB192" s="154"/>
      <c r="AC192" s="154">
        <f t="shared" si="155"/>
        <v>12000</v>
      </c>
      <c r="AD192" s="154"/>
      <c r="AE192" s="154"/>
      <c r="AF192" s="154">
        <f t="shared" si="155"/>
        <v>0</v>
      </c>
      <c r="AG192" s="154"/>
      <c r="AH192" s="154"/>
      <c r="AI192" s="154">
        <f t="shared" si="155"/>
        <v>3000</v>
      </c>
      <c r="AJ192" s="154"/>
      <c r="AK192" s="154"/>
      <c r="AL192" s="154"/>
      <c r="AM192" s="154"/>
      <c r="AN192" s="154"/>
      <c r="AO192" s="154"/>
      <c r="AP192" s="154"/>
      <c r="AQ192" s="154"/>
      <c r="AR192" s="154"/>
      <c r="AS192" s="154"/>
      <c r="AT192" s="154"/>
      <c r="AU192" s="167"/>
      <c r="AV192" s="167"/>
      <c r="AW192" s="131"/>
      <c r="AX192" s="167"/>
      <c r="AY192" s="131"/>
      <c r="AZ192" s="131"/>
      <c r="BA192" s="131"/>
      <c r="BB192" s="167"/>
      <c r="BC192" s="167"/>
    </row>
    <row r="193" spans="1:55" s="168" customFormat="1" ht="31.5">
      <c r="A193" s="173" t="str">
        <f>A835</f>
        <v>a)</v>
      </c>
      <c r="B193" s="167" t="str">
        <f t="shared" si="155"/>
        <v>Các xã  thực hiện theo Quyết định 652/QĐ-TTg ngày 28/5/2022</v>
      </c>
      <c r="C193" s="167">
        <f t="shared" si="155"/>
        <v>0</v>
      </c>
      <c r="D193" s="154">
        <f t="shared" si="155"/>
        <v>50000</v>
      </c>
      <c r="E193" s="154">
        <f t="shared" si="155"/>
        <v>50000</v>
      </c>
      <c r="F193" s="154">
        <f t="shared" si="155"/>
        <v>0</v>
      </c>
      <c r="G193" s="154">
        <f t="shared" si="155"/>
        <v>0</v>
      </c>
      <c r="H193" s="154">
        <f t="shared" si="155"/>
        <v>50000</v>
      </c>
      <c r="I193" s="154">
        <f t="shared" si="155"/>
        <v>50000</v>
      </c>
      <c r="J193" s="154">
        <f t="shared" si="155"/>
        <v>0</v>
      </c>
      <c r="K193" s="154">
        <f t="shared" si="155"/>
        <v>50000</v>
      </c>
      <c r="L193" s="154">
        <f t="shared" si="155"/>
        <v>50000</v>
      </c>
      <c r="M193" s="154">
        <f t="shared" si="155"/>
        <v>0</v>
      </c>
      <c r="N193" s="154">
        <f t="shared" si="155"/>
        <v>0</v>
      </c>
      <c r="O193" s="154">
        <f t="shared" si="155"/>
        <v>0</v>
      </c>
      <c r="P193" s="154">
        <f t="shared" si="155"/>
        <v>0</v>
      </c>
      <c r="Q193" s="154">
        <f t="shared" si="155"/>
        <v>33752</v>
      </c>
      <c r="R193" s="154"/>
      <c r="S193" s="154"/>
      <c r="T193" s="154">
        <f t="shared" si="155"/>
        <v>0</v>
      </c>
      <c r="U193" s="154"/>
      <c r="V193" s="154"/>
      <c r="W193" s="154">
        <f t="shared" si="155"/>
        <v>16248.000000000002</v>
      </c>
      <c r="X193" s="154"/>
      <c r="Y193" s="154"/>
      <c r="Z193" s="154">
        <f t="shared" si="155"/>
        <v>0</v>
      </c>
      <c r="AA193" s="154"/>
      <c r="AB193" s="154"/>
      <c r="AC193" s="154">
        <f t="shared" si="155"/>
        <v>0</v>
      </c>
      <c r="AD193" s="154"/>
      <c r="AE193" s="154"/>
      <c r="AF193" s="154">
        <f t="shared" si="155"/>
        <v>0</v>
      </c>
      <c r="AG193" s="154"/>
      <c r="AH193" s="154"/>
      <c r="AI193" s="154">
        <f t="shared" si="155"/>
        <v>0</v>
      </c>
      <c r="AJ193" s="154"/>
      <c r="AK193" s="154"/>
      <c r="AL193" s="154">
        <f t="shared" ref="AL193:AL194" si="156">AL835</f>
        <v>0</v>
      </c>
      <c r="AM193" s="154"/>
      <c r="AN193" s="154"/>
      <c r="AO193" s="154"/>
      <c r="AP193" s="154"/>
      <c r="AQ193" s="154"/>
      <c r="AR193" s="154"/>
      <c r="AS193" s="154"/>
      <c r="AT193" s="154"/>
      <c r="AU193" s="167"/>
      <c r="AV193" s="167"/>
      <c r="AW193" s="131"/>
      <c r="AX193" s="167"/>
      <c r="AY193" s="131"/>
      <c r="AZ193" s="131"/>
      <c r="BA193" s="131"/>
      <c r="BB193" s="167"/>
      <c r="BC193" s="167"/>
    </row>
    <row r="194" spans="1:55" s="168" customFormat="1" ht="15.75">
      <c r="A194" s="173" t="str">
        <f>A836</f>
        <v>*</v>
      </c>
      <c r="B194" s="167" t="str">
        <f t="shared" si="155"/>
        <v>Xã Noong U</v>
      </c>
      <c r="C194" s="167">
        <f t="shared" si="155"/>
        <v>0</v>
      </c>
      <c r="D194" s="154">
        <f t="shared" si="155"/>
        <v>29000</v>
      </c>
      <c r="E194" s="154">
        <f t="shared" si="155"/>
        <v>29000</v>
      </c>
      <c r="F194" s="154">
        <f t="shared" si="155"/>
        <v>0</v>
      </c>
      <c r="G194" s="154">
        <f t="shared" si="155"/>
        <v>0</v>
      </c>
      <c r="H194" s="154">
        <f t="shared" si="155"/>
        <v>29000</v>
      </c>
      <c r="I194" s="154">
        <f t="shared" si="155"/>
        <v>29000</v>
      </c>
      <c r="J194" s="154">
        <f t="shared" si="155"/>
        <v>0</v>
      </c>
      <c r="K194" s="154">
        <f t="shared" si="155"/>
        <v>29000</v>
      </c>
      <c r="L194" s="154">
        <f t="shared" si="155"/>
        <v>29000</v>
      </c>
      <c r="M194" s="154">
        <f t="shared" si="155"/>
        <v>0</v>
      </c>
      <c r="N194" s="154">
        <f t="shared" si="155"/>
        <v>0</v>
      </c>
      <c r="O194" s="154">
        <f t="shared" si="155"/>
        <v>0</v>
      </c>
      <c r="P194" s="154">
        <f t="shared" si="155"/>
        <v>0</v>
      </c>
      <c r="Q194" s="154">
        <f t="shared" si="155"/>
        <v>19052</v>
      </c>
      <c r="R194" s="154"/>
      <c r="S194" s="154"/>
      <c r="T194" s="154">
        <f t="shared" si="155"/>
        <v>0</v>
      </c>
      <c r="U194" s="154"/>
      <c r="V194" s="154"/>
      <c r="W194" s="154">
        <f t="shared" si="155"/>
        <v>9948</v>
      </c>
      <c r="X194" s="154"/>
      <c r="Y194" s="154"/>
      <c r="Z194" s="154">
        <f t="shared" si="155"/>
        <v>0</v>
      </c>
      <c r="AA194" s="154"/>
      <c r="AB194" s="154"/>
      <c r="AC194" s="154">
        <f t="shared" si="155"/>
        <v>0</v>
      </c>
      <c r="AD194" s="154"/>
      <c r="AE194" s="154"/>
      <c r="AF194" s="154">
        <f t="shared" si="155"/>
        <v>0</v>
      </c>
      <c r="AG194" s="154"/>
      <c r="AH194" s="154"/>
      <c r="AI194" s="154">
        <f t="shared" si="155"/>
        <v>0</v>
      </c>
      <c r="AJ194" s="154"/>
      <c r="AK194" s="154"/>
      <c r="AL194" s="154">
        <f t="shared" si="156"/>
        <v>0</v>
      </c>
      <c r="AM194" s="154"/>
      <c r="AN194" s="154"/>
      <c r="AO194" s="154"/>
      <c r="AP194" s="154"/>
      <c r="AQ194" s="154"/>
      <c r="AR194" s="154"/>
      <c r="AS194" s="154"/>
      <c r="AT194" s="154"/>
      <c r="AU194" s="167"/>
      <c r="AV194" s="167"/>
      <c r="AW194" s="131"/>
      <c r="AX194" s="167"/>
      <c r="AY194" s="131"/>
      <c r="AZ194" s="131"/>
      <c r="BA194" s="131"/>
      <c r="BB194" s="167"/>
      <c r="BC194" s="167"/>
    </row>
    <row r="195" spans="1:55" s="168" customFormat="1" ht="15.75">
      <c r="A195" s="173" t="str">
        <f>A839</f>
        <v>*</v>
      </c>
      <c r="B195" s="167" t="str">
        <f t="shared" ref="B195:AL195" si="157">B839</f>
        <v>Xã Na Son</v>
      </c>
      <c r="C195" s="167">
        <f t="shared" si="157"/>
        <v>0</v>
      </c>
      <c r="D195" s="154">
        <f t="shared" si="157"/>
        <v>21000</v>
      </c>
      <c r="E195" s="154">
        <f t="shared" si="157"/>
        <v>21000</v>
      </c>
      <c r="F195" s="154">
        <f t="shared" si="157"/>
        <v>0</v>
      </c>
      <c r="G195" s="154">
        <f t="shared" si="157"/>
        <v>0</v>
      </c>
      <c r="H195" s="154">
        <f t="shared" si="157"/>
        <v>21000</v>
      </c>
      <c r="I195" s="154">
        <f t="shared" si="157"/>
        <v>21000</v>
      </c>
      <c r="J195" s="154">
        <f t="shared" si="157"/>
        <v>0</v>
      </c>
      <c r="K195" s="154">
        <f t="shared" si="157"/>
        <v>21000</v>
      </c>
      <c r="L195" s="154">
        <f t="shared" si="157"/>
        <v>21000</v>
      </c>
      <c r="M195" s="154">
        <f t="shared" si="157"/>
        <v>0</v>
      </c>
      <c r="N195" s="154">
        <f t="shared" si="157"/>
        <v>0</v>
      </c>
      <c r="O195" s="154">
        <f t="shared" si="157"/>
        <v>0</v>
      </c>
      <c r="P195" s="154">
        <f t="shared" si="157"/>
        <v>0</v>
      </c>
      <c r="Q195" s="154">
        <f t="shared" si="157"/>
        <v>14699.999999999998</v>
      </c>
      <c r="R195" s="154"/>
      <c r="S195" s="154"/>
      <c r="T195" s="154">
        <f t="shared" si="157"/>
        <v>0</v>
      </c>
      <c r="U195" s="154"/>
      <c r="V195" s="154"/>
      <c r="W195" s="154">
        <f t="shared" si="157"/>
        <v>6300.0000000000018</v>
      </c>
      <c r="X195" s="154"/>
      <c r="Y195" s="154"/>
      <c r="Z195" s="154">
        <f t="shared" si="157"/>
        <v>0</v>
      </c>
      <c r="AA195" s="154"/>
      <c r="AB195" s="154"/>
      <c r="AC195" s="154">
        <f t="shared" si="157"/>
        <v>0</v>
      </c>
      <c r="AD195" s="154"/>
      <c r="AE195" s="154"/>
      <c r="AF195" s="154">
        <f t="shared" si="157"/>
        <v>0</v>
      </c>
      <c r="AG195" s="154"/>
      <c r="AH195" s="154"/>
      <c r="AI195" s="154">
        <f t="shared" si="157"/>
        <v>0</v>
      </c>
      <c r="AJ195" s="154"/>
      <c r="AK195" s="154"/>
      <c r="AL195" s="154">
        <f t="shared" si="157"/>
        <v>0</v>
      </c>
      <c r="AM195" s="154"/>
      <c r="AN195" s="154"/>
      <c r="AO195" s="154"/>
      <c r="AP195" s="154"/>
      <c r="AQ195" s="154"/>
      <c r="AR195" s="154"/>
      <c r="AS195" s="154"/>
      <c r="AT195" s="154"/>
      <c r="AU195" s="167"/>
      <c r="AV195" s="167"/>
      <c r="AW195" s="131"/>
      <c r="AX195" s="167"/>
      <c r="AY195" s="131"/>
      <c r="AZ195" s="131"/>
      <c r="BA195" s="131"/>
      <c r="BB195" s="167"/>
      <c r="BC195" s="167"/>
    </row>
    <row r="196" spans="1:55" s="168" customFormat="1" ht="15.75">
      <c r="A196" s="173" t="str">
        <f>A841</f>
        <v>b)</v>
      </c>
      <c r="B196" s="167" t="str">
        <f t="shared" ref="B196:AL196" si="158">B841</f>
        <v>Các xã còn lại</v>
      </c>
      <c r="C196" s="167">
        <f t="shared" si="158"/>
        <v>0</v>
      </c>
      <c r="D196" s="154">
        <f t="shared" si="158"/>
        <v>55500</v>
      </c>
      <c r="E196" s="154">
        <f t="shared" si="158"/>
        <v>55500</v>
      </c>
      <c r="F196" s="154">
        <f t="shared" si="158"/>
        <v>0</v>
      </c>
      <c r="G196" s="154">
        <f t="shared" si="158"/>
        <v>0</v>
      </c>
      <c r="H196" s="154">
        <f t="shared" si="158"/>
        <v>55500</v>
      </c>
      <c r="I196" s="154">
        <f t="shared" si="158"/>
        <v>55500</v>
      </c>
      <c r="J196" s="154">
        <f t="shared" si="158"/>
        <v>0</v>
      </c>
      <c r="K196" s="154">
        <f t="shared" si="158"/>
        <v>42500</v>
      </c>
      <c r="L196" s="154">
        <f t="shared" si="158"/>
        <v>42500</v>
      </c>
      <c r="M196" s="154">
        <f t="shared" si="158"/>
        <v>0</v>
      </c>
      <c r="N196" s="154">
        <f t="shared" si="158"/>
        <v>13000</v>
      </c>
      <c r="O196" s="154">
        <f t="shared" si="158"/>
        <v>13000</v>
      </c>
      <c r="P196" s="154">
        <f t="shared" si="158"/>
        <v>0</v>
      </c>
      <c r="Q196" s="154">
        <f t="shared" si="158"/>
        <v>23750</v>
      </c>
      <c r="R196" s="154"/>
      <c r="S196" s="154"/>
      <c r="T196" s="154">
        <f t="shared" si="158"/>
        <v>0</v>
      </c>
      <c r="U196" s="154"/>
      <c r="V196" s="154"/>
      <c r="W196" s="154">
        <f t="shared" si="158"/>
        <v>16750</v>
      </c>
      <c r="X196" s="154"/>
      <c r="Y196" s="154"/>
      <c r="Z196" s="154">
        <f t="shared" si="158"/>
        <v>0</v>
      </c>
      <c r="AA196" s="154"/>
      <c r="AB196" s="154"/>
      <c r="AC196" s="154">
        <f t="shared" si="158"/>
        <v>12000</v>
      </c>
      <c r="AD196" s="154"/>
      <c r="AE196" s="154"/>
      <c r="AF196" s="154">
        <f t="shared" si="158"/>
        <v>0</v>
      </c>
      <c r="AG196" s="154"/>
      <c r="AH196" s="154"/>
      <c r="AI196" s="154">
        <f t="shared" si="158"/>
        <v>3000</v>
      </c>
      <c r="AJ196" s="154"/>
      <c r="AK196" s="154"/>
      <c r="AL196" s="154">
        <f t="shared" si="158"/>
        <v>0</v>
      </c>
      <c r="AM196" s="154"/>
      <c r="AN196" s="154"/>
      <c r="AO196" s="154"/>
      <c r="AP196" s="154"/>
      <c r="AQ196" s="154"/>
      <c r="AR196" s="154"/>
      <c r="AS196" s="154"/>
      <c r="AT196" s="154"/>
      <c r="AU196" s="167"/>
      <c r="AV196" s="167"/>
      <c r="AW196" s="131"/>
      <c r="AX196" s="167"/>
      <c r="AY196" s="131"/>
      <c r="AZ196" s="131"/>
      <c r="BA196" s="131"/>
      <c r="BB196" s="167"/>
      <c r="BC196" s="167"/>
    </row>
    <row r="197" spans="1:55" s="168" customFormat="1" ht="15.75">
      <c r="A197" s="173" t="str">
        <f>A846</f>
        <v>III.4</v>
      </c>
      <c r="B197" s="167" t="str">
        <f t="shared" ref="B197:AT199" si="159">B846</f>
        <v>Xây dựng, cải tạo mạng lưới chợ vùng DTTS&amp;MN</v>
      </c>
      <c r="C197" s="167">
        <f t="shared" si="159"/>
        <v>0</v>
      </c>
      <c r="D197" s="154">
        <f t="shared" si="159"/>
        <v>14000</v>
      </c>
      <c r="E197" s="154">
        <f t="shared" si="159"/>
        <v>14000</v>
      </c>
      <c r="F197" s="154">
        <f t="shared" si="159"/>
        <v>0</v>
      </c>
      <c r="G197" s="154">
        <f t="shared" si="159"/>
        <v>0</v>
      </c>
      <c r="H197" s="154">
        <f t="shared" si="159"/>
        <v>14000</v>
      </c>
      <c r="I197" s="154">
        <f t="shared" si="159"/>
        <v>14000</v>
      </c>
      <c r="J197" s="154">
        <f t="shared" si="159"/>
        <v>0</v>
      </c>
      <c r="K197" s="154">
        <f t="shared" si="159"/>
        <v>0</v>
      </c>
      <c r="L197" s="154">
        <f t="shared" si="159"/>
        <v>0</v>
      </c>
      <c r="M197" s="154">
        <f t="shared" si="159"/>
        <v>0</v>
      </c>
      <c r="N197" s="154">
        <f t="shared" si="159"/>
        <v>14000</v>
      </c>
      <c r="O197" s="154">
        <f t="shared" si="159"/>
        <v>14000</v>
      </c>
      <c r="P197" s="154">
        <f t="shared" si="159"/>
        <v>0</v>
      </c>
      <c r="Q197" s="154">
        <f t="shared" si="159"/>
        <v>0</v>
      </c>
      <c r="R197" s="154"/>
      <c r="S197" s="154"/>
      <c r="T197" s="154">
        <f t="shared" si="159"/>
        <v>0</v>
      </c>
      <c r="U197" s="154"/>
      <c r="V197" s="154"/>
      <c r="W197" s="154">
        <f t="shared" si="159"/>
        <v>8000</v>
      </c>
      <c r="X197" s="154"/>
      <c r="Y197" s="154"/>
      <c r="Z197" s="154">
        <f t="shared" si="159"/>
        <v>0</v>
      </c>
      <c r="AA197" s="154"/>
      <c r="AB197" s="154"/>
      <c r="AC197" s="154">
        <f t="shared" si="159"/>
        <v>5000</v>
      </c>
      <c r="AD197" s="154"/>
      <c r="AE197" s="154"/>
      <c r="AF197" s="154">
        <f t="shared" si="159"/>
        <v>0</v>
      </c>
      <c r="AG197" s="154"/>
      <c r="AH197" s="154"/>
      <c r="AI197" s="154">
        <f t="shared" si="159"/>
        <v>1000</v>
      </c>
      <c r="AJ197" s="154"/>
      <c r="AK197" s="154"/>
      <c r="AL197" s="154">
        <f t="shared" si="159"/>
        <v>0</v>
      </c>
      <c r="AM197" s="154"/>
      <c r="AN197" s="154"/>
      <c r="AO197" s="167">
        <f t="shared" si="159"/>
        <v>0</v>
      </c>
      <c r="AP197" s="167">
        <f t="shared" si="159"/>
        <v>0</v>
      </c>
      <c r="AQ197" s="167">
        <f t="shared" si="159"/>
        <v>0</v>
      </c>
      <c r="AR197" s="167">
        <f t="shared" si="159"/>
        <v>0</v>
      </c>
      <c r="AS197" s="167">
        <f t="shared" si="159"/>
        <v>0</v>
      </c>
      <c r="AT197" s="167">
        <f t="shared" si="159"/>
        <v>0</v>
      </c>
      <c r="AU197" s="167"/>
      <c r="AV197" s="167"/>
      <c r="AW197" s="131"/>
      <c r="AX197" s="167"/>
      <c r="AY197" s="131"/>
      <c r="AZ197" s="131"/>
      <c r="BA197" s="131"/>
      <c r="BB197" s="167"/>
      <c r="BC197" s="167"/>
    </row>
    <row r="198" spans="1:55" s="168" customFormat="1" ht="31.5">
      <c r="A198" s="173" t="str">
        <f>A847</f>
        <v>a</v>
      </c>
      <c r="B198" s="167" t="str">
        <f t="shared" si="159"/>
        <v>Các Xã thực hiện theo Quyết định 652/QĐ-TTg ngày 28/5/2022</v>
      </c>
      <c r="C198" s="167">
        <f t="shared" si="159"/>
        <v>0</v>
      </c>
      <c r="D198" s="154">
        <f t="shared" si="159"/>
        <v>2000</v>
      </c>
      <c r="E198" s="154">
        <f t="shared" si="159"/>
        <v>2000</v>
      </c>
      <c r="F198" s="154">
        <f t="shared" si="159"/>
        <v>0</v>
      </c>
      <c r="G198" s="154">
        <f t="shared" si="159"/>
        <v>0</v>
      </c>
      <c r="H198" s="154">
        <f t="shared" si="159"/>
        <v>2000</v>
      </c>
      <c r="I198" s="154">
        <f t="shared" si="159"/>
        <v>2000</v>
      </c>
      <c r="J198" s="154">
        <f t="shared" si="159"/>
        <v>0</v>
      </c>
      <c r="K198" s="154">
        <f t="shared" si="159"/>
        <v>0</v>
      </c>
      <c r="L198" s="154">
        <f t="shared" si="159"/>
        <v>0</v>
      </c>
      <c r="M198" s="154">
        <f t="shared" si="159"/>
        <v>0</v>
      </c>
      <c r="N198" s="154">
        <f t="shared" si="159"/>
        <v>2000</v>
      </c>
      <c r="O198" s="154">
        <f t="shared" si="159"/>
        <v>2000</v>
      </c>
      <c r="P198" s="154">
        <f t="shared" si="159"/>
        <v>0</v>
      </c>
      <c r="Q198" s="154">
        <f t="shared" si="159"/>
        <v>0</v>
      </c>
      <c r="R198" s="154"/>
      <c r="S198" s="154"/>
      <c r="T198" s="154">
        <f t="shared" si="159"/>
        <v>0</v>
      </c>
      <c r="U198" s="154"/>
      <c r="V198" s="154"/>
      <c r="W198" s="154">
        <f t="shared" si="159"/>
        <v>1000</v>
      </c>
      <c r="X198" s="154"/>
      <c r="Y198" s="154"/>
      <c r="Z198" s="154">
        <f t="shared" si="159"/>
        <v>0</v>
      </c>
      <c r="AA198" s="154"/>
      <c r="AB198" s="154"/>
      <c r="AC198" s="154">
        <f t="shared" si="159"/>
        <v>0</v>
      </c>
      <c r="AD198" s="154"/>
      <c r="AE198" s="154"/>
      <c r="AF198" s="154">
        <f t="shared" si="159"/>
        <v>0</v>
      </c>
      <c r="AG198" s="154"/>
      <c r="AH198" s="154"/>
      <c r="AI198" s="154">
        <f t="shared" si="159"/>
        <v>1000</v>
      </c>
      <c r="AJ198" s="154"/>
      <c r="AK198" s="154"/>
      <c r="AL198" s="154">
        <f t="shared" si="159"/>
        <v>0</v>
      </c>
      <c r="AM198" s="154"/>
      <c r="AN198" s="154"/>
      <c r="AO198" s="154"/>
      <c r="AP198" s="154"/>
      <c r="AQ198" s="154"/>
      <c r="AR198" s="154"/>
      <c r="AS198" s="154"/>
      <c r="AT198" s="154"/>
      <c r="AU198" s="167"/>
      <c r="AV198" s="167"/>
      <c r="AW198" s="131"/>
      <c r="AX198" s="167"/>
      <c r="AY198" s="131"/>
      <c r="AZ198" s="131"/>
      <c r="BA198" s="131"/>
      <c r="BB198" s="167"/>
      <c r="BC198" s="167"/>
    </row>
    <row r="199" spans="1:55" s="168" customFormat="1" ht="15.75">
      <c r="A199" s="173" t="str">
        <f>A848</f>
        <v>*</v>
      </c>
      <c r="B199" s="167" t="str">
        <f t="shared" si="159"/>
        <v>Xã Pu Nhi</v>
      </c>
      <c r="C199" s="167">
        <f t="shared" si="159"/>
        <v>0</v>
      </c>
      <c r="D199" s="154">
        <f t="shared" si="159"/>
        <v>1000</v>
      </c>
      <c r="E199" s="154">
        <f t="shared" si="159"/>
        <v>1000</v>
      </c>
      <c r="F199" s="154">
        <f t="shared" si="159"/>
        <v>0</v>
      </c>
      <c r="G199" s="154">
        <f t="shared" si="159"/>
        <v>0</v>
      </c>
      <c r="H199" s="154">
        <f t="shared" si="159"/>
        <v>1000</v>
      </c>
      <c r="I199" s="154">
        <f t="shared" si="159"/>
        <v>1000</v>
      </c>
      <c r="J199" s="154">
        <f t="shared" si="159"/>
        <v>0</v>
      </c>
      <c r="K199" s="154">
        <f t="shared" si="159"/>
        <v>0</v>
      </c>
      <c r="L199" s="154">
        <f t="shared" si="159"/>
        <v>0</v>
      </c>
      <c r="M199" s="154">
        <f t="shared" si="159"/>
        <v>0</v>
      </c>
      <c r="N199" s="154">
        <f t="shared" si="159"/>
        <v>1000</v>
      </c>
      <c r="O199" s="154">
        <f t="shared" si="159"/>
        <v>1000</v>
      </c>
      <c r="P199" s="154">
        <f t="shared" si="159"/>
        <v>0</v>
      </c>
      <c r="Q199" s="154">
        <f t="shared" si="159"/>
        <v>0</v>
      </c>
      <c r="R199" s="154"/>
      <c r="S199" s="154"/>
      <c r="T199" s="154">
        <f t="shared" si="159"/>
        <v>0</v>
      </c>
      <c r="U199" s="154"/>
      <c r="V199" s="154"/>
      <c r="W199" s="154">
        <f t="shared" si="159"/>
        <v>0</v>
      </c>
      <c r="X199" s="154"/>
      <c r="Y199" s="154"/>
      <c r="Z199" s="154">
        <f t="shared" si="159"/>
        <v>0</v>
      </c>
      <c r="AA199" s="154"/>
      <c r="AB199" s="154"/>
      <c r="AC199" s="154">
        <f t="shared" si="159"/>
        <v>0</v>
      </c>
      <c r="AD199" s="154"/>
      <c r="AE199" s="154"/>
      <c r="AF199" s="154">
        <f t="shared" si="159"/>
        <v>0</v>
      </c>
      <c r="AG199" s="154"/>
      <c r="AH199" s="154"/>
      <c r="AI199" s="154">
        <f t="shared" si="159"/>
        <v>1000</v>
      </c>
      <c r="AJ199" s="154"/>
      <c r="AK199" s="154"/>
      <c r="AL199" s="154">
        <f t="shared" si="159"/>
        <v>0</v>
      </c>
      <c r="AM199" s="154"/>
      <c r="AN199" s="154"/>
      <c r="AO199" s="167">
        <f t="shared" si="159"/>
        <v>0</v>
      </c>
      <c r="AP199" s="167">
        <f t="shared" si="159"/>
        <v>0</v>
      </c>
      <c r="AQ199" s="167">
        <f t="shared" si="159"/>
        <v>0</v>
      </c>
      <c r="AR199" s="167">
        <f t="shared" si="159"/>
        <v>0</v>
      </c>
      <c r="AS199" s="167">
        <f t="shared" si="159"/>
        <v>0</v>
      </c>
      <c r="AT199" s="167">
        <f t="shared" si="159"/>
        <v>0</v>
      </c>
      <c r="AU199" s="167"/>
      <c r="AV199" s="167"/>
      <c r="AW199" s="131"/>
      <c r="AX199" s="167"/>
      <c r="AY199" s="131"/>
      <c r="AZ199" s="131"/>
      <c r="BA199" s="131"/>
      <c r="BB199" s="167"/>
      <c r="BC199" s="167"/>
    </row>
    <row r="200" spans="1:55" s="168" customFormat="1" ht="15.75">
      <c r="A200" s="173" t="str">
        <f>A850</f>
        <v>*</v>
      </c>
      <c r="B200" s="167" t="str">
        <f t="shared" ref="B200:AT200" si="160">B850</f>
        <v>Xã Mường Luân</v>
      </c>
      <c r="C200" s="167">
        <f t="shared" si="160"/>
        <v>0</v>
      </c>
      <c r="D200" s="154">
        <f t="shared" si="160"/>
        <v>1000</v>
      </c>
      <c r="E200" s="154">
        <f t="shared" si="160"/>
        <v>1000</v>
      </c>
      <c r="F200" s="154">
        <f t="shared" si="160"/>
        <v>0</v>
      </c>
      <c r="G200" s="154">
        <f t="shared" si="160"/>
        <v>0</v>
      </c>
      <c r="H200" s="154">
        <f t="shared" si="160"/>
        <v>1000</v>
      </c>
      <c r="I200" s="154">
        <f t="shared" si="160"/>
        <v>1000</v>
      </c>
      <c r="J200" s="154">
        <f t="shared" si="160"/>
        <v>0</v>
      </c>
      <c r="K200" s="154">
        <f t="shared" si="160"/>
        <v>0</v>
      </c>
      <c r="L200" s="154">
        <f t="shared" si="160"/>
        <v>0</v>
      </c>
      <c r="M200" s="154">
        <f t="shared" si="160"/>
        <v>0</v>
      </c>
      <c r="N200" s="154">
        <f t="shared" si="160"/>
        <v>1000</v>
      </c>
      <c r="O200" s="154">
        <f t="shared" si="160"/>
        <v>1000</v>
      </c>
      <c r="P200" s="154">
        <f t="shared" si="160"/>
        <v>0</v>
      </c>
      <c r="Q200" s="154">
        <f t="shared" si="160"/>
        <v>0</v>
      </c>
      <c r="R200" s="154"/>
      <c r="S200" s="154"/>
      <c r="T200" s="154">
        <f t="shared" si="160"/>
        <v>0</v>
      </c>
      <c r="U200" s="154"/>
      <c r="V200" s="154"/>
      <c r="W200" s="154">
        <f t="shared" si="160"/>
        <v>1000</v>
      </c>
      <c r="X200" s="154"/>
      <c r="Y200" s="154"/>
      <c r="Z200" s="154">
        <f t="shared" si="160"/>
        <v>0</v>
      </c>
      <c r="AA200" s="154"/>
      <c r="AB200" s="154"/>
      <c r="AC200" s="154">
        <f t="shared" si="160"/>
        <v>0</v>
      </c>
      <c r="AD200" s="154"/>
      <c r="AE200" s="154"/>
      <c r="AF200" s="154">
        <f t="shared" si="160"/>
        <v>0</v>
      </c>
      <c r="AG200" s="154"/>
      <c r="AH200" s="154"/>
      <c r="AI200" s="154">
        <f t="shared" si="160"/>
        <v>0</v>
      </c>
      <c r="AJ200" s="154"/>
      <c r="AK200" s="154"/>
      <c r="AL200" s="154">
        <f t="shared" si="160"/>
        <v>0</v>
      </c>
      <c r="AM200" s="154"/>
      <c r="AN200" s="154"/>
      <c r="AO200" s="167">
        <f t="shared" si="160"/>
        <v>0</v>
      </c>
      <c r="AP200" s="167">
        <f t="shared" si="160"/>
        <v>0</v>
      </c>
      <c r="AQ200" s="167">
        <f t="shared" si="160"/>
        <v>0</v>
      </c>
      <c r="AR200" s="167">
        <f t="shared" si="160"/>
        <v>0</v>
      </c>
      <c r="AS200" s="167">
        <f t="shared" si="160"/>
        <v>0</v>
      </c>
      <c r="AT200" s="167">
        <f t="shared" si="160"/>
        <v>0</v>
      </c>
      <c r="AU200" s="167"/>
      <c r="AV200" s="167"/>
      <c r="AW200" s="131"/>
      <c r="AX200" s="167"/>
      <c r="AY200" s="131"/>
      <c r="AZ200" s="131"/>
      <c r="BA200" s="131"/>
      <c r="BB200" s="167"/>
      <c r="BC200" s="167"/>
    </row>
    <row r="201" spans="1:55" s="168" customFormat="1" ht="15.75">
      <c r="A201" s="173" t="str">
        <f>A852</f>
        <v>b)</v>
      </c>
      <c r="B201" s="167" t="str">
        <f t="shared" ref="B201:AT201" si="161">B852</f>
        <v>Xã còn lại</v>
      </c>
      <c r="C201" s="167">
        <f t="shared" si="161"/>
        <v>0</v>
      </c>
      <c r="D201" s="154">
        <f t="shared" si="161"/>
        <v>12000</v>
      </c>
      <c r="E201" s="154">
        <f t="shared" si="161"/>
        <v>12000</v>
      </c>
      <c r="F201" s="154">
        <f t="shared" si="161"/>
        <v>0</v>
      </c>
      <c r="G201" s="154">
        <f t="shared" si="161"/>
        <v>0</v>
      </c>
      <c r="H201" s="154">
        <f t="shared" si="161"/>
        <v>12000</v>
      </c>
      <c r="I201" s="154">
        <f t="shared" si="161"/>
        <v>12000</v>
      </c>
      <c r="J201" s="154">
        <f t="shared" si="161"/>
        <v>0</v>
      </c>
      <c r="K201" s="154">
        <f t="shared" si="161"/>
        <v>0</v>
      </c>
      <c r="L201" s="154">
        <f t="shared" si="161"/>
        <v>0</v>
      </c>
      <c r="M201" s="154">
        <f t="shared" si="161"/>
        <v>0</v>
      </c>
      <c r="N201" s="154">
        <f t="shared" si="161"/>
        <v>12000</v>
      </c>
      <c r="O201" s="154">
        <f t="shared" si="161"/>
        <v>12000</v>
      </c>
      <c r="P201" s="154">
        <f t="shared" si="161"/>
        <v>0</v>
      </c>
      <c r="Q201" s="154">
        <f t="shared" si="161"/>
        <v>0</v>
      </c>
      <c r="R201" s="154"/>
      <c r="S201" s="154"/>
      <c r="T201" s="154">
        <f t="shared" si="161"/>
        <v>0</v>
      </c>
      <c r="U201" s="154"/>
      <c r="V201" s="154"/>
      <c r="W201" s="154">
        <f t="shared" si="161"/>
        <v>7000</v>
      </c>
      <c r="X201" s="154"/>
      <c r="Y201" s="154"/>
      <c r="Z201" s="154">
        <f t="shared" si="161"/>
        <v>0</v>
      </c>
      <c r="AA201" s="154"/>
      <c r="AB201" s="154"/>
      <c r="AC201" s="154">
        <f t="shared" si="161"/>
        <v>5000</v>
      </c>
      <c r="AD201" s="154"/>
      <c r="AE201" s="154"/>
      <c r="AF201" s="154">
        <f t="shared" si="161"/>
        <v>0</v>
      </c>
      <c r="AG201" s="154"/>
      <c r="AH201" s="154"/>
      <c r="AI201" s="154">
        <f t="shared" si="161"/>
        <v>0</v>
      </c>
      <c r="AJ201" s="154"/>
      <c r="AK201" s="154"/>
      <c r="AL201" s="154">
        <f t="shared" si="161"/>
        <v>0</v>
      </c>
      <c r="AM201" s="154"/>
      <c r="AN201" s="154"/>
      <c r="AO201" s="167">
        <f t="shared" si="161"/>
        <v>0</v>
      </c>
      <c r="AP201" s="167">
        <f t="shared" si="161"/>
        <v>0</v>
      </c>
      <c r="AQ201" s="167">
        <f t="shared" si="161"/>
        <v>0</v>
      </c>
      <c r="AR201" s="167">
        <f t="shared" si="161"/>
        <v>0</v>
      </c>
      <c r="AS201" s="167">
        <f t="shared" si="161"/>
        <v>0</v>
      </c>
      <c r="AT201" s="167">
        <f t="shared" si="161"/>
        <v>0</v>
      </c>
      <c r="AU201" s="167"/>
      <c r="AV201" s="167"/>
      <c r="AW201" s="131"/>
      <c r="AX201" s="167"/>
      <c r="AY201" s="131"/>
      <c r="AZ201" s="131"/>
      <c r="BA201" s="131"/>
      <c r="BB201" s="167"/>
      <c r="BC201" s="167"/>
    </row>
    <row r="202" spans="1:55" s="168" customFormat="1" ht="31.5">
      <c r="A202" s="173" t="str">
        <f>A857</f>
        <v>IV</v>
      </c>
      <c r="B202" s="167" t="str">
        <f t="shared" ref="B202:AL202" si="162">B857</f>
        <v>DỰ ÁN  5: Phát triển giáo dục đào tạo nâng cao chất lượng nguồn nhân lực</v>
      </c>
      <c r="C202" s="167">
        <f t="shared" si="162"/>
        <v>0</v>
      </c>
      <c r="D202" s="154">
        <f t="shared" si="162"/>
        <v>92194</v>
      </c>
      <c r="E202" s="154">
        <f t="shared" si="162"/>
        <v>92194</v>
      </c>
      <c r="F202" s="154">
        <f t="shared" si="162"/>
        <v>0</v>
      </c>
      <c r="G202" s="154">
        <f t="shared" si="162"/>
        <v>0</v>
      </c>
      <c r="H202" s="154">
        <f t="shared" si="162"/>
        <v>92194</v>
      </c>
      <c r="I202" s="154">
        <f t="shared" si="162"/>
        <v>92194</v>
      </c>
      <c r="J202" s="154">
        <f t="shared" si="162"/>
        <v>0</v>
      </c>
      <c r="K202" s="154">
        <f t="shared" si="162"/>
        <v>20000</v>
      </c>
      <c r="L202" s="154">
        <f t="shared" si="162"/>
        <v>20000</v>
      </c>
      <c r="M202" s="154">
        <f t="shared" si="162"/>
        <v>0</v>
      </c>
      <c r="N202" s="154">
        <f t="shared" si="162"/>
        <v>72194</v>
      </c>
      <c r="O202" s="154">
        <f t="shared" si="162"/>
        <v>72194</v>
      </c>
      <c r="P202" s="154">
        <f t="shared" si="162"/>
        <v>0</v>
      </c>
      <c r="Q202" s="154">
        <f t="shared" si="162"/>
        <v>14000</v>
      </c>
      <c r="R202" s="154"/>
      <c r="S202" s="154"/>
      <c r="T202" s="154">
        <f t="shared" si="162"/>
        <v>0</v>
      </c>
      <c r="U202" s="154"/>
      <c r="V202" s="154"/>
      <c r="W202" s="154">
        <f t="shared" si="162"/>
        <v>6000</v>
      </c>
      <c r="X202" s="154"/>
      <c r="Y202" s="154"/>
      <c r="Z202" s="154">
        <f t="shared" si="162"/>
        <v>0</v>
      </c>
      <c r="AA202" s="154"/>
      <c r="AB202" s="154"/>
      <c r="AC202" s="154">
        <f t="shared" si="162"/>
        <v>34500</v>
      </c>
      <c r="AD202" s="154"/>
      <c r="AE202" s="154"/>
      <c r="AF202" s="154">
        <f t="shared" si="162"/>
        <v>0</v>
      </c>
      <c r="AG202" s="154"/>
      <c r="AH202" s="154"/>
      <c r="AI202" s="154">
        <f t="shared" si="162"/>
        <v>37694</v>
      </c>
      <c r="AJ202" s="154"/>
      <c r="AK202" s="154"/>
      <c r="AL202" s="154">
        <f t="shared" si="162"/>
        <v>0</v>
      </c>
      <c r="AM202" s="154"/>
      <c r="AN202" s="154"/>
      <c r="AO202" s="154"/>
      <c r="AP202" s="154"/>
      <c r="AQ202" s="154"/>
      <c r="AR202" s="154"/>
      <c r="AS202" s="154"/>
      <c r="AT202" s="154"/>
      <c r="AU202" s="167"/>
      <c r="AV202" s="167"/>
      <c r="AW202" s="131"/>
      <c r="AX202" s="167"/>
      <c r="AY202" s="131"/>
      <c r="AZ202" s="131"/>
      <c r="BA202" s="131"/>
      <c r="BB202" s="167"/>
      <c r="BC202" s="167"/>
    </row>
    <row r="203" spans="1:55" s="168" customFormat="1" ht="31.5">
      <c r="A203" s="173" t="str">
        <f>A859</f>
        <v>a)</v>
      </c>
      <c r="B203" s="167" t="str">
        <f t="shared" ref="B203:AL204" si="163">B859</f>
        <v>Các xã thôn thực hiện theo Quyết định 652/QĐ-TTg ngày 28/5/2022</v>
      </c>
      <c r="C203" s="167">
        <f t="shared" si="163"/>
        <v>0</v>
      </c>
      <c r="D203" s="154">
        <f t="shared" si="163"/>
        <v>38194</v>
      </c>
      <c r="E203" s="154">
        <f t="shared" si="163"/>
        <v>38194</v>
      </c>
      <c r="F203" s="154">
        <f t="shared" si="163"/>
        <v>0</v>
      </c>
      <c r="G203" s="154">
        <f t="shared" si="163"/>
        <v>0</v>
      </c>
      <c r="H203" s="154">
        <f t="shared" si="163"/>
        <v>38194</v>
      </c>
      <c r="I203" s="154">
        <f t="shared" si="163"/>
        <v>38194</v>
      </c>
      <c r="J203" s="154">
        <f t="shared" si="163"/>
        <v>0</v>
      </c>
      <c r="K203" s="154">
        <f t="shared" si="163"/>
        <v>0</v>
      </c>
      <c r="L203" s="154">
        <f t="shared" si="163"/>
        <v>0</v>
      </c>
      <c r="M203" s="154">
        <f t="shared" si="163"/>
        <v>0</v>
      </c>
      <c r="N203" s="154">
        <f t="shared" si="163"/>
        <v>38194</v>
      </c>
      <c r="O203" s="154">
        <f t="shared" si="163"/>
        <v>38194</v>
      </c>
      <c r="P203" s="154">
        <f t="shared" si="163"/>
        <v>0</v>
      </c>
      <c r="Q203" s="154">
        <f t="shared" si="163"/>
        <v>0</v>
      </c>
      <c r="R203" s="154"/>
      <c r="S203" s="154"/>
      <c r="T203" s="154">
        <f t="shared" si="163"/>
        <v>0</v>
      </c>
      <c r="U203" s="154"/>
      <c r="V203" s="154"/>
      <c r="W203" s="154">
        <f t="shared" si="163"/>
        <v>0</v>
      </c>
      <c r="X203" s="154"/>
      <c r="Y203" s="154"/>
      <c r="Z203" s="154">
        <f t="shared" si="163"/>
        <v>0</v>
      </c>
      <c r="AA203" s="154"/>
      <c r="AB203" s="154"/>
      <c r="AC203" s="154">
        <f t="shared" si="163"/>
        <v>19500</v>
      </c>
      <c r="AD203" s="154"/>
      <c r="AE203" s="154"/>
      <c r="AF203" s="154">
        <f t="shared" si="163"/>
        <v>0</v>
      </c>
      <c r="AG203" s="154"/>
      <c r="AH203" s="154"/>
      <c r="AI203" s="154">
        <f t="shared" si="163"/>
        <v>18694</v>
      </c>
      <c r="AJ203" s="154"/>
      <c r="AK203" s="154"/>
      <c r="AL203" s="154">
        <f t="shared" si="163"/>
        <v>0</v>
      </c>
      <c r="AM203" s="154"/>
      <c r="AN203" s="154"/>
      <c r="AO203" s="154"/>
      <c r="AP203" s="154"/>
      <c r="AQ203" s="154"/>
      <c r="AR203" s="154"/>
      <c r="AS203" s="154"/>
      <c r="AT203" s="154"/>
      <c r="AU203" s="167"/>
      <c r="AV203" s="167"/>
      <c r="AW203" s="131"/>
      <c r="AX203" s="167"/>
      <c r="AY203" s="131"/>
      <c r="AZ203" s="131"/>
      <c r="BA203" s="131"/>
      <c r="BB203" s="167"/>
      <c r="BC203" s="167"/>
    </row>
    <row r="204" spans="1:55" s="168" customFormat="1" ht="15.75">
      <c r="A204" s="173" t="str">
        <f>A860</f>
        <v>*</v>
      </c>
      <c r="B204" s="167" t="str">
        <f t="shared" si="163"/>
        <v>Xã Pu Nhi</v>
      </c>
      <c r="C204" s="167">
        <f t="shared" si="163"/>
        <v>0</v>
      </c>
      <c r="D204" s="154">
        <f t="shared" si="163"/>
        <v>13894</v>
      </c>
      <c r="E204" s="154">
        <f t="shared" si="163"/>
        <v>13894</v>
      </c>
      <c r="F204" s="154">
        <f t="shared" si="163"/>
        <v>0</v>
      </c>
      <c r="G204" s="154">
        <f t="shared" si="163"/>
        <v>0</v>
      </c>
      <c r="H204" s="154">
        <f t="shared" si="163"/>
        <v>13894</v>
      </c>
      <c r="I204" s="154">
        <f t="shared" si="163"/>
        <v>13894</v>
      </c>
      <c r="J204" s="154">
        <f t="shared" si="163"/>
        <v>0</v>
      </c>
      <c r="K204" s="154">
        <f t="shared" si="163"/>
        <v>0</v>
      </c>
      <c r="L204" s="154">
        <f t="shared" si="163"/>
        <v>0</v>
      </c>
      <c r="M204" s="154">
        <f t="shared" si="163"/>
        <v>0</v>
      </c>
      <c r="N204" s="154">
        <f t="shared" si="163"/>
        <v>13894</v>
      </c>
      <c r="O204" s="154">
        <f t="shared" si="163"/>
        <v>13894</v>
      </c>
      <c r="P204" s="154">
        <f t="shared" si="163"/>
        <v>0</v>
      </c>
      <c r="Q204" s="154">
        <f t="shared" si="163"/>
        <v>0</v>
      </c>
      <c r="R204" s="154"/>
      <c r="S204" s="154"/>
      <c r="T204" s="154">
        <f t="shared" si="163"/>
        <v>0</v>
      </c>
      <c r="U204" s="154"/>
      <c r="V204" s="154"/>
      <c r="W204" s="154">
        <f t="shared" si="163"/>
        <v>0</v>
      </c>
      <c r="X204" s="154"/>
      <c r="Y204" s="154"/>
      <c r="Z204" s="154">
        <f t="shared" si="163"/>
        <v>0</v>
      </c>
      <c r="AA204" s="154"/>
      <c r="AB204" s="154"/>
      <c r="AC204" s="154">
        <f t="shared" si="163"/>
        <v>7000</v>
      </c>
      <c r="AD204" s="154"/>
      <c r="AE204" s="154"/>
      <c r="AF204" s="154">
        <f t="shared" si="163"/>
        <v>0</v>
      </c>
      <c r="AG204" s="154"/>
      <c r="AH204" s="154"/>
      <c r="AI204" s="154">
        <f t="shared" si="163"/>
        <v>6894</v>
      </c>
      <c r="AJ204" s="154"/>
      <c r="AK204" s="154"/>
      <c r="AL204" s="154">
        <f t="shared" si="163"/>
        <v>0</v>
      </c>
      <c r="AM204" s="154"/>
      <c r="AN204" s="154"/>
      <c r="AO204" s="154"/>
      <c r="AP204" s="154"/>
      <c r="AQ204" s="154"/>
      <c r="AR204" s="154"/>
      <c r="AS204" s="154"/>
      <c r="AT204" s="154"/>
      <c r="AU204" s="167"/>
      <c r="AV204" s="167"/>
      <c r="AW204" s="131"/>
      <c r="AX204" s="167"/>
      <c r="AY204" s="131"/>
      <c r="AZ204" s="131"/>
      <c r="BA204" s="131"/>
      <c r="BB204" s="167"/>
      <c r="BC204" s="167"/>
    </row>
    <row r="205" spans="1:55" s="168" customFormat="1" ht="15.75">
      <c r="A205" s="173" t="str">
        <f>A863</f>
        <v>*</v>
      </c>
      <c r="B205" s="167" t="str">
        <f t="shared" ref="B205:AL205" si="164">B863</f>
        <v>Xã Luân Giói</v>
      </c>
      <c r="C205" s="167">
        <f t="shared" si="164"/>
        <v>0</v>
      </c>
      <c r="D205" s="154">
        <f t="shared" si="164"/>
        <v>5000</v>
      </c>
      <c r="E205" s="154">
        <f t="shared" si="164"/>
        <v>5000</v>
      </c>
      <c r="F205" s="154">
        <f t="shared" si="164"/>
        <v>0</v>
      </c>
      <c r="G205" s="154">
        <f t="shared" si="164"/>
        <v>0</v>
      </c>
      <c r="H205" s="154">
        <f t="shared" si="164"/>
        <v>5000</v>
      </c>
      <c r="I205" s="154">
        <f t="shared" si="164"/>
        <v>5000</v>
      </c>
      <c r="J205" s="154">
        <f t="shared" si="164"/>
        <v>0</v>
      </c>
      <c r="K205" s="154">
        <f t="shared" si="164"/>
        <v>0</v>
      </c>
      <c r="L205" s="154">
        <f t="shared" si="164"/>
        <v>0</v>
      </c>
      <c r="M205" s="154">
        <f t="shared" si="164"/>
        <v>0</v>
      </c>
      <c r="N205" s="154">
        <f t="shared" si="164"/>
        <v>5000</v>
      </c>
      <c r="O205" s="154">
        <f t="shared" si="164"/>
        <v>5000</v>
      </c>
      <c r="P205" s="154">
        <f t="shared" si="164"/>
        <v>0</v>
      </c>
      <c r="Q205" s="154">
        <f t="shared" si="164"/>
        <v>0</v>
      </c>
      <c r="R205" s="154"/>
      <c r="S205" s="154"/>
      <c r="T205" s="154">
        <f t="shared" si="164"/>
        <v>0</v>
      </c>
      <c r="U205" s="154"/>
      <c r="V205" s="154"/>
      <c r="W205" s="154">
        <f t="shared" si="164"/>
        <v>0</v>
      </c>
      <c r="X205" s="154"/>
      <c r="Y205" s="154"/>
      <c r="Z205" s="154">
        <f t="shared" si="164"/>
        <v>0</v>
      </c>
      <c r="AA205" s="154"/>
      <c r="AB205" s="154"/>
      <c r="AC205" s="154">
        <f t="shared" si="164"/>
        <v>3000</v>
      </c>
      <c r="AD205" s="154"/>
      <c r="AE205" s="154"/>
      <c r="AF205" s="154">
        <f t="shared" si="164"/>
        <v>0</v>
      </c>
      <c r="AG205" s="154"/>
      <c r="AH205" s="154"/>
      <c r="AI205" s="154">
        <f t="shared" si="164"/>
        <v>2000</v>
      </c>
      <c r="AJ205" s="154"/>
      <c r="AK205" s="154"/>
      <c r="AL205" s="154">
        <f t="shared" si="164"/>
        <v>0</v>
      </c>
      <c r="AM205" s="154"/>
      <c r="AN205" s="154"/>
      <c r="AO205" s="154"/>
      <c r="AP205" s="154"/>
      <c r="AQ205" s="154"/>
      <c r="AR205" s="154"/>
      <c r="AS205" s="154"/>
      <c r="AT205" s="154"/>
      <c r="AU205" s="167"/>
      <c r="AV205" s="167"/>
      <c r="AW205" s="131"/>
      <c r="AX205" s="167"/>
      <c r="AY205" s="131"/>
      <c r="AZ205" s="131"/>
      <c r="BA205" s="131"/>
      <c r="BB205" s="167"/>
      <c r="BC205" s="167"/>
    </row>
    <row r="206" spans="1:55" s="168" customFormat="1" ht="15.75">
      <c r="A206" s="173" t="str">
        <f>A865</f>
        <v>*</v>
      </c>
      <c r="B206" s="167" t="str">
        <f t="shared" ref="B206:AL206" si="165">B865</f>
        <v>Xã Mường Luân</v>
      </c>
      <c r="C206" s="167">
        <f t="shared" si="165"/>
        <v>0</v>
      </c>
      <c r="D206" s="154">
        <f t="shared" si="165"/>
        <v>5000</v>
      </c>
      <c r="E206" s="154">
        <f t="shared" si="165"/>
        <v>5000</v>
      </c>
      <c r="F206" s="154">
        <f t="shared" si="165"/>
        <v>0</v>
      </c>
      <c r="G206" s="154">
        <f t="shared" si="165"/>
        <v>0</v>
      </c>
      <c r="H206" s="154">
        <f t="shared" si="165"/>
        <v>5000</v>
      </c>
      <c r="I206" s="154">
        <f t="shared" si="165"/>
        <v>5000</v>
      </c>
      <c r="J206" s="154">
        <f t="shared" si="165"/>
        <v>0</v>
      </c>
      <c r="K206" s="154">
        <f t="shared" si="165"/>
        <v>0</v>
      </c>
      <c r="L206" s="154">
        <f t="shared" si="165"/>
        <v>0</v>
      </c>
      <c r="M206" s="154">
        <f t="shared" si="165"/>
        <v>0</v>
      </c>
      <c r="N206" s="154">
        <f t="shared" si="165"/>
        <v>5000</v>
      </c>
      <c r="O206" s="154">
        <f t="shared" si="165"/>
        <v>5000</v>
      </c>
      <c r="P206" s="154">
        <f t="shared" si="165"/>
        <v>0</v>
      </c>
      <c r="Q206" s="154">
        <f t="shared" si="165"/>
        <v>0</v>
      </c>
      <c r="R206" s="154"/>
      <c r="S206" s="154"/>
      <c r="T206" s="154">
        <f t="shared" si="165"/>
        <v>0</v>
      </c>
      <c r="U206" s="154"/>
      <c r="V206" s="154"/>
      <c r="W206" s="154">
        <f t="shared" si="165"/>
        <v>0</v>
      </c>
      <c r="X206" s="154"/>
      <c r="Y206" s="154"/>
      <c r="Z206" s="154">
        <f t="shared" si="165"/>
        <v>0</v>
      </c>
      <c r="AA206" s="154"/>
      <c r="AB206" s="154"/>
      <c r="AC206" s="154">
        <f t="shared" si="165"/>
        <v>2500</v>
      </c>
      <c r="AD206" s="154"/>
      <c r="AE206" s="154"/>
      <c r="AF206" s="154">
        <f t="shared" si="165"/>
        <v>0</v>
      </c>
      <c r="AG206" s="154"/>
      <c r="AH206" s="154"/>
      <c r="AI206" s="154">
        <f t="shared" si="165"/>
        <v>2500</v>
      </c>
      <c r="AJ206" s="154"/>
      <c r="AK206" s="154"/>
      <c r="AL206" s="154">
        <f t="shared" si="165"/>
        <v>0</v>
      </c>
      <c r="AM206" s="154"/>
      <c r="AN206" s="154"/>
      <c r="AO206" s="154"/>
      <c r="AP206" s="154"/>
      <c r="AQ206" s="154"/>
      <c r="AR206" s="154"/>
      <c r="AS206" s="154"/>
      <c r="AT206" s="154"/>
      <c r="AU206" s="167"/>
      <c r="AV206" s="167"/>
      <c r="AW206" s="131"/>
      <c r="AX206" s="167"/>
      <c r="AY206" s="131"/>
      <c r="AZ206" s="131"/>
      <c r="BA206" s="131"/>
      <c r="BB206" s="167"/>
      <c r="BC206" s="167"/>
    </row>
    <row r="207" spans="1:55" s="168" customFormat="1" ht="15.75">
      <c r="A207" s="173" t="str">
        <f>A867</f>
        <v>*</v>
      </c>
      <c r="B207" s="167" t="str">
        <f t="shared" ref="B207:AI207" si="166">B867</f>
        <v>Xã Na Son</v>
      </c>
      <c r="C207" s="167">
        <f t="shared" si="166"/>
        <v>0</v>
      </c>
      <c r="D207" s="154">
        <f t="shared" si="166"/>
        <v>8000</v>
      </c>
      <c r="E207" s="154">
        <f t="shared" si="166"/>
        <v>8000</v>
      </c>
      <c r="F207" s="154">
        <f t="shared" si="166"/>
        <v>0</v>
      </c>
      <c r="G207" s="154">
        <f t="shared" si="166"/>
        <v>0</v>
      </c>
      <c r="H207" s="154">
        <f t="shared" si="166"/>
        <v>8000</v>
      </c>
      <c r="I207" s="154">
        <f t="shared" si="166"/>
        <v>8000</v>
      </c>
      <c r="J207" s="154">
        <f t="shared" si="166"/>
        <v>0</v>
      </c>
      <c r="K207" s="154">
        <f t="shared" si="166"/>
        <v>0</v>
      </c>
      <c r="L207" s="154">
        <f t="shared" si="166"/>
        <v>0</v>
      </c>
      <c r="M207" s="154">
        <f t="shared" si="166"/>
        <v>0</v>
      </c>
      <c r="N207" s="154">
        <f t="shared" si="166"/>
        <v>8000</v>
      </c>
      <c r="O207" s="154">
        <f t="shared" si="166"/>
        <v>8000</v>
      </c>
      <c r="P207" s="154">
        <f t="shared" si="166"/>
        <v>0</v>
      </c>
      <c r="Q207" s="154">
        <f t="shared" si="166"/>
        <v>0</v>
      </c>
      <c r="R207" s="154"/>
      <c r="S207" s="154"/>
      <c r="T207" s="154">
        <f t="shared" si="166"/>
        <v>0</v>
      </c>
      <c r="U207" s="154"/>
      <c r="V207" s="154"/>
      <c r="W207" s="154">
        <f t="shared" si="166"/>
        <v>0</v>
      </c>
      <c r="X207" s="154"/>
      <c r="Y207" s="154"/>
      <c r="Z207" s="154">
        <f t="shared" si="166"/>
        <v>0</v>
      </c>
      <c r="AA207" s="154"/>
      <c r="AB207" s="154"/>
      <c r="AC207" s="154">
        <f t="shared" si="166"/>
        <v>4000</v>
      </c>
      <c r="AD207" s="154"/>
      <c r="AE207" s="154"/>
      <c r="AF207" s="154">
        <f t="shared" si="166"/>
        <v>0</v>
      </c>
      <c r="AG207" s="154"/>
      <c r="AH207" s="154"/>
      <c r="AI207" s="154">
        <f t="shared" si="166"/>
        <v>4000</v>
      </c>
      <c r="AJ207" s="154"/>
      <c r="AK207" s="154"/>
      <c r="AL207" s="154"/>
      <c r="AM207" s="154"/>
      <c r="AN207" s="154"/>
      <c r="AO207" s="154"/>
      <c r="AP207" s="154"/>
      <c r="AQ207" s="154"/>
      <c r="AR207" s="154"/>
      <c r="AS207" s="154"/>
      <c r="AT207" s="154"/>
      <c r="AU207" s="167"/>
      <c r="AV207" s="167"/>
      <c r="AW207" s="131"/>
      <c r="AX207" s="167"/>
      <c r="AY207" s="131"/>
      <c r="AZ207" s="131"/>
      <c r="BA207" s="131"/>
      <c r="BB207" s="167"/>
      <c r="BC207" s="167"/>
    </row>
    <row r="208" spans="1:55" s="168" customFormat="1" ht="15.75">
      <c r="A208" s="173" t="str">
        <f>A869</f>
        <v>*</v>
      </c>
      <c r="B208" s="167" t="str">
        <f t="shared" ref="B208:AI208" si="167">B869</f>
        <v>Xã Noong U</v>
      </c>
      <c r="C208" s="167">
        <f t="shared" si="167"/>
        <v>0</v>
      </c>
      <c r="D208" s="154">
        <f t="shared" si="167"/>
        <v>6300</v>
      </c>
      <c r="E208" s="154">
        <f t="shared" si="167"/>
        <v>6300</v>
      </c>
      <c r="F208" s="154">
        <f t="shared" si="167"/>
        <v>0</v>
      </c>
      <c r="G208" s="154">
        <f t="shared" si="167"/>
        <v>0</v>
      </c>
      <c r="H208" s="154">
        <f t="shared" si="167"/>
        <v>6300</v>
      </c>
      <c r="I208" s="154">
        <f t="shared" si="167"/>
        <v>6300</v>
      </c>
      <c r="J208" s="154">
        <f t="shared" si="167"/>
        <v>0</v>
      </c>
      <c r="K208" s="154">
        <f t="shared" si="167"/>
        <v>0</v>
      </c>
      <c r="L208" s="154">
        <f t="shared" si="167"/>
        <v>0</v>
      </c>
      <c r="M208" s="154">
        <f t="shared" si="167"/>
        <v>0</v>
      </c>
      <c r="N208" s="154">
        <f t="shared" si="167"/>
        <v>6300</v>
      </c>
      <c r="O208" s="154">
        <f t="shared" si="167"/>
        <v>6300</v>
      </c>
      <c r="P208" s="154">
        <f t="shared" si="167"/>
        <v>0</v>
      </c>
      <c r="Q208" s="154">
        <f t="shared" si="167"/>
        <v>0</v>
      </c>
      <c r="R208" s="154"/>
      <c r="S208" s="154"/>
      <c r="T208" s="154">
        <f t="shared" si="167"/>
        <v>0</v>
      </c>
      <c r="U208" s="154"/>
      <c r="V208" s="154"/>
      <c r="W208" s="154">
        <f t="shared" si="167"/>
        <v>0</v>
      </c>
      <c r="X208" s="154"/>
      <c r="Y208" s="154"/>
      <c r="Z208" s="154">
        <f t="shared" si="167"/>
        <v>0</v>
      </c>
      <c r="AA208" s="154"/>
      <c r="AB208" s="154"/>
      <c r="AC208" s="154">
        <f t="shared" si="167"/>
        <v>3000</v>
      </c>
      <c r="AD208" s="154"/>
      <c r="AE208" s="154"/>
      <c r="AF208" s="154">
        <f t="shared" si="167"/>
        <v>0</v>
      </c>
      <c r="AG208" s="154"/>
      <c r="AH208" s="154"/>
      <c r="AI208" s="154">
        <f t="shared" si="167"/>
        <v>3300</v>
      </c>
      <c r="AJ208" s="154"/>
      <c r="AK208" s="154"/>
      <c r="AL208" s="154"/>
      <c r="AM208" s="154"/>
      <c r="AN208" s="154"/>
      <c r="AO208" s="154"/>
      <c r="AP208" s="154"/>
      <c r="AQ208" s="154"/>
      <c r="AR208" s="154"/>
      <c r="AS208" s="154"/>
      <c r="AT208" s="154"/>
      <c r="AU208" s="167"/>
      <c r="AV208" s="167"/>
      <c r="AW208" s="131"/>
      <c r="AX208" s="167"/>
      <c r="AY208" s="131"/>
      <c r="AZ208" s="131"/>
      <c r="BA208" s="131"/>
      <c r="BB208" s="167"/>
      <c r="BC208" s="167"/>
    </row>
    <row r="209" spans="1:55" s="168" customFormat="1" ht="15.75">
      <c r="A209" s="173" t="str">
        <f>A871</f>
        <v>b)</v>
      </c>
      <c r="B209" s="167" t="str">
        <f t="shared" ref="B209:AT209" si="168">B871</f>
        <v>Các xã còn lại</v>
      </c>
      <c r="C209" s="167">
        <f t="shared" si="168"/>
        <v>0</v>
      </c>
      <c r="D209" s="154">
        <f t="shared" si="168"/>
        <v>54000</v>
      </c>
      <c r="E209" s="154">
        <f t="shared" si="168"/>
        <v>54000</v>
      </c>
      <c r="F209" s="154">
        <f t="shared" si="168"/>
        <v>0</v>
      </c>
      <c r="G209" s="154">
        <f t="shared" si="168"/>
        <v>0</v>
      </c>
      <c r="H209" s="154">
        <f t="shared" si="168"/>
        <v>54000</v>
      </c>
      <c r="I209" s="154">
        <f t="shared" si="168"/>
        <v>54000</v>
      </c>
      <c r="J209" s="154">
        <f t="shared" si="168"/>
        <v>0</v>
      </c>
      <c r="K209" s="154">
        <f t="shared" si="168"/>
        <v>20000</v>
      </c>
      <c r="L209" s="154">
        <f t="shared" si="168"/>
        <v>20000</v>
      </c>
      <c r="M209" s="154">
        <f t="shared" si="168"/>
        <v>0</v>
      </c>
      <c r="N209" s="154">
        <f t="shared" si="168"/>
        <v>34000</v>
      </c>
      <c r="O209" s="154">
        <f t="shared" si="168"/>
        <v>34000</v>
      </c>
      <c r="P209" s="154">
        <f t="shared" si="168"/>
        <v>0</v>
      </c>
      <c r="Q209" s="154">
        <f t="shared" si="168"/>
        <v>14000</v>
      </c>
      <c r="R209" s="154"/>
      <c r="S209" s="154"/>
      <c r="T209" s="154">
        <f t="shared" si="168"/>
        <v>0</v>
      </c>
      <c r="U209" s="154"/>
      <c r="V209" s="154"/>
      <c r="W209" s="154">
        <f t="shared" si="168"/>
        <v>6000</v>
      </c>
      <c r="X209" s="154"/>
      <c r="Y209" s="154"/>
      <c r="Z209" s="154">
        <f t="shared" si="168"/>
        <v>0</v>
      </c>
      <c r="AA209" s="154"/>
      <c r="AB209" s="154"/>
      <c r="AC209" s="154">
        <f t="shared" si="168"/>
        <v>15000</v>
      </c>
      <c r="AD209" s="154"/>
      <c r="AE209" s="154"/>
      <c r="AF209" s="154">
        <f t="shared" si="168"/>
        <v>0</v>
      </c>
      <c r="AG209" s="154"/>
      <c r="AH209" s="154"/>
      <c r="AI209" s="154">
        <f t="shared" si="168"/>
        <v>19000</v>
      </c>
      <c r="AJ209" s="154"/>
      <c r="AK209" s="154"/>
      <c r="AL209" s="154">
        <f t="shared" si="168"/>
        <v>0</v>
      </c>
      <c r="AM209" s="154"/>
      <c r="AN209" s="154"/>
      <c r="AO209" s="167">
        <f t="shared" si="168"/>
        <v>0</v>
      </c>
      <c r="AP209" s="167">
        <f t="shared" si="168"/>
        <v>0</v>
      </c>
      <c r="AQ209" s="167">
        <f t="shared" si="168"/>
        <v>0</v>
      </c>
      <c r="AR209" s="167">
        <f t="shared" si="168"/>
        <v>0</v>
      </c>
      <c r="AS209" s="167">
        <f t="shared" si="168"/>
        <v>0</v>
      </c>
      <c r="AT209" s="167">
        <f t="shared" si="168"/>
        <v>0</v>
      </c>
      <c r="AU209" s="167"/>
      <c r="AV209" s="167"/>
      <c r="AW209" s="131"/>
      <c r="AX209" s="167"/>
      <c r="AY209" s="131"/>
      <c r="AZ209" s="131"/>
      <c r="BA209" s="131"/>
      <c r="BB209" s="167"/>
      <c r="BC209" s="167"/>
    </row>
    <row r="210" spans="1:55" s="168" customFormat="1" ht="47.25">
      <c r="A210" s="173" t="str">
        <f>A878</f>
        <v>IV</v>
      </c>
      <c r="B210" s="167" t="str">
        <f t="shared" ref="B210:AL210" si="169">B878</f>
        <v>DỰ ÁN 6: Bảo tồn phát huy giá trị văn hóa truyền thống tốt đẹp của các dân tộc thiểu số gắn với phát triển du lịch</v>
      </c>
      <c r="C210" s="167">
        <f t="shared" si="169"/>
        <v>0</v>
      </c>
      <c r="D210" s="154">
        <f t="shared" si="169"/>
        <v>10160</v>
      </c>
      <c r="E210" s="154">
        <f t="shared" si="169"/>
        <v>10160</v>
      </c>
      <c r="F210" s="154">
        <f t="shared" si="169"/>
        <v>0</v>
      </c>
      <c r="G210" s="154">
        <f t="shared" si="169"/>
        <v>0</v>
      </c>
      <c r="H210" s="154">
        <f t="shared" si="169"/>
        <v>10160</v>
      </c>
      <c r="I210" s="154">
        <f t="shared" si="169"/>
        <v>10160</v>
      </c>
      <c r="J210" s="154">
        <f t="shared" si="169"/>
        <v>0</v>
      </c>
      <c r="K210" s="154">
        <f t="shared" si="169"/>
        <v>0</v>
      </c>
      <c r="L210" s="154">
        <f t="shared" si="169"/>
        <v>0</v>
      </c>
      <c r="M210" s="154">
        <f t="shared" si="169"/>
        <v>0</v>
      </c>
      <c r="N210" s="154">
        <f t="shared" si="169"/>
        <v>10160</v>
      </c>
      <c r="O210" s="154">
        <f t="shared" si="169"/>
        <v>10160</v>
      </c>
      <c r="P210" s="154">
        <f t="shared" si="169"/>
        <v>0</v>
      </c>
      <c r="Q210" s="154">
        <f t="shared" si="169"/>
        <v>0</v>
      </c>
      <c r="R210" s="154"/>
      <c r="S210" s="154"/>
      <c r="T210" s="154">
        <f t="shared" si="169"/>
        <v>0</v>
      </c>
      <c r="U210" s="154"/>
      <c r="V210" s="154"/>
      <c r="W210" s="154">
        <f t="shared" si="169"/>
        <v>3000</v>
      </c>
      <c r="X210" s="154"/>
      <c r="Y210" s="154"/>
      <c r="Z210" s="154">
        <f t="shared" si="169"/>
        <v>0</v>
      </c>
      <c r="AA210" s="154"/>
      <c r="AB210" s="154"/>
      <c r="AC210" s="154">
        <f t="shared" si="169"/>
        <v>3000</v>
      </c>
      <c r="AD210" s="154"/>
      <c r="AE210" s="154"/>
      <c r="AF210" s="154">
        <f t="shared" si="169"/>
        <v>0</v>
      </c>
      <c r="AG210" s="154"/>
      <c r="AH210" s="154"/>
      <c r="AI210" s="154">
        <f t="shared" si="169"/>
        <v>4160</v>
      </c>
      <c r="AJ210" s="154"/>
      <c r="AK210" s="154"/>
      <c r="AL210" s="154">
        <f t="shared" si="169"/>
        <v>0</v>
      </c>
      <c r="AM210" s="154"/>
      <c r="AN210" s="154"/>
      <c r="AO210" s="154"/>
      <c r="AP210" s="154"/>
      <c r="AQ210" s="154"/>
      <c r="AR210" s="154"/>
      <c r="AS210" s="154"/>
      <c r="AT210" s="154"/>
      <c r="AU210" s="167"/>
      <c r="AV210" s="167"/>
      <c r="AW210" s="131"/>
      <c r="AX210" s="167"/>
      <c r="AY210" s="131"/>
      <c r="AZ210" s="131"/>
      <c r="BA210" s="131"/>
      <c r="BB210" s="167"/>
      <c r="BC210" s="167"/>
    </row>
    <row r="211" spans="1:55" s="165" customFormat="1" ht="15.75">
      <c r="A211" s="169" t="s">
        <v>80</v>
      </c>
      <c r="B211" s="179" t="str">
        <f>B883</f>
        <v>HUYỆN MƯỜNG ẲNG</v>
      </c>
      <c r="C211" s="179">
        <f t="shared" ref="C211:AT211" si="170">C883</f>
        <v>0</v>
      </c>
      <c r="D211" s="163">
        <f t="shared" si="170"/>
        <v>217201.32500000001</v>
      </c>
      <c r="E211" s="163">
        <f t="shared" si="170"/>
        <v>193120.6</v>
      </c>
      <c r="F211" s="163">
        <f t="shared" si="170"/>
        <v>0</v>
      </c>
      <c r="G211" s="163">
        <f t="shared" si="170"/>
        <v>0</v>
      </c>
      <c r="H211" s="163">
        <f t="shared" si="170"/>
        <v>201447.22500000001</v>
      </c>
      <c r="I211" s="163">
        <f t="shared" si="170"/>
        <v>193120.9</v>
      </c>
      <c r="J211" s="163">
        <f t="shared" si="170"/>
        <v>8326.3250000000007</v>
      </c>
      <c r="K211" s="163">
        <f t="shared" si="170"/>
        <v>26594.400000000001</v>
      </c>
      <c r="L211" s="163">
        <f t="shared" si="170"/>
        <v>26594.400000000001</v>
      </c>
      <c r="M211" s="163">
        <f t="shared" si="170"/>
        <v>0</v>
      </c>
      <c r="N211" s="163">
        <f t="shared" si="170"/>
        <v>174852.82500000001</v>
      </c>
      <c r="O211" s="163">
        <f t="shared" si="170"/>
        <v>166526.5</v>
      </c>
      <c r="P211" s="163">
        <f t="shared" si="170"/>
        <v>8326.3250000000007</v>
      </c>
      <c r="Q211" s="163">
        <f t="shared" si="170"/>
        <v>18616.080000000002</v>
      </c>
      <c r="R211" s="163"/>
      <c r="S211" s="163"/>
      <c r="T211" s="163">
        <f t="shared" si="170"/>
        <v>0</v>
      </c>
      <c r="U211" s="163"/>
      <c r="V211" s="163"/>
      <c r="W211" s="163">
        <f t="shared" si="170"/>
        <v>63663.32</v>
      </c>
      <c r="X211" s="163"/>
      <c r="Y211" s="163"/>
      <c r="Z211" s="163">
        <f t="shared" si="170"/>
        <v>0</v>
      </c>
      <c r="AA211" s="163"/>
      <c r="AB211" s="163"/>
      <c r="AC211" s="163">
        <f t="shared" si="170"/>
        <v>50752.2</v>
      </c>
      <c r="AD211" s="163"/>
      <c r="AE211" s="163"/>
      <c r="AF211" s="163">
        <f t="shared" si="170"/>
        <v>0</v>
      </c>
      <c r="AG211" s="163"/>
      <c r="AH211" s="163"/>
      <c r="AI211" s="163">
        <f t="shared" si="170"/>
        <v>60089.3</v>
      </c>
      <c r="AJ211" s="163"/>
      <c r="AK211" s="163"/>
      <c r="AL211" s="163">
        <f t="shared" si="170"/>
        <v>0</v>
      </c>
      <c r="AM211" s="163"/>
      <c r="AN211" s="163"/>
      <c r="AO211" s="163">
        <f t="shared" si="170"/>
        <v>0</v>
      </c>
      <c r="AP211" s="163">
        <f t="shared" si="170"/>
        <v>0</v>
      </c>
      <c r="AQ211" s="163">
        <f t="shared" si="170"/>
        <v>0</v>
      </c>
      <c r="AR211" s="163">
        <f t="shared" si="170"/>
        <v>0</v>
      </c>
      <c r="AS211" s="163">
        <f t="shared" si="170"/>
        <v>0</v>
      </c>
      <c r="AT211" s="163">
        <f t="shared" si="170"/>
        <v>0</v>
      </c>
      <c r="AU211" s="162"/>
      <c r="AV211" s="162"/>
      <c r="AW211" s="160"/>
      <c r="AX211" s="162"/>
      <c r="AY211" s="160"/>
      <c r="AZ211" s="160"/>
      <c r="BA211" s="160"/>
      <c r="BB211" s="162"/>
      <c r="BC211" s="162"/>
    </row>
    <row r="212" spans="1:55" s="165" customFormat="1" ht="31.5">
      <c r="A212" s="147" t="s">
        <v>612</v>
      </c>
      <c r="B212" s="158" t="s">
        <v>613</v>
      </c>
      <c r="C212" s="179"/>
      <c r="D212" s="163">
        <f>D223+D230+D241+D246</f>
        <v>136437</v>
      </c>
      <c r="E212" s="163">
        <f t="shared" ref="E212:M212" si="171">E223+E230+E241+E246</f>
        <v>128488.2</v>
      </c>
      <c r="F212" s="163">
        <f t="shared" si="171"/>
        <v>0</v>
      </c>
      <c r="G212" s="163">
        <f t="shared" si="171"/>
        <v>0</v>
      </c>
      <c r="H212" s="163">
        <f t="shared" si="171"/>
        <v>128488.5</v>
      </c>
      <c r="I212" s="163">
        <f t="shared" si="171"/>
        <v>128488.5</v>
      </c>
      <c r="J212" s="163">
        <f t="shared" si="171"/>
        <v>0</v>
      </c>
      <c r="K212" s="163">
        <f t="shared" si="171"/>
        <v>10000</v>
      </c>
      <c r="L212" s="163">
        <f t="shared" si="171"/>
        <v>10000</v>
      </c>
      <c r="M212" s="163">
        <f t="shared" si="171"/>
        <v>0</v>
      </c>
      <c r="N212" s="163">
        <f>N223+N230+N241+N246</f>
        <v>118488.5</v>
      </c>
      <c r="O212" s="163">
        <f t="shared" ref="O212:AT212" si="172">O223+O230+O241+O246</f>
        <v>118488.5</v>
      </c>
      <c r="P212" s="163">
        <f t="shared" si="172"/>
        <v>0</v>
      </c>
      <c r="Q212" s="163">
        <f t="shared" si="172"/>
        <v>7000</v>
      </c>
      <c r="R212" s="163"/>
      <c r="S212" s="163"/>
      <c r="T212" s="163">
        <f t="shared" si="172"/>
        <v>0</v>
      </c>
      <c r="U212" s="163"/>
      <c r="V212" s="163"/>
      <c r="W212" s="163">
        <f t="shared" si="172"/>
        <v>37100</v>
      </c>
      <c r="X212" s="163"/>
      <c r="Y212" s="163"/>
      <c r="Z212" s="163">
        <f t="shared" si="172"/>
        <v>0</v>
      </c>
      <c r="AA212" s="163"/>
      <c r="AB212" s="163"/>
      <c r="AC212" s="163">
        <f t="shared" si="172"/>
        <v>31688.2</v>
      </c>
      <c r="AD212" s="163"/>
      <c r="AE212" s="163"/>
      <c r="AF212" s="163">
        <f t="shared" si="172"/>
        <v>0</v>
      </c>
      <c r="AG212" s="163"/>
      <c r="AH212" s="163"/>
      <c r="AI212" s="163">
        <f t="shared" si="172"/>
        <v>52700.3</v>
      </c>
      <c r="AJ212" s="163"/>
      <c r="AK212" s="163"/>
      <c r="AL212" s="163">
        <f t="shared" si="172"/>
        <v>0</v>
      </c>
      <c r="AM212" s="163"/>
      <c r="AN212" s="163"/>
      <c r="AO212" s="163">
        <f t="shared" si="172"/>
        <v>0</v>
      </c>
      <c r="AP212" s="163">
        <f t="shared" si="172"/>
        <v>0</v>
      </c>
      <c r="AQ212" s="163">
        <f t="shared" si="172"/>
        <v>0</v>
      </c>
      <c r="AR212" s="163">
        <f t="shared" si="172"/>
        <v>0</v>
      </c>
      <c r="AS212" s="163">
        <f t="shared" si="172"/>
        <v>0</v>
      </c>
      <c r="AT212" s="163">
        <f t="shared" si="172"/>
        <v>0</v>
      </c>
      <c r="AU212" s="162"/>
      <c r="AV212" s="162"/>
      <c r="AW212" s="160"/>
      <c r="AX212" s="162"/>
      <c r="AY212" s="160"/>
      <c r="AZ212" s="160"/>
      <c r="BA212" s="160"/>
      <c r="BB212" s="162"/>
      <c r="BC212" s="162"/>
    </row>
    <row r="213" spans="1:55" s="168" customFormat="1" ht="15.75">
      <c r="A213" s="128">
        <v>1</v>
      </c>
      <c r="B213" s="166" t="s">
        <v>648</v>
      </c>
      <c r="C213" s="180"/>
      <c r="D213" s="154">
        <f>D224+D242+D249</f>
        <v>16800</v>
      </c>
      <c r="E213" s="154">
        <f t="shared" ref="E213:M213" si="173">E224+E242+E249</f>
        <v>16800</v>
      </c>
      <c r="F213" s="154">
        <f t="shared" si="173"/>
        <v>0</v>
      </c>
      <c r="G213" s="154">
        <f t="shared" si="173"/>
        <v>0</v>
      </c>
      <c r="H213" s="154">
        <f t="shared" si="173"/>
        <v>16800</v>
      </c>
      <c r="I213" s="154">
        <f t="shared" si="173"/>
        <v>16800</v>
      </c>
      <c r="J213" s="154">
        <f t="shared" si="173"/>
        <v>0</v>
      </c>
      <c r="K213" s="154">
        <f t="shared" si="173"/>
        <v>10000</v>
      </c>
      <c r="L213" s="154">
        <f t="shared" si="173"/>
        <v>10000</v>
      </c>
      <c r="M213" s="154">
        <f t="shared" si="173"/>
        <v>0</v>
      </c>
      <c r="N213" s="154">
        <f>N224+N242+N249</f>
        <v>6800</v>
      </c>
      <c r="O213" s="154">
        <f t="shared" ref="O213:AI213" si="174">O224+O242+O249</f>
        <v>6800</v>
      </c>
      <c r="P213" s="154">
        <f t="shared" si="174"/>
        <v>0</v>
      </c>
      <c r="Q213" s="154">
        <f t="shared" si="174"/>
        <v>7000</v>
      </c>
      <c r="R213" s="154"/>
      <c r="S213" s="154"/>
      <c r="T213" s="154">
        <f t="shared" si="174"/>
        <v>0</v>
      </c>
      <c r="U213" s="154"/>
      <c r="V213" s="154"/>
      <c r="W213" s="154">
        <f t="shared" si="174"/>
        <v>4500</v>
      </c>
      <c r="X213" s="154"/>
      <c r="Y213" s="154"/>
      <c r="Z213" s="154">
        <f t="shared" si="174"/>
        <v>0</v>
      </c>
      <c r="AA213" s="154"/>
      <c r="AB213" s="154"/>
      <c r="AC213" s="154">
        <f t="shared" si="174"/>
        <v>3100</v>
      </c>
      <c r="AD213" s="154"/>
      <c r="AE213" s="154"/>
      <c r="AF213" s="154">
        <f t="shared" si="174"/>
        <v>0</v>
      </c>
      <c r="AG213" s="154"/>
      <c r="AH213" s="154"/>
      <c r="AI213" s="154">
        <f t="shared" si="174"/>
        <v>2200</v>
      </c>
      <c r="AJ213" s="154"/>
      <c r="AK213" s="154"/>
      <c r="AL213" s="154"/>
      <c r="AM213" s="154"/>
      <c r="AN213" s="154"/>
      <c r="AO213" s="154"/>
      <c r="AP213" s="154"/>
      <c r="AQ213" s="154"/>
      <c r="AR213" s="154"/>
      <c r="AS213" s="154"/>
      <c r="AT213" s="154"/>
      <c r="AU213" s="167"/>
      <c r="AV213" s="167"/>
      <c r="AW213" s="131"/>
      <c r="AX213" s="167"/>
      <c r="AY213" s="131"/>
      <c r="AZ213" s="131"/>
      <c r="BA213" s="131"/>
      <c r="BB213" s="167"/>
      <c r="BC213" s="167"/>
    </row>
    <row r="214" spans="1:55" s="168" customFormat="1" ht="15.75">
      <c r="A214" s="128">
        <v>2</v>
      </c>
      <c r="B214" s="167" t="s">
        <v>649</v>
      </c>
      <c r="C214" s="180"/>
      <c r="D214" s="154">
        <f>D225+D231+D248</f>
        <v>34607</v>
      </c>
      <c r="E214" s="154">
        <f t="shared" ref="E214:M214" si="175">E225+E231+E248</f>
        <v>34607</v>
      </c>
      <c r="F214" s="154">
        <f t="shared" si="175"/>
        <v>0</v>
      </c>
      <c r="G214" s="154">
        <f t="shared" si="175"/>
        <v>0</v>
      </c>
      <c r="H214" s="154">
        <f t="shared" si="175"/>
        <v>34607</v>
      </c>
      <c r="I214" s="154">
        <f t="shared" si="175"/>
        <v>34607</v>
      </c>
      <c r="J214" s="154">
        <f t="shared" si="175"/>
        <v>0</v>
      </c>
      <c r="K214" s="154">
        <f t="shared" si="175"/>
        <v>0</v>
      </c>
      <c r="L214" s="154">
        <f t="shared" si="175"/>
        <v>0</v>
      </c>
      <c r="M214" s="154">
        <f t="shared" si="175"/>
        <v>0</v>
      </c>
      <c r="N214" s="154">
        <f>N225+N231+N248</f>
        <v>34607</v>
      </c>
      <c r="O214" s="154">
        <f t="shared" ref="O214:AI214" si="176">O225+O231+O248</f>
        <v>34607</v>
      </c>
      <c r="P214" s="154">
        <f t="shared" si="176"/>
        <v>0</v>
      </c>
      <c r="Q214" s="154">
        <f t="shared" si="176"/>
        <v>0</v>
      </c>
      <c r="R214" s="154"/>
      <c r="S214" s="154"/>
      <c r="T214" s="154">
        <f t="shared" si="176"/>
        <v>0</v>
      </c>
      <c r="U214" s="154"/>
      <c r="V214" s="154"/>
      <c r="W214" s="154">
        <f t="shared" si="176"/>
        <v>6000</v>
      </c>
      <c r="X214" s="154"/>
      <c r="Y214" s="154"/>
      <c r="Z214" s="154">
        <f t="shared" si="176"/>
        <v>0</v>
      </c>
      <c r="AA214" s="154"/>
      <c r="AB214" s="154"/>
      <c r="AC214" s="154">
        <f t="shared" si="176"/>
        <v>14607</v>
      </c>
      <c r="AD214" s="154"/>
      <c r="AE214" s="154"/>
      <c r="AF214" s="154">
        <f t="shared" si="176"/>
        <v>0</v>
      </c>
      <c r="AG214" s="154"/>
      <c r="AH214" s="154"/>
      <c r="AI214" s="154">
        <f t="shared" si="176"/>
        <v>14000</v>
      </c>
      <c r="AJ214" s="154"/>
      <c r="AK214" s="154"/>
      <c r="AL214" s="154"/>
      <c r="AM214" s="154"/>
      <c r="AN214" s="154"/>
      <c r="AO214" s="154"/>
      <c r="AP214" s="154"/>
      <c r="AQ214" s="154"/>
      <c r="AR214" s="154"/>
      <c r="AS214" s="154"/>
      <c r="AT214" s="154"/>
      <c r="AU214" s="167"/>
      <c r="AV214" s="167"/>
      <c r="AW214" s="131"/>
      <c r="AX214" s="167"/>
      <c r="AY214" s="131"/>
      <c r="AZ214" s="131"/>
      <c r="BA214" s="131"/>
      <c r="BB214" s="167"/>
      <c r="BC214" s="167"/>
    </row>
    <row r="215" spans="1:55" s="168" customFormat="1" ht="15.75">
      <c r="A215" s="128">
        <v>3</v>
      </c>
      <c r="B215" s="167" t="s">
        <v>650</v>
      </c>
      <c r="C215" s="180"/>
      <c r="D215" s="154">
        <f>D232+D243+D247</f>
        <v>49630</v>
      </c>
      <c r="E215" s="154">
        <f t="shared" ref="E215:M215" si="177">E232+E243+E247</f>
        <v>43681.2</v>
      </c>
      <c r="F215" s="154">
        <f t="shared" si="177"/>
        <v>0</v>
      </c>
      <c r="G215" s="154">
        <f t="shared" si="177"/>
        <v>0</v>
      </c>
      <c r="H215" s="154">
        <f t="shared" si="177"/>
        <v>43681.5</v>
      </c>
      <c r="I215" s="154">
        <f t="shared" si="177"/>
        <v>43681.5</v>
      </c>
      <c r="J215" s="154">
        <f t="shared" si="177"/>
        <v>0</v>
      </c>
      <c r="K215" s="154">
        <f t="shared" si="177"/>
        <v>0</v>
      </c>
      <c r="L215" s="154">
        <f t="shared" si="177"/>
        <v>0</v>
      </c>
      <c r="M215" s="154">
        <f t="shared" si="177"/>
        <v>0</v>
      </c>
      <c r="N215" s="154">
        <f>N232+N243+N247</f>
        <v>43681.5</v>
      </c>
      <c r="O215" s="154">
        <f t="shared" ref="O215:AI215" si="178">O232+O243+O247</f>
        <v>43681.5</v>
      </c>
      <c r="P215" s="154">
        <f t="shared" si="178"/>
        <v>0</v>
      </c>
      <c r="Q215" s="154">
        <f t="shared" si="178"/>
        <v>0</v>
      </c>
      <c r="R215" s="154"/>
      <c r="S215" s="154"/>
      <c r="T215" s="154">
        <f t="shared" si="178"/>
        <v>0</v>
      </c>
      <c r="U215" s="154"/>
      <c r="V215" s="154"/>
      <c r="W215" s="154">
        <f t="shared" si="178"/>
        <v>12200</v>
      </c>
      <c r="X215" s="154"/>
      <c r="Y215" s="154"/>
      <c r="Z215" s="154">
        <f t="shared" si="178"/>
        <v>0</v>
      </c>
      <c r="AA215" s="154"/>
      <c r="AB215" s="154"/>
      <c r="AC215" s="154">
        <f t="shared" si="178"/>
        <v>10981.2</v>
      </c>
      <c r="AD215" s="154"/>
      <c r="AE215" s="154"/>
      <c r="AF215" s="154">
        <f t="shared" si="178"/>
        <v>0</v>
      </c>
      <c r="AG215" s="154"/>
      <c r="AH215" s="154"/>
      <c r="AI215" s="154">
        <f t="shared" si="178"/>
        <v>20500.3</v>
      </c>
      <c r="AJ215" s="154"/>
      <c r="AK215" s="154"/>
      <c r="AL215" s="154"/>
      <c r="AM215" s="154"/>
      <c r="AN215" s="154"/>
      <c r="AO215" s="154"/>
      <c r="AP215" s="154"/>
      <c r="AQ215" s="154"/>
      <c r="AR215" s="154"/>
      <c r="AS215" s="154"/>
      <c r="AT215" s="154"/>
      <c r="AU215" s="167"/>
      <c r="AV215" s="167"/>
      <c r="AW215" s="131"/>
      <c r="AX215" s="167"/>
      <c r="AY215" s="131"/>
      <c r="AZ215" s="131"/>
      <c r="BA215" s="131"/>
      <c r="BB215" s="167"/>
      <c r="BC215" s="167"/>
    </row>
    <row r="216" spans="1:55" s="168" customFormat="1" ht="15.75">
      <c r="A216" s="128">
        <v>4</v>
      </c>
      <c r="B216" s="167" t="s">
        <v>651</v>
      </c>
      <c r="C216" s="180"/>
      <c r="D216" s="154">
        <f>D233</f>
        <v>20300</v>
      </c>
      <c r="E216" s="154">
        <f t="shared" ref="E216:M217" si="179">E233</f>
        <v>18300</v>
      </c>
      <c r="F216" s="154">
        <f t="shared" si="179"/>
        <v>0</v>
      </c>
      <c r="G216" s="154">
        <f t="shared" si="179"/>
        <v>0</v>
      </c>
      <c r="H216" s="154">
        <f t="shared" si="179"/>
        <v>18300</v>
      </c>
      <c r="I216" s="154">
        <f t="shared" si="179"/>
        <v>18300</v>
      </c>
      <c r="J216" s="154">
        <f t="shared" si="179"/>
        <v>0</v>
      </c>
      <c r="K216" s="154">
        <f t="shared" si="179"/>
        <v>0</v>
      </c>
      <c r="L216" s="154">
        <f t="shared" si="179"/>
        <v>0</v>
      </c>
      <c r="M216" s="154">
        <f t="shared" si="179"/>
        <v>0</v>
      </c>
      <c r="N216" s="154">
        <f>N233</f>
        <v>18300</v>
      </c>
      <c r="O216" s="154">
        <f t="shared" ref="O216:AI217" si="180">O233</f>
        <v>18300</v>
      </c>
      <c r="P216" s="154">
        <f t="shared" si="180"/>
        <v>0</v>
      </c>
      <c r="Q216" s="154">
        <f t="shared" si="180"/>
        <v>0</v>
      </c>
      <c r="R216" s="154"/>
      <c r="S216" s="154"/>
      <c r="T216" s="154">
        <f t="shared" si="180"/>
        <v>0</v>
      </c>
      <c r="U216" s="154"/>
      <c r="V216" s="154"/>
      <c r="W216" s="154">
        <f t="shared" si="180"/>
        <v>5900</v>
      </c>
      <c r="X216" s="154"/>
      <c r="Y216" s="154"/>
      <c r="Z216" s="154">
        <f t="shared" si="180"/>
        <v>0</v>
      </c>
      <c r="AA216" s="154"/>
      <c r="AB216" s="154"/>
      <c r="AC216" s="154">
        <f t="shared" si="180"/>
        <v>1500</v>
      </c>
      <c r="AD216" s="154"/>
      <c r="AE216" s="154"/>
      <c r="AF216" s="154">
        <f t="shared" si="180"/>
        <v>0</v>
      </c>
      <c r="AG216" s="154"/>
      <c r="AH216" s="154"/>
      <c r="AI216" s="154">
        <f t="shared" si="180"/>
        <v>10900</v>
      </c>
      <c r="AJ216" s="154"/>
      <c r="AK216" s="154"/>
      <c r="AL216" s="154"/>
      <c r="AM216" s="154"/>
      <c r="AN216" s="154"/>
      <c r="AO216" s="154"/>
      <c r="AP216" s="154"/>
      <c r="AQ216" s="154"/>
      <c r="AR216" s="154"/>
      <c r="AS216" s="154"/>
      <c r="AT216" s="154"/>
      <c r="AU216" s="167"/>
      <c r="AV216" s="167"/>
      <c r="AW216" s="131"/>
      <c r="AX216" s="167"/>
      <c r="AY216" s="131"/>
      <c r="AZ216" s="131"/>
      <c r="BA216" s="131"/>
      <c r="BB216" s="167"/>
      <c r="BC216" s="167"/>
    </row>
    <row r="217" spans="1:55" s="168" customFormat="1" ht="15.75">
      <c r="A217" s="128">
        <v>5</v>
      </c>
      <c r="B217" s="167" t="s">
        <v>652</v>
      </c>
      <c r="C217" s="180"/>
      <c r="D217" s="154">
        <f>D234</f>
        <v>15100</v>
      </c>
      <c r="E217" s="154">
        <f t="shared" si="179"/>
        <v>15100</v>
      </c>
      <c r="F217" s="154">
        <f t="shared" si="179"/>
        <v>0</v>
      </c>
      <c r="G217" s="154">
        <f t="shared" si="179"/>
        <v>0</v>
      </c>
      <c r="H217" s="154">
        <f t="shared" si="179"/>
        <v>15100</v>
      </c>
      <c r="I217" s="154">
        <f t="shared" si="179"/>
        <v>15100</v>
      </c>
      <c r="J217" s="154">
        <f t="shared" si="179"/>
        <v>0</v>
      </c>
      <c r="K217" s="154">
        <f t="shared" si="179"/>
        <v>0</v>
      </c>
      <c r="L217" s="154">
        <f t="shared" si="179"/>
        <v>0</v>
      </c>
      <c r="M217" s="154">
        <f t="shared" si="179"/>
        <v>0</v>
      </c>
      <c r="N217" s="154">
        <f>N234</f>
        <v>15100</v>
      </c>
      <c r="O217" s="154">
        <f t="shared" si="180"/>
        <v>15100</v>
      </c>
      <c r="P217" s="154">
        <f t="shared" si="180"/>
        <v>0</v>
      </c>
      <c r="Q217" s="154">
        <f t="shared" si="180"/>
        <v>0</v>
      </c>
      <c r="R217" s="154"/>
      <c r="S217" s="154"/>
      <c r="T217" s="154">
        <f t="shared" si="180"/>
        <v>0</v>
      </c>
      <c r="U217" s="154"/>
      <c r="V217" s="154"/>
      <c r="W217" s="154">
        <f t="shared" si="180"/>
        <v>8500</v>
      </c>
      <c r="X217" s="154"/>
      <c r="Y217" s="154"/>
      <c r="Z217" s="154">
        <f t="shared" si="180"/>
        <v>0</v>
      </c>
      <c r="AA217" s="154"/>
      <c r="AB217" s="154"/>
      <c r="AC217" s="154">
        <f t="shared" si="180"/>
        <v>1500</v>
      </c>
      <c r="AD217" s="154"/>
      <c r="AE217" s="154"/>
      <c r="AF217" s="154">
        <f t="shared" si="180"/>
        <v>0</v>
      </c>
      <c r="AG217" s="154"/>
      <c r="AH217" s="154"/>
      <c r="AI217" s="154">
        <f t="shared" si="180"/>
        <v>5100</v>
      </c>
      <c r="AJ217" s="154"/>
      <c r="AK217" s="154"/>
      <c r="AL217" s="154"/>
      <c r="AM217" s="154"/>
      <c r="AN217" s="154"/>
      <c r="AO217" s="154"/>
      <c r="AP217" s="154"/>
      <c r="AQ217" s="154"/>
      <c r="AR217" s="154"/>
      <c r="AS217" s="154"/>
      <c r="AT217" s="154"/>
      <c r="AU217" s="167"/>
      <c r="AV217" s="167"/>
      <c r="AW217" s="131"/>
      <c r="AX217" s="167"/>
      <c r="AY217" s="131"/>
      <c r="AZ217" s="131"/>
      <c r="BA217" s="131"/>
      <c r="BB217" s="167"/>
      <c r="BC217" s="167"/>
    </row>
    <row r="218" spans="1:55" s="165" customFormat="1" ht="15.75">
      <c r="A218" s="147" t="s">
        <v>615</v>
      </c>
      <c r="B218" s="179" t="s">
        <v>616</v>
      </c>
      <c r="C218" s="179"/>
      <c r="D218" s="163">
        <f>D226+D227+D235+D244+D250+D251</f>
        <v>70238</v>
      </c>
      <c r="E218" s="163">
        <f t="shared" ref="E218:M218" si="181">E226+E227+E235+E244+E250+E251</f>
        <v>62432.4</v>
      </c>
      <c r="F218" s="163">
        <f t="shared" si="181"/>
        <v>0</v>
      </c>
      <c r="G218" s="163">
        <f t="shared" si="181"/>
        <v>0</v>
      </c>
      <c r="H218" s="163">
        <f t="shared" si="181"/>
        <v>62432.4</v>
      </c>
      <c r="I218" s="163">
        <f t="shared" si="181"/>
        <v>62432.4</v>
      </c>
      <c r="J218" s="163">
        <f t="shared" si="181"/>
        <v>0</v>
      </c>
      <c r="K218" s="163">
        <f t="shared" si="181"/>
        <v>16594.400000000001</v>
      </c>
      <c r="L218" s="163">
        <f t="shared" si="181"/>
        <v>16594.400000000001</v>
      </c>
      <c r="M218" s="163">
        <f t="shared" si="181"/>
        <v>0</v>
      </c>
      <c r="N218" s="163">
        <f>N226+N227+N235+N244+N250+N251</f>
        <v>45838</v>
      </c>
      <c r="O218" s="163">
        <f t="shared" ref="O218:AI218" si="182">O226+O227+O235+O244+O250+O251</f>
        <v>45838</v>
      </c>
      <c r="P218" s="163">
        <f t="shared" si="182"/>
        <v>0</v>
      </c>
      <c r="Q218" s="163">
        <f t="shared" si="182"/>
        <v>11616.08</v>
      </c>
      <c r="R218" s="163"/>
      <c r="S218" s="163"/>
      <c r="T218" s="163">
        <f t="shared" si="182"/>
        <v>0</v>
      </c>
      <c r="U218" s="163"/>
      <c r="V218" s="163"/>
      <c r="W218" s="163">
        <f t="shared" si="182"/>
        <v>26563.32</v>
      </c>
      <c r="X218" s="163"/>
      <c r="Y218" s="163"/>
      <c r="Z218" s="163">
        <f t="shared" si="182"/>
        <v>0</v>
      </c>
      <c r="AA218" s="163"/>
      <c r="AB218" s="163"/>
      <c r="AC218" s="163">
        <f t="shared" si="182"/>
        <v>19064</v>
      </c>
      <c r="AD218" s="163"/>
      <c r="AE218" s="163"/>
      <c r="AF218" s="163">
        <f t="shared" si="182"/>
        <v>0</v>
      </c>
      <c r="AG218" s="163"/>
      <c r="AH218" s="163"/>
      <c r="AI218" s="163">
        <f t="shared" si="182"/>
        <v>5189</v>
      </c>
      <c r="AJ218" s="163"/>
      <c r="AK218" s="163"/>
      <c r="AL218" s="163"/>
      <c r="AM218" s="163"/>
      <c r="AN218" s="163"/>
      <c r="AO218" s="163"/>
      <c r="AP218" s="163"/>
      <c r="AQ218" s="163"/>
      <c r="AR218" s="163"/>
      <c r="AS218" s="163"/>
      <c r="AT218" s="163"/>
      <c r="AU218" s="162"/>
      <c r="AV218" s="162"/>
      <c r="AW218" s="160"/>
      <c r="AX218" s="162"/>
      <c r="AY218" s="160"/>
      <c r="AZ218" s="160"/>
      <c r="BA218" s="160"/>
      <c r="BB218" s="162"/>
      <c r="BC218" s="162"/>
    </row>
    <row r="219" spans="1:55" s="165" customFormat="1" ht="31.5">
      <c r="A219" s="147" t="s">
        <v>617</v>
      </c>
      <c r="B219" s="158" t="s">
        <v>618</v>
      </c>
      <c r="C219" s="179"/>
      <c r="D219" s="163">
        <f>D237</f>
        <v>2200</v>
      </c>
      <c r="E219" s="163">
        <f t="shared" ref="E219:M219" si="183">E237</f>
        <v>2200</v>
      </c>
      <c r="F219" s="163">
        <f t="shared" si="183"/>
        <v>0</v>
      </c>
      <c r="G219" s="163">
        <f t="shared" si="183"/>
        <v>0</v>
      </c>
      <c r="H219" s="163">
        <f t="shared" si="183"/>
        <v>2200</v>
      </c>
      <c r="I219" s="163">
        <f t="shared" si="183"/>
        <v>2200</v>
      </c>
      <c r="J219" s="163">
        <f t="shared" si="183"/>
        <v>0</v>
      </c>
      <c r="K219" s="163">
        <f t="shared" si="183"/>
        <v>0</v>
      </c>
      <c r="L219" s="163">
        <f t="shared" si="183"/>
        <v>0</v>
      </c>
      <c r="M219" s="163">
        <f t="shared" si="183"/>
        <v>0</v>
      </c>
      <c r="N219" s="163">
        <f>N237</f>
        <v>2200</v>
      </c>
      <c r="O219" s="163">
        <f t="shared" ref="O219:AI219" si="184">O237</f>
        <v>2200</v>
      </c>
      <c r="P219" s="163">
        <f t="shared" si="184"/>
        <v>0</v>
      </c>
      <c r="Q219" s="163">
        <f t="shared" si="184"/>
        <v>0</v>
      </c>
      <c r="R219" s="163"/>
      <c r="S219" s="163"/>
      <c r="T219" s="163">
        <f t="shared" si="184"/>
        <v>0</v>
      </c>
      <c r="U219" s="163"/>
      <c r="V219" s="163"/>
      <c r="W219" s="163">
        <f t="shared" si="184"/>
        <v>0</v>
      </c>
      <c r="X219" s="163"/>
      <c r="Y219" s="163"/>
      <c r="Z219" s="163">
        <f t="shared" si="184"/>
        <v>0</v>
      </c>
      <c r="AA219" s="163"/>
      <c r="AB219" s="163"/>
      <c r="AC219" s="163">
        <f t="shared" si="184"/>
        <v>0</v>
      </c>
      <c r="AD219" s="163"/>
      <c r="AE219" s="163"/>
      <c r="AF219" s="163">
        <f t="shared" si="184"/>
        <v>0</v>
      </c>
      <c r="AG219" s="163"/>
      <c r="AH219" s="163"/>
      <c r="AI219" s="163">
        <f t="shared" si="184"/>
        <v>2200</v>
      </c>
      <c r="AJ219" s="163"/>
      <c r="AK219" s="163"/>
      <c r="AL219" s="163"/>
      <c r="AM219" s="163"/>
      <c r="AN219" s="163"/>
      <c r="AO219" s="163"/>
      <c r="AP219" s="163"/>
      <c r="AQ219" s="163"/>
      <c r="AR219" s="163"/>
      <c r="AS219" s="163"/>
      <c r="AT219" s="163"/>
      <c r="AU219" s="162"/>
      <c r="AV219" s="162"/>
      <c r="AW219" s="160"/>
      <c r="AX219" s="162"/>
      <c r="AY219" s="160"/>
      <c r="AZ219" s="160"/>
      <c r="BA219" s="160"/>
      <c r="BB219" s="162"/>
      <c r="BC219" s="162"/>
    </row>
    <row r="220" spans="1:55" s="168" customFormat="1" ht="15.75">
      <c r="A220" s="128">
        <v>1</v>
      </c>
      <c r="B220" s="166" t="str">
        <f>B238</f>
        <v>Bản Hón thị trấn Mường Ảng</v>
      </c>
      <c r="C220" s="155">
        <f t="shared" ref="C220:AI221" si="185">C238</f>
        <v>0</v>
      </c>
      <c r="D220" s="155">
        <f t="shared" si="185"/>
        <v>2200</v>
      </c>
      <c r="E220" s="155">
        <f t="shared" si="185"/>
        <v>2200</v>
      </c>
      <c r="F220" s="155">
        <f t="shared" si="185"/>
        <v>0</v>
      </c>
      <c r="G220" s="155">
        <f t="shared" si="185"/>
        <v>0</v>
      </c>
      <c r="H220" s="155">
        <f t="shared" si="185"/>
        <v>2200</v>
      </c>
      <c r="I220" s="155">
        <f>I238</f>
        <v>2200</v>
      </c>
      <c r="J220" s="155">
        <f t="shared" si="185"/>
        <v>0</v>
      </c>
      <c r="K220" s="155">
        <f t="shared" si="185"/>
        <v>0</v>
      </c>
      <c r="L220" s="155">
        <f t="shared" si="185"/>
        <v>0</v>
      </c>
      <c r="M220" s="155">
        <f t="shared" si="185"/>
        <v>0</v>
      </c>
      <c r="N220" s="155">
        <f t="shared" si="185"/>
        <v>2200</v>
      </c>
      <c r="O220" s="155">
        <f t="shared" si="185"/>
        <v>2200</v>
      </c>
      <c r="P220" s="155">
        <f t="shared" si="185"/>
        <v>0</v>
      </c>
      <c r="Q220" s="155">
        <f t="shared" si="185"/>
        <v>0</v>
      </c>
      <c r="R220" s="155"/>
      <c r="S220" s="155"/>
      <c r="T220" s="155">
        <f t="shared" si="185"/>
        <v>0</v>
      </c>
      <c r="U220" s="155"/>
      <c r="V220" s="155"/>
      <c r="W220" s="155">
        <f t="shared" si="185"/>
        <v>0</v>
      </c>
      <c r="X220" s="155"/>
      <c r="Y220" s="155"/>
      <c r="Z220" s="155">
        <f t="shared" si="185"/>
        <v>0</v>
      </c>
      <c r="AA220" s="155"/>
      <c r="AB220" s="155"/>
      <c r="AC220" s="155">
        <f t="shared" si="185"/>
        <v>0</v>
      </c>
      <c r="AD220" s="155"/>
      <c r="AE220" s="155"/>
      <c r="AF220" s="155">
        <f t="shared" si="185"/>
        <v>0</v>
      </c>
      <c r="AG220" s="155"/>
      <c r="AH220" s="155"/>
      <c r="AI220" s="155">
        <f t="shared" si="185"/>
        <v>2200</v>
      </c>
      <c r="AJ220" s="155"/>
      <c r="AK220" s="155"/>
      <c r="AL220" s="154"/>
      <c r="AM220" s="154"/>
      <c r="AN220" s="154"/>
      <c r="AO220" s="154"/>
      <c r="AP220" s="154"/>
      <c r="AQ220" s="154"/>
      <c r="AR220" s="154"/>
      <c r="AS220" s="154"/>
      <c r="AT220" s="154"/>
      <c r="AU220" s="167"/>
      <c r="AV220" s="167"/>
      <c r="AW220" s="131"/>
      <c r="AX220" s="167"/>
      <c r="AY220" s="131"/>
      <c r="AZ220" s="131"/>
      <c r="BA220" s="131"/>
      <c r="BB220" s="167"/>
      <c r="BC220" s="167"/>
    </row>
    <row r="221" spans="1:55" s="165" customFormat="1" ht="15.75">
      <c r="A221" s="147" t="s">
        <v>619</v>
      </c>
      <c r="B221" s="158" t="str">
        <f>B239</f>
        <v>Các thôn bản còn lại</v>
      </c>
      <c r="C221" s="171">
        <f t="shared" si="185"/>
        <v>0</v>
      </c>
      <c r="D221" s="171">
        <f t="shared" si="185"/>
        <v>0</v>
      </c>
      <c r="E221" s="171">
        <f t="shared" si="185"/>
        <v>0</v>
      </c>
      <c r="F221" s="171">
        <f t="shared" si="185"/>
        <v>0</v>
      </c>
      <c r="G221" s="171">
        <f t="shared" si="185"/>
        <v>0</v>
      </c>
      <c r="H221" s="171">
        <f t="shared" si="185"/>
        <v>0</v>
      </c>
      <c r="I221" s="171">
        <f t="shared" si="185"/>
        <v>0</v>
      </c>
      <c r="J221" s="171">
        <f t="shared" si="185"/>
        <v>0</v>
      </c>
      <c r="K221" s="171">
        <f t="shared" si="185"/>
        <v>0</v>
      </c>
      <c r="L221" s="171">
        <f t="shared" si="185"/>
        <v>0</v>
      </c>
      <c r="M221" s="171">
        <f t="shared" si="185"/>
        <v>0</v>
      </c>
      <c r="N221" s="171">
        <f t="shared" si="185"/>
        <v>0</v>
      </c>
      <c r="O221" s="171">
        <f t="shared" si="185"/>
        <v>0</v>
      </c>
      <c r="P221" s="171">
        <f t="shared" si="185"/>
        <v>0</v>
      </c>
      <c r="Q221" s="171">
        <f t="shared" si="185"/>
        <v>0</v>
      </c>
      <c r="R221" s="171"/>
      <c r="S221" s="171"/>
      <c r="T221" s="171">
        <f t="shared" si="185"/>
        <v>0</v>
      </c>
      <c r="U221" s="171"/>
      <c r="V221" s="171"/>
      <c r="W221" s="171">
        <f t="shared" si="185"/>
        <v>0</v>
      </c>
      <c r="X221" s="171"/>
      <c r="Y221" s="171"/>
      <c r="Z221" s="171">
        <f t="shared" si="185"/>
        <v>0</v>
      </c>
      <c r="AA221" s="171"/>
      <c r="AB221" s="171"/>
      <c r="AC221" s="171">
        <f t="shared" si="185"/>
        <v>0</v>
      </c>
      <c r="AD221" s="171"/>
      <c r="AE221" s="171"/>
      <c r="AF221" s="171">
        <f t="shared" si="185"/>
        <v>0</v>
      </c>
      <c r="AG221" s="171"/>
      <c r="AH221" s="171"/>
      <c r="AI221" s="171">
        <f t="shared" si="185"/>
        <v>0</v>
      </c>
      <c r="AJ221" s="171"/>
      <c r="AK221" s="171"/>
      <c r="AL221" s="171">
        <f t="shared" ref="AL221:AT221" si="186">AL239</f>
        <v>0</v>
      </c>
      <c r="AM221" s="171"/>
      <c r="AN221" s="171"/>
      <c r="AO221" s="171">
        <f t="shared" si="186"/>
        <v>0</v>
      </c>
      <c r="AP221" s="171">
        <f t="shared" si="186"/>
        <v>0</v>
      </c>
      <c r="AQ221" s="171">
        <f t="shared" si="186"/>
        <v>0</v>
      </c>
      <c r="AR221" s="171">
        <f t="shared" si="186"/>
        <v>0</v>
      </c>
      <c r="AS221" s="171">
        <f t="shared" si="186"/>
        <v>0</v>
      </c>
      <c r="AT221" s="171">
        <f t="shared" si="186"/>
        <v>0</v>
      </c>
      <c r="AU221" s="162"/>
      <c r="AV221" s="162"/>
      <c r="AW221" s="160"/>
      <c r="AX221" s="162"/>
      <c r="AY221" s="160"/>
      <c r="AZ221" s="160"/>
      <c r="BA221" s="160"/>
      <c r="BB221" s="162"/>
      <c r="BC221" s="162"/>
    </row>
    <row r="222" spans="1:55" s="168" customFormat="1" ht="31.5">
      <c r="A222" s="173" t="str">
        <f>A884</f>
        <v>I</v>
      </c>
      <c r="B222" s="167" t="str">
        <f t="shared" ref="B222:AT222" si="187">B884</f>
        <v>DỰ ÁN 1: Giải quyết tình trạng thiếu đất ở, nhà ở, đất sản xuất, nước sinh hoạt</v>
      </c>
      <c r="C222" s="167">
        <f t="shared" si="187"/>
        <v>0</v>
      </c>
      <c r="D222" s="154">
        <f t="shared" si="187"/>
        <v>31044</v>
      </c>
      <c r="E222" s="154">
        <f t="shared" si="187"/>
        <v>31044</v>
      </c>
      <c r="F222" s="154">
        <f t="shared" si="187"/>
        <v>0</v>
      </c>
      <c r="G222" s="154">
        <f t="shared" si="187"/>
        <v>0</v>
      </c>
      <c r="H222" s="154">
        <f t="shared" si="187"/>
        <v>31044</v>
      </c>
      <c r="I222" s="154">
        <f t="shared" si="187"/>
        <v>31044</v>
      </c>
      <c r="J222" s="154">
        <f t="shared" si="187"/>
        <v>0</v>
      </c>
      <c r="K222" s="154">
        <f t="shared" si="187"/>
        <v>0</v>
      </c>
      <c r="L222" s="154">
        <f t="shared" si="187"/>
        <v>0</v>
      </c>
      <c r="M222" s="154">
        <f t="shared" si="187"/>
        <v>0</v>
      </c>
      <c r="N222" s="154">
        <f t="shared" si="187"/>
        <v>31044</v>
      </c>
      <c r="O222" s="154">
        <f t="shared" si="187"/>
        <v>31044</v>
      </c>
      <c r="P222" s="154">
        <f t="shared" si="187"/>
        <v>0</v>
      </c>
      <c r="Q222" s="154">
        <f t="shared" si="187"/>
        <v>0</v>
      </c>
      <c r="R222" s="154"/>
      <c r="S222" s="154"/>
      <c r="T222" s="154">
        <f t="shared" si="187"/>
        <v>0</v>
      </c>
      <c r="U222" s="154"/>
      <c r="V222" s="154"/>
      <c r="W222" s="154">
        <f t="shared" si="187"/>
        <v>12891</v>
      </c>
      <c r="X222" s="154"/>
      <c r="Y222" s="154"/>
      <c r="Z222" s="154">
        <f t="shared" si="187"/>
        <v>0</v>
      </c>
      <c r="AA222" s="154"/>
      <c r="AB222" s="154"/>
      <c r="AC222" s="154">
        <f t="shared" si="187"/>
        <v>11464</v>
      </c>
      <c r="AD222" s="154"/>
      <c r="AE222" s="154"/>
      <c r="AF222" s="154">
        <f t="shared" si="187"/>
        <v>0</v>
      </c>
      <c r="AG222" s="154"/>
      <c r="AH222" s="154"/>
      <c r="AI222" s="154">
        <f t="shared" si="187"/>
        <v>6689</v>
      </c>
      <c r="AJ222" s="154"/>
      <c r="AK222" s="154"/>
      <c r="AL222" s="154">
        <f t="shared" si="187"/>
        <v>0</v>
      </c>
      <c r="AM222" s="154"/>
      <c r="AN222" s="154"/>
      <c r="AO222" s="167">
        <f t="shared" si="187"/>
        <v>0</v>
      </c>
      <c r="AP222" s="167">
        <f t="shared" si="187"/>
        <v>0</v>
      </c>
      <c r="AQ222" s="167">
        <f t="shared" si="187"/>
        <v>0</v>
      </c>
      <c r="AR222" s="167">
        <f t="shared" si="187"/>
        <v>0</v>
      </c>
      <c r="AS222" s="167">
        <f t="shared" si="187"/>
        <v>0</v>
      </c>
      <c r="AT222" s="167">
        <f t="shared" si="187"/>
        <v>0</v>
      </c>
      <c r="AU222" s="167"/>
      <c r="AV222" s="167"/>
      <c r="AW222" s="131"/>
      <c r="AX222" s="167"/>
      <c r="AY222" s="131"/>
      <c r="AZ222" s="131"/>
      <c r="BA222" s="131"/>
      <c r="BB222" s="167"/>
      <c r="BC222" s="167"/>
    </row>
    <row r="223" spans="1:55" s="168" customFormat="1" ht="31.5">
      <c r="A223" s="173" t="str">
        <f>A886</f>
        <v>a1)</v>
      </c>
      <c r="B223" s="167" t="str">
        <f t="shared" ref="B223:AL224" si="188">B886</f>
        <v xml:space="preserve">Các xã, thôn thực hiện theo Quyết định số 652/QĐ-TTg ngày 28/5/2022 </v>
      </c>
      <c r="C223" s="167">
        <f t="shared" si="188"/>
        <v>0</v>
      </c>
      <c r="D223" s="154">
        <f t="shared" si="188"/>
        <v>7500</v>
      </c>
      <c r="E223" s="154">
        <f t="shared" si="188"/>
        <v>7500</v>
      </c>
      <c r="F223" s="154">
        <f t="shared" si="188"/>
        <v>0</v>
      </c>
      <c r="G223" s="154">
        <f t="shared" si="188"/>
        <v>0</v>
      </c>
      <c r="H223" s="154">
        <f t="shared" si="188"/>
        <v>7500</v>
      </c>
      <c r="I223" s="154">
        <f t="shared" si="188"/>
        <v>7500</v>
      </c>
      <c r="J223" s="154">
        <f t="shared" si="188"/>
        <v>0</v>
      </c>
      <c r="K223" s="154">
        <f t="shared" si="188"/>
        <v>0</v>
      </c>
      <c r="L223" s="154">
        <f t="shared" si="188"/>
        <v>0</v>
      </c>
      <c r="M223" s="154">
        <f t="shared" si="188"/>
        <v>0</v>
      </c>
      <c r="N223" s="154">
        <f t="shared" si="188"/>
        <v>7500</v>
      </c>
      <c r="O223" s="154">
        <f t="shared" si="188"/>
        <v>7500</v>
      </c>
      <c r="P223" s="154">
        <f t="shared" si="188"/>
        <v>0</v>
      </c>
      <c r="Q223" s="154">
        <f t="shared" si="188"/>
        <v>0</v>
      </c>
      <c r="R223" s="154"/>
      <c r="S223" s="154"/>
      <c r="T223" s="154">
        <f t="shared" si="188"/>
        <v>0</v>
      </c>
      <c r="U223" s="154"/>
      <c r="V223" s="154"/>
      <c r="W223" s="154">
        <f t="shared" si="188"/>
        <v>3500</v>
      </c>
      <c r="X223" s="154"/>
      <c r="Y223" s="154"/>
      <c r="Z223" s="154">
        <f t="shared" si="188"/>
        <v>0</v>
      </c>
      <c r="AA223" s="154"/>
      <c r="AB223" s="154"/>
      <c r="AC223" s="154">
        <f t="shared" si="188"/>
        <v>2500</v>
      </c>
      <c r="AD223" s="154"/>
      <c r="AE223" s="154"/>
      <c r="AF223" s="154">
        <f t="shared" si="188"/>
        <v>0</v>
      </c>
      <c r="AG223" s="154"/>
      <c r="AH223" s="154"/>
      <c r="AI223" s="154">
        <f t="shared" si="188"/>
        <v>1500</v>
      </c>
      <c r="AJ223" s="154"/>
      <c r="AK223" s="154"/>
      <c r="AL223" s="154">
        <f t="shared" si="188"/>
        <v>0</v>
      </c>
      <c r="AM223" s="154"/>
      <c r="AN223" s="154"/>
      <c r="AO223" s="154"/>
      <c r="AP223" s="154"/>
      <c r="AQ223" s="154"/>
      <c r="AR223" s="154"/>
      <c r="AS223" s="154"/>
      <c r="AT223" s="154"/>
      <c r="AU223" s="167"/>
      <c r="AV223" s="167"/>
      <c r="AW223" s="131"/>
      <c r="AX223" s="167"/>
      <c r="AY223" s="131"/>
      <c r="AZ223" s="131"/>
      <c r="BA223" s="131"/>
      <c r="BB223" s="167"/>
      <c r="BC223" s="167"/>
    </row>
    <row r="224" spans="1:55" s="168" customFormat="1" ht="15.75">
      <c r="A224" s="173" t="str">
        <f>A887</f>
        <v>*</v>
      </c>
      <c r="B224" s="167" t="str">
        <f t="shared" si="188"/>
        <v xml:space="preserve"> Xã Búng Lao</v>
      </c>
      <c r="C224" s="167">
        <f t="shared" si="188"/>
        <v>0</v>
      </c>
      <c r="D224" s="154">
        <f t="shared" si="188"/>
        <v>1500</v>
      </c>
      <c r="E224" s="154">
        <f t="shared" si="188"/>
        <v>1500</v>
      </c>
      <c r="F224" s="154">
        <f t="shared" si="188"/>
        <v>0</v>
      </c>
      <c r="G224" s="154">
        <f t="shared" si="188"/>
        <v>0</v>
      </c>
      <c r="H224" s="154">
        <f t="shared" si="188"/>
        <v>1500</v>
      </c>
      <c r="I224" s="154">
        <f t="shared" si="188"/>
        <v>1500</v>
      </c>
      <c r="J224" s="154">
        <f t="shared" si="188"/>
        <v>0</v>
      </c>
      <c r="K224" s="154">
        <f t="shared" si="188"/>
        <v>0</v>
      </c>
      <c r="L224" s="154">
        <f t="shared" si="188"/>
        <v>0</v>
      </c>
      <c r="M224" s="154">
        <f t="shared" si="188"/>
        <v>0</v>
      </c>
      <c r="N224" s="154">
        <f t="shared" si="188"/>
        <v>1500</v>
      </c>
      <c r="O224" s="154">
        <f t="shared" si="188"/>
        <v>1500</v>
      </c>
      <c r="P224" s="154">
        <f t="shared" si="188"/>
        <v>0</v>
      </c>
      <c r="Q224" s="154">
        <f t="shared" si="188"/>
        <v>0</v>
      </c>
      <c r="R224" s="154"/>
      <c r="S224" s="154"/>
      <c r="T224" s="154">
        <f t="shared" si="188"/>
        <v>0</v>
      </c>
      <c r="U224" s="154"/>
      <c r="V224" s="154"/>
      <c r="W224" s="154">
        <f t="shared" si="188"/>
        <v>1500</v>
      </c>
      <c r="X224" s="154"/>
      <c r="Y224" s="154"/>
      <c r="Z224" s="154">
        <f t="shared" si="188"/>
        <v>0</v>
      </c>
      <c r="AA224" s="154"/>
      <c r="AB224" s="154"/>
      <c r="AC224" s="154">
        <f t="shared" si="188"/>
        <v>0</v>
      </c>
      <c r="AD224" s="154"/>
      <c r="AE224" s="154"/>
      <c r="AF224" s="154">
        <f t="shared" si="188"/>
        <v>0</v>
      </c>
      <c r="AG224" s="154"/>
      <c r="AH224" s="154"/>
      <c r="AI224" s="154">
        <f t="shared" si="188"/>
        <v>0</v>
      </c>
      <c r="AJ224" s="154"/>
      <c r="AK224" s="154"/>
      <c r="AL224" s="154">
        <f t="shared" si="188"/>
        <v>0</v>
      </c>
      <c r="AM224" s="154"/>
      <c r="AN224" s="154"/>
      <c r="AO224" s="167">
        <f t="shared" ref="AO224:AT224" si="189">AO887</f>
        <v>0</v>
      </c>
      <c r="AP224" s="167">
        <f t="shared" si="189"/>
        <v>0</v>
      </c>
      <c r="AQ224" s="167">
        <f t="shared" si="189"/>
        <v>0</v>
      </c>
      <c r="AR224" s="167">
        <f t="shared" si="189"/>
        <v>0</v>
      </c>
      <c r="AS224" s="167">
        <f t="shared" si="189"/>
        <v>0</v>
      </c>
      <c r="AT224" s="167">
        <f t="shared" si="189"/>
        <v>0</v>
      </c>
      <c r="AU224" s="167"/>
      <c r="AV224" s="167"/>
      <c r="AW224" s="131"/>
      <c r="AX224" s="167"/>
      <c r="AY224" s="131"/>
      <c r="AZ224" s="131"/>
      <c r="BA224" s="131"/>
      <c r="BB224" s="167"/>
      <c r="BC224" s="167"/>
    </row>
    <row r="225" spans="1:55" s="168" customFormat="1" ht="15.75">
      <c r="A225" s="173" t="str">
        <f>A889</f>
        <v xml:space="preserve">* </v>
      </c>
      <c r="B225" s="167" t="str">
        <f t="shared" ref="B225:AL225" si="190">B889</f>
        <v>Xã Ẳng Cang</v>
      </c>
      <c r="C225" s="167">
        <f t="shared" si="190"/>
        <v>0</v>
      </c>
      <c r="D225" s="154">
        <f t="shared" si="190"/>
        <v>6000</v>
      </c>
      <c r="E225" s="154">
        <f t="shared" si="190"/>
        <v>6000</v>
      </c>
      <c r="F225" s="154">
        <f t="shared" si="190"/>
        <v>0</v>
      </c>
      <c r="G225" s="154">
        <f t="shared" si="190"/>
        <v>0</v>
      </c>
      <c r="H225" s="154">
        <f t="shared" si="190"/>
        <v>6000</v>
      </c>
      <c r="I225" s="154">
        <f t="shared" si="190"/>
        <v>6000</v>
      </c>
      <c r="J225" s="154">
        <f t="shared" si="190"/>
        <v>0</v>
      </c>
      <c r="K225" s="154">
        <f t="shared" si="190"/>
        <v>0</v>
      </c>
      <c r="L225" s="154">
        <f t="shared" si="190"/>
        <v>0</v>
      </c>
      <c r="M225" s="154">
        <f t="shared" si="190"/>
        <v>0</v>
      </c>
      <c r="N225" s="154">
        <f t="shared" si="190"/>
        <v>6000</v>
      </c>
      <c r="O225" s="154">
        <f t="shared" si="190"/>
        <v>6000</v>
      </c>
      <c r="P225" s="154">
        <f t="shared" si="190"/>
        <v>0</v>
      </c>
      <c r="Q225" s="154">
        <f t="shared" si="190"/>
        <v>0</v>
      </c>
      <c r="R225" s="154"/>
      <c r="S225" s="154"/>
      <c r="T225" s="154">
        <f t="shared" si="190"/>
        <v>0</v>
      </c>
      <c r="U225" s="154"/>
      <c r="V225" s="154"/>
      <c r="W225" s="154">
        <f t="shared" si="190"/>
        <v>2000</v>
      </c>
      <c r="X225" s="154"/>
      <c r="Y225" s="154"/>
      <c r="Z225" s="154">
        <f t="shared" si="190"/>
        <v>0</v>
      </c>
      <c r="AA225" s="154"/>
      <c r="AB225" s="154"/>
      <c r="AC225" s="154">
        <f t="shared" si="190"/>
        <v>2500</v>
      </c>
      <c r="AD225" s="154"/>
      <c r="AE225" s="154"/>
      <c r="AF225" s="154">
        <f t="shared" si="190"/>
        <v>0</v>
      </c>
      <c r="AG225" s="154"/>
      <c r="AH225" s="154"/>
      <c r="AI225" s="154">
        <f t="shared" si="190"/>
        <v>1500</v>
      </c>
      <c r="AJ225" s="154"/>
      <c r="AK225" s="154"/>
      <c r="AL225" s="154">
        <f t="shared" si="190"/>
        <v>0</v>
      </c>
      <c r="AM225" s="154"/>
      <c r="AN225" s="154"/>
      <c r="AO225" s="154"/>
      <c r="AP225" s="154"/>
      <c r="AQ225" s="154"/>
      <c r="AR225" s="154"/>
      <c r="AS225" s="154"/>
      <c r="AT225" s="154"/>
      <c r="AU225" s="167"/>
      <c r="AV225" s="167"/>
      <c r="AW225" s="131"/>
      <c r="AX225" s="167"/>
      <c r="AY225" s="131"/>
      <c r="AZ225" s="131"/>
      <c r="BA225" s="131"/>
      <c r="BB225" s="167"/>
      <c r="BC225" s="167"/>
    </row>
    <row r="226" spans="1:55" s="168" customFormat="1" ht="15.75">
      <c r="A226" s="173" t="str">
        <f>A892</f>
        <v>a2)</v>
      </c>
      <c r="B226" s="167" t="str">
        <f t="shared" ref="B226:AT226" si="191">B892</f>
        <v>Các xã còn lại</v>
      </c>
      <c r="C226" s="167">
        <f t="shared" si="191"/>
        <v>0</v>
      </c>
      <c r="D226" s="154">
        <f t="shared" si="191"/>
        <v>13155</v>
      </c>
      <c r="E226" s="154">
        <f t="shared" si="191"/>
        <v>13155</v>
      </c>
      <c r="F226" s="154">
        <f t="shared" si="191"/>
        <v>0</v>
      </c>
      <c r="G226" s="154">
        <f t="shared" si="191"/>
        <v>0</v>
      </c>
      <c r="H226" s="154">
        <f t="shared" si="191"/>
        <v>13155</v>
      </c>
      <c r="I226" s="154">
        <f t="shared" si="191"/>
        <v>13155</v>
      </c>
      <c r="J226" s="154">
        <f t="shared" si="191"/>
        <v>0</v>
      </c>
      <c r="K226" s="154">
        <f t="shared" si="191"/>
        <v>0</v>
      </c>
      <c r="L226" s="154">
        <f t="shared" si="191"/>
        <v>0</v>
      </c>
      <c r="M226" s="154">
        <f t="shared" si="191"/>
        <v>0</v>
      </c>
      <c r="N226" s="154">
        <f t="shared" si="191"/>
        <v>13155</v>
      </c>
      <c r="O226" s="154">
        <f t="shared" si="191"/>
        <v>13155</v>
      </c>
      <c r="P226" s="154">
        <f t="shared" si="191"/>
        <v>0</v>
      </c>
      <c r="Q226" s="154">
        <f t="shared" si="191"/>
        <v>0</v>
      </c>
      <c r="R226" s="154"/>
      <c r="S226" s="154"/>
      <c r="T226" s="154">
        <f t="shared" si="191"/>
        <v>0</v>
      </c>
      <c r="U226" s="154"/>
      <c r="V226" s="154"/>
      <c r="W226" s="154">
        <f t="shared" si="191"/>
        <v>6391</v>
      </c>
      <c r="X226" s="154"/>
      <c r="Y226" s="154"/>
      <c r="Z226" s="154">
        <f t="shared" si="191"/>
        <v>0</v>
      </c>
      <c r="AA226" s="154"/>
      <c r="AB226" s="154"/>
      <c r="AC226" s="154">
        <f t="shared" si="191"/>
        <v>5464</v>
      </c>
      <c r="AD226" s="154"/>
      <c r="AE226" s="154"/>
      <c r="AF226" s="154">
        <f t="shared" si="191"/>
        <v>0</v>
      </c>
      <c r="AG226" s="154"/>
      <c r="AH226" s="154"/>
      <c r="AI226" s="154">
        <f t="shared" si="191"/>
        <v>1300</v>
      </c>
      <c r="AJ226" s="154"/>
      <c r="AK226" s="154"/>
      <c r="AL226" s="154">
        <f t="shared" si="191"/>
        <v>0</v>
      </c>
      <c r="AM226" s="154"/>
      <c r="AN226" s="154"/>
      <c r="AO226" s="167">
        <f t="shared" si="191"/>
        <v>0</v>
      </c>
      <c r="AP226" s="167">
        <f t="shared" si="191"/>
        <v>0</v>
      </c>
      <c r="AQ226" s="167">
        <f t="shared" si="191"/>
        <v>0</v>
      </c>
      <c r="AR226" s="167">
        <f t="shared" si="191"/>
        <v>0</v>
      </c>
      <c r="AS226" s="167">
        <f t="shared" si="191"/>
        <v>0</v>
      </c>
      <c r="AT226" s="167">
        <f t="shared" si="191"/>
        <v>0</v>
      </c>
      <c r="AU226" s="167"/>
      <c r="AV226" s="167"/>
      <c r="AW226" s="131"/>
      <c r="AX226" s="167"/>
      <c r="AY226" s="131"/>
      <c r="AZ226" s="131"/>
      <c r="BA226" s="131"/>
      <c r="BB226" s="167"/>
      <c r="BC226" s="167"/>
    </row>
    <row r="227" spans="1:55" s="168" customFormat="1" ht="15.75">
      <c r="A227" s="173" t="str">
        <f>A897</f>
        <v>b)</v>
      </c>
      <c r="B227" s="167" t="str">
        <f t="shared" ref="B227:AL227" si="192">B897</f>
        <v xml:space="preserve">Hỗ trợ đất ở, nhà ở, đất sản xuất </v>
      </c>
      <c r="C227" s="167">
        <f t="shared" si="192"/>
        <v>0</v>
      </c>
      <c r="D227" s="154">
        <f t="shared" si="192"/>
        <v>10389</v>
      </c>
      <c r="E227" s="154">
        <f t="shared" si="192"/>
        <v>10389</v>
      </c>
      <c r="F227" s="154">
        <f t="shared" si="192"/>
        <v>0</v>
      </c>
      <c r="G227" s="154">
        <f t="shared" si="192"/>
        <v>0</v>
      </c>
      <c r="H227" s="154">
        <f t="shared" si="192"/>
        <v>10389</v>
      </c>
      <c r="I227" s="154">
        <f t="shared" si="192"/>
        <v>10389</v>
      </c>
      <c r="J227" s="154">
        <f t="shared" si="192"/>
        <v>0</v>
      </c>
      <c r="K227" s="154">
        <f t="shared" si="192"/>
        <v>0</v>
      </c>
      <c r="L227" s="154">
        <f t="shared" si="192"/>
        <v>0</v>
      </c>
      <c r="M227" s="154">
        <f t="shared" si="192"/>
        <v>0</v>
      </c>
      <c r="N227" s="154">
        <f t="shared" si="192"/>
        <v>10389</v>
      </c>
      <c r="O227" s="154">
        <f t="shared" si="192"/>
        <v>10389</v>
      </c>
      <c r="P227" s="154">
        <f t="shared" si="192"/>
        <v>0</v>
      </c>
      <c r="Q227" s="154">
        <f t="shared" si="192"/>
        <v>0</v>
      </c>
      <c r="R227" s="154"/>
      <c r="S227" s="154"/>
      <c r="T227" s="154">
        <f t="shared" si="192"/>
        <v>0</v>
      </c>
      <c r="U227" s="154"/>
      <c r="V227" s="154"/>
      <c r="W227" s="154">
        <f t="shared" si="192"/>
        <v>3000</v>
      </c>
      <c r="X227" s="154"/>
      <c r="Y227" s="154"/>
      <c r="Z227" s="154">
        <f t="shared" si="192"/>
        <v>0</v>
      </c>
      <c r="AA227" s="154"/>
      <c r="AB227" s="154"/>
      <c r="AC227" s="154">
        <f t="shared" si="192"/>
        <v>3500</v>
      </c>
      <c r="AD227" s="154"/>
      <c r="AE227" s="154"/>
      <c r="AF227" s="154">
        <f t="shared" si="192"/>
        <v>0</v>
      </c>
      <c r="AG227" s="154"/>
      <c r="AH227" s="154"/>
      <c r="AI227" s="154">
        <f t="shared" si="192"/>
        <v>3889</v>
      </c>
      <c r="AJ227" s="154"/>
      <c r="AK227" s="154"/>
      <c r="AL227" s="154">
        <f t="shared" si="192"/>
        <v>0</v>
      </c>
      <c r="AM227" s="154"/>
      <c r="AN227" s="154"/>
      <c r="AO227" s="154"/>
      <c r="AP227" s="154"/>
      <c r="AQ227" s="154"/>
      <c r="AR227" s="154"/>
      <c r="AS227" s="154"/>
      <c r="AT227" s="154"/>
      <c r="AU227" s="167"/>
      <c r="AV227" s="167"/>
      <c r="AW227" s="131"/>
      <c r="AX227" s="167"/>
      <c r="AY227" s="131"/>
      <c r="AZ227" s="131"/>
      <c r="BA227" s="131"/>
      <c r="BB227" s="167"/>
      <c r="BC227" s="167"/>
    </row>
    <row r="228" spans="1:55" s="168" customFormat="1" ht="63">
      <c r="A228" s="173" t="str">
        <f>A901</f>
        <v>III</v>
      </c>
      <c r="B228" s="167" t="str">
        <f t="shared" ref="B228:AT228" si="193">B901</f>
        <v>DỰ ÁN 4: Đầu tư cơ sở hạ tầng thiết yếu, phục vụ sản xuất, đời sống trong vùng đồng bào dân tộc thiểu số và miền núi và các đơn vị sự nghiệp công của lĩnh vực dân tộc</v>
      </c>
      <c r="C228" s="167">
        <f t="shared" si="193"/>
        <v>0</v>
      </c>
      <c r="D228" s="154">
        <f t="shared" si="193"/>
        <v>144400</v>
      </c>
      <c r="E228" s="154">
        <f t="shared" si="193"/>
        <v>128645.6</v>
      </c>
      <c r="F228" s="154">
        <f t="shared" si="193"/>
        <v>0</v>
      </c>
      <c r="G228" s="154">
        <f t="shared" si="193"/>
        <v>0</v>
      </c>
      <c r="H228" s="154">
        <f t="shared" si="193"/>
        <v>128645.9</v>
      </c>
      <c r="I228" s="154">
        <f t="shared" si="193"/>
        <v>128645.9</v>
      </c>
      <c r="J228" s="154">
        <f t="shared" si="193"/>
        <v>0</v>
      </c>
      <c r="K228" s="154">
        <f t="shared" si="193"/>
        <v>26594.400000000001</v>
      </c>
      <c r="L228" s="154">
        <f t="shared" si="193"/>
        <v>26594.400000000001</v>
      </c>
      <c r="M228" s="154">
        <f t="shared" si="193"/>
        <v>0</v>
      </c>
      <c r="N228" s="154">
        <f t="shared" si="193"/>
        <v>102051.5</v>
      </c>
      <c r="O228" s="154">
        <f t="shared" si="193"/>
        <v>102051.5</v>
      </c>
      <c r="P228" s="154">
        <f t="shared" si="193"/>
        <v>0</v>
      </c>
      <c r="Q228" s="154">
        <f t="shared" si="193"/>
        <v>18616.080000000002</v>
      </c>
      <c r="R228" s="154"/>
      <c r="S228" s="154"/>
      <c r="T228" s="154">
        <f t="shared" si="193"/>
        <v>0</v>
      </c>
      <c r="U228" s="154"/>
      <c r="V228" s="154"/>
      <c r="W228" s="154">
        <f t="shared" si="193"/>
        <v>44078.32</v>
      </c>
      <c r="X228" s="154"/>
      <c r="Y228" s="154"/>
      <c r="Z228" s="154">
        <f t="shared" si="193"/>
        <v>0</v>
      </c>
      <c r="AA228" s="154"/>
      <c r="AB228" s="154"/>
      <c r="AC228" s="154">
        <f t="shared" si="193"/>
        <v>21151.200000000001</v>
      </c>
      <c r="AD228" s="154"/>
      <c r="AE228" s="154"/>
      <c r="AF228" s="154">
        <f t="shared" si="193"/>
        <v>0</v>
      </c>
      <c r="AG228" s="154"/>
      <c r="AH228" s="154"/>
      <c r="AI228" s="154">
        <f t="shared" si="193"/>
        <v>44800.3</v>
      </c>
      <c r="AJ228" s="154"/>
      <c r="AK228" s="154"/>
      <c r="AL228" s="154">
        <f t="shared" si="193"/>
        <v>0</v>
      </c>
      <c r="AM228" s="154"/>
      <c r="AN228" s="154"/>
      <c r="AO228" s="167">
        <f t="shared" si="193"/>
        <v>0</v>
      </c>
      <c r="AP228" s="167">
        <f t="shared" si="193"/>
        <v>0</v>
      </c>
      <c r="AQ228" s="167">
        <f t="shared" si="193"/>
        <v>0</v>
      </c>
      <c r="AR228" s="167">
        <f t="shared" si="193"/>
        <v>0</v>
      </c>
      <c r="AS228" s="167">
        <f t="shared" si="193"/>
        <v>0</v>
      </c>
      <c r="AT228" s="167">
        <f t="shared" si="193"/>
        <v>0</v>
      </c>
      <c r="AU228" s="167"/>
      <c r="AV228" s="167"/>
      <c r="AW228" s="131"/>
      <c r="AX228" s="167"/>
      <c r="AY228" s="131"/>
      <c r="AZ228" s="131"/>
      <c r="BA228" s="131"/>
      <c r="BB228" s="167"/>
      <c r="BC228" s="167"/>
    </row>
    <row r="229" spans="1:55" s="168" customFormat="1" ht="15.75">
      <c r="A229" s="173" t="str">
        <f>A903</f>
        <v>III.1.1</v>
      </c>
      <c r="B229" s="167" t="str">
        <f t="shared" ref="B229:AT231" si="194">B903</f>
        <v xml:space="preserve">Xã khu vực III </v>
      </c>
      <c r="C229" s="167">
        <f t="shared" si="194"/>
        <v>0</v>
      </c>
      <c r="D229" s="154">
        <f t="shared" si="194"/>
        <v>73200</v>
      </c>
      <c r="E229" s="154">
        <f t="shared" si="194"/>
        <v>71200</v>
      </c>
      <c r="F229" s="154">
        <f t="shared" si="194"/>
        <v>0</v>
      </c>
      <c r="G229" s="154">
        <f t="shared" si="194"/>
        <v>0</v>
      </c>
      <c r="H229" s="154">
        <f t="shared" si="194"/>
        <v>71200.3</v>
      </c>
      <c r="I229" s="154">
        <f t="shared" si="194"/>
        <v>71200.3</v>
      </c>
      <c r="J229" s="154">
        <f t="shared" si="194"/>
        <v>0</v>
      </c>
      <c r="K229" s="154">
        <f t="shared" si="194"/>
        <v>0</v>
      </c>
      <c r="L229" s="154">
        <f t="shared" si="194"/>
        <v>0</v>
      </c>
      <c r="M229" s="154">
        <f t="shared" si="194"/>
        <v>0</v>
      </c>
      <c r="N229" s="154">
        <f t="shared" si="194"/>
        <v>71200.3</v>
      </c>
      <c r="O229" s="154">
        <f t="shared" si="194"/>
        <v>71200.3</v>
      </c>
      <c r="P229" s="154">
        <f t="shared" si="194"/>
        <v>0</v>
      </c>
      <c r="Q229" s="154">
        <f t="shared" si="194"/>
        <v>0</v>
      </c>
      <c r="R229" s="154"/>
      <c r="S229" s="154"/>
      <c r="T229" s="154">
        <f t="shared" si="194"/>
        <v>0</v>
      </c>
      <c r="U229" s="154"/>
      <c r="V229" s="154"/>
      <c r="W229" s="154">
        <f t="shared" si="194"/>
        <v>21600</v>
      </c>
      <c r="X229" s="154"/>
      <c r="Y229" s="154"/>
      <c r="Z229" s="154">
        <f t="shared" si="194"/>
        <v>0</v>
      </c>
      <c r="AA229" s="154"/>
      <c r="AB229" s="154"/>
      <c r="AC229" s="154">
        <f t="shared" si="194"/>
        <v>7000</v>
      </c>
      <c r="AD229" s="154"/>
      <c r="AE229" s="154"/>
      <c r="AF229" s="154">
        <f t="shared" si="194"/>
        <v>0</v>
      </c>
      <c r="AG229" s="154"/>
      <c r="AH229" s="154"/>
      <c r="AI229" s="154">
        <f t="shared" si="194"/>
        <v>42600.3</v>
      </c>
      <c r="AJ229" s="154"/>
      <c r="AK229" s="154"/>
      <c r="AL229" s="154">
        <f t="shared" si="194"/>
        <v>0</v>
      </c>
      <c r="AM229" s="154"/>
      <c r="AN229" s="154"/>
      <c r="AO229" s="167">
        <f t="shared" si="194"/>
        <v>0</v>
      </c>
      <c r="AP229" s="167">
        <f t="shared" si="194"/>
        <v>0</v>
      </c>
      <c r="AQ229" s="167">
        <f t="shared" si="194"/>
        <v>0</v>
      </c>
      <c r="AR229" s="167">
        <f t="shared" si="194"/>
        <v>0</v>
      </c>
      <c r="AS229" s="167">
        <f t="shared" si="194"/>
        <v>0</v>
      </c>
      <c r="AT229" s="167">
        <f t="shared" si="194"/>
        <v>0</v>
      </c>
      <c r="AU229" s="167"/>
      <c r="AV229" s="167"/>
      <c r="AW229" s="131"/>
      <c r="AX229" s="167"/>
      <c r="AY229" s="131"/>
      <c r="AZ229" s="131"/>
      <c r="BA229" s="131"/>
      <c r="BB229" s="167"/>
      <c r="BC229" s="167"/>
    </row>
    <row r="230" spans="1:55" s="168" customFormat="1" ht="31.5">
      <c r="A230" s="173" t="str">
        <f>A904</f>
        <v>a)</v>
      </c>
      <c r="B230" s="167" t="str">
        <f t="shared" si="194"/>
        <v>Các xã, thôn thực hiện theo Quyết định số 652/QĐ-TTg ngày 28/5/2022</v>
      </c>
      <c r="C230" s="167">
        <f t="shared" si="194"/>
        <v>0</v>
      </c>
      <c r="D230" s="154">
        <f t="shared" si="194"/>
        <v>73200</v>
      </c>
      <c r="E230" s="154">
        <f t="shared" si="194"/>
        <v>71200</v>
      </c>
      <c r="F230" s="154">
        <f t="shared" si="194"/>
        <v>0</v>
      </c>
      <c r="G230" s="154">
        <f t="shared" si="194"/>
        <v>0</v>
      </c>
      <c r="H230" s="154">
        <f t="shared" si="194"/>
        <v>71200.3</v>
      </c>
      <c r="I230" s="154">
        <f t="shared" si="194"/>
        <v>71200.3</v>
      </c>
      <c r="J230" s="154">
        <f t="shared" si="194"/>
        <v>0</v>
      </c>
      <c r="K230" s="154">
        <f t="shared" si="194"/>
        <v>0</v>
      </c>
      <c r="L230" s="154">
        <f t="shared" si="194"/>
        <v>0</v>
      </c>
      <c r="M230" s="154">
        <f t="shared" si="194"/>
        <v>0</v>
      </c>
      <c r="N230" s="154">
        <f t="shared" si="194"/>
        <v>71200.3</v>
      </c>
      <c r="O230" s="154">
        <f t="shared" si="194"/>
        <v>71200.3</v>
      </c>
      <c r="P230" s="154">
        <f t="shared" si="194"/>
        <v>0</v>
      </c>
      <c r="Q230" s="154">
        <f t="shared" si="194"/>
        <v>0</v>
      </c>
      <c r="R230" s="154"/>
      <c r="S230" s="154"/>
      <c r="T230" s="154">
        <f t="shared" si="194"/>
        <v>0</v>
      </c>
      <c r="U230" s="154"/>
      <c r="V230" s="154"/>
      <c r="W230" s="154">
        <f t="shared" si="194"/>
        <v>21600</v>
      </c>
      <c r="X230" s="154"/>
      <c r="Y230" s="154"/>
      <c r="Z230" s="154">
        <f t="shared" si="194"/>
        <v>0</v>
      </c>
      <c r="AA230" s="154"/>
      <c r="AB230" s="154"/>
      <c r="AC230" s="154">
        <f t="shared" si="194"/>
        <v>7000</v>
      </c>
      <c r="AD230" s="154"/>
      <c r="AE230" s="154"/>
      <c r="AF230" s="154">
        <f t="shared" si="194"/>
        <v>0</v>
      </c>
      <c r="AG230" s="154"/>
      <c r="AH230" s="154"/>
      <c r="AI230" s="154">
        <f t="shared" si="194"/>
        <v>42600.3</v>
      </c>
      <c r="AJ230" s="154"/>
      <c r="AK230" s="154"/>
      <c r="AL230" s="154">
        <f t="shared" si="194"/>
        <v>0</v>
      </c>
      <c r="AM230" s="154"/>
      <c r="AN230" s="154"/>
      <c r="AO230" s="154"/>
      <c r="AP230" s="154"/>
      <c r="AQ230" s="154"/>
      <c r="AR230" s="154"/>
      <c r="AS230" s="154"/>
      <c r="AT230" s="154"/>
      <c r="AU230" s="167"/>
      <c r="AV230" s="167"/>
      <c r="AW230" s="131"/>
      <c r="AX230" s="167"/>
      <c r="AY230" s="131"/>
      <c r="AZ230" s="131"/>
      <c r="BA230" s="131"/>
      <c r="BB230" s="167"/>
      <c r="BC230" s="167"/>
    </row>
    <row r="231" spans="1:55" s="168" customFormat="1" ht="15.75">
      <c r="A231" s="173" t="str">
        <f>A905</f>
        <v>a1)</v>
      </c>
      <c r="B231" s="167" t="str">
        <f t="shared" si="194"/>
        <v>Xã Ẳng Cang</v>
      </c>
      <c r="C231" s="167">
        <f t="shared" si="194"/>
        <v>0</v>
      </c>
      <c r="D231" s="154">
        <f t="shared" si="194"/>
        <v>18000</v>
      </c>
      <c r="E231" s="154">
        <f t="shared" si="194"/>
        <v>18000</v>
      </c>
      <c r="F231" s="154">
        <f t="shared" si="194"/>
        <v>0</v>
      </c>
      <c r="G231" s="154">
        <f t="shared" si="194"/>
        <v>0</v>
      </c>
      <c r="H231" s="154">
        <f t="shared" si="194"/>
        <v>18000</v>
      </c>
      <c r="I231" s="154">
        <f t="shared" si="194"/>
        <v>18000</v>
      </c>
      <c r="J231" s="154">
        <f t="shared" si="194"/>
        <v>0</v>
      </c>
      <c r="K231" s="154">
        <f t="shared" si="194"/>
        <v>0</v>
      </c>
      <c r="L231" s="154">
        <f t="shared" si="194"/>
        <v>0</v>
      </c>
      <c r="M231" s="154">
        <f t="shared" si="194"/>
        <v>0</v>
      </c>
      <c r="N231" s="154">
        <f t="shared" si="194"/>
        <v>18000</v>
      </c>
      <c r="O231" s="154">
        <f t="shared" si="194"/>
        <v>18000</v>
      </c>
      <c r="P231" s="154">
        <f t="shared" si="194"/>
        <v>0</v>
      </c>
      <c r="Q231" s="154">
        <f t="shared" si="194"/>
        <v>0</v>
      </c>
      <c r="R231" s="154"/>
      <c r="S231" s="154"/>
      <c r="T231" s="154">
        <f t="shared" si="194"/>
        <v>0</v>
      </c>
      <c r="U231" s="154"/>
      <c r="V231" s="154"/>
      <c r="W231" s="154">
        <f t="shared" si="194"/>
        <v>4000</v>
      </c>
      <c r="X231" s="154"/>
      <c r="Y231" s="154"/>
      <c r="Z231" s="154">
        <f t="shared" si="194"/>
        <v>0</v>
      </c>
      <c r="AA231" s="154"/>
      <c r="AB231" s="154"/>
      <c r="AC231" s="154">
        <f t="shared" si="194"/>
        <v>4000</v>
      </c>
      <c r="AD231" s="154"/>
      <c r="AE231" s="154"/>
      <c r="AF231" s="154">
        <f t="shared" si="194"/>
        <v>0</v>
      </c>
      <c r="AG231" s="154"/>
      <c r="AH231" s="154"/>
      <c r="AI231" s="154">
        <f t="shared" si="194"/>
        <v>10000</v>
      </c>
      <c r="AJ231" s="154"/>
      <c r="AK231" s="154"/>
      <c r="AL231" s="154">
        <f t="shared" si="194"/>
        <v>0</v>
      </c>
      <c r="AM231" s="154"/>
      <c r="AN231" s="154"/>
      <c r="AO231" s="154"/>
      <c r="AP231" s="154"/>
      <c r="AQ231" s="154"/>
      <c r="AR231" s="154"/>
      <c r="AS231" s="154"/>
      <c r="AT231" s="154"/>
      <c r="AU231" s="167"/>
      <c r="AV231" s="167"/>
      <c r="AW231" s="131"/>
      <c r="AX231" s="167"/>
      <c r="AY231" s="131"/>
      <c r="AZ231" s="131"/>
      <c r="BA231" s="131"/>
      <c r="BB231" s="167"/>
      <c r="BC231" s="167"/>
    </row>
    <row r="232" spans="1:55" s="168" customFormat="1" ht="15.75">
      <c r="A232" s="173" t="str">
        <f>A914</f>
        <v>a2)</v>
      </c>
      <c r="B232" s="167" t="str">
        <f t="shared" ref="B232:AL232" si="195">B914</f>
        <v>Xã Ẳng Tở</v>
      </c>
      <c r="C232" s="167">
        <f t="shared" si="195"/>
        <v>0</v>
      </c>
      <c r="D232" s="154">
        <f t="shared" si="195"/>
        <v>19800</v>
      </c>
      <c r="E232" s="154">
        <f t="shared" si="195"/>
        <v>19800</v>
      </c>
      <c r="F232" s="154">
        <f t="shared" si="195"/>
        <v>0</v>
      </c>
      <c r="G232" s="154">
        <f t="shared" si="195"/>
        <v>0</v>
      </c>
      <c r="H232" s="154">
        <f t="shared" si="195"/>
        <v>19800.3</v>
      </c>
      <c r="I232" s="154">
        <f t="shared" si="195"/>
        <v>19800.3</v>
      </c>
      <c r="J232" s="154">
        <f t="shared" si="195"/>
        <v>0</v>
      </c>
      <c r="K232" s="154">
        <f t="shared" si="195"/>
        <v>0</v>
      </c>
      <c r="L232" s="154">
        <f t="shared" si="195"/>
        <v>0</v>
      </c>
      <c r="M232" s="154">
        <f t="shared" si="195"/>
        <v>0</v>
      </c>
      <c r="N232" s="154">
        <f t="shared" si="195"/>
        <v>19800.3</v>
      </c>
      <c r="O232" s="154">
        <f t="shared" si="195"/>
        <v>19800.3</v>
      </c>
      <c r="P232" s="154">
        <f t="shared" si="195"/>
        <v>0</v>
      </c>
      <c r="Q232" s="154">
        <f t="shared" si="195"/>
        <v>0</v>
      </c>
      <c r="R232" s="154"/>
      <c r="S232" s="154"/>
      <c r="T232" s="154">
        <f t="shared" si="195"/>
        <v>0</v>
      </c>
      <c r="U232" s="154"/>
      <c r="V232" s="154"/>
      <c r="W232" s="154">
        <f t="shared" si="195"/>
        <v>3200</v>
      </c>
      <c r="X232" s="154"/>
      <c r="Y232" s="154"/>
      <c r="Z232" s="154">
        <f t="shared" si="195"/>
        <v>0</v>
      </c>
      <c r="AA232" s="154"/>
      <c r="AB232" s="154"/>
      <c r="AC232" s="154">
        <f t="shared" si="195"/>
        <v>0</v>
      </c>
      <c r="AD232" s="154"/>
      <c r="AE232" s="154"/>
      <c r="AF232" s="154">
        <f t="shared" si="195"/>
        <v>0</v>
      </c>
      <c r="AG232" s="154"/>
      <c r="AH232" s="154"/>
      <c r="AI232" s="154">
        <f t="shared" si="195"/>
        <v>16600.3</v>
      </c>
      <c r="AJ232" s="154"/>
      <c r="AK232" s="154"/>
      <c r="AL232" s="154">
        <f t="shared" si="195"/>
        <v>0</v>
      </c>
      <c r="AM232" s="154"/>
      <c r="AN232" s="154"/>
      <c r="AO232" s="154"/>
      <c r="AP232" s="154"/>
      <c r="AQ232" s="154"/>
      <c r="AR232" s="154"/>
      <c r="AS232" s="154"/>
      <c r="AT232" s="154"/>
      <c r="AU232" s="167"/>
      <c r="AV232" s="167"/>
      <c r="AW232" s="131"/>
      <c r="AX232" s="167"/>
      <c r="AY232" s="131"/>
      <c r="AZ232" s="131"/>
      <c r="BA232" s="131"/>
      <c r="BB232" s="167"/>
      <c r="BC232" s="167"/>
    </row>
    <row r="233" spans="1:55" s="168" customFormat="1" ht="15.75">
      <c r="A233" s="173" t="str">
        <f>A930</f>
        <v>a3)</v>
      </c>
      <c r="B233" s="167" t="str">
        <f t="shared" ref="B233:AL233" si="196">B930</f>
        <v>Xã Ngối Cáy</v>
      </c>
      <c r="C233" s="167">
        <f t="shared" si="196"/>
        <v>0</v>
      </c>
      <c r="D233" s="154">
        <f t="shared" si="196"/>
        <v>20300</v>
      </c>
      <c r="E233" s="154">
        <f t="shared" si="196"/>
        <v>18300</v>
      </c>
      <c r="F233" s="154">
        <f t="shared" si="196"/>
        <v>0</v>
      </c>
      <c r="G233" s="154">
        <f t="shared" si="196"/>
        <v>0</v>
      </c>
      <c r="H233" s="154">
        <f t="shared" si="196"/>
        <v>18300</v>
      </c>
      <c r="I233" s="154">
        <f t="shared" si="196"/>
        <v>18300</v>
      </c>
      <c r="J233" s="154">
        <f t="shared" si="196"/>
        <v>0</v>
      </c>
      <c r="K233" s="154">
        <f t="shared" si="196"/>
        <v>0</v>
      </c>
      <c r="L233" s="154">
        <f t="shared" si="196"/>
        <v>0</v>
      </c>
      <c r="M233" s="154">
        <f t="shared" si="196"/>
        <v>0</v>
      </c>
      <c r="N233" s="154">
        <f t="shared" si="196"/>
        <v>18300</v>
      </c>
      <c r="O233" s="154">
        <f t="shared" si="196"/>
        <v>18300</v>
      </c>
      <c r="P233" s="154">
        <f t="shared" si="196"/>
        <v>0</v>
      </c>
      <c r="Q233" s="154">
        <f t="shared" si="196"/>
        <v>0</v>
      </c>
      <c r="R233" s="154"/>
      <c r="S233" s="154"/>
      <c r="T233" s="154">
        <f t="shared" si="196"/>
        <v>0</v>
      </c>
      <c r="U233" s="154"/>
      <c r="V233" s="154"/>
      <c r="W233" s="154">
        <f t="shared" si="196"/>
        <v>5900</v>
      </c>
      <c r="X233" s="154"/>
      <c r="Y233" s="154"/>
      <c r="Z233" s="154">
        <f t="shared" si="196"/>
        <v>0</v>
      </c>
      <c r="AA233" s="154"/>
      <c r="AB233" s="154"/>
      <c r="AC233" s="154">
        <f t="shared" si="196"/>
        <v>1500</v>
      </c>
      <c r="AD233" s="154"/>
      <c r="AE233" s="154"/>
      <c r="AF233" s="154">
        <f t="shared" si="196"/>
        <v>0</v>
      </c>
      <c r="AG233" s="154"/>
      <c r="AH233" s="154"/>
      <c r="AI233" s="154">
        <f t="shared" si="196"/>
        <v>10900</v>
      </c>
      <c r="AJ233" s="154"/>
      <c r="AK233" s="154"/>
      <c r="AL233" s="154">
        <f t="shared" si="196"/>
        <v>0</v>
      </c>
      <c r="AM233" s="154"/>
      <c r="AN233" s="154"/>
      <c r="AO233" s="154"/>
      <c r="AP233" s="154"/>
      <c r="AQ233" s="154"/>
      <c r="AR233" s="154"/>
      <c r="AS233" s="154"/>
      <c r="AT233" s="154"/>
      <c r="AU233" s="167"/>
      <c r="AV233" s="167"/>
      <c r="AW233" s="131"/>
      <c r="AX233" s="167"/>
      <c r="AY233" s="131"/>
      <c r="AZ233" s="131"/>
      <c r="BA233" s="131"/>
      <c r="BB233" s="167"/>
      <c r="BC233" s="167"/>
    </row>
    <row r="234" spans="1:55" s="168" customFormat="1" ht="15.75">
      <c r="A234" s="173" t="str">
        <f>A944</f>
        <v>a4)</v>
      </c>
      <c r="B234" s="167" t="str">
        <f t="shared" ref="B234:AT234" si="197">B944</f>
        <v>Xã Mường Lạn</v>
      </c>
      <c r="C234" s="167">
        <f t="shared" si="197"/>
        <v>0</v>
      </c>
      <c r="D234" s="154">
        <f t="shared" si="197"/>
        <v>15100</v>
      </c>
      <c r="E234" s="154">
        <f t="shared" si="197"/>
        <v>15100</v>
      </c>
      <c r="F234" s="154">
        <f t="shared" si="197"/>
        <v>0</v>
      </c>
      <c r="G234" s="154">
        <f t="shared" si="197"/>
        <v>0</v>
      </c>
      <c r="H234" s="154">
        <f t="shared" si="197"/>
        <v>15100</v>
      </c>
      <c r="I234" s="154">
        <f t="shared" si="197"/>
        <v>15100</v>
      </c>
      <c r="J234" s="154">
        <f t="shared" si="197"/>
        <v>0</v>
      </c>
      <c r="K234" s="154">
        <f t="shared" si="197"/>
        <v>0</v>
      </c>
      <c r="L234" s="154">
        <f t="shared" si="197"/>
        <v>0</v>
      </c>
      <c r="M234" s="154">
        <f t="shared" si="197"/>
        <v>0</v>
      </c>
      <c r="N234" s="154">
        <f t="shared" si="197"/>
        <v>15100</v>
      </c>
      <c r="O234" s="154">
        <f t="shared" si="197"/>
        <v>15100</v>
      </c>
      <c r="P234" s="154">
        <f t="shared" si="197"/>
        <v>0</v>
      </c>
      <c r="Q234" s="154">
        <f t="shared" si="197"/>
        <v>0</v>
      </c>
      <c r="R234" s="154"/>
      <c r="S234" s="154"/>
      <c r="T234" s="154">
        <f t="shared" si="197"/>
        <v>0</v>
      </c>
      <c r="U234" s="154"/>
      <c r="V234" s="154"/>
      <c r="W234" s="154">
        <f t="shared" si="197"/>
        <v>8500</v>
      </c>
      <c r="X234" s="154"/>
      <c r="Y234" s="154"/>
      <c r="Z234" s="154">
        <f t="shared" si="197"/>
        <v>0</v>
      </c>
      <c r="AA234" s="154"/>
      <c r="AB234" s="154"/>
      <c r="AC234" s="154">
        <f t="shared" si="197"/>
        <v>1500</v>
      </c>
      <c r="AD234" s="154"/>
      <c r="AE234" s="154"/>
      <c r="AF234" s="154">
        <f t="shared" si="197"/>
        <v>0</v>
      </c>
      <c r="AG234" s="154"/>
      <c r="AH234" s="154"/>
      <c r="AI234" s="154">
        <f t="shared" si="197"/>
        <v>5100</v>
      </c>
      <c r="AJ234" s="154"/>
      <c r="AK234" s="154"/>
      <c r="AL234" s="154">
        <f t="shared" si="197"/>
        <v>0</v>
      </c>
      <c r="AM234" s="154"/>
      <c r="AN234" s="154"/>
      <c r="AO234" s="167">
        <f t="shared" si="197"/>
        <v>0</v>
      </c>
      <c r="AP234" s="167">
        <f t="shared" si="197"/>
        <v>0</v>
      </c>
      <c r="AQ234" s="167">
        <f t="shared" si="197"/>
        <v>0</v>
      </c>
      <c r="AR234" s="167">
        <f t="shared" si="197"/>
        <v>0</v>
      </c>
      <c r="AS234" s="167">
        <f t="shared" si="197"/>
        <v>0</v>
      </c>
      <c r="AT234" s="167">
        <f t="shared" si="197"/>
        <v>0</v>
      </c>
      <c r="AU234" s="167"/>
      <c r="AV234" s="167"/>
      <c r="AW234" s="131"/>
      <c r="AX234" s="167"/>
      <c r="AY234" s="131"/>
      <c r="AZ234" s="131"/>
      <c r="BA234" s="131"/>
      <c r="BB234" s="167"/>
      <c r="BC234" s="167"/>
    </row>
    <row r="235" spans="1:55" s="168" customFormat="1" ht="15.75">
      <c r="A235" s="173" t="str">
        <f>A953</f>
        <v>b)</v>
      </c>
      <c r="B235" s="167" t="str">
        <f t="shared" ref="B235:AT238" si="198">B953</f>
        <v>Các xã còn lại</v>
      </c>
      <c r="C235" s="167">
        <f t="shared" si="198"/>
        <v>0</v>
      </c>
      <c r="D235" s="154">
        <f t="shared" si="198"/>
        <v>0</v>
      </c>
      <c r="E235" s="154">
        <f t="shared" si="198"/>
        <v>0</v>
      </c>
      <c r="F235" s="154">
        <f t="shared" si="198"/>
        <v>0</v>
      </c>
      <c r="G235" s="154">
        <f t="shared" si="198"/>
        <v>0</v>
      </c>
      <c r="H235" s="154">
        <f t="shared" si="198"/>
        <v>0</v>
      </c>
      <c r="I235" s="154">
        <f t="shared" si="198"/>
        <v>0</v>
      </c>
      <c r="J235" s="154">
        <f t="shared" si="198"/>
        <v>0</v>
      </c>
      <c r="K235" s="154">
        <f t="shared" si="198"/>
        <v>0</v>
      </c>
      <c r="L235" s="154">
        <f t="shared" si="198"/>
        <v>0</v>
      </c>
      <c r="M235" s="154">
        <f t="shared" si="198"/>
        <v>0</v>
      </c>
      <c r="N235" s="154">
        <f t="shared" si="198"/>
        <v>0</v>
      </c>
      <c r="O235" s="154">
        <f t="shared" si="198"/>
        <v>0</v>
      </c>
      <c r="P235" s="154">
        <f t="shared" si="198"/>
        <v>0</v>
      </c>
      <c r="Q235" s="154">
        <f t="shared" si="198"/>
        <v>0</v>
      </c>
      <c r="R235" s="154"/>
      <c r="S235" s="154"/>
      <c r="T235" s="154">
        <f t="shared" si="198"/>
        <v>0</v>
      </c>
      <c r="U235" s="154"/>
      <c r="V235" s="154"/>
      <c r="W235" s="154">
        <f t="shared" si="198"/>
        <v>0</v>
      </c>
      <c r="X235" s="154"/>
      <c r="Y235" s="154"/>
      <c r="Z235" s="154">
        <f t="shared" si="198"/>
        <v>0</v>
      </c>
      <c r="AA235" s="154"/>
      <c r="AB235" s="154"/>
      <c r="AC235" s="154">
        <f t="shared" si="198"/>
        <v>0</v>
      </c>
      <c r="AD235" s="154"/>
      <c r="AE235" s="154"/>
      <c r="AF235" s="154">
        <f t="shared" si="198"/>
        <v>0</v>
      </c>
      <c r="AG235" s="154"/>
      <c r="AH235" s="154"/>
      <c r="AI235" s="154">
        <f t="shared" si="198"/>
        <v>0</v>
      </c>
      <c r="AJ235" s="154"/>
      <c r="AK235" s="154"/>
      <c r="AL235" s="154">
        <f t="shared" si="198"/>
        <v>0</v>
      </c>
      <c r="AM235" s="154"/>
      <c r="AN235" s="154"/>
      <c r="AO235" s="167">
        <f t="shared" si="198"/>
        <v>0</v>
      </c>
      <c r="AP235" s="167">
        <f t="shared" si="198"/>
        <v>0</v>
      </c>
      <c r="AQ235" s="167">
        <f t="shared" si="198"/>
        <v>0</v>
      </c>
      <c r="AR235" s="167">
        <f t="shared" si="198"/>
        <v>0</v>
      </c>
      <c r="AS235" s="167">
        <f t="shared" si="198"/>
        <v>0</v>
      </c>
      <c r="AT235" s="167">
        <f t="shared" si="198"/>
        <v>0</v>
      </c>
      <c r="AU235" s="167"/>
      <c r="AV235" s="167"/>
      <c r="AW235" s="131"/>
      <c r="AX235" s="167"/>
      <c r="AY235" s="131"/>
      <c r="AZ235" s="131"/>
      <c r="BA235" s="131"/>
      <c r="BB235" s="167"/>
      <c r="BC235" s="167"/>
    </row>
    <row r="236" spans="1:55" s="168" customFormat="1" ht="15.75">
      <c r="A236" s="173" t="str">
        <f>A954</f>
        <v>III.1.2</v>
      </c>
      <c r="B236" s="167" t="str">
        <f t="shared" si="198"/>
        <v>Thôn ĐBKK</v>
      </c>
      <c r="C236" s="167">
        <f t="shared" si="198"/>
        <v>0</v>
      </c>
      <c r="D236" s="154">
        <f t="shared" si="198"/>
        <v>2200</v>
      </c>
      <c r="E236" s="154">
        <f t="shared" si="198"/>
        <v>2200</v>
      </c>
      <c r="F236" s="154">
        <f t="shared" si="198"/>
        <v>0</v>
      </c>
      <c r="G236" s="154">
        <f t="shared" si="198"/>
        <v>0</v>
      </c>
      <c r="H236" s="154">
        <f t="shared" si="198"/>
        <v>2200</v>
      </c>
      <c r="I236" s="154">
        <f t="shared" si="198"/>
        <v>2200</v>
      </c>
      <c r="J236" s="154">
        <f t="shared" si="198"/>
        <v>0</v>
      </c>
      <c r="K236" s="154">
        <f t="shared" si="198"/>
        <v>0</v>
      </c>
      <c r="L236" s="154">
        <f t="shared" si="198"/>
        <v>0</v>
      </c>
      <c r="M236" s="154">
        <f t="shared" si="198"/>
        <v>0</v>
      </c>
      <c r="N236" s="154">
        <f t="shared" si="198"/>
        <v>2200</v>
      </c>
      <c r="O236" s="154">
        <f t="shared" si="198"/>
        <v>2200</v>
      </c>
      <c r="P236" s="154">
        <f t="shared" si="198"/>
        <v>0</v>
      </c>
      <c r="Q236" s="154">
        <f t="shared" si="198"/>
        <v>0</v>
      </c>
      <c r="R236" s="154"/>
      <c r="S236" s="154"/>
      <c r="T236" s="154">
        <f t="shared" si="198"/>
        <v>0</v>
      </c>
      <c r="U236" s="154"/>
      <c r="V236" s="154"/>
      <c r="W236" s="154">
        <f t="shared" si="198"/>
        <v>0</v>
      </c>
      <c r="X236" s="154"/>
      <c r="Y236" s="154"/>
      <c r="Z236" s="154">
        <f t="shared" si="198"/>
        <v>0</v>
      </c>
      <c r="AA236" s="154"/>
      <c r="AB236" s="154"/>
      <c r="AC236" s="154">
        <f t="shared" si="198"/>
        <v>0</v>
      </c>
      <c r="AD236" s="154"/>
      <c r="AE236" s="154"/>
      <c r="AF236" s="154">
        <f t="shared" si="198"/>
        <v>0</v>
      </c>
      <c r="AG236" s="154"/>
      <c r="AH236" s="154"/>
      <c r="AI236" s="154">
        <f t="shared" si="198"/>
        <v>2200</v>
      </c>
      <c r="AJ236" s="154"/>
      <c r="AK236" s="154"/>
      <c r="AL236" s="154">
        <f t="shared" si="198"/>
        <v>0</v>
      </c>
      <c r="AM236" s="154"/>
      <c r="AN236" s="154"/>
      <c r="AO236" s="167"/>
      <c r="AP236" s="167"/>
      <c r="AQ236" s="167"/>
      <c r="AR236" s="167"/>
      <c r="AS236" s="167"/>
      <c r="AT236" s="167"/>
      <c r="AU236" s="167"/>
      <c r="AV236" s="167"/>
      <c r="AW236" s="131"/>
      <c r="AX236" s="167"/>
      <c r="AY236" s="131"/>
      <c r="AZ236" s="131"/>
      <c r="BA236" s="131"/>
      <c r="BB236" s="167"/>
      <c r="BC236" s="167"/>
    </row>
    <row r="237" spans="1:55" s="168" customFormat="1" ht="31.5">
      <c r="A237" s="173" t="str">
        <f>A955</f>
        <v>a)</v>
      </c>
      <c r="B237" s="167" t="str">
        <f t="shared" si="198"/>
        <v>Các thôn thực hiện theo Quyết định số 652/QĐ-TTg ngày 28/5/2022</v>
      </c>
      <c r="C237" s="167">
        <f t="shared" si="198"/>
        <v>0</v>
      </c>
      <c r="D237" s="154">
        <f t="shared" si="198"/>
        <v>2200</v>
      </c>
      <c r="E237" s="154">
        <f t="shared" si="198"/>
        <v>2200</v>
      </c>
      <c r="F237" s="154">
        <f t="shared" si="198"/>
        <v>0</v>
      </c>
      <c r="G237" s="154">
        <f t="shared" si="198"/>
        <v>0</v>
      </c>
      <c r="H237" s="154">
        <f t="shared" si="198"/>
        <v>2200</v>
      </c>
      <c r="I237" s="154">
        <f t="shared" si="198"/>
        <v>2200</v>
      </c>
      <c r="J237" s="154">
        <f t="shared" si="198"/>
        <v>0</v>
      </c>
      <c r="K237" s="154">
        <f t="shared" si="198"/>
        <v>0</v>
      </c>
      <c r="L237" s="154">
        <f t="shared" si="198"/>
        <v>0</v>
      </c>
      <c r="M237" s="154">
        <f t="shared" si="198"/>
        <v>0</v>
      </c>
      <c r="N237" s="154">
        <f t="shared" si="198"/>
        <v>2200</v>
      </c>
      <c r="O237" s="154">
        <f t="shared" si="198"/>
        <v>2200</v>
      </c>
      <c r="P237" s="154">
        <f t="shared" si="198"/>
        <v>0</v>
      </c>
      <c r="Q237" s="154">
        <f t="shared" si="198"/>
        <v>0</v>
      </c>
      <c r="R237" s="154"/>
      <c r="S237" s="154"/>
      <c r="T237" s="154">
        <f t="shared" si="198"/>
        <v>0</v>
      </c>
      <c r="U237" s="154"/>
      <c r="V237" s="154"/>
      <c r="W237" s="154">
        <f t="shared" si="198"/>
        <v>0</v>
      </c>
      <c r="X237" s="154"/>
      <c r="Y237" s="154"/>
      <c r="Z237" s="154">
        <f t="shared" si="198"/>
        <v>0</v>
      </c>
      <c r="AA237" s="154"/>
      <c r="AB237" s="154"/>
      <c r="AC237" s="154">
        <f t="shared" si="198"/>
        <v>0</v>
      </c>
      <c r="AD237" s="154"/>
      <c r="AE237" s="154"/>
      <c r="AF237" s="154">
        <f t="shared" si="198"/>
        <v>0</v>
      </c>
      <c r="AG237" s="154"/>
      <c r="AH237" s="154"/>
      <c r="AI237" s="154">
        <f t="shared" si="198"/>
        <v>2200</v>
      </c>
      <c r="AJ237" s="154"/>
      <c r="AK237" s="154"/>
      <c r="AL237" s="154">
        <f t="shared" si="198"/>
        <v>0</v>
      </c>
      <c r="AM237" s="154"/>
      <c r="AN237" s="154"/>
      <c r="AO237" s="167"/>
      <c r="AP237" s="167"/>
      <c r="AQ237" s="167"/>
      <c r="AR237" s="167"/>
      <c r="AS237" s="167"/>
      <c r="AT237" s="167"/>
      <c r="AU237" s="167"/>
      <c r="AV237" s="167"/>
      <c r="AW237" s="131"/>
      <c r="AX237" s="167"/>
      <c r="AY237" s="131"/>
      <c r="AZ237" s="131"/>
      <c r="BA237" s="131"/>
      <c r="BB237" s="167"/>
      <c r="BC237" s="167"/>
    </row>
    <row r="238" spans="1:55" s="168" customFormat="1" ht="15.75">
      <c r="A238" s="173" t="str">
        <f>A956</f>
        <v>a1)</v>
      </c>
      <c r="B238" s="167" t="str">
        <f t="shared" si="198"/>
        <v>Bản Hón thị trấn Mường Ảng</v>
      </c>
      <c r="C238" s="167">
        <f t="shared" si="198"/>
        <v>0</v>
      </c>
      <c r="D238" s="154">
        <f t="shared" si="198"/>
        <v>2200</v>
      </c>
      <c r="E238" s="154">
        <f t="shared" si="198"/>
        <v>2200</v>
      </c>
      <c r="F238" s="154">
        <f t="shared" si="198"/>
        <v>0</v>
      </c>
      <c r="G238" s="154">
        <f t="shared" si="198"/>
        <v>0</v>
      </c>
      <c r="H238" s="154">
        <f t="shared" si="198"/>
        <v>2200</v>
      </c>
      <c r="I238" s="154">
        <f t="shared" si="198"/>
        <v>2200</v>
      </c>
      <c r="J238" s="154">
        <f t="shared" si="198"/>
        <v>0</v>
      </c>
      <c r="K238" s="154">
        <f t="shared" si="198"/>
        <v>0</v>
      </c>
      <c r="L238" s="154">
        <f t="shared" si="198"/>
        <v>0</v>
      </c>
      <c r="M238" s="154">
        <f t="shared" si="198"/>
        <v>0</v>
      </c>
      <c r="N238" s="154">
        <f t="shared" si="198"/>
        <v>2200</v>
      </c>
      <c r="O238" s="154">
        <f t="shared" si="198"/>
        <v>2200</v>
      </c>
      <c r="P238" s="154">
        <f t="shared" si="198"/>
        <v>0</v>
      </c>
      <c r="Q238" s="154">
        <f t="shared" si="198"/>
        <v>0</v>
      </c>
      <c r="R238" s="154"/>
      <c r="S238" s="154"/>
      <c r="T238" s="154">
        <f t="shared" si="198"/>
        <v>0</v>
      </c>
      <c r="U238" s="154"/>
      <c r="V238" s="154"/>
      <c r="W238" s="154">
        <f t="shared" si="198"/>
        <v>0</v>
      </c>
      <c r="X238" s="154"/>
      <c r="Y238" s="154"/>
      <c r="Z238" s="154">
        <f t="shared" si="198"/>
        <v>0</v>
      </c>
      <c r="AA238" s="154"/>
      <c r="AB238" s="154"/>
      <c r="AC238" s="154">
        <f t="shared" si="198"/>
        <v>0</v>
      </c>
      <c r="AD238" s="154"/>
      <c r="AE238" s="154"/>
      <c r="AF238" s="154">
        <f t="shared" si="198"/>
        <v>0</v>
      </c>
      <c r="AG238" s="154"/>
      <c r="AH238" s="154"/>
      <c r="AI238" s="154">
        <f t="shared" si="198"/>
        <v>2200</v>
      </c>
      <c r="AJ238" s="154"/>
      <c r="AK238" s="154"/>
      <c r="AL238" s="154">
        <f t="shared" si="198"/>
        <v>0</v>
      </c>
      <c r="AM238" s="154"/>
      <c r="AN238" s="154"/>
      <c r="AO238" s="167"/>
      <c r="AP238" s="167"/>
      <c r="AQ238" s="167"/>
      <c r="AR238" s="167"/>
      <c r="AS238" s="167"/>
      <c r="AT238" s="167"/>
      <c r="AU238" s="167"/>
      <c r="AV238" s="167"/>
      <c r="AW238" s="131"/>
      <c r="AX238" s="167"/>
      <c r="AY238" s="131"/>
      <c r="AZ238" s="131"/>
      <c r="BA238" s="131"/>
      <c r="BB238" s="167"/>
      <c r="BC238" s="167"/>
    </row>
    <row r="239" spans="1:55" s="168" customFormat="1" ht="15.75">
      <c r="A239" s="173" t="str">
        <f>A960</f>
        <v>b)</v>
      </c>
      <c r="B239" s="167" t="str">
        <f t="shared" ref="B239:AT239" si="199">B960</f>
        <v>Các thôn bản còn lại</v>
      </c>
      <c r="C239" s="167">
        <f t="shared" si="199"/>
        <v>0</v>
      </c>
      <c r="D239" s="154">
        <f t="shared" si="199"/>
        <v>0</v>
      </c>
      <c r="E239" s="154">
        <f t="shared" si="199"/>
        <v>0</v>
      </c>
      <c r="F239" s="154">
        <f t="shared" si="199"/>
        <v>0</v>
      </c>
      <c r="G239" s="154">
        <f t="shared" si="199"/>
        <v>0</v>
      </c>
      <c r="H239" s="154">
        <f t="shared" si="199"/>
        <v>0</v>
      </c>
      <c r="I239" s="154">
        <f t="shared" si="199"/>
        <v>0</v>
      </c>
      <c r="J239" s="154">
        <f t="shared" si="199"/>
        <v>0</v>
      </c>
      <c r="K239" s="154">
        <f t="shared" si="199"/>
        <v>0</v>
      </c>
      <c r="L239" s="154">
        <f t="shared" si="199"/>
        <v>0</v>
      </c>
      <c r="M239" s="154">
        <f t="shared" si="199"/>
        <v>0</v>
      </c>
      <c r="N239" s="154">
        <f t="shared" si="199"/>
        <v>0</v>
      </c>
      <c r="O239" s="154">
        <f t="shared" si="199"/>
        <v>0</v>
      </c>
      <c r="P239" s="154">
        <f t="shared" si="199"/>
        <v>0</v>
      </c>
      <c r="Q239" s="154">
        <f t="shared" si="199"/>
        <v>0</v>
      </c>
      <c r="R239" s="154"/>
      <c r="S239" s="154"/>
      <c r="T239" s="154">
        <f t="shared" si="199"/>
        <v>0</v>
      </c>
      <c r="U239" s="154"/>
      <c r="V239" s="154"/>
      <c r="W239" s="154">
        <f t="shared" si="199"/>
        <v>0</v>
      </c>
      <c r="X239" s="154"/>
      <c r="Y239" s="154"/>
      <c r="Z239" s="154">
        <f t="shared" si="199"/>
        <v>0</v>
      </c>
      <c r="AA239" s="154"/>
      <c r="AB239" s="154"/>
      <c r="AC239" s="154">
        <f t="shared" si="199"/>
        <v>0</v>
      </c>
      <c r="AD239" s="154"/>
      <c r="AE239" s="154"/>
      <c r="AF239" s="154">
        <f t="shared" si="199"/>
        <v>0</v>
      </c>
      <c r="AG239" s="154"/>
      <c r="AH239" s="154"/>
      <c r="AI239" s="154">
        <f t="shared" si="199"/>
        <v>0</v>
      </c>
      <c r="AJ239" s="154"/>
      <c r="AK239" s="154"/>
      <c r="AL239" s="154">
        <f t="shared" si="199"/>
        <v>0</v>
      </c>
      <c r="AM239" s="154"/>
      <c r="AN239" s="154"/>
      <c r="AO239" s="167">
        <f t="shared" si="199"/>
        <v>0</v>
      </c>
      <c r="AP239" s="167">
        <f t="shared" si="199"/>
        <v>0</v>
      </c>
      <c r="AQ239" s="167">
        <f t="shared" si="199"/>
        <v>0</v>
      </c>
      <c r="AR239" s="167">
        <f t="shared" si="199"/>
        <v>0</v>
      </c>
      <c r="AS239" s="167">
        <f t="shared" si="199"/>
        <v>0</v>
      </c>
      <c r="AT239" s="167">
        <f t="shared" si="199"/>
        <v>0</v>
      </c>
      <c r="AU239" s="167"/>
      <c r="AV239" s="167"/>
      <c r="AW239" s="131"/>
      <c r="AX239" s="167"/>
      <c r="AY239" s="131"/>
      <c r="AZ239" s="131"/>
      <c r="BA239" s="131"/>
      <c r="BB239" s="167"/>
      <c r="BC239" s="167"/>
    </row>
    <row r="240" spans="1:55" s="168" customFormat="1" ht="15.75">
      <c r="A240" s="173" t="str">
        <f>A965</f>
        <v>III.2</v>
      </c>
      <c r="B240" s="167" t="str">
        <f t="shared" ref="B240:AL242" si="200">B965</f>
        <v>Cứng hóa đường giao thông đến trung tâm xã</v>
      </c>
      <c r="C240" s="167">
        <f t="shared" si="200"/>
        <v>0</v>
      </c>
      <c r="D240" s="154">
        <f t="shared" si="200"/>
        <v>69000</v>
      </c>
      <c r="E240" s="154">
        <f t="shared" si="200"/>
        <v>55245.600000000006</v>
      </c>
      <c r="F240" s="154">
        <f t="shared" si="200"/>
        <v>0</v>
      </c>
      <c r="G240" s="154">
        <f t="shared" si="200"/>
        <v>0</v>
      </c>
      <c r="H240" s="154">
        <f t="shared" si="200"/>
        <v>55245.600000000006</v>
      </c>
      <c r="I240" s="154">
        <f t="shared" si="200"/>
        <v>55245.600000000006</v>
      </c>
      <c r="J240" s="154">
        <f t="shared" si="200"/>
        <v>0</v>
      </c>
      <c r="K240" s="154">
        <f t="shared" si="200"/>
        <v>26594.400000000001</v>
      </c>
      <c r="L240" s="154">
        <f t="shared" si="200"/>
        <v>26594.400000000001</v>
      </c>
      <c r="M240" s="154">
        <f t="shared" si="200"/>
        <v>0</v>
      </c>
      <c r="N240" s="154">
        <f t="shared" si="200"/>
        <v>28651.200000000001</v>
      </c>
      <c r="O240" s="154">
        <f t="shared" si="200"/>
        <v>28651.200000000001</v>
      </c>
      <c r="P240" s="154">
        <f t="shared" si="200"/>
        <v>0</v>
      </c>
      <c r="Q240" s="154">
        <f t="shared" si="200"/>
        <v>18616.080000000002</v>
      </c>
      <c r="R240" s="154"/>
      <c r="S240" s="154"/>
      <c r="T240" s="154">
        <f t="shared" si="200"/>
        <v>0</v>
      </c>
      <c r="U240" s="154"/>
      <c r="V240" s="154"/>
      <c r="W240" s="154">
        <f t="shared" si="200"/>
        <v>22478.32</v>
      </c>
      <c r="X240" s="154"/>
      <c r="Y240" s="154"/>
      <c r="Z240" s="154">
        <f t="shared" si="200"/>
        <v>0</v>
      </c>
      <c r="AA240" s="154"/>
      <c r="AB240" s="154"/>
      <c r="AC240" s="154">
        <f t="shared" si="200"/>
        <v>14151.2</v>
      </c>
      <c r="AD240" s="154"/>
      <c r="AE240" s="154"/>
      <c r="AF240" s="154">
        <f t="shared" si="200"/>
        <v>0</v>
      </c>
      <c r="AG240" s="154"/>
      <c r="AH240" s="154"/>
      <c r="AI240" s="154">
        <f t="shared" si="200"/>
        <v>0</v>
      </c>
      <c r="AJ240" s="154"/>
      <c r="AK240" s="154"/>
      <c r="AL240" s="154">
        <f t="shared" si="200"/>
        <v>0</v>
      </c>
      <c r="AM240" s="154"/>
      <c r="AN240" s="154"/>
      <c r="AO240" s="167"/>
      <c r="AP240" s="167"/>
      <c r="AQ240" s="167"/>
      <c r="AR240" s="167"/>
      <c r="AS240" s="167"/>
      <c r="AT240" s="167"/>
      <c r="AU240" s="167"/>
      <c r="AV240" s="167"/>
      <c r="AW240" s="131"/>
      <c r="AX240" s="167"/>
      <c r="AY240" s="131"/>
      <c r="AZ240" s="131"/>
      <c r="BA240" s="131"/>
      <c r="BB240" s="167"/>
      <c r="BC240" s="167"/>
    </row>
    <row r="241" spans="1:55" s="168" customFormat="1" ht="31.5">
      <c r="A241" s="173" t="str">
        <f>A966</f>
        <v>a)</v>
      </c>
      <c r="B241" s="167" t="str">
        <f t="shared" si="200"/>
        <v>Các xã, thôn thực hiện theo Quyết định số 652/QĐ-TTg ngày 28/5/2022</v>
      </c>
      <c r="C241" s="167">
        <f t="shared" si="200"/>
        <v>0</v>
      </c>
      <c r="D241" s="154">
        <f t="shared" si="200"/>
        <v>24000</v>
      </c>
      <c r="E241" s="154">
        <f t="shared" si="200"/>
        <v>18051.2</v>
      </c>
      <c r="F241" s="154">
        <f t="shared" si="200"/>
        <v>0</v>
      </c>
      <c r="G241" s="154">
        <f t="shared" si="200"/>
        <v>0</v>
      </c>
      <c r="H241" s="154">
        <f t="shared" si="200"/>
        <v>18051.2</v>
      </c>
      <c r="I241" s="154">
        <f t="shared" si="200"/>
        <v>18051.2</v>
      </c>
      <c r="J241" s="154">
        <f t="shared" si="200"/>
        <v>0</v>
      </c>
      <c r="K241" s="154">
        <f t="shared" si="200"/>
        <v>10000</v>
      </c>
      <c r="L241" s="154">
        <f t="shared" si="200"/>
        <v>10000</v>
      </c>
      <c r="M241" s="154">
        <f t="shared" si="200"/>
        <v>0</v>
      </c>
      <c r="N241" s="154">
        <f t="shared" si="200"/>
        <v>8051.2</v>
      </c>
      <c r="O241" s="154">
        <f t="shared" si="200"/>
        <v>8051.2</v>
      </c>
      <c r="P241" s="154">
        <f t="shared" si="200"/>
        <v>0</v>
      </c>
      <c r="Q241" s="154">
        <f t="shared" si="200"/>
        <v>7000</v>
      </c>
      <c r="R241" s="154"/>
      <c r="S241" s="154"/>
      <c r="T241" s="154">
        <f t="shared" si="200"/>
        <v>0</v>
      </c>
      <c r="U241" s="154"/>
      <c r="V241" s="154"/>
      <c r="W241" s="154">
        <f t="shared" si="200"/>
        <v>7000</v>
      </c>
      <c r="X241" s="154"/>
      <c r="Y241" s="154"/>
      <c r="Z241" s="154">
        <f t="shared" si="200"/>
        <v>0</v>
      </c>
      <c r="AA241" s="154"/>
      <c r="AB241" s="154"/>
      <c r="AC241" s="154">
        <f t="shared" si="200"/>
        <v>4051.2</v>
      </c>
      <c r="AD241" s="154"/>
      <c r="AE241" s="154"/>
      <c r="AF241" s="154">
        <f t="shared" si="200"/>
        <v>0</v>
      </c>
      <c r="AG241" s="154"/>
      <c r="AH241" s="154"/>
      <c r="AI241" s="154">
        <f t="shared" si="200"/>
        <v>0</v>
      </c>
      <c r="AJ241" s="154"/>
      <c r="AK241" s="154"/>
      <c r="AL241" s="154">
        <f t="shared" si="200"/>
        <v>0</v>
      </c>
      <c r="AM241" s="154"/>
      <c r="AN241" s="154"/>
      <c r="AO241" s="154"/>
      <c r="AP241" s="154"/>
      <c r="AQ241" s="154"/>
      <c r="AR241" s="154"/>
      <c r="AS241" s="154"/>
      <c r="AT241" s="154"/>
      <c r="AU241" s="167"/>
      <c r="AV241" s="167"/>
      <c r="AW241" s="131"/>
      <c r="AX241" s="167"/>
      <c r="AY241" s="131"/>
      <c r="AZ241" s="131"/>
      <c r="BA241" s="131"/>
      <c r="BB241" s="167"/>
      <c r="BC241" s="167"/>
    </row>
    <row r="242" spans="1:55" s="168" customFormat="1" ht="15.75">
      <c r="A242" s="173" t="str">
        <f>A967</f>
        <v>*</v>
      </c>
      <c r="B242" s="167" t="str">
        <f t="shared" si="200"/>
        <v>Xã Búng Lao</v>
      </c>
      <c r="C242" s="167">
        <f t="shared" si="200"/>
        <v>0</v>
      </c>
      <c r="D242" s="154">
        <f t="shared" si="200"/>
        <v>10000</v>
      </c>
      <c r="E242" s="154">
        <f t="shared" si="200"/>
        <v>10000</v>
      </c>
      <c r="F242" s="154">
        <f t="shared" si="200"/>
        <v>0</v>
      </c>
      <c r="G242" s="154">
        <f t="shared" si="200"/>
        <v>0</v>
      </c>
      <c r="H242" s="154">
        <f t="shared" si="200"/>
        <v>10000</v>
      </c>
      <c r="I242" s="154">
        <f t="shared" si="200"/>
        <v>10000</v>
      </c>
      <c r="J242" s="154">
        <f t="shared" si="200"/>
        <v>0</v>
      </c>
      <c r="K242" s="154">
        <f t="shared" si="200"/>
        <v>10000</v>
      </c>
      <c r="L242" s="154">
        <f t="shared" si="200"/>
        <v>10000</v>
      </c>
      <c r="M242" s="154">
        <f t="shared" si="200"/>
        <v>0</v>
      </c>
      <c r="N242" s="154">
        <f t="shared" si="200"/>
        <v>0</v>
      </c>
      <c r="O242" s="154">
        <f t="shared" si="200"/>
        <v>0</v>
      </c>
      <c r="P242" s="154">
        <f t="shared" si="200"/>
        <v>0</v>
      </c>
      <c r="Q242" s="154">
        <f t="shared" si="200"/>
        <v>7000</v>
      </c>
      <c r="R242" s="154"/>
      <c r="S242" s="154"/>
      <c r="T242" s="154">
        <f t="shared" si="200"/>
        <v>0</v>
      </c>
      <c r="U242" s="154"/>
      <c r="V242" s="154"/>
      <c r="W242" s="154">
        <f t="shared" si="200"/>
        <v>3000</v>
      </c>
      <c r="X242" s="154"/>
      <c r="Y242" s="154"/>
      <c r="Z242" s="154">
        <f t="shared" si="200"/>
        <v>0</v>
      </c>
      <c r="AA242" s="154"/>
      <c r="AB242" s="154"/>
      <c r="AC242" s="154">
        <f t="shared" si="200"/>
        <v>0</v>
      </c>
      <c r="AD242" s="154"/>
      <c r="AE242" s="154"/>
      <c r="AF242" s="154">
        <f t="shared" si="200"/>
        <v>0</v>
      </c>
      <c r="AG242" s="154"/>
      <c r="AH242" s="154"/>
      <c r="AI242" s="154">
        <f t="shared" si="200"/>
        <v>0</v>
      </c>
      <c r="AJ242" s="154"/>
      <c r="AK242" s="154"/>
      <c r="AL242" s="154">
        <f t="shared" si="200"/>
        <v>0</v>
      </c>
      <c r="AM242" s="154"/>
      <c r="AN242" s="154"/>
      <c r="AO242" s="167">
        <f t="shared" ref="AO242:AT242" si="201">AO967</f>
        <v>0</v>
      </c>
      <c r="AP242" s="167">
        <f t="shared" si="201"/>
        <v>0</v>
      </c>
      <c r="AQ242" s="167">
        <f t="shared" si="201"/>
        <v>0</v>
      </c>
      <c r="AR242" s="167">
        <f t="shared" si="201"/>
        <v>0</v>
      </c>
      <c r="AS242" s="167">
        <f t="shared" si="201"/>
        <v>0</v>
      </c>
      <c r="AT242" s="167">
        <f t="shared" si="201"/>
        <v>0</v>
      </c>
      <c r="AU242" s="167"/>
      <c r="AV242" s="167"/>
      <c r="AW242" s="131"/>
      <c r="AX242" s="167"/>
      <c r="AY242" s="131"/>
      <c r="AZ242" s="131"/>
      <c r="BA242" s="131"/>
      <c r="BB242" s="167"/>
      <c r="BC242" s="167"/>
    </row>
    <row r="243" spans="1:55" s="168" customFormat="1" ht="15.75">
      <c r="A243" s="173" t="str">
        <f>A969</f>
        <v>*</v>
      </c>
      <c r="B243" s="167" t="str">
        <f t="shared" ref="B243:AL243" si="202">B969</f>
        <v>Xã Ẳng Tở</v>
      </c>
      <c r="C243" s="167">
        <f t="shared" si="202"/>
        <v>0</v>
      </c>
      <c r="D243" s="154">
        <f t="shared" si="202"/>
        <v>14000</v>
      </c>
      <c r="E243" s="154">
        <f t="shared" si="202"/>
        <v>8051.2</v>
      </c>
      <c r="F243" s="154">
        <f t="shared" si="202"/>
        <v>0</v>
      </c>
      <c r="G243" s="154">
        <f t="shared" si="202"/>
        <v>0</v>
      </c>
      <c r="H243" s="154">
        <f t="shared" si="202"/>
        <v>8051.2</v>
      </c>
      <c r="I243" s="154">
        <f t="shared" si="202"/>
        <v>8051.2</v>
      </c>
      <c r="J243" s="154">
        <f t="shared" si="202"/>
        <v>0</v>
      </c>
      <c r="K243" s="154">
        <f t="shared" si="202"/>
        <v>0</v>
      </c>
      <c r="L243" s="154">
        <f t="shared" si="202"/>
        <v>0</v>
      </c>
      <c r="M243" s="154">
        <f t="shared" si="202"/>
        <v>0</v>
      </c>
      <c r="N243" s="154">
        <f t="shared" si="202"/>
        <v>8051.2</v>
      </c>
      <c r="O243" s="154">
        <f t="shared" si="202"/>
        <v>8051.2</v>
      </c>
      <c r="P243" s="154">
        <f t="shared" si="202"/>
        <v>0</v>
      </c>
      <c r="Q243" s="154">
        <f t="shared" si="202"/>
        <v>0</v>
      </c>
      <c r="R243" s="154"/>
      <c r="S243" s="154"/>
      <c r="T243" s="154">
        <f t="shared" si="202"/>
        <v>0</v>
      </c>
      <c r="U243" s="154"/>
      <c r="V243" s="154"/>
      <c r="W243" s="154">
        <f t="shared" si="202"/>
        <v>4000</v>
      </c>
      <c r="X243" s="154"/>
      <c r="Y243" s="154"/>
      <c r="Z243" s="154">
        <f t="shared" si="202"/>
        <v>0</v>
      </c>
      <c r="AA243" s="154"/>
      <c r="AB243" s="154"/>
      <c r="AC243" s="154">
        <f t="shared" si="202"/>
        <v>4051.2</v>
      </c>
      <c r="AD243" s="154"/>
      <c r="AE243" s="154"/>
      <c r="AF243" s="154">
        <f t="shared" si="202"/>
        <v>0</v>
      </c>
      <c r="AG243" s="154"/>
      <c r="AH243" s="154"/>
      <c r="AI243" s="154">
        <f t="shared" si="202"/>
        <v>0</v>
      </c>
      <c r="AJ243" s="154"/>
      <c r="AK243" s="154"/>
      <c r="AL243" s="154">
        <f t="shared" si="202"/>
        <v>0</v>
      </c>
      <c r="AM243" s="154"/>
      <c r="AN243" s="154"/>
      <c r="AO243" s="154"/>
      <c r="AP243" s="154"/>
      <c r="AQ243" s="154"/>
      <c r="AR243" s="154"/>
      <c r="AS243" s="154"/>
      <c r="AT243" s="154"/>
      <c r="AU243" s="167"/>
      <c r="AV243" s="167"/>
      <c r="AW243" s="131"/>
      <c r="AX243" s="167"/>
      <c r="AY243" s="131"/>
      <c r="AZ243" s="131"/>
      <c r="BA243" s="131"/>
      <c r="BB243" s="167"/>
      <c r="BC243" s="167"/>
    </row>
    <row r="244" spans="1:55" s="168" customFormat="1" ht="15.75">
      <c r="A244" s="173" t="str">
        <f>A971</f>
        <v>b)</v>
      </c>
      <c r="B244" s="167" t="str">
        <f t="shared" ref="B244:AL244" si="203">B971</f>
        <v>Các xã còn lại</v>
      </c>
      <c r="C244" s="167">
        <f t="shared" si="203"/>
        <v>0</v>
      </c>
      <c r="D244" s="154">
        <f t="shared" si="203"/>
        <v>45000</v>
      </c>
      <c r="E244" s="154">
        <f t="shared" si="203"/>
        <v>37194.400000000001</v>
      </c>
      <c r="F244" s="154">
        <f t="shared" si="203"/>
        <v>0</v>
      </c>
      <c r="G244" s="154">
        <f t="shared" si="203"/>
        <v>0</v>
      </c>
      <c r="H244" s="154">
        <f t="shared" si="203"/>
        <v>37194.400000000001</v>
      </c>
      <c r="I244" s="154">
        <f t="shared" si="203"/>
        <v>37194.400000000001</v>
      </c>
      <c r="J244" s="154">
        <f t="shared" si="203"/>
        <v>0</v>
      </c>
      <c r="K244" s="154">
        <f t="shared" si="203"/>
        <v>16594.400000000001</v>
      </c>
      <c r="L244" s="154">
        <f t="shared" si="203"/>
        <v>16594.400000000001</v>
      </c>
      <c r="M244" s="154">
        <f t="shared" si="203"/>
        <v>0</v>
      </c>
      <c r="N244" s="154">
        <f t="shared" si="203"/>
        <v>20600</v>
      </c>
      <c r="O244" s="154">
        <f t="shared" si="203"/>
        <v>20600</v>
      </c>
      <c r="P244" s="154">
        <f t="shared" si="203"/>
        <v>0</v>
      </c>
      <c r="Q244" s="154">
        <f t="shared" si="203"/>
        <v>11616.08</v>
      </c>
      <c r="R244" s="154"/>
      <c r="S244" s="154"/>
      <c r="T244" s="154">
        <f t="shared" si="203"/>
        <v>0</v>
      </c>
      <c r="U244" s="154"/>
      <c r="V244" s="154"/>
      <c r="W244" s="154">
        <f t="shared" si="203"/>
        <v>15478.320000000002</v>
      </c>
      <c r="X244" s="154"/>
      <c r="Y244" s="154"/>
      <c r="Z244" s="154">
        <f t="shared" si="203"/>
        <v>0</v>
      </c>
      <c r="AA244" s="154"/>
      <c r="AB244" s="154"/>
      <c r="AC244" s="154">
        <f t="shared" si="203"/>
        <v>10100</v>
      </c>
      <c r="AD244" s="154"/>
      <c r="AE244" s="154"/>
      <c r="AF244" s="154">
        <f t="shared" si="203"/>
        <v>0</v>
      </c>
      <c r="AG244" s="154"/>
      <c r="AH244" s="154"/>
      <c r="AI244" s="154">
        <f t="shared" si="203"/>
        <v>0</v>
      </c>
      <c r="AJ244" s="154"/>
      <c r="AK244" s="154"/>
      <c r="AL244" s="154">
        <f t="shared" si="203"/>
        <v>0</v>
      </c>
      <c r="AM244" s="154"/>
      <c r="AN244" s="154"/>
      <c r="AO244" s="154"/>
      <c r="AP244" s="154"/>
      <c r="AQ244" s="154"/>
      <c r="AR244" s="154"/>
      <c r="AS244" s="154"/>
      <c r="AT244" s="154"/>
      <c r="AU244" s="167"/>
      <c r="AV244" s="167"/>
      <c r="AW244" s="131"/>
      <c r="AX244" s="167"/>
      <c r="AY244" s="131"/>
      <c r="AZ244" s="131"/>
      <c r="BA244" s="131"/>
      <c r="BB244" s="167"/>
      <c r="BC244" s="167"/>
    </row>
    <row r="245" spans="1:55" s="168" customFormat="1" ht="31.5">
      <c r="A245" s="173" t="str">
        <f>A978</f>
        <v>IV</v>
      </c>
      <c r="B245" s="167" t="str">
        <f t="shared" ref="B245:AT245" si="204">B978</f>
        <v>DỰ ÁN  5: Phát triển giáo dục đào tạo nâng cao chất lượng nguồn nhân lực</v>
      </c>
      <c r="C245" s="167">
        <f t="shared" si="204"/>
        <v>0</v>
      </c>
      <c r="D245" s="154">
        <f t="shared" si="204"/>
        <v>31737</v>
      </c>
      <c r="E245" s="154">
        <f t="shared" si="204"/>
        <v>31737</v>
      </c>
      <c r="F245" s="154">
        <f t="shared" si="204"/>
        <v>0</v>
      </c>
      <c r="G245" s="154">
        <f t="shared" si="204"/>
        <v>0</v>
      </c>
      <c r="H245" s="154">
        <f t="shared" si="204"/>
        <v>31737</v>
      </c>
      <c r="I245" s="154">
        <f t="shared" si="204"/>
        <v>31737</v>
      </c>
      <c r="J245" s="154">
        <f t="shared" si="204"/>
        <v>0</v>
      </c>
      <c r="K245" s="154">
        <f t="shared" si="204"/>
        <v>0</v>
      </c>
      <c r="L245" s="154">
        <f t="shared" si="204"/>
        <v>0</v>
      </c>
      <c r="M245" s="154">
        <f t="shared" si="204"/>
        <v>0</v>
      </c>
      <c r="N245" s="154">
        <f t="shared" si="204"/>
        <v>31737</v>
      </c>
      <c r="O245" s="154">
        <f t="shared" si="204"/>
        <v>31737</v>
      </c>
      <c r="P245" s="154">
        <f t="shared" si="204"/>
        <v>0</v>
      </c>
      <c r="Q245" s="154">
        <f t="shared" si="204"/>
        <v>0</v>
      </c>
      <c r="R245" s="154"/>
      <c r="S245" s="154"/>
      <c r="T245" s="154">
        <f t="shared" si="204"/>
        <v>0</v>
      </c>
      <c r="U245" s="154"/>
      <c r="V245" s="154"/>
      <c r="W245" s="154">
        <f t="shared" si="204"/>
        <v>5000</v>
      </c>
      <c r="X245" s="154"/>
      <c r="Y245" s="154"/>
      <c r="Z245" s="154">
        <f t="shared" si="204"/>
        <v>0</v>
      </c>
      <c r="AA245" s="154"/>
      <c r="AB245" s="154"/>
      <c r="AC245" s="154">
        <f t="shared" si="204"/>
        <v>18137</v>
      </c>
      <c r="AD245" s="154"/>
      <c r="AE245" s="154"/>
      <c r="AF245" s="154">
        <f t="shared" si="204"/>
        <v>0</v>
      </c>
      <c r="AG245" s="154"/>
      <c r="AH245" s="154"/>
      <c r="AI245" s="154">
        <f t="shared" si="204"/>
        <v>8600</v>
      </c>
      <c r="AJ245" s="154"/>
      <c r="AK245" s="154"/>
      <c r="AL245" s="154">
        <f t="shared" si="204"/>
        <v>0</v>
      </c>
      <c r="AM245" s="154"/>
      <c r="AN245" s="154"/>
      <c r="AO245" s="167">
        <f t="shared" si="204"/>
        <v>0</v>
      </c>
      <c r="AP245" s="167">
        <f t="shared" si="204"/>
        <v>0</v>
      </c>
      <c r="AQ245" s="167">
        <f t="shared" si="204"/>
        <v>0</v>
      </c>
      <c r="AR245" s="167">
        <f t="shared" si="204"/>
        <v>0</v>
      </c>
      <c r="AS245" s="167">
        <f t="shared" si="204"/>
        <v>0</v>
      </c>
      <c r="AT245" s="167">
        <f t="shared" si="204"/>
        <v>0</v>
      </c>
      <c r="AU245" s="167"/>
      <c r="AV245" s="167"/>
      <c r="AW245" s="131"/>
      <c r="AX245" s="167"/>
      <c r="AY245" s="131"/>
      <c r="AZ245" s="131"/>
      <c r="BA245" s="131"/>
      <c r="BB245" s="167"/>
      <c r="BC245" s="167"/>
    </row>
    <row r="246" spans="1:55" s="168" customFormat="1" ht="31.5">
      <c r="A246" s="173" t="str">
        <f>A980</f>
        <v>a)</v>
      </c>
      <c r="B246" s="167" t="str">
        <f t="shared" ref="B246:AL247" si="205">B980</f>
        <v xml:space="preserve">Các xã thực hiện theo Quyết định số 652/QĐ-TTg ngày 28/5/2022 </v>
      </c>
      <c r="C246" s="167">
        <f t="shared" si="205"/>
        <v>0</v>
      </c>
      <c r="D246" s="154">
        <f t="shared" si="205"/>
        <v>31737</v>
      </c>
      <c r="E246" s="154">
        <f t="shared" si="205"/>
        <v>31737</v>
      </c>
      <c r="F246" s="154">
        <f t="shared" si="205"/>
        <v>0</v>
      </c>
      <c r="G246" s="154">
        <f t="shared" si="205"/>
        <v>0</v>
      </c>
      <c r="H246" s="154">
        <f t="shared" si="205"/>
        <v>31737</v>
      </c>
      <c r="I246" s="154">
        <f t="shared" si="205"/>
        <v>31737</v>
      </c>
      <c r="J246" s="154">
        <f t="shared" si="205"/>
        <v>0</v>
      </c>
      <c r="K246" s="154">
        <f t="shared" si="205"/>
        <v>0</v>
      </c>
      <c r="L246" s="154">
        <f t="shared" si="205"/>
        <v>0</v>
      </c>
      <c r="M246" s="154">
        <f t="shared" si="205"/>
        <v>0</v>
      </c>
      <c r="N246" s="154">
        <f t="shared" si="205"/>
        <v>31737</v>
      </c>
      <c r="O246" s="154">
        <f t="shared" si="205"/>
        <v>31737</v>
      </c>
      <c r="P246" s="154">
        <f t="shared" si="205"/>
        <v>0</v>
      </c>
      <c r="Q246" s="154">
        <f t="shared" si="205"/>
        <v>0</v>
      </c>
      <c r="R246" s="154"/>
      <c r="S246" s="154"/>
      <c r="T246" s="154">
        <f t="shared" si="205"/>
        <v>0</v>
      </c>
      <c r="U246" s="154"/>
      <c r="V246" s="154"/>
      <c r="W246" s="154">
        <f t="shared" si="205"/>
        <v>5000</v>
      </c>
      <c r="X246" s="154"/>
      <c r="Y246" s="154"/>
      <c r="Z246" s="154">
        <f t="shared" si="205"/>
        <v>0</v>
      </c>
      <c r="AA246" s="154"/>
      <c r="AB246" s="154"/>
      <c r="AC246" s="154">
        <f t="shared" si="205"/>
        <v>18137</v>
      </c>
      <c r="AD246" s="154"/>
      <c r="AE246" s="154"/>
      <c r="AF246" s="154">
        <f t="shared" si="205"/>
        <v>0</v>
      </c>
      <c r="AG246" s="154"/>
      <c r="AH246" s="154"/>
      <c r="AI246" s="154">
        <f t="shared" si="205"/>
        <v>8600</v>
      </c>
      <c r="AJ246" s="154"/>
      <c r="AK246" s="154"/>
      <c r="AL246" s="154">
        <f t="shared" si="205"/>
        <v>0</v>
      </c>
      <c r="AM246" s="154"/>
      <c r="AN246" s="154"/>
      <c r="AO246" s="154"/>
      <c r="AP246" s="154"/>
      <c r="AQ246" s="154"/>
      <c r="AR246" s="154"/>
      <c r="AS246" s="154"/>
      <c r="AT246" s="154"/>
      <c r="AU246" s="167"/>
      <c r="AV246" s="167"/>
      <c r="AW246" s="131"/>
      <c r="AX246" s="167"/>
      <c r="AY246" s="131"/>
      <c r="AZ246" s="131"/>
      <c r="BA246" s="131"/>
      <c r="BB246" s="167"/>
      <c r="BC246" s="167"/>
    </row>
    <row r="247" spans="1:55" s="168" customFormat="1" ht="15.75">
      <c r="A247" s="173" t="str">
        <f>A981</f>
        <v>*</v>
      </c>
      <c r="B247" s="167" t="str">
        <f t="shared" si="205"/>
        <v>Xã Ảng Tở</v>
      </c>
      <c r="C247" s="167">
        <f t="shared" si="205"/>
        <v>0</v>
      </c>
      <c r="D247" s="154">
        <f t="shared" si="205"/>
        <v>15830</v>
      </c>
      <c r="E247" s="154">
        <f t="shared" si="205"/>
        <v>15830</v>
      </c>
      <c r="F247" s="154">
        <f t="shared" si="205"/>
        <v>0</v>
      </c>
      <c r="G247" s="154">
        <f t="shared" si="205"/>
        <v>0</v>
      </c>
      <c r="H247" s="154">
        <f t="shared" si="205"/>
        <v>15830</v>
      </c>
      <c r="I247" s="154">
        <f t="shared" si="205"/>
        <v>15830</v>
      </c>
      <c r="J247" s="154">
        <f t="shared" si="205"/>
        <v>0</v>
      </c>
      <c r="K247" s="154">
        <f t="shared" si="205"/>
        <v>0</v>
      </c>
      <c r="L247" s="154">
        <f t="shared" si="205"/>
        <v>0</v>
      </c>
      <c r="M247" s="154">
        <f t="shared" si="205"/>
        <v>0</v>
      </c>
      <c r="N247" s="154">
        <f t="shared" si="205"/>
        <v>15830</v>
      </c>
      <c r="O247" s="154">
        <f t="shared" si="205"/>
        <v>15830</v>
      </c>
      <c r="P247" s="154">
        <f t="shared" si="205"/>
        <v>0</v>
      </c>
      <c r="Q247" s="154">
        <f t="shared" si="205"/>
        <v>0</v>
      </c>
      <c r="R247" s="154"/>
      <c r="S247" s="154"/>
      <c r="T247" s="154">
        <f t="shared" si="205"/>
        <v>0</v>
      </c>
      <c r="U247" s="154"/>
      <c r="V247" s="154"/>
      <c r="W247" s="154">
        <f t="shared" si="205"/>
        <v>5000</v>
      </c>
      <c r="X247" s="154"/>
      <c r="Y247" s="154"/>
      <c r="Z247" s="154">
        <f t="shared" si="205"/>
        <v>0</v>
      </c>
      <c r="AA247" s="154"/>
      <c r="AB247" s="154"/>
      <c r="AC247" s="154">
        <f t="shared" si="205"/>
        <v>6930</v>
      </c>
      <c r="AD247" s="154"/>
      <c r="AE247" s="154"/>
      <c r="AF247" s="154">
        <f t="shared" si="205"/>
        <v>0</v>
      </c>
      <c r="AG247" s="154"/>
      <c r="AH247" s="154"/>
      <c r="AI247" s="154">
        <f t="shared" si="205"/>
        <v>3900</v>
      </c>
      <c r="AJ247" s="154"/>
      <c r="AK247" s="154"/>
      <c r="AL247" s="154">
        <f t="shared" si="205"/>
        <v>0</v>
      </c>
      <c r="AM247" s="154"/>
      <c r="AN247" s="154"/>
      <c r="AO247" s="154"/>
      <c r="AP247" s="154"/>
      <c r="AQ247" s="154"/>
      <c r="AR247" s="154"/>
      <c r="AS247" s="154"/>
      <c r="AT247" s="154"/>
      <c r="AU247" s="167"/>
      <c r="AV247" s="167"/>
      <c r="AW247" s="131"/>
      <c r="AX247" s="167"/>
      <c r="AY247" s="131"/>
      <c r="AZ247" s="131"/>
      <c r="BA247" s="131"/>
      <c r="BB247" s="167"/>
      <c r="BC247" s="167"/>
    </row>
    <row r="248" spans="1:55" s="168" customFormat="1" ht="15.75">
      <c r="A248" s="173" t="str">
        <f>A985</f>
        <v xml:space="preserve">* </v>
      </c>
      <c r="B248" s="167" t="str">
        <f t="shared" ref="B248:AL248" si="206">B985</f>
        <v>Xã Ảng Cang</v>
      </c>
      <c r="C248" s="167">
        <f t="shared" si="206"/>
        <v>0</v>
      </c>
      <c r="D248" s="154">
        <f t="shared" si="206"/>
        <v>10607</v>
      </c>
      <c r="E248" s="154">
        <f t="shared" si="206"/>
        <v>10607</v>
      </c>
      <c r="F248" s="154">
        <f t="shared" si="206"/>
        <v>0</v>
      </c>
      <c r="G248" s="154">
        <f t="shared" si="206"/>
        <v>0</v>
      </c>
      <c r="H248" s="154">
        <f t="shared" si="206"/>
        <v>10607</v>
      </c>
      <c r="I248" s="154">
        <f t="shared" si="206"/>
        <v>10607</v>
      </c>
      <c r="J248" s="154">
        <f t="shared" si="206"/>
        <v>0</v>
      </c>
      <c r="K248" s="154">
        <f t="shared" si="206"/>
        <v>0</v>
      </c>
      <c r="L248" s="154">
        <f t="shared" si="206"/>
        <v>0</v>
      </c>
      <c r="M248" s="154">
        <f t="shared" si="206"/>
        <v>0</v>
      </c>
      <c r="N248" s="154">
        <f t="shared" si="206"/>
        <v>10607</v>
      </c>
      <c r="O248" s="154">
        <f t="shared" si="206"/>
        <v>10607</v>
      </c>
      <c r="P248" s="154">
        <f t="shared" si="206"/>
        <v>0</v>
      </c>
      <c r="Q248" s="154">
        <f t="shared" si="206"/>
        <v>0</v>
      </c>
      <c r="R248" s="154"/>
      <c r="S248" s="154"/>
      <c r="T248" s="154">
        <f t="shared" si="206"/>
        <v>0</v>
      </c>
      <c r="U248" s="154"/>
      <c r="V248" s="154"/>
      <c r="W248" s="154">
        <f t="shared" si="206"/>
        <v>0</v>
      </c>
      <c r="X248" s="154"/>
      <c r="Y248" s="154"/>
      <c r="Z248" s="154">
        <f t="shared" si="206"/>
        <v>0</v>
      </c>
      <c r="AA248" s="154"/>
      <c r="AB248" s="154"/>
      <c r="AC248" s="154">
        <f t="shared" si="206"/>
        <v>8107</v>
      </c>
      <c r="AD248" s="154"/>
      <c r="AE248" s="154"/>
      <c r="AF248" s="154">
        <f t="shared" si="206"/>
        <v>0</v>
      </c>
      <c r="AG248" s="154"/>
      <c r="AH248" s="154"/>
      <c r="AI248" s="154">
        <f t="shared" si="206"/>
        <v>2500</v>
      </c>
      <c r="AJ248" s="154"/>
      <c r="AK248" s="154"/>
      <c r="AL248" s="154">
        <f t="shared" si="206"/>
        <v>0</v>
      </c>
      <c r="AM248" s="154"/>
      <c r="AN248" s="154"/>
      <c r="AO248" s="154"/>
      <c r="AP248" s="154"/>
      <c r="AQ248" s="154"/>
      <c r="AR248" s="154"/>
      <c r="AS248" s="154"/>
      <c r="AT248" s="154"/>
      <c r="AU248" s="167"/>
      <c r="AV248" s="167"/>
      <c r="AW248" s="131"/>
      <c r="AX248" s="167"/>
      <c r="AY248" s="131"/>
      <c r="AZ248" s="131"/>
      <c r="BA248" s="131"/>
      <c r="BB248" s="167"/>
      <c r="BC248" s="167"/>
    </row>
    <row r="249" spans="1:55" s="168" customFormat="1" ht="15.75">
      <c r="A249" s="173" t="str">
        <f>A993</f>
        <v xml:space="preserve">* </v>
      </c>
      <c r="B249" s="167" t="str">
        <f t="shared" ref="B249:AL249" si="207">B993</f>
        <v>Xã Búng Lao</v>
      </c>
      <c r="C249" s="167">
        <f t="shared" si="207"/>
        <v>0</v>
      </c>
      <c r="D249" s="154">
        <f t="shared" si="207"/>
        <v>5300</v>
      </c>
      <c r="E249" s="154">
        <f t="shared" si="207"/>
        <v>5300</v>
      </c>
      <c r="F249" s="154">
        <f t="shared" si="207"/>
        <v>0</v>
      </c>
      <c r="G249" s="154">
        <f t="shared" si="207"/>
        <v>0</v>
      </c>
      <c r="H249" s="154">
        <f t="shared" si="207"/>
        <v>5300</v>
      </c>
      <c r="I249" s="154">
        <f t="shared" si="207"/>
        <v>5300</v>
      </c>
      <c r="J249" s="154">
        <f t="shared" si="207"/>
        <v>0</v>
      </c>
      <c r="K249" s="154">
        <f t="shared" si="207"/>
        <v>0</v>
      </c>
      <c r="L249" s="154">
        <f t="shared" si="207"/>
        <v>0</v>
      </c>
      <c r="M249" s="154">
        <f t="shared" si="207"/>
        <v>0</v>
      </c>
      <c r="N249" s="154">
        <f t="shared" si="207"/>
        <v>5300</v>
      </c>
      <c r="O249" s="154">
        <f t="shared" si="207"/>
        <v>5300</v>
      </c>
      <c r="P249" s="154">
        <f t="shared" si="207"/>
        <v>0</v>
      </c>
      <c r="Q249" s="154">
        <f t="shared" si="207"/>
        <v>0</v>
      </c>
      <c r="R249" s="154"/>
      <c r="S249" s="154"/>
      <c r="T249" s="154">
        <f t="shared" si="207"/>
        <v>0</v>
      </c>
      <c r="U249" s="154"/>
      <c r="V249" s="154"/>
      <c r="W249" s="154">
        <f t="shared" si="207"/>
        <v>0</v>
      </c>
      <c r="X249" s="154"/>
      <c r="Y249" s="154"/>
      <c r="Z249" s="154">
        <f t="shared" si="207"/>
        <v>0</v>
      </c>
      <c r="AA249" s="154"/>
      <c r="AB249" s="154"/>
      <c r="AC249" s="154">
        <f t="shared" si="207"/>
        <v>3100</v>
      </c>
      <c r="AD249" s="154"/>
      <c r="AE249" s="154"/>
      <c r="AF249" s="154">
        <f t="shared" si="207"/>
        <v>0</v>
      </c>
      <c r="AG249" s="154"/>
      <c r="AH249" s="154"/>
      <c r="AI249" s="154">
        <f t="shared" si="207"/>
        <v>2200</v>
      </c>
      <c r="AJ249" s="154"/>
      <c r="AK249" s="154"/>
      <c r="AL249" s="154">
        <f t="shared" si="207"/>
        <v>0</v>
      </c>
      <c r="AM249" s="154"/>
      <c r="AN249" s="154"/>
      <c r="AO249" s="154"/>
      <c r="AP249" s="154"/>
      <c r="AQ249" s="154"/>
      <c r="AR249" s="154"/>
      <c r="AS249" s="154"/>
      <c r="AT249" s="154"/>
      <c r="AU249" s="167"/>
      <c r="AV249" s="167"/>
      <c r="AW249" s="131"/>
      <c r="AX249" s="167"/>
      <c r="AY249" s="131"/>
      <c r="AZ249" s="131"/>
      <c r="BA249" s="131"/>
      <c r="BB249" s="167"/>
      <c r="BC249" s="167"/>
    </row>
    <row r="250" spans="1:55" s="168" customFormat="1" ht="15.75">
      <c r="A250" s="173" t="str">
        <f>A997</f>
        <v>b)</v>
      </c>
      <c r="B250" s="167" t="str">
        <f t="shared" ref="B250:AT251" si="208">B997</f>
        <v>Các xã còn lại</v>
      </c>
      <c r="C250" s="167">
        <f t="shared" si="208"/>
        <v>0</v>
      </c>
      <c r="D250" s="154">
        <f t="shared" si="208"/>
        <v>0</v>
      </c>
      <c r="E250" s="154">
        <f t="shared" si="208"/>
        <v>0</v>
      </c>
      <c r="F250" s="154">
        <f t="shared" si="208"/>
        <v>0</v>
      </c>
      <c r="G250" s="154">
        <f t="shared" si="208"/>
        <v>0</v>
      </c>
      <c r="H250" s="154">
        <f t="shared" si="208"/>
        <v>0</v>
      </c>
      <c r="I250" s="154">
        <f t="shared" si="208"/>
        <v>0</v>
      </c>
      <c r="J250" s="154">
        <f t="shared" si="208"/>
        <v>0</v>
      </c>
      <c r="K250" s="154">
        <f t="shared" si="208"/>
        <v>0</v>
      </c>
      <c r="L250" s="154">
        <f t="shared" si="208"/>
        <v>0</v>
      </c>
      <c r="M250" s="154">
        <f t="shared" si="208"/>
        <v>0</v>
      </c>
      <c r="N250" s="154">
        <f t="shared" si="208"/>
        <v>0</v>
      </c>
      <c r="O250" s="154">
        <f t="shared" si="208"/>
        <v>0</v>
      </c>
      <c r="P250" s="154">
        <f t="shared" si="208"/>
        <v>0</v>
      </c>
      <c r="Q250" s="154">
        <f t="shared" si="208"/>
        <v>0</v>
      </c>
      <c r="R250" s="154"/>
      <c r="S250" s="154"/>
      <c r="T250" s="154">
        <f t="shared" si="208"/>
        <v>0</v>
      </c>
      <c r="U250" s="154"/>
      <c r="V250" s="154"/>
      <c r="W250" s="154">
        <f t="shared" si="208"/>
        <v>0</v>
      </c>
      <c r="X250" s="154"/>
      <c r="Y250" s="154"/>
      <c r="Z250" s="154">
        <f t="shared" si="208"/>
        <v>0</v>
      </c>
      <c r="AA250" s="154"/>
      <c r="AB250" s="154"/>
      <c r="AC250" s="154">
        <f t="shared" si="208"/>
        <v>0</v>
      </c>
      <c r="AD250" s="154"/>
      <c r="AE250" s="154"/>
      <c r="AF250" s="154">
        <f t="shared" si="208"/>
        <v>0</v>
      </c>
      <c r="AG250" s="154"/>
      <c r="AH250" s="154"/>
      <c r="AI250" s="154">
        <f t="shared" si="208"/>
        <v>0</v>
      </c>
      <c r="AJ250" s="154"/>
      <c r="AK250" s="154"/>
      <c r="AL250" s="154">
        <f t="shared" si="208"/>
        <v>0</v>
      </c>
      <c r="AM250" s="154"/>
      <c r="AN250" s="154"/>
      <c r="AO250" s="167">
        <f t="shared" si="208"/>
        <v>0</v>
      </c>
      <c r="AP250" s="167">
        <f t="shared" si="208"/>
        <v>0</v>
      </c>
      <c r="AQ250" s="167">
        <f t="shared" si="208"/>
        <v>0</v>
      </c>
      <c r="AR250" s="167">
        <f t="shared" si="208"/>
        <v>0</v>
      </c>
      <c r="AS250" s="167">
        <f t="shared" si="208"/>
        <v>0</v>
      </c>
      <c r="AT250" s="167">
        <f t="shared" si="208"/>
        <v>0</v>
      </c>
      <c r="AU250" s="167"/>
      <c r="AV250" s="167"/>
      <c r="AW250" s="131"/>
      <c r="AX250" s="167"/>
      <c r="AY250" s="131"/>
      <c r="AZ250" s="131"/>
      <c r="BA250" s="131"/>
      <c r="BB250" s="167"/>
      <c r="BC250" s="167"/>
    </row>
    <row r="251" spans="1:55" s="168" customFormat="1" ht="47.25">
      <c r="A251" s="173" t="str">
        <f>A998</f>
        <v>IV</v>
      </c>
      <c r="B251" s="167" t="str">
        <f t="shared" si="208"/>
        <v>DỰ ÁN 6: Bảo tồn phát huy giá trị văn hóa truyền thống tốt đẹp của các dân tộc thiểu số gắn với phát triển du lịch</v>
      </c>
      <c r="C251" s="167">
        <f t="shared" si="208"/>
        <v>0</v>
      </c>
      <c r="D251" s="154">
        <f t="shared" si="208"/>
        <v>1694</v>
      </c>
      <c r="E251" s="154">
        <f t="shared" si="208"/>
        <v>1694</v>
      </c>
      <c r="F251" s="154">
        <f t="shared" si="208"/>
        <v>0</v>
      </c>
      <c r="G251" s="154">
        <f t="shared" si="208"/>
        <v>0</v>
      </c>
      <c r="H251" s="154">
        <f t="shared" si="208"/>
        <v>1694</v>
      </c>
      <c r="I251" s="154">
        <f t="shared" si="208"/>
        <v>1694</v>
      </c>
      <c r="J251" s="154">
        <f t="shared" si="208"/>
        <v>0</v>
      </c>
      <c r="K251" s="154">
        <f t="shared" si="208"/>
        <v>0</v>
      </c>
      <c r="L251" s="154">
        <f t="shared" si="208"/>
        <v>0</v>
      </c>
      <c r="M251" s="154">
        <f t="shared" si="208"/>
        <v>0</v>
      </c>
      <c r="N251" s="154">
        <f t="shared" si="208"/>
        <v>1694</v>
      </c>
      <c r="O251" s="154">
        <f t="shared" si="208"/>
        <v>1694</v>
      </c>
      <c r="P251" s="154">
        <f t="shared" si="208"/>
        <v>0</v>
      </c>
      <c r="Q251" s="154">
        <f t="shared" si="208"/>
        <v>0</v>
      </c>
      <c r="R251" s="154"/>
      <c r="S251" s="154"/>
      <c r="T251" s="154">
        <f t="shared" si="208"/>
        <v>0</v>
      </c>
      <c r="U251" s="154"/>
      <c r="V251" s="154"/>
      <c r="W251" s="154">
        <f t="shared" si="208"/>
        <v>1694</v>
      </c>
      <c r="X251" s="154"/>
      <c r="Y251" s="154"/>
      <c r="Z251" s="154">
        <f t="shared" si="208"/>
        <v>0</v>
      </c>
      <c r="AA251" s="154"/>
      <c r="AB251" s="154"/>
      <c r="AC251" s="154">
        <f t="shared" si="208"/>
        <v>0</v>
      </c>
      <c r="AD251" s="154"/>
      <c r="AE251" s="154"/>
      <c r="AF251" s="154">
        <f t="shared" si="208"/>
        <v>0</v>
      </c>
      <c r="AG251" s="154"/>
      <c r="AH251" s="154"/>
      <c r="AI251" s="154">
        <f t="shared" si="208"/>
        <v>0</v>
      </c>
      <c r="AJ251" s="154"/>
      <c r="AK251" s="154"/>
      <c r="AL251" s="154">
        <f t="shared" si="208"/>
        <v>0</v>
      </c>
      <c r="AM251" s="154"/>
      <c r="AN251" s="154"/>
      <c r="AO251" s="167">
        <f t="shared" si="208"/>
        <v>0</v>
      </c>
      <c r="AP251" s="167">
        <f t="shared" si="208"/>
        <v>0</v>
      </c>
      <c r="AQ251" s="167">
        <f t="shared" si="208"/>
        <v>0</v>
      </c>
      <c r="AR251" s="167">
        <f t="shared" si="208"/>
        <v>0</v>
      </c>
      <c r="AS251" s="167">
        <f t="shared" si="208"/>
        <v>0</v>
      </c>
      <c r="AT251" s="167">
        <f t="shared" si="208"/>
        <v>0</v>
      </c>
      <c r="AU251" s="167"/>
      <c r="AV251" s="167"/>
      <c r="AW251" s="131"/>
      <c r="AX251" s="167"/>
      <c r="AY251" s="131"/>
      <c r="AZ251" s="131"/>
      <c r="BA251" s="131"/>
      <c r="BB251" s="167"/>
      <c r="BC251" s="167"/>
    </row>
    <row r="252" spans="1:55" s="165" customFormat="1" ht="15.75">
      <c r="A252" s="169" t="s">
        <v>86</v>
      </c>
      <c r="B252" s="162" t="str">
        <f>B1003</f>
        <v>HUYỆN MƯỜNG NHÉ</v>
      </c>
      <c r="C252" s="162">
        <f t="shared" ref="C252:AT252" si="209">C1003</f>
        <v>0</v>
      </c>
      <c r="D252" s="163">
        <f t="shared" si="209"/>
        <v>310101.75</v>
      </c>
      <c r="E252" s="163">
        <f t="shared" si="209"/>
        <v>284691</v>
      </c>
      <c r="F252" s="163">
        <f t="shared" si="209"/>
        <v>0</v>
      </c>
      <c r="G252" s="163">
        <f t="shared" si="209"/>
        <v>0</v>
      </c>
      <c r="H252" s="163">
        <f t="shared" si="209"/>
        <v>291160.75</v>
      </c>
      <c r="I252" s="163">
        <f t="shared" si="209"/>
        <v>281479</v>
      </c>
      <c r="J252" s="163">
        <f t="shared" si="209"/>
        <v>9681.75</v>
      </c>
      <c r="K252" s="163">
        <f t="shared" si="209"/>
        <v>87844</v>
      </c>
      <c r="L252" s="163">
        <f t="shared" si="209"/>
        <v>87844</v>
      </c>
      <c r="M252" s="163">
        <f t="shared" si="209"/>
        <v>0</v>
      </c>
      <c r="N252" s="163">
        <f t="shared" si="209"/>
        <v>203316.75</v>
      </c>
      <c r="O252" s="163">
        <f t="shared" si="209"/>
        <v>193635</v>
      </c>
      <c r="P252" s="163">
        <f t="shared" si="209"/>
        <v>9681.75</v>
      </c>
      <c r="Q252" s="163">
        <f t="shared" si="209"/>
        <v>52489.799999999996</v>
      </c>
      <c r="R252" s="163"/>
      <c r="S252" s="163"/>
      <c r="T252" s="163">
        <f t="shared" si="209"/>
        <v>0</v>
      </c>
      <c r="U252" s="163"/>
      <c r="V252" s="163"/>
      <c r="W252" s="163">
        <f t="shared" si="209"/>
        <v>77038.200000000012</v>
      </c>
      <c r="X252" s="163"/>
      <c r="Y252" s="163"/>
      <c r="Z252" s="163">
        <f t="shared" si="209"/>
        <v>0</v>
      </c>
      <c r="AA252" s="163"/>
      <c r="AB252" s="163"/>
      <c r="AC252" s="163">
        <f t="shared" si="209"/>
        <v>76241</v>
      </c>
      <c r="AD252" s="163"/>
      <c r="AE252" s="163"/>
      <c r="AF252" s="163">
        <f t="shared" si="209"/>
        <v>0</v>
      </c>
      <c r="AG252" s="163"/>
      <c r="AH252" s="163"/>
      <c r="AI252" s="163">
        <f t="shared" si="209"/>
        <v>75710</v>
      </c>
      <c r="AJ252" s="163"/>
      <c r="AK252" s="163"/>
      <c r="AL252" s="163">
        <f t="shared" si="209"/>
        <v>0</v>
      </c>
      <c r="AM252" s="163"/>
      <c r="AN252" s="163"/>
      <c r="AO252" s="163">
        <f t="shared" si="209"/>
        <v>0</v>
      </c>
      <c r="AP252" s="163">
        <f t="shared" si="209"/>
        <v>0</v>
      </c>
      <c r="AQ252" s="163">
        <f t="shared" si="209"/>
        <v>0</v>
      </c>
      <c r="AR252" s="163">
        <f t="shared" si="209"/>
        <v>0</v>
      </c>
      <c r="AS252" s="163">
        <f t="shared" si="209"/>
        <v>0</v>
      </c>
      <c r="AT252" s="163">
        <f t="shared" si="209"/>
        <v>0</v>
      </c>
      <c r="AU252" s="162"/>
      <c r="AV252" s="162"/>
      <c r="AW252" s="160"/>
      <c r="AX252" s="162"/>
      <c r="AY252" s="160"/>
      <c r="AZ252" s="160"/>
      <c r="BA252" s="160"/>
      <c r="BB252" s="162"/>
      <c r="BC252" s="162"/>
    </row>
    <row r="253" spans="1:55" s="165" customFormat="1" ht="31.5">
      <c r="A253" s="147" t="s">
        <v>612</v>
      </c>
      <c r="B253" s="158" t="s">
        <v>613</v>
      </c>
      <c r="C253" s="162"/>
      <c r="D253" s="163">
        <f>D263+D274+D295+D301+D287</f>
        <v>182718</v>
      </c>
      <c r="E253" s="163">
        <f t="shared" ref="E253:M253" si="210">E263+E274+E295+E301+E287</f>
        <v>169989</v>
      </c>
      <c r="F253" s="163">
        <f t="shared" si="210"/>
        <v>0</v>
      </c>
      <c r="G253" s="163">
        <f t="shared" si="210"/>
        <v>0</v>
      </c>
      <c r="H253" s="163">
        <f t="shared" si="210"/>
        <v>166777</v>
      </c>
      <c r="I253" s="163">
        <f t="shared" si="210"/>
        <v>166777</v>
      </c>
      <c r="J253" s="163">
        <f t="shared" si="210"/>
        <v>0</v>
      </c>
      <c r="K253" s="163">
        <f t="shared" si="210"/>
        <v>35816</v>
      </c>
      <c r="L253" s="163">
        <f t="shared" si="210"/>
        <v>35816</v>
      </c>
      <c r="M253" s="163">
        <f t="shared" si="210"/>
        <v>0</v>
      </c>
      <c r="N253" s="163">
        <f>N263+N274+N295+N301+N287</f>
        <v>130961</v>
      </c>
      <c r="O253" s="163">
        <f t="shared" ref="O253:AI253" si="211">O263+O274+O295+O301+O287</f>
        <v>130961</v>
      </c>
      <c r="P253" s="163">
        <f t="shared" si="211"/>
        <v>0</v>
      </c>
      <c r="Q253" s="163">
        <f t="shared" si="211"/>
        <v>23570.199999999997</v>
      </c>
      <c r="R253" s="163"/>
      <c r="S253" s="163"/>
      <c r="T253" s="163">
        <f t="shared" si="211"/>
        <v>0</v>
      </c>
      <c r="U253" s="163"/>
      <c r="V253" s="163"/>
      <c r="W253" s="163">
        <f t="shared" si="211"/>
        <v>40245.800000000003</v>
      </c>
      <c r="X253" s="163"/>
      <c r="Y253" s="163"/>
      <c r="Z253" s="163">
        <f t="shared" si="211"/>
        <v>0</v>
      </c>
      <c r="AA253" s="163"/>
      <c r="AB253" s="163"/>
      <c r="AC253" s="163">
        <f t="shared" si="211"/>
        <v>53351</v>
      </c>
      <c r="AD253" s="163"/>
      <c r="AE253" s="163"/>
      <c r="AF253" s="163">
        <f t="shared" si="211"/>
        <v>0</v>
      </c>
      <c r="AG253" s="163"/>
      <c r="AH253" s="163"/>
      <c r="AI253" s="163">
        <f t="shared" si="211"/>
        <v>49610</v>
      </c>
      <c r="AJ253" s="163"/>
      <c r="AK253" s="163"/>
      <c r="AL253" s="163">
        <f t="shared" ref="AL253" si="212">AL263+AL274+AL295+AL301</f>
        <v>0</v>
      </c>
      <c r="AM253" s="163"/>
      <c r="AN253" s="163"/>
      <c r="AO253" s="163"/>
      <c r="AP253" s="163"/>
      <c r="AQ253" s="163"/>
      <c r="AR253" s="163"/>
      <c r="AS253" s="163"/>
      <c r="AT253" s="163"/>
      <c r="AU253" s="162"/>
      <c r="AV253" s="162"/>
      <c r="AW253" s="160"/>
      <c r="AX253" s="162"/>
      <c r="AY253" s="160"/>
      <c r="AZ253" s="160"/>
      <c r="BA253" s="160"/>
      <c r="BB253" s="162"/>
      <c r="BC253" s="162"/>
    </row>
    <row r="254" spans="1:55" s="168" customFormat="1" ht="15.75">
      <c r="A254" s="128">
        <v>1</v>
      </c>
      <c r="B254" s="174" t="s">
        <v>653</v>
      </c>
      <c r="C254" s="167"/>
      <c r="D254" s="154">
        <f>D264+D275+D289</f>
        <v>50551</v>
      </c>
      <c r="E254" s="154">
        <f t="shared" ref="E254:M254" si="213">E264+E275+E289</f>
        <v>50551</v>
      </c>
      <c r="F254" s="154">
        <f t="shared" si="213"/>
        <v>0</v>
      </c>
      <c r="G254" s="154">
        <f t="shared" si="213"/>
        <v>0</v>
      </c>
      <c r="H254" s="154">
        <f t="shared" si="213"/>
        <v>50551</v>
      </c>
      <c r="I254" s="154">
        <f t="shared" si="213"/>
        <v>50551</v>
      </c>
      <c r="J254" s="154">
        <f t="shared" si="213"/>
        <v>0</v>
      </c>
      <c r="K254" s="154">
        <f t="shared" si="213"/>
        <v>0</v>
      </c>
      <c r="L254" s="154">
        <f t="shared" si="213"/>
        <v>0</v>
      </c>
      <c r="M254" s="154">
        <f t="shared" si="213"/>
        <v>0</v>
      </c>
      <c r="N254" s="154">
        <f>N264+N275+N289</f>
        <v>50551</v>
      </c>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67"/>
      <c r="AV254" s="167"/>
      <c r="AW254" s="131"/>
      <c r="AX254" s="167"/>
      <c r="AY254" s="131"/>
      <c r="AZ254" s="131"/>
      <c r="BA254" s="131"/>
      <c r="BB254" s="167"/>
      <c r="BC254" s="167"/>
    </row>
    <row r="255" spans="1:55" s="168" customFormat="1" ht="15.75">
      <c r="A255" s="128">
        <v>2</v>
      </c>
      <c r="B255" s="174" t="s">
        <v>654</v>
      </c>
      <c r="C255" s="167"/>
      <c r="D255" s="154">
        <f>D265+D276+D302+D291</f>
        <v>47092</v>
      </c>
      <c r="E255" s="154">
        <f t="shared" ref="E255:M255" si="214">E265+E276+E302+E291</f>
        <v>47092</v>
      </c>
      <c r="F255" s="154">
        <f t="shared" si="214"/>
        <v>0</v>
      </c>
      <c r="G255" s="154">
        <f t="shared" si="214"/>
        <v>0</v>
      </c>
      <c r="H255" s="154">
        <f t="shared" si="214"/>
        <v>43880</v>
      </c>
      <c r="I255" s="154">
        <f t="shared" si="214"/>
        <v>43880</v>
      </c>
      <c r="J255" s="154">
        <f t="shared" si="214"/>
        <v>0</v>
      </c>
      <c r="K255" s="154">
        <f t="shared" si="214"/>
        <v>23288</v>
      </c>
      <c r="L255" s="154">
        <f t="shared" si="214"/>
        <v>23288</v>
      </c>
      <c r="M255" s="154">
        <f t="shared" si="214"/>
        <v>0</v>
      </c>
      <c r="N255" s="154">
        <f>N265+N276+N302+N291</f>
        <v>20592</v>
      </c>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67"/>
      <c r="AV255" s="167"/>
      <c r="AW255" s="131"/>
      <c r="AX255" s="167"/>
      <c r="AY255" s="131"/>
      <c r="AZ255" s="131"/>
      <c r="BA255" s="131"/>
      <c r="BB255" s="167"/>
      <c r="BC255" s="167"/>
    </row>
    <row r="256" spans="1:55" s="168" customFormat="1" ht="15.75">
      <c r="A256" s="128">
        <v>3</v>
      </c>
      <c r="B256" s="174" t="s">
        <v>655</v>
      </c>
      <c r="C256" s="167"/>
      <c r="D256" s="154">
        <f>D266+D277+D296+D292</f>
        <v>39995</v>
      </c>
      <c r="E256" s="154">
        <f t="shared" ref="E256:M256" si="215">E266+E277+E296+E292</f>
        <v>36181</v>
      </c>
      <c r="F256" s="154">
        <f t="shared" si="215"/>
        <v>0</v>
      </c>
      <c r="G256" s="154">
        <f t="shared" si="215"/>
        <v>0</v>
      </c>
      <c r="H256" s="154">
        <f t="shared" si="215"/>
        <v>36181</v>
      </c>
      <c r="I256" s="154">
        <f t="shared" si="215"/>
        <v>36181</v>
      </c>
      <c r="J256" s="154">
        <f t="shared" si="215"/>
        <v>0</v>
      </c>
      <c r="K256" s="154">
        <f t="shared" si="215"/>
        <v>12528</v>
      </c>
      <c r="L256" s="154">
        <f t="shared" si="215"/>
        <v>12528</v>
      </c>
      <c r="M256" s="154">
        <f t="shared" si="215"/>
        <v>0</v>
      </c>
      <c r="N256" s="154">
        <f>N266+N277+N296+N292</f>
        <v>23653</v>
      </c>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67"/>
      <c r="AV256" s="167"/>
      <c r="AW256" s="131"/>
      <c r="AX256" s="167"/>
      <c r="AY256" s="131"/>
      <c r="AZ256" s="131"/>
      <c r="BA256" s="131"/>
      <c r="BB256" s="167"/>
      <c r="BC256" s="167"/>
    </row>
    <row r="257" spans="1:55" s="168" customFormat="1" ht="15.75">
      <c r="A257" s="128">
        <v>4</v>
      </c>
      <c r="B257" s="174" t="s">
        <v>656</v>
      </c>
      <c r="C257" s="167"/>
      <c r="D257" s="154">
        <f>D267+D278+D288</f>
        <v>11980</v>
      </c>
      <c r="E257" s="154">
        <f t="shared" ref="E257:M257" si="216">E267+E278+E288</f>
        <v>11980</v>
      </c>
      <c r="F257" s="154">
        <f t="shared" si="216"/>
        <v>0</v>
      </c>
      <c r="G257" s="154">
        <f t="shared" si="216"/>
        <v>0</v>
      </c>
      <c r="H257" s="154">
        <f t="shared" si="216"/>
        <v>11980</v>
      </c>
      <c r="I257" s="154">
        <f t="shared" si="216"/>
        <v>11980</v>
      </c>
      <c r="J257" s="154">
        <f t="shared" si="216"/>
        <v>0</v>
      </c>
      <c r="K257" s="154">
        <f t="shared" si="216"/>
        <v>0</v>
      </c>
      <c r="L257" s="154">
        <f t="shared" si="216"/>
        <v>0</v>
      </c>
      <c r="M257" s="154">
        <f t="shared" si="216"/>
        <v>0</v>
      </c>
      <c r="N257" s="154">
        <f>N267+N278+N288</f>
        <v>11980</v>
      </c>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67"/>
      <c r="AV257" s="167"/>
      <c r="AW257" s="131"/>
      <c r="AX257" s="167"/>
      <c r="AY257" s="131"/>
      <c r="AZ257" s="131"/>
      <c r="BA257" s="131"/>
      <c r="BB257" s="167"/>
      <c r="BC257" s="167"/>
    </row>
    <row r="258" spans="1:55" s="168" customFormat="1" ht="15.75">
      <c r="A258" s="128">
        <v>5</v>
      </c>
      <c r="B258" s="174" t="s">
        <v>657</v>
      </c>
      <c r="C258" s="167"/>
      <c r="D258" s="154">
        <f>D268+D279+D297+D290</f>
        <v>33100</v>
      </c>
      <c r="E258" s="154">
        <f t="shared" ref="E258:M258" si="217">E268+E279+E297+E290</f>
        <v>24185</v>
      </c>
      <c r="F258" s="154">
        <f t="shared" si="217"/>
        <v>0</v>
      </c>
      <c r="G258" s="154">
        <f t="shared" si="217"/>
        <v>0</v>
      </c>
      <c r="H258" s="154">
        <f t="shared" si="217"/>
        <v>24185</v>
      </c>
      <c r="I258" s="154">
        <f t="shared" si="217"/>
        <v>24185</v>
      </c>
      <c r="J258" s="154">
        <f t="shared" si="217"/>
        <v>0</v>
      </c>
      <c r="K258" s="154">
        <f t="shared" si="217"/>
        <v>0</v>
      </c>
      <c r="L258" s="154">
        <f t="shared" si="217"/>
        <v>0</v>
      </c>
      <c r="M258" s="154">
        <f t="shared" si="217"/>
        <v>0</v>
      </c>
      <c r="N258" s="154">
        <f>N268+N279+N297+N290</f>
        <v>24185</v>
      </c>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67"/>
      <c r="AV258" s="167"/>
      <c r="AW258" s="131"/>
      <c r="AX258" s="167"/>
      <c r="AY258" s="131"/>
      <c r="AZ258" s="131"/>
      <c r="BA258" s="131"/>
      <c r="BB258" s="167"/>
      <c r="BC258" s="167"/>
    </row>
    <row r="259" spans="1:55" s="165" customFormat="1" ht="15.75">
      <c r="A259" s="169" t="s">
        <v>615</v>
      </c>
      <c r="B259" s="158" t="s">
        <v>616</v>
      </c>
      <c r="C259" s="162"/>
      <c r="D259" s="163">
        <f>+D269+D280+D298+D303+D299+D270+D293</f>
        <v>117702</v>
      </c>
      <c r="E259" s="163">
        <f t="shared" ref="E259:M259" si="218">+E269+E280+E298+E303+E299+E270+E293</f>
        <v>114702</v>
      </c>
      <c r="F259" s="163">
        <f t="shared" si="218"/>
        <v>0</v>
      </c>
      <c r="G259" s="163">
        <f t="shared" si="218"/>
        <v>0</v>
      </c>
      <c r="H259" s="163">
        <f t="shared" si="218"/>
        <v>114702</v>
      </c>
      <c r="I259" s="163">
        <f t="shared" si="218"/>
        <v>114702</v>
      </c>
      <c r="J259" s="163">
        <f t="shared" si="218"/>
        <v>0</v>
      </c>
      <c r="K259" s="163">
        <f t="shared" si="218"/>
        <v>52028</v>
      </c>
      <c r="L259" s="163">
        <f t="shared" si="218"/>
        <v>52028</v>
      </c>
      <c r="M259" s="163">
        <f t="shared" si="218"/>
        <v>0</v>
      </c>
      <c r="N259" s="163">
        <f>+N269+N280+N298+N303+N299+N270+N293</f>
        <v>62674</v>
      </c>
      <c r="O259" s="163">
        <f t="shared" ref="O259:AI259" si="219">+O269+O280+O298+O303+O299+O270+O293</f>
        <v>62674</v>
      </c>
      <c r="P259" s="163">
        <f t="shared" si="219"/>
        <v>0</v>
      </c>
      <c r="Q259" s="163">
        <f t="shared" si="219"/>
        <v>28919.599999999999</v>
      </c>
      <c r="R259" s="163"/>
      <c r="S259" s="163"/>
      <c r="T259" s="163">
        <f t="shared" si="219"/>
        <v>0</v>
      </c>
      <c r="U259" s="163"/>
      <c r="V259" s="163"/>
      <c r="W259" s="163">
        <f t="shared" si="219"/>
        <v>36792.400000000001</v>
      </c>
      <c r="X259" s="163"/>
      <c r="Y259" s="163"/>
      <c r="Z259" s="163">
        <f t="shared" si="219"/>
        <v>0</v>
      </c>
      <c r="AA259" s="163"/>
      <c r="AB259" s="163"/>
      <c r="AC259" s="163">
        <f t="shared" si="219"/>
        <v>22890</v>
      </c>
      <c r="AD259" s="163"/>
      <c r="AE259" s="163"/>
      <c r="AF259" s="163">
        <f t="shared" si="219"/>
        <v>0</v>
      </c>
      <c r="AG259" s="163"/>
      <c r="AH259" s="163"/>
      <c r="AI259" s="163">
        <f t="shared" si="219"/>
        <v>26100</v>
      </c>
      <c r="AJ259" s="163"/>
      <c r="AK259" s="163"/>
      <c r="AL259" s="163">
        <f t="shared" ref="AL259" si="220">+AL269+AL280+AL298+AL303+AL299+AL270</f>
        <v>0</v>
      </c>
      <c r="AM259" s="163"/>
      <c r="AN259" s="163"/>
      <c r="AO259" s="163"/>
      <c r="AP259" s="163"/>
      <c r="AQ259" s="163"/>
      <c r="AR259" s="163"/>
      <c r="AS259" s="163"/>
      <c r="AT259" s="163"/>
      <c r="AU259" s="162"/>
      <c r="AV259" s="162"/>
      <c r="AW259" s="160"/>
      <c r="AX259" s="162"/>
      <c r="AY259" s="160"/>
      <c r="AZ259" s="160"/>
      <c r="BA259" s="160"/>
      <c r="BB259" s="162"/>
      <c r="BC259" s="162"/>
    </row>
    <row r="260" spans="1:55" s="165" customFormat="1" ht="31.5">
      <c r="A260" s="169" t="s">
        <v>617</v>
      </c>
      <c r="B260" s="158" t="s">
        <v>618</v>
      </c>
      <c r="C260" s="162"/>
      <c r="D260" s="163">
        <f>D282</f>
        <v>0</v>
      </c>
      <c r="E260" s="163">
        <f t="shared" ref="E260:M261" si="221">E282</f>
        <v>0</v>
      </c>
      <c r="F260" s="163">
        <f t="shared" si="221"/>
        <v>0</v>
      </c>
      <c r="G260" s="163">
        <f t="shared" si="221"/>
        <v>0</v>
      </c>
      <c r="H260" s="163">
        <f t="shared" si="221"/>
        <v>0</v>
      </c>
      <c r="I260" s="163">
        <f t="shared" si="221"/>
        <v>0</v>
      </c>
      <c r="J260" s="163">
        <f t="shared" si="221"/>
        <v>0</v>
      </c>
      <c r="K260" s="163">
        <f t="shared" si="221"/>
        <v>0</v>
      </c>
      <c r="L260" s="163">
        <f t="shared" si="221"/>
        <v>0</v>
      </c>
      <c r="M260" s="163">
        <f t="shared" si="221"/>
        <v>0</v>
      </c>
      <c r="N260" s="163">
        <f>N282</f>
        <v>0</v>
      </c>
      <c r="O260" s="163">
        <f t="shared" ref="O260:AT261" si="222">O282</f>
        <v>0</v>
      </c>
      <c r="P260" s="163">
        <f t="shared" si="222"/>
        <v>0</v>
      </c>
      <c r="Q260" s="163">
        <f t="shared" si="222"/>
        <v>0</v>
      </c>
      <c r="R260" s="163"/>
      <c r="S260" s="163"/>
      <c r="T260" s="163">
        <f t="shared" si="222"/>
        <v>0</v>
      </c>
      <c r="U260" s="163"/>
      <c r="V260" s="163"/>
      <c r="W260" s="163">
        <f t="shared" si="222"/>
        <v>0</v>
      </c>
      <c r="X260" s="163"/>
      <c r="Y260" s="163"/>
      <c r="Z260" s="163">
        <f t="shared" si="222"/>
        <v>0</v>
      </c>
      <c r="AA260" s="163"/>
      <c r="AB260" s="163"/>
      <c r="AC260" s="163">
        <f t="shared" si="222"/>
        <v>0</v>
      </c>
      <c r="AD260" s="163"/>
      <c r="AE260" s="163"/>
      <c r="AF260" s="163">
        <f t="shared" si="222"/>
        <v>0</v>
      </c>
      <c r="AG260" s="163"/>
      <c r="AH260" s="163"/>
      <c r="AI260" s="163">
        <f t="shared" si="222"/>
        <v>0</v>
      </c>
      <c r="AJ260" s="163"/>
      <c r="AK260" s="163"/>
      <c r="AL260" s="163">
        <f t="shared" si="222"/>
        <v>0</v>
      </c>
      <c r="AM260" s="163"/>
      <c r="AN260" s="163"/>
      <c r="AO260" s="163">
        <f t="shared" si="222"/>
        <v>0</v>
      </c>
      <c r="AP260" s="163">
        <f t="shared" si="222"/>
        <v>0</v>
      </c>
      <c r="AQ260" s="163">
        <f t="shared" si="222"/>
        <v>0</v>
      </c>
      <c r="AR260" s="163">
        <f t="shared" si="222"/>
        <v>0</v>
      </c>
      <c r="AS260" s="163">
        <f t="shared" si="222"/>
        <v>0</v>
      </c>
      <c r="AT260" s="163">
        <f t="shared" si="222"/>
        <v>0</v>
      </c>
      <c r="AU260" s="162"/>
      <c r="AV260" s="162"/>
      <c r="AW260" s="160"/>
      <c r="AX260" s="162"/>
      <c r="AY260" s="160"/>
      <c r="AZ260" s="160"/>
      <c r="BA260" s="160"/>
      <c r="BB260" s="162"/>
      <c r="BC260" s="162"/>
    </row>
    <row r="261" spans="1:55" s="165" customFormat="1" ht="15.75">
      <c r="A261" s="169" t="s">
        <v>629</v>
      </c>
      <c r="B261" s="158" t="s">
        <v>658</v>
      </c>
      <c r="C261" s="162"/>
      <c r="D261" s="163">
        <f>D283</f>
        <v>0</v>
      </c>
      <c r="E261" s="163">
        <f t="shared" si="221"/>
        <v>0</v>
      </c>
      <c r="F261" s="163">
        <f t="shared" si="221"/>
        <v>0</v>
      </c>
      <c r="G261" s="163">
        <f t="shared" si="221"/>
        <v>0</v>
      </c>
      <c r="H261" s="163">
        <f t="shared" si="221"/>
        <v>0</v>
      </c>
      <c r="I261" s="163">
        <f t="shared" si="221"/>
        <v>0</v>
      </c>
      <c r="J261" s="163">
        <f t="shared" si="221"/>
        <v>0</v>
      </c>
      <c r="K261" s="163">
        <f t="shared" si="221"/>
        <v>0</v>
      </c>
      <c r="L261" s="163">
        <f t="shared" si="221"/>
        <v>0</v>
      </c>
      <c r="M261" s="163">
        <f t="shared" si="221"/>
        <v>0</v>
      </c>
      <c r="N261" s="163">
        <f>N283</f>
        <v>0</v>
      </c>
      <c r="O261" s="163">
        <f t="shared" si="222"/>
        <v>0</v>
      </c>
      <c r="P261" s="163">
        <f t="shared" si="222"/>
        <v>0</v>
      </c>
      <c r="Q261" s="163">
        <f t="shared" si="222"/>
        <v>0</v>
      </c>
      <c r="R261" s="163"/>
      <c r="S261" s="163"/>
      <c r="T261" s="163">
        <f t="shared" si="222"/>
        <v>0</v>
      </c>
      <c r="U261" s="163"/>
      <c r="V261" s="163"/>
      <c r="W261" s="163">
        <f t="shared" si="222"/>
        <v>0</v>
      </c>
      <c r="X261" s="163"/>
      <c r="Y261" s="163"/>
      <c r="Z261" s="163">
        <f t="shared" si="222"/>
        <v>0</v>
      </c>
      <c r="AA261" s="163"/>
      <c r="AB261" s="163"/>
      <c r="AC261" s="163">
        <f t="shared" si="222"/>
        <v>0</v>
      </c>
      <c r="AD261" s="163"/>
      <c r="AE261" s="163"/>
      <c r="AF261" s="163">
        <f t="shared" si="222"/>
        <v>0</v>
      </c>
      <c r="AG261" s="163"/>
      <c r="AH261" s="163"/>
      <c r="AI261" s="163">
        <f t="shared" si="222"/>
        <v>0</v>
      </c>
      <c r="AJ261" s="163"/>
      <c r="AK261" s="163"/>
      <c r="AL261" s="163">
        <f t="shared" si="222"/>
        <v>0</v>
      </c>
      <c r="AM261" s="163"/>
      <c r="AN261" s="163"/>
      <c r="AO261" s="163">
        <f t="shared" si="222"/>
        <v>0</v>
      </c>
      <c r="AP261" s="163">
        <f t="shared" si="222"/>
        <v>0</v>
      </c>
      <c r="AQ261" s="163">
        <f t="shared" si="222"/>
        <v>0</v>
      </c>
      <c r="AR261" s="163">
        <f t="shared" si="222"/>
        <v>0</v>
      </c>
      <c r="AS261" s="163">
        <f t="shared" si="222"/>
        <v>0</v>
      </c>
      <c r="AT261" s="163">
        <f t="shared" si="222"/>
        <v>0</v>
      </c>
      <c r="AU261" s="162"/>
      <c r="AV261" s="162"/>
      <c r="AW261" s="160"/>
      <c r="AX261" s="162"/>
      <c r="AY261" s="160"/>
      <c r="AZ261" s="160"/>
      <c r="BA261" s="160"/>
      <c r="BB261" s="162"/>
      <c r="BC261" s="162"/>
    </row>
    <row r="262" spans="1:55" s="168" customFormat="1" ht="31.5">
      <c r="A262" s="173" t="str">
        <f>A1004</f>
        <v>I</v>
      </c>
      <c r="B262" s="174" t="str">
        <f t="shared" ref="B262:AT262" si="223">B1004</f>
        <v>DỰ ÁN 1: Giải quyết tình trạng thiếu đất ở, nhà ở, đất sản xuất, nước sinh hoạt</v>
      </c>
      <c r="C262" s="173">
        <f t="shared" si="223"/>
        <v>0</v>
      </c>
      <c r="D262" s="154">
        <f t="shared" si="223"/>
        <v>37285</v>
      </c>
      <c r="E262" s="154">
        <f t="shared" si="223"/>
        <v>37038</v>
      </c>
      <c r="F262" s="154">
        <f t="shared" si="223"/>
        <v>0</v>
      </c>
      <c r="G262" s="154">
        <f t="shared" si="223"/>
        <v>0</v>
      </c>
      <c r="H262" s="154">
        <f t="shared" si="223"/>
        <v>37038</v>
      </c>
      <c r="I262" s="154">
        <f t="shared" si="223"/>
        <v>37038</v>
      </c>
      <c r="J262" s="154">
        <f t="shared" si="223"/>
        <v>0</v>
      </c>
      <c r="K262" s="154">
        <f t="shared" si="223"/>
        <v>0</v>
      </c>
      <c r="L262" s="154">
        <f t="shared" si="223"/>
        <v>0</v>
      </c>
      <c r="M262" s="154">
        <f t="shared" si="223"/>
        <v>0</v>
      </c>
      <c r="N262" s="154">
        <f t="shared" si="223"/>
        <v>37038</v>
      </c>
      <c r="O262" s="154">
        <f t="shared" si="223"/>
        <v>37038</v>
      </c>
      <c r="P262" s="154">
        <f t="shared" si="223"/>
        <v>0</v>
      </c>
      <c r="Q262" s="154">
        <f t="shared" si="223"/>
        <v>0</v>
      </c>
      <c r="R262" s="154"/>
      <c r="S262" s="154"/>
      <c r="T262" s="154">
        <f t="shared" si="223"/>
        <v>0</v>
      </c>
      <c r="U262" s="154"/>
      <c r="V262" s="154"/>
      <c r="W262" s="154">
        <f t="shared" si="223"/>
        <v>10500</v>
      </c>
      <c r="X262" s="154"/>
      <c r="Y262" s="154"/>
      <c r="Z262" s="154">
        <f t="shared" si="223"/>
        <v>0</v>
      </c>
      <c r="AA262" s="154"/>
      <c r="AB262" s="154"/>
      <c r="AC262" s="154">
        <f t="shared" si="223"/>
        <v>13113</v>
      </c>
      <c r="AD262" s="154"/>
      <c r="AE262" s="154"/>
      <c r="AF262" s="154">
        <f t="shared" si="223"/>
        <v>0</v>
      </c>
      <c r="AG262" s="154"/>
      <c r="AH262" s="154"/>
      <c r="AI262" s="154">
        <f t="shared" si="223"/>
        <v>13425</v>
      </c>
      <c r="AJ262" s="154"/>
      <c r="AK262" s="154"/>
      <c r="AL262" s="154">
        <f t="shared" si="223"/>
        <v>0</v>
      </c>
      <c r="AM262" s="154"/>
      <c r="AN262" s="154"/>
      <c r="AO262" s="173">
        <f t="shared" si="223"/>
        <v>0</v>
      </c>
      <c r="AP262" s="173">
        <f t="shared" si="223"/>
        <v>0</v>
      </c>
      <c r="AQ262" s="173">
        <f t="shared" si="223"/>
        <v>0</v>
      </c>
      <c r="AR262" s="173">
        <f t="shared" si="223"/>
        <v>0</v>
      </c>
      <c r="AS262" s="173">
        <f t="shared" si="223"/>
        <v>0</v>
      </c>
      <c r="AT262" s="173">
        <f t="shared" si="223"/>
        <v>0</v>
      </c>
      <c r="AU262" s="167"/>
      <c r="AV262" s="167"/>
      <c r="AW262" s="131"/>
      <c r="AX262" s="167"/>
      <c r="AY262" s="131"/>
      <c r="AZ262" s="131"/>
      <c r="BA262" s="131"/>
      <c r="BB262" s="167"/>
      <c r="BC262" s="167"/>
    </row>
    <row r="263" spans="1:55" s="168" customFormat="1" ht="31.5">
      <c r="A263" s="173" t="str">
        <f>A1006</f>
        <v>a1</v>
      </c>
      <c r="B263" s="174" t="str">
        <f t="shared" ref="B263:AL264" si="224">B1006</f>
        <v xml:space="preserve">Các xã, thôn thực hiện theo Quyết định số 652/QĐ-TTg ngày 28/5/2022 </v>
      </c>
      <c r="C263" s="173">
        <f t="shared" si="224"/>
        <v>0</v>
      </c>
      <c r="D263" s="154">
        <f t="shared" si="224"/>
        <v>32795</v>
      </c>
      <c r="E263" s="154">
        <f t="shared" si="224"/>
        <v>32548</v>
      </c>
      <c r="F263" s="154">
        <f t="shared" si="224"/>
        <v>0</v>
      </c>
      <c r="G263" s="154">
        <f t="shared" si="224"/>
        <v>0</v>
      </c>
      <c r="H263" s="154">
        <f t="shared" si="224"/>
        <v>32548</v>
      </c>
      <c r="I263" s="154">
        <f t="shared" si="224"/>
        <v>32548</v>
      </c>
      <c r="J263" s="154">
        <f t="shared" si="224"/>
        <v>0</v>
      </c>
      <c r="K263" s="154">
        <f t="shared" si="224"/>
        <v>0</v>
      </c>
      <c r="L263" s="154">
        <f t="shared" si="224"/>
        <v>0</v>
      </c>
      <c r="M263" s="154">
        <f t="shared" si="224"/>
        <v>0</v>
      </c>
      <c r="N263" s="154">
        <f t="shared" si="224"/>
        <v>32548</v>
      </c>
      <c r="O263" s="154">
        <f t="shared" si="224"/>
        <v>32548</v>
      </c>
      <c r="P263" s="154">
        <f t="shared" si="224"/>
        <v>0</v>
      </c>
      <c r="Q263" s="154">
        <f t="shared" si="224"/>
        <v>0</v>
      </c>
      <c r="R263" s="154"/>
      <c r="S263" s="154"/>
      <c r="T263" s="154">
        <f t="shared" si="224"/>
        <v>0</v>
      </c>
      <c r="U263" s="154"/>
      <c r="V263" s="154"/>
      <c r="W263" s="154">
        <f t="shared" si="224"/>
        <v>8500</v>
      </c>
      <c r="X263" s="154"/>
      <c r="Y263" s="154"/>
      <c r="Z263" s="154">
        <f t="shared" si="224"/>
        <v>0</v>
      </c>
      <c r="AA263" s="154"/>
      <c r="AB263" s="154"/>
      <c r="AC263" s="154">
        <f t="shared" si="224"/>
        <v>10623</v>
      </c>
      <c r="AD263" s="154"/>
      <c r="AE263" s="154"/>
      <c r="AF263" s="154">
        <f t="shared" si="224"/>
        <v>0</v>
      </c>
      <c r="AG263" s="154"/>
      <c r="AH263" s="154"/>
      <c r="AI263" s="154">
        <f t="shared" si="224"/>
        <v>13425</v>
      </c>
      <c r="AJ263" s="154"/>
      <c r="AK263" s="154"/>
      <c r="AL263" s="154">
        <f t="shared" si="224"/>
        <v>0</v>
      </c>
      <c r="AM263" s="154"/>
      <c r="AN263" s="154"/>
      <c r="AO263" s="154"/>
      <c r="AP263" s="154"/>
      <c r="AQ263" s="154"/>
      <c r="AR263" s="154"/>
      <c r="AS263" s="154"/>
      <c r="AT263" s="154"/>
      <c r="AU263" s="167"/>
      <c r="AV263" s="167"/>
      <c r="AW263" s="131"/>
      <c r="AX263" s="167"/>
      <c r="AY263" s="131"/>
      <c r="AZ263" s="131"/>
      <c r="BA263" s="131"/>
      <c r="BB263" s="167"/>
      <c r="BC263" s="167"/>
    </row>
    <row r="264" spans="1:55" s="168" customFormat="1" ht="15.75">
      <c r="A264" s="173" t="str">
        <f>A1007</f>
        <v>*</v>
      </c>
      <c r="B264" s="174" t="str">
        <f t="shared" si="224"/>
        <v>Xã Pá Mỳ</v>
      </c>
      <c r="C264" s="173">
        <f t="shared" si="224"/>
        <v>0</v>
      </c>
      <c r="D264" s="154">
        <f t="shared" si="224"/>
        <v>12823</v>
      </c>
      <c r="E264" s="154">
        <f t="shared" si="224"/>
        <v>12823</v>
      </c>
      <c r="F264" s="154">
        <f t="shared" si="224"/>
        <v>0</v>
      </c>
      <c r="G264" s="154">
        <f t="shared" si="224"/>
        <v>0</v>
      </c>
      <c r="H264" s="154">
        <f t="shared" si="224"/>
        <v>12823</v>
      </c>
      <c r="I264" s="154">
        <f t="shared" si="224"/>
        <v>12823</v>
      </c>
      <c r="J264" s="154">
        <f t="shared" si="224"/>
        <v>0</v>
      </c>
      <c r="K264" s="154">
        <f t="shared" si="224"/>
        <v>0</v>
      </c>
      <c r="L264" s="154">
        <f t="shared" si="224"/>
        <v>0</v>
      </c>
      <c r="M264" s="154">
        <f t="shared" si="224"/>
        <v>0</v>
      </c>
      <c r="N264" s="154">
        <f t="shared" si="224"/>
        <v>12823</v>
      </c>
      <c r="O264" s="154">
        <f t="shared" si="224"/>
        <v>12823</v>
      </c>
      <c r="P264" s="154">
        <f t="shared" si="224"/>
        <v>0</v>
      </c>
      <c r="Q264" s="154">
        <f t="shared" si="224"/>
        <v>0</v>
      </c>
      <c r="R264" s="154"/>
      <c r="S264" s="154"/>
      <c r="T264" s="154">
        <f t="shared" si="224"/>
        <v>0</v>
      </c>
      <c r="U264" s="154"/>
      <c r="V264" s="154"/>
      <c r="W264" s="154">
        <f t="shared" si="224"/>
        <v>5000</v>
      </c>
      <c r="X264" s="154"/>
      <c r="Y264" s="154"/>
      <c r="Z264" s="154">
        <f t="shared" si="224"/>
        <v>0</v>
      </c>
      <c r="AA264" s="154"/>
      <c r="AB264" s="154"/>
      <c r="AC264" s="154">
        <f t="shared" si="224"/>
        <v>4823</v>
      </c>
      <c r="AD264" s="154"/>
      <c r="AE264" s="154"/>
      <c r="AF264" s="154">
        <f t="shared" si="224"/>
        <v>0</v>
      </c>
      <c r="AG264" s="154"/>
      <c r="AH264" s="154"/>
      <c r="AI264" s="154">
        <f t="shared" si="224"/>
        <v>3000</v>
      </c>
      <c r="AJ264" s="154"/>
      <c r="AK264" s="154"/>
      <c r="AL264" s="154">
        <f t="shared" si="224"/>
        <v>0</v>
      </c>
      <c r="AM264" s="154"/>
      <c r="AN264" s="154"/>
      <c r="AO264" s="154"/>
      <c r="AP264" s="154"/>
      <c r="AQ264" s="154"/>
      <c r="AR264" s="154"/>
      <c r="AS264" s="154"/>
      <c r="AT264" s="154"/>
      <c r="AU264" s="167"/>
      <c r="AV264" s="167"/>
      <c r="AW264" s="131"/>
      <c r="AX264" s="167"/>
      <c r="AY264" s="131"/>
      <c r="AZ264" s="131"/>
      <c r="BA264" s="131"/>
      <c r="BB264" s="167"/>
      <c r="BC264" s="167"/>
    </row>
    <row r="265" spans="1:55" s="168" customFormat="1" ht="15.75">
      <c r="A265" s="173" t="str">
        <f>A1013</f>
        <v>*</v>
      </c>
      <c r="B265" s="174" t="str">
        <f t="shared" ref="B265:AI265" si="225">B1013</f>
        <v>Xã Nậm Vì</v>
      </c>
      <c r="C265" s="173">
        <f t="shared" si="225"/>
        <v>0</v>
      </c>
      <c r="D265" s="154">
        <f t="shared" si="225"/>
        <v>5992</v>
      </c>
      <c r="E265" s="154">
        <f t="shared" si="225"/>
        <v>5992</v>
      </c>
      <c r="F265" s="154">
        <f t="shared" si="225"/>
        <v>0</v>
      </c>
      <c r="G265" s="154">
        <f t="shared" si="225"/>
        <v>0</v>
      </c>
      <c r="H265" s="154">
        <f t="shared" si="225"/>
        <v>5992</v>
      </c>
      <c r="I265" s="154">
        <f t="shared" si="225"/>
        <v>5992</v>
      </c>
      <c r="J265" s="154">
        <f t="shared" si="225"/>
        <v>0</v>
      </c>
      <c r="K265" s="154">
        <f t="shared" si="225"/>
        <v>0</v>
      </c>
      <c r="L265" s="154">
        <f t="shared" si="225"/>
        <v>0</v>
      </c>
      <c r="M265" s="154">
        <f t="shared" si="225"/>
        <v>0</v>
      </c>
      <c r="N265" s="154">
        <f t="shared" si="225"/>
        <v>5992</v>
      </c>
      <c r="O265" s="154">
        <f t="shared" si="225"/>
        <v>5992</v>
      </c>
      <c r="P265" s="154">
        <f t="shared" si="225"/>
        <v>0</v>
      </c>
      <c r="Q265" s="154">
        <f t="shared" si="225"/>
        <v>0</v>
      </c>
      <c r="R265" s="154"/>
      <c r="S265" s="154"/>
      <c r="T265" s="154">
        <f t="shared" si="225"/>
        <v>0</v>
      </c>
      <c r="U265" s="154"/>
      <c r="V265" s="154"/>
      <c r="W265" s="154">
        <f t="shared" si="225"/>
        <v>0</v>
      </c>
      <c r="X265" s="154"/>
      <c r="Y265" s="154"/>
      <c r="Z265" s="154">
        <f t="shared" si="225"/>
        <v>0</v>
      </c>
      <c r="AA265" s="154"/>
      <c r="AB265" s="154"/>
      <c r="AC265" s="154">
        <f t="shared" si="225"/>
        <v>4300</v>
      </c>
      <c r="AD265" s="154"/>
      <c r="AE265" s="154"/>
      <c r="AF265" s="154">
        <f t="shared" si="225"/>
        <v>0</v>
      </c>
      <c r="AG265" s="154"/>
      <c r="AH265" s="154"/>
      <c r="AI265" s="154">
        <f t="shared" si="225"/>
        <v>1692</v>
      </c>
      <c r="AJ265" s="154"/>
      <c r="AK265" s="154"/>
      <c r="AL265" s="154"/>
      <c r="AM265" s="154"/>
      <c r="AN265" s="154"/>
      <c r="AO265" s="154"/>
      <c r="AP265" s="154"/>
      <c r="AQ265" s="154"/>
      <c r="AR265" s="154"/>
      <c r="AS265" s="154"/>
      <c r="AT265" s="154"/>
      <c r="AU265" s="167"/>
      <c r="AV265" s="167"/>
      <c r="AW265" s="131"/>
      <c r="AX265" s="167"/>
      <c r="AY265" s="131"/>
      <c r="AZ265" s="131"/>
      <c r="BA265" s="131"/>
      <c r="BB265" s="167"/>
      <c r="BC265" s="167"/>
    </row>
    <row r="266" spans="1:55" s="168" customFormat="1" ht="15.75">
      <c r="A266" s="173" t="str">
        <f>A1017</f>
        <v>*</v>
      </c>
      <c r="B266" s="174" t="str">
        <f t="shared" ref="B266:AL266" si="226">B1017</f>
        <v>Xã Chung Chải</v>
      </c>
      <c r="C266" s="173">
        <f t="shared" si="226"/>
        <v>0</v>
      </c>
      <c r="D266" s="154">
        <f t="shared" si="226"/>
        <v>5600</v>
      </c>
      <c r="E266" s="154">
        <f t="shared" si="226"/>
        <v>5353</v>
      </c>
      <c r="F266" s="154">
        <f t="shared" si="226"/>
        <v>0</v>
      </c>
      <c r="G266" s="154">
        <f t="shared" si="226"/>
        <v>0</v>
      </c>
      <c r="H266" s="154">
        <f t="shared" si="226"/>
        <v>5353</v>
      </c>
      <c r="I266" s="154">
        <f t="shared" si="226"/>
        <v>5353</v>
      </c>
      <c r="J266" s="154">
        <f t="shared" si="226"/>
        <v>0</v>
      </c>
      <c r="K266" s="154">
        <f t="shared" si="226"/>
        <v>0</v>
      </c>
      <c r="L266" s="154">
        <f t="shared" si="226"/>
        <v>0</v>
      </c>
      <c r="M266" s="154">
        <f t="shared" si="226"/>
        <v>0</v>
      </c>
      <c r="N266" s="154">
        <f t="shared" si="226"/>
        <v>5353</v>
      </c>
      <c r="O266" s="154">
        <f t="shared" si="226"/>
        <v>5353</v>
      </c>
      <c r="P266" s="154">
        <f t="shared" si="226"/>
        <v>0</v>
      </c>
      <c r="Q266" s="154">
        <f t="shared" si="226"/>
        <v>0</v>
      </c>
      <c r="R266" s="154"/>
      <c r="S266" s="154"/>
      <c r="T266" s="154">
        <f t="shared" si="226"/>
        <v>0</v>
      </c>
      <c r="U266" s="154"/>
      <c r="V266" s="154"/>
      <c r="W266" s="154">
        <f t="shared" si="226"/>
        <v>0</v>
      </c>
      <c r="X266" s="154"/>
      <c r="Y266" s="154"/>
      <c r="Z266" s="154">
        <f t="shared" si="226"/>
        <v>0</v>
      </c>
      <c r="AA266" s="154"/>
      <c r="AB266" s="154"/>
      <c r="AC266" s="154">
        <f t="shared" si="226"/>
        <v>0</v>
      </c>
      <c r="AD266" s="154"/>
      <c r="AE266" s="154"/>
      <c r="AF266" s="154">
        <f t="shared" si="226"/>
        <v>0</v>
      </c>
      <c r="AG266" s="154"/>
      <c r="AH266" s="154"/>
      <c r="AI266" s="154">
        <f t="shared" si="226"/>
        <v>5353</v>
      </c>
      <c r="AJ266" s="154"/>
      <c r="AK266" s="154"/>
      <c r="AL266" s="154">
        <f t="shared" si="226"/>
        <v>0</v>
      </c>
      <c r="AM266" s="154"/>
      <c r="AN266" s="154"/>
      <c r="AO266" s="154"/>
      <c r="AP266" s="154"/>
      <c r="AQ266" s="154"/>
      <c r="AR266" s="154"/>
      <c r="AS266" s="154"/>
      <c r="AT266" s="154"/>
      <c r="AU266" s="167"/>
      <c r="AV266" s="167"/>
      <c r="AW266" s="131"/>
      <c r="AX266" s="167"/>
      <c r="AY266" s="131"/>
      <c r="AZ266" s="131"/>
      <c r="BA266" s="131"/>
      <c r="BB266" s="167"/>
      <c r="BC266" s="167"/>
    </row>
    <row r="267" spans="1:55" s="168" customFormat="1" ht="15.75">
      <c r="A267" s="173" t="str">
        <f>A1021</f>
        <v>*</v>
      </c>
      <c r="B267" s="174" t="str">
        <f t="shared" ref="B267:AI267" si="227">B1021</f>
        <v>Xã Huổi Lếch</v>
      </c>
      <c r="C267" s="173">
        <f t="shared" si="227"/>
        <v>0</v>
      </c>
      <c r="D267" s="154">
        <f t="shared" si="227"/>
        <v>5380</v>
      </c>
      <c r="E267" s="154">
        <f t="shared" si="227"/>
        <v>5380</v>
      </c>
      <c r="F267" s="154">
        <f t="shared" si="227"/>
        <v>0</v>
      </c>
      <c r="G267" s="154">
        <f t="shared" si="227"/>
        <v>0</v>
      </c>
      <c r="H267" s="154">
        <f t="shared" si="227"/>
        <v>5380</v>
      </c>
      <c r="I267" s="154">
        <f t="shared" si="227"/>
        <v>5380</v>
      </c>
      <c r="J267" s="154">
        <f t="shared" si="227"/>
        <v>0</v>
      </c>
      <c r="K267" s="154">
        <f t="shared" si="227"/>
        <v>0</v>
      </c>
      <c r="L267" s="154">
        <f t="shared" si="227"/>
        <v>0</v>
      </c>
      <c r="M267" s="154">
        <f t="shared" si="227"/>
        <v>0</v>
      </c>
      <c r="N267" s="154">
        <f t="shared" si="227"/>
        <v>5380</v>
      </c>
      <c r="O267" s="154">
        <f t="shared" si="227"/>
        <v>5380</v>
      </c>
      <c r="P267" s="154">
        <f t="shared" si="227"/>
        <v>0</v>
      </c>
      <c r="Q267" s="154">
        <f t="shared" si="227"/>
        <v>0</v>
      </c>
      <c r="R267" s="154"/>
      <c r="S267" s="154"/>
      <c r="T267" s="154">
        <f t="shared" si="227"/>
        <v>0</v>
      </c>
      <c r="U267" s="154"/>
      <c r="V267" s="154"/>
      <c r="W267" s="154">
        <f t="shared" si="227"/>
        <v>3500</v>
      </c>
      <c r="X267" s="154"/>
      <c r="Y267" s="154"/>
      <c r="Z267" s="154">
        <f t="shared" si="227"/>
        <v>0</v>
      </c>
      <c r="AA267" s="154"/>
      <c r="AB267" s="154"/>
      <c r="AC267" s="154">
        <f t="shared" si="227"/>
        <v>1500</v>
      </c>
      <c r="AD267" s="154"/>
      <c r="AE267" s="154"/>
      <c r="AF267" s="154">
        <f t="shared" si="227"/>
        <v>0</v>
      </c>
      <c r="AG267" s="154"/>
      <c r="AH267" s="154"/>
      <c r="AI267" s="154">
        <f t="shared" si="227"/>
        <v>380</v>
      </c>
      <c r="AJ267" s="154"/>
      <c r="AK267" s="154"/>
      <c r="AL267" s="154"/>
      <c r="AM267" s="154"/>
      <c r="AN267" s="154"/>
      <c r="AO267" s="154"/>
      <c r="AP267" s="154"/>
      <c r="AQ267" s="154"/>
      <c r="AR267" s="154"/>
      <c r="AS267" s="154"/>
      <c r="AT267" s="154"/>
      <c r="AU267" s="167"/>
      <c r="AV267" s="167"/>
      <c r="AW267" s="131"/>
      <c r="AX267" s="167"/>
      <c r="AY267" s="131"/>
      <c r="AZ267" s="131"/>
      <c r="BA267" s="131"/>
      <c r="BB267" s="167"/>
      <c r="BC267" s="167"/>
    </row>
    <row r="268" spans="1:55" s="168" customFormat="1" ht="15.75">
      <c r="A268" s="173" t="str">
        <f>A1025</f>
        <v>*</v>
      </c>
      <c r="B268" s="174" t="str">
        <f t="shared" ref="B268:AL268" si="228">B1025</f>
        <v>Xã Quảng Lâm</v>
      </c>
      <c r="C268" s="173">
        <f t="shared" si="228"/>
        <v>0</v>
      </c>
      <c r="D268" s="154">
        <f t="shared" si="228"/>
        <v>3000</v>
      </c>
      <c r="E268" s="154">
        <f t="shared" si="228"/>
        <v>3000</v>
      </c>
      <c r="F268" s="154">
        <f t="shared" si="228"/>
        <v>0</v>
      </c>
      <c r="G268" s="154">
        <f t="shared" si="228"/>
        <v>0</v>
      </c>
      <c r="H268" s="154">
        <f t="shared" si="228"/>
        <v>3000</v>
      </c>
      <c r="I268" s="154">
        <f t="shared" si="228"/>
        <v>3000</v>
      </c>
      <c r="J268" s="154">
        <f t="shared" si="228"/>
        <v>0</v>
      </c>
      <c r="K268" s="154">
        <f t="shared" si="228"/>
        <v>0</v>
      </c>
      <c r="L268" s="154">
        <f t="shared" si="228"/>
        <v>0</v>
      </c>
      <c r="M268" s="154">
        <f t="shared" si="228"/>
        <v>0</v>
      </c>
      <c r="N268" s="154">
        <f t="shared" si="228"/>
        <v>3000</v>
      </c>
      <c r="O268" s="154">
        <f t="shared" si="228"/>
        <v>3000</v>
      </c>
      <c r="P268" s="154">
        <f t="shared" si="228"/>
        <v>0</v>
      </c>
      <c r="Q268" s="154">
        <f t="shared" si="228"/>
        <v>0</v>
      </c>
      <c r="R268" s="154"/>
      <c r="S268" s="154"/>
      <c r="T268" s="154">
        <f t="shared" si="228"/>
        <v>0</v>
      </c>
      <c r="U268" s="154"/>
      <c r="V268" s="154"/>
      <c r="W268" s="154">
        <f t="shared" si="228"/>
        <v>0</v>
      </c>
      <c r="X268" s="154"/>
      <c r="Y268" s="154"/>
      <c r="Z268" s="154">
        <f t="shared" si="228"/>
        <v>0</v>
      </c>
      <c r="AA268" s="154"/>
      <c r="AB268" s="154"/>
      <c r="AC268" s="154">
        <f t="shared" si="228"/>
        <v>0</v>
      </c>
      <c r="AD268" s="154"/>
      <c r="AE268" s="154"/>
      <c r="AF268" s="154">
        <f t="shared" si="228"/>
        <v>0</v>
      </c>
      <c r="AG268" s="154"/>
      <c r="AH268" s="154"/>
      <c r="AI268" s="154">
        <f t="shared" si="228"/>
        <v>3000</v>
      </c>
      <c r="AJ268" s="154"/>
      <c r="AK268" s="154"/>
      <c r="AL268" s="154">
        <f t="shared" si="228"/>
        <v>0</v>
      </c>
      <c r="AM268" s="154"/>
      <c r="AN268" s="154"/>
      <c r="AO268" s="154"/>
      <c r="AP268" s="154"/>
      <c r="AQ268" s="154"/>
      <c r="AR268" s="154"/>
      <c r="AS268" s="154"/>
      <c r="AT268" s="154"/>
      <c r="AU268" s="167"/>
      <c r="AV268" s="167"/>
      <c r="AW268" s="131"/>
      <c r="AX268" s="167"/>
      <c r="AY268" s="131"/>
      <c r="AZ268" s="131"/>
      <c r="BA268" s="131"/>
      <c r="BB268" s="167"/>
      <c r="BC268" s="167"/>
    </row>
    <row r="269" spans="1:55" s="165" customFormat="1" ht="15.75">
      <c r="A269" s="169" t="str">
        <f>A1028</f>
        <v>a2)</v>
      </c>
      <c r="B269" s="172" t="str">
        <f t="shared" ref="B269:AL271" si="229">B1028</f>
        <v>Các xã còn lại</v>
      </c>
      <c r="C269" s="169">
        <f t="shared" si="229"/>
        <v>0</v>
      </c>
      <c r="D269" s="163">
        <f t="shared" si="229"/>
        <v>0</v>
      </c>
      <c r="E269" s="163">
        <f t="shared" si="229"/>
        <v>0</v>
      </c>
      <c r="F269" s="163">
        <f t="shared" si="229"/>
        <v>0</v>
      </c>
      <c r="G269" s="163">
        <f t="shared" si="229"/>
        <v>0</v>
      </c>
      <c r="H269" s="163">
        <f t="shared" si="229"/>
        <v>0</v>
      </c>
      <c r="I269" s="163">
        <f t="shared" si="229"/>
        <v>0</v>
      </c>
      <c r="J269" s="163">
        <f t="shared" si="229"/>
        <v>0</v>
      </c>
      <c r="K269" s="163">
        <f t="shared" si="229"/>
        <v>0</v>
      </c>
      <c r="L269" s="163">
        <f t="shared" si="229"/>
        <v>0</v>
      </c>
      <c r="M269" s="163">
        <f t="shared" si="229"/>
        <v>0</v>
      </c>
      <c r="N269" s="163">
        <f t="shared" si="229"/>
        <v>0</v>
      </c>
      <c r="O269" s="163">
        <f t="shared" si="229"/>
        <v>0</v>
      </c>
      <c r="P269" s="163">
        <f t="shared" si="229"/>
        <v>0</v>
      </c>
      <c r="Q269" s="163">
        <f t="shared" si="229"/>
        <v>0</v>
      </c>
      <c r="R269" s="163"/>
      <c r="S269" s="163"/>
      <c r="T269" s="163">
        <f t="shared" si="229"/>
        <v>0</v>
      </c>
      <c r="U269" s="163"/>
      <c r="V269" s="163"/>
      <c r="W269" s="163">
        <f t="shared" si="229"/>
        <v>0</v>
      </c>
      <c r="X269" s="163"/>
      <c r="Y269" s="163"/>
      <c r="Z269" s="163">
        <f t="shared" si="229"/>
        <v>0</v>
      </c>
      <c r="AA269" s="163"/>
      <c r="AB269" s="163"/>
      <c r="AC269" s="163">
        <f t="shared" si="229"/>
        <v>0</v>
      </c>
      <c r="AD269" s="163"/>
      <c r="AE269" s="163"/>
      <c r="AF269" s="163">
        <f t="shared" si="229"/>
        <v>0</v>
      </c>
      <c r="AG269" s="163"/>
      <c r="AH269" s="163"/>
      <c r="AI269" s="163">
        <f t="shared" si="229"/>
        <v>0</v>
      </c>
      <c r="AJ269" s="163"/>
      <c r="AK269" s="163"/>
      <c r="AL269" s="163">
        <f t="shared" si="229"/>
        <v>0</v>
      </c>
      <c r="AM269" s="163"/>
      <c r="AN269" s="163"/>
      <c r="AO269" s="163"/>
      <c r="AP269" s="163"/>
      <c r="AQ269" s="163"/>
      <c r="AR269" s="163"/>
      <c r="AS269" s="163"/>
      <c r="AT269" s="163"/>
      <c r="AU269" s="162"/>
      <c r="AV269" s="162"/>
      <c r="AW269" s="160"/>
      <c r="AX269" s="162"/>
      <c r="AY269" s="160"/>
      <c r="AZ269" s="160"/>
      <c r="BA269" s="160"/>
      <c r="BB269" s="162"/>
      <c r="BC269" s="162"/>
    </row>
    <row r="270" spans="1:55" s="165" customFormat="1" ht="15.75">
      <c r="A270" s="169" t="str">
        <f>A1029</f>
        <v>b)</v>
      </c>
      <c r="B270" s="172" t="str">
        <f t="shared" si="229"/>
        <v xml:space="preserve">Hỗ trợ đất ở, nhà ở, đất sản xuất </v>
      </c>
      <c r="C270" s="169">
        <f t="shared" si="229"/>
        <v>0</v>
      </c>
      <c r="D270" s="163">
        <f t="shared" si="229"/>
        <v>4490</v>
      </c>
      <c r="E270" s="163">
        <f t="shared" si="229"/>
        <v>4490</v>
      </c>
      <c r="F270" s="163">
        <f t="shared" si="229"/>
        <v>0</v>
      </c>
      <c r="G270" s="163">
        <f t="shared" si="229"/>
        <v>0</v>
      </c>
      <c r="H270" s="163">
        <f t="shared" si="229"/>
        <v>4490</v>
      </c>
      <c r="I270" s="163">
        <f t="shared" si="229"/>
        <v>4490</v>
      </c>
      <c r="J270" s="163">
        <f t="shared" si="229"/>
        <v>0</v>
      </c>
      <c r="K270" s="163">
        <f t="shared" si="229"/>
        <v>0</v>
      </c>
      <c r="L270" s="163">
        <f t="shared" si="229"/>
        <v>0</v>
      </c>
      <c r="M270" s="163">
        <f t="shared" si="229"/>
        <v>0</v>
      </c>
      <c r="N270" s="163">
        <f t="shared" si="229"/>
        <v>4490</v>
      </c>
      <c r="O270" s="163">
        <f t="shared" si="229"/>
        <v>4490</v>
      </c>
      <c r="P270" s="163">
        <f t="shared" si="229"/>
        <v>0</v>
      </c>
      <c r="Q270" s="163">
        <f t="shared" si="229"/>
        <v>0</v>
      </c>
      <c r="R270" s="163"/>
      <c r="S270" s="163"/>
      <c r="T270" s="163">
        <f t="shared" si="229"/>
        <v>0</v>
      </c>
      <c r="U270" s="163"/>
      <c r="V270" s="163"/>
      <c r="W270" s="163">
        <f t="shared" si="229"/>
        <v>2000</v>
      </c>
      <c r="X270" s="163"/>
      <c r="Y270" s="163"/>
      <c r="Z270" s="163">
        <f t="shared" si="229"/>
        <v>0</v>
      </c>
      <c r="AA270" s="163"/>
      <c r="AB270" s="163"/>
      <c r="AC270" s="163">
        <f t="shared" si="229"/>
        <v>2490</v>
      </c>
      <c r="AD270" s="163"/>
      <c r="AE270" s="163"/>
      <c r="AF270" s="163">
        <f t="shared" si="229"/>
        <v>0</v>
      </c>
      <c r="AG270" s="163"/>
      <c r="AH270" s="163"/>
      <c r="AI270" s="163">
        <f t="shared" si="229"/>
        <v>0</v>
      </c>
      <c r="AJ270" s="163"/>
      <c r="AK270" s="163"/>
      <c r="AL270" s="163">
        <f t="shared" si="229"/>
        <v>0</v>
      </c>
      <c r="AM270" s="163"/>
      <c r="AN270" s="163"/>
      <c r="AO270" s="163"/>
      <c r="AP270" s="163"/>
      <c r="AQ270" s="163"/>
      <c r="AR270" s="163"/>
      <c r="AS270" s="163"/>
      <c r="AT270" s="163"/>
      <c r="AU270" s="162"/>
      <c r="AV270" s="162"/>
      <c r="AW270" s="160"/>
      <c r="AX270" s="162"/>
      <c r="AY270" s="160"/>
      <c r="AZ270" s="160"/>
      <c r="BA270" s="160"/>
      <c r="BB270" s="162"/>
      <c r="BC270" s="162"/>
    </row>
    <row r="271" spans="1:55" s="165" customFormat="1" ht="31.5">
      <c r="A271" s="169" t="str">
        <f>A1030</f>
        <v>II</v>
      </c>
      <c r="B271" s="172" t="str">
        <f t="shared" si="229"/>
        <v>DỰ ÁN 2: Quy hoạch, sắp xếp, bố trí ổn định dân cư ở những nơi cần thiết</v>
      </c>
      <c r="C271" s="169">
        <f t="shared" si="229"/>
        <v>0</v>
      </c>
      <c r="D271" s="163">
        <f t="shared" si="229"/>
        <v>0</v>
      </c>
      <c r="E271" s="163">
        <f t="shared" si="229"/>
        <v>0</v>
      </c>
      <c r="F271" s="163">
        <f t="shared" si="229"/>
        <v>0</v>
      </c>
      <c r="G271" s="163">
        <f t="shared" si="229"/>
        <v>0</v>
      </c>
      <c r="H271" s="163">
        <f t="shared" si="229"/>
        <v>0</v>
      </c>
      <c r="I271" s="163">
        <f t="shared" si="229"/>
        <v>0</v>
      </c>
      <c r="J271" s="163">
        <f t="shared" si="229"/>
        <v>0</v>
      </c>
      <c r="K271" s="163">
        <f t="shared" si="229"/>
        <v>0</v>
      </c>
      <c r="L271" s="163">
        <f t="shared" si="229"/>
        <v>0</v>
      </c>
      <c r="M271" s="163">
        <f t="shared" si="229"/>
        <v>0</v>
      </c>
      <c r="N271" s="163">
        <f t="shared" si="229"/>
        <v>0</v>
      </c>
      <c r="O271" s="163">
        <f t="shared" si="229"/>
        <v>0</v>
      </c>
      <c r="P271" s="163">
        <f t="shared" si="229"/>
        <v>0</v>
      </c>
      <c r="Q271" s="163">
        <f t="shared" si="229"/>
        <v>0</v>
      </c>
      <c r="R271" s="163"/>
      <c r="S271" s="163"/>
      <c r="T271" s="163">
        <f t="shared" si="229"/>
        <v>0</v>
      </c>
      <c r="U271" s="163"/>
      <c r="V271" s="163"/>
      <c r="W271" s="163">
        <f t="shared" si="229"/>
        <v>0</v>
      </c>
      <c r="X271" s="163"/>
      <c r="Y271" s="163"/>
      <c r="Z271" s="163">
        <f t="shared" si="229"/>
        <v>0</v>
      </c>
      <c r="AA271" s="163"/>
      <c r="AB271" s="163"/>
      <c r="AC271" s="163">
        <f t="shared" si="229"/>
        <v>0</v>
      </c>
      <c r="AD271" s="163"/>
      <c r="AE271" s="163"/>
      <c r="AF271" s="163">
        <f t="shared" si="229"/>
        <v>0</v>
      </c>
      <c r="AG271" s="163"/>
      <c r="AH271" s="163"/>
      <c r="AI271" s="163">
        <f t="shared" si="229"/>
        <v>0</v>
      </c>
      <c r="AJ271" s="163"/>
      <c r="AK271" s="163"/>
      <c r="AL271" s="163">
        <f t="shared" si="229"/>
        <v>0</v>
      </c>
      <c r="AM271" s="163"/>
      <c r="AN271" s="163"/>
      <c r="AO271" s="169">
        <f t="shared" ref="AO271:AT271" si="230">AO1030</f>
        <v>0</v>
      </c>
      <c r="AP271" s="169">
        <f t="shared" si="230"/>
        <v>0</v>
      </c>
      <c r="AQ271" s="169">
        <f t="shared" si="230"/>
        <v>0</v>
      </c>
      <c r="AR271" s="169">
        <f t="shared" si="230"/>
        <v>0</v>
      </c>
      <c r="AS271" s="169">
        <f t="shared" si="230"/>
        <v>0</v>
      </c>
      <c r="AT271" s="169">
        <f t="shared" si="230"/>
        <v>0</v>
      </c>
      <c r="AU271" s="162"/>
      <c r="AV271" s="162"/>
      <c r="AW271" s="160"/>
      <c r="AX271" s="162"/>
      <c r="AY271" s="160"/>
      <c r="AZ271" s="160"/>
      <c r="BA271" s="160"/>
      <c r="BB271" s="162"/>
      <c r="BC271" s="162"/>
    </row>
    <row r="272" spans="1:55" s="165" customFormat="1" ht="63">
      <c r="A272" s="169" t="str">
        <f>A1033</f>
        <v>III</v>
      </c>
      <c r="B272" s="172" t="str">
        <f t="shared" ref="B272:AL272" si="231">B1033</f>
        <v>DỰ ÁN 4: Đầu tư cơ sở hạ tầng thiết yếu, phục vụ sản xuất, đời sống trong vùng đồng bào dân tộc thiểu số và miền núi và các đơn vị sự nghiệp công của lĩnh vực dân tộc</v>
      </c>
      <c r="C272" s="169">
        <f t="shared" si="231"/>
        <v>0</v>
      </c>
      <c r="D272" s="163">
        <f t="shared" si="231"/>
        <v>169995</v>
      </c>
      <c r="E272" s="163">
        <f t="shared" si="231"/>
        <v>161728</v>
      </c>
      <c r="F272" s="163">
        <f t="shared" si="231"/>
        <v>0</v>
      </c>
      <c r="G272" s="163">
        <f t="shared" si="231"/>
        <v>0</v>
      </c>
      <c r="H272" s="163">
        <f t="shared" si="231"/>
        <v>161728</v>
      </c>
      <c r="I272" s="163">
        <f t="shared" si="231"/>
        <v>161728</v>
      </c>
      <c r="J272" s="163">
        <f t="shared" si="231"/>
        <v>0</v>
      </c>
      <c r="K272" s="163">
        <f t="shared" si="231"/>
        <v>14500</v>
      </c>
      <c r="L272" s="163">
        <f t="shared" si="231"/>
        <v>14500</v>
      </c>
      <c r="M272" s="163">
        <f t="shared" si="231"/>
        <v>0</v>
      </c>
      <c r="N272" s="163">
        <f t="shared" si="231"/>
        <v>147228</v>
      </c>
      <c r="O272" s="163">
        <f t="shared" si="231"/>
        <v>147228</v>
      </c>
      <c r="P272" s="163">
        <f t="shared" si="231"/>
        <v>0</v>
      </c>
      <c r="Q272" s="163">
        <f t="shared" si="231"/>
        <v>10150</v>
      </c>
      <c r="R272" s="163"/>
      <c r="S272" s="163"/>
      <c r="T272" s="163">
        <f t="shared" si="231"/>
        <v>0</v>
      </c>
      <c r="U272" s="163"/>
      <c r="V272" s="163"/>
      <c r="W272" s="163">
        <f t="shared" si="231"/>
        <v>37450</v>
      </c>
      <c r="X272" s="163"/>
      <c r="Y272" s="163"/>
      <c r="Z272" s="163">
        <f t="shared" si="231"/>
        <v>0</v>
      </c>
      <c r="AA272" s="163"/>
      <c r="AB272" s="163"/>
      <c r="AC272" s="163">
        <f t="shared" si="231"/>
        <v>55128</v>
      </c>
      <c r="AD272" s="163"/>
      <c r="AE272" s="163"/>
      <c r="AF272" s="163">
        <f t="shared" si="231"/>
        <v>0</v>
      </c>
      <c r="AG272" s="163"/>
      <c r="AH272" s="163"/>
      <c r="AI272" s="163">
        <f t="shared" si="231"/>
        <v>59000</v>
      </c>
      <c r="AJ272" s="163"/>
      <c r="AK272" s="163"/>
      <c r="AL272" s="163">
        <f t="shared" si="231"/>
        <v>0</v>
      </c>
      <c r="AM272" s="163"/>
      <c r="AN272" s="163"/>
      <c r="AO272" s="163"/>
      <c r="AP272" s="163"/>
      <c r="AQ272" s="163"/>
      <c r="AR272" s="163"/>
      <c r="AS272" s="163"/>
      <c r="AT272" s="163"/>
      <c r="AU272" s="162"/>
      <c r="AV272" s="162"/>
      <c r="AW272" s="160"/>
      <c r="AX272" s="162"/>
      <c r="AY272" s="160"/>
      <c r="AZ272" s="160"/>
      <c r="BA272" s="160"/>
      <c r="BB272" s="162"/>
      <c r="BC272" s="162"/>
    </row>
    <row r="273" spans="1:55" s="168" customFormat="1" ht="15.75">
      <c r="A273" s="173" t="str">
        <f>A1035</f>
        <v>a)</v>
      </c>
      <c r="B273" s="174" t="str">
        <f t="shared" ref="B273:AI273" si="232">B1035</f>
        <v xml:space="preserve">Xã khu vực III </v>
      </c>
      <c r="C273" s="173">
        <f t="shared" si="232"/>
        <v>0</v>
      </c>
      <c r="D273" s="154">
        <f t="shared" si="232"/>
        <v>156895</v>
      </c>
      <c r="E273" s="154">
        <f t="shared" si="232"/>
        <v>148628</v>
      </c>
      <c r="F273" s="154">
        <f t="shared" si="232"/>
        <v>0</v>
      </c>
      <c r="G273" s="154">
        <f t="shared" si="232"/>
        <v>0</v>
      </c>
      <c r="H273" s="154">
        <f t="shared" si="232"/>
        <v>148628</v>
      </c>
      <c r="I273" s="154">
        <f t="shared" si="232"/>
        <v>148628</v>
      </c>
      <c r="J273" s="154">
        <f t="shared" si="232"/>
        <v>0</v>
      </c>
      <c r="K273" s="154">
        <f t="shared" si="232"/>
        <v>14500</v>
      </c>
      <c r="L273" s="154">
        <f t="shared" si="232"/>
        <v>14500</v>
      </c>
      <c r="M273" s="154">
        <f t="shared" si="232"/>
        <v>0</v>
      </c>
      <c r="N273" s="154">
        <f t="shared" si="232"/>
        <v>134128</v>
      </c>
      <c r="O273" s="154">
        <f t="shared" si="232"/>
        <v>134128</v>
      </c>
      <c r="P273" s="154">
        <f t="shared" si="232"/>
        <v>0</v>
      </c>
      <c r="Q273" s="154">
        <f t="shared" si="232"/>
        <v>10150</v>
      </c>
      <c r="R273" s="154"/>
      <c r="S273" s="154"/>
      <c r="T273" s="154">
        <f t="shared" si="232"/>
        <v>0</v>
      </c>
      <c r="U273" s="154"/>
      <c r="V273" s="154"/>
      <c r="W273" s="154">
        <f t="shared" si="232"/>
        <v>37450</v>
      </c>
      <c r="X273" s="154"/>
      <c r="Y273" s="154"/>
      <c r="Z273" s="154">
        <f t="shared" si="232"/>
        <v>0</v>
      </c>
      <c r="AA273" s="154"/>
      <c r="AB273" s="154"/>
      <c r="AC273" s="154">
        <f t="shared" si="232"/>
        <v>55128</v>
      </c>
      <c r="AD273" s="154"/>
      <c r="AE273" s="154"/>
      <c r="AF273" s="154">
        <f t="shared" si="232"/>
        <v>0</v>
      </c>
      <c r="AG273" s="154"/>
      <c r="AH273" s="154"/>
      <c r="AI273" s="154">
        <f t="shared" si="232"/>
        <v>45900</v>
      </c>
      <c r="AJ273" s="154"/>
      <c r="AK273" s="154"/>
      <c r="AL273" s="154"/>
      <c r="AM273" s="154"/>
      <c r="AN273" s="154"/>
      <c r="AO273" s="154"/>
      <c r="AP273" s="154"/>
      <c r="AQ273" s="154"/>
      <c r="AR273" s="154"/>
      <c r="AS273" s="154"/>
      <c r="AT273" s="154"/>
      <c r="AU273" s="167"/>
      <c r="AV273" s="167"/>
      <c r="AW273" s="131"/>
      <c r="AX273" s="167"/>
      <c r="AY273" s="131"/>
      <c r="AZ273" s="131"/>
      <c r="BA273" s="131"/>
      <c r="BB273" s="167"/>
      <c r="BC273" s="167"/>
    </row>
    <row r="274" spans="1:55" s="168" customFormat="1" ht="31.5">
      <c r="A274" s="173" t="str">
        <f t="shared" ref="A274:AP275" si="233">A1036</f>
        <v>a1</v>
      </c>
      <c r="B274" s="174" t="str">
        <f t="shared" si="233"/>
        <v xml:space="preserve">Các xã thực hiện theo Quyết định số 652/QĐ-TTg ngày 28/5/2022 </v>
      </c>
      <c r="C274" s="173">
        <f t="shared" si="233"/>
        <v>0</v>
      </c>
      <c r="D274" s="154">
        <f t="shared" si="233"/>
        <v>88795</v>
      </c>
      <c r="E274" s="154">
        <f t="shared" si="233"/>
        <v>83528</v>
      </c>
      <c r="F274" s="154">
        <f t="shared" si="233"/>
        <v>0</v>
      </c>
      <c r="G274" s="154">
        <f t="shared" si="233"/>
        <v>0</v>
      </c>
      <c r="H274" s="154">
        <f t="shared" si="233"/>
        <v>83528</v>
      </c>
      <c r="I274" s="154">
        <f t="shared" si="233"/>
        <v>83528</v>
      </c>
      <c r="J274" s="154">
        <f t="shared" si="233"/>
        <v>0</v>
      </c>
      <c r="K274" s="154">
        <f t="shared" si="233"/>
        <v>0</v>
      </c>
      <c r="L274" s="154">
        <f t="shared" si="233"/>
        <v>0</v>
      </c>
      <c r="M274" s="154">
        <f t="shared" si="233"/>
        <v>0</v>
      </c>
      <c r="N274" s="154">
        <f t="shared" si="233"/>
        <v>83528</v>
      </c>
      <c r="O274" s="154">
        <f t="shared" si="233"/>
        <v>83528</v>
      </c>
      <c r="P274" s="154">
        <f t="shared" si="233"/>
        <v>0</v>
      </c>
      <c r="Q274" s="154">
        <f t="shared" si="233"/>
        <v>0</v>
      </c>
      <c r="R274" s="154"/>
      <c r="S274" s="154"/>
      <c r="T274" s="154">
        <f t="shared" si="233"/>
        <v>0</v>
      </c>
      <c r="U274" s="154"/>
      <c r="V274" s="154"/>
      <c r="W274" s="154">
        <f t="shared" si="233"/>
        <v>19500</v>
      </c>
      <c r="X274" s="154"/>
      <c r="Y274" s="154"/>
      <c r="Z274" s="154">
        <f t="shared" si="233"/>
        <v>0</v>
      </c>
      <c r="AA274" s="154"/>
      <c r="AB274" s="154"/>
      <c r="AC274" s="154">
        <f t="shared" si="233"/>
        <v>39728</v>
      </c>
      <c r="AD274" s="154"/>
      <c r="AE274" s="154"/>
      <c r="AF274" s="154">
        <f t="shared" si="233"/>
        <v>0</v>
      </c>
      <c r="AG274" s="154"/>
      <c r="AH274" s="154"/>
      <c r="AI274" s="154">
        <f t="shared" si="233"/>
        <v>24300</v>
      </c>
      <c r="AJ274" s="154"/>
      <c r="AK274" s="154"/>
      <c r="AL274" s="154">
        <f t="shared" si="233"/>
        <v>0</v>
      </c>
      <c r="AM274" s="154"/>
      <c r="AN274" s="154"/>
      <c r="AO274" s="154"/>
      <c r="AP274" s="154"/>
      <c r="AQ274" s="154"/>
      <c r="AR274" s="154"/>
      <c r="AS274" s="154"/>
      <c r="AT274" s="154"/>
      <c r="AU274" s="167"/>
      <c r="AV274" s="167"/>
      <c r="AW274" s="131"/>
      <c r="AX274" s="167"/>
      <c r="AY274" s="131"/>
      <c r="AZ274" s="131"/>
      <c r="BA274" s="131"/>
      <c r="BB274" s="167"/>
      <c r="BC274" s="167"/>
    </row>
    <row r="275" spans="1:55" s="168" customFormat="1" ht="15.75">
      <c r="A275" s="173" t="str">
        <f t="shared" si="233"/>
        <v>*</v>
      </c>
      <c r="B275" s="174" t="str">
        <f t="shared" si="233"/>
        <v>Xã Pá Mỳ</v>
      </c>
      <c r="C275" s="173">
        <f t="shared" si="233"/>
        <v>0</v>
      </c>
      <c r="D275" s="154">
        <f t="shared" si="233"/>
        <v>36228</v>
      </c>
      <c r="E275" s="154">
        <f t="shared" si="233"/>
        <v>36228</v>
      </c>
      <c r="F275" s="154">
        <f t="shared" si="233"/>
        <v>0</v>
      </c>
      <c r="G275" s="154">
        <f t="shared" si="233"/>
        <v>0</v>
      </c>
      <c r="H275" s="154">
        <f t="shared" si="233"/>
        <v>36228</v>
      </c>
      <c r="I275" s="154">
        <f t="shared" si="233"/>
        <v>36228</v>
      </c>
      <c r="J275" s="154">
        <f t="shared" si="233"/>
        <v>0</v>
      </c>
      <c r="K275" s="154">
        <f t="shared" si="233"/>
        <v>0</v>
      </c>
      <c r="L275" s="154">
        <f t="shared" si="233"/>
        <v>0</v>
      </c>
      <c r="M275" s="154">
        <f t="shared" si="233"/>
        <v>0</v>
      </c>
      <c r="N275" s="154">
        <f t="shared" si="233"/>
        <v>36228</v>
      </c>
      <c r="O275" s="154">
        <f t="shared" si="233"/>
        <v>36228</v>
      </c>
      <c r="P275" s="154">
        <f t="shared" si="233"/>
        <v>0</v>
      </c>
      <c r="Q275" s="154">
        <f t="shared" si="233"/>
        <v>0</v>
      </c>
      <c r="R275" s="154"/>
      <c r="S275" s="154"/>
      <c r="T275" s="154">
        <f t="shared" si="233"/>
        <v>0</v>
      </c>
      <c r="U275" s="154"/>
      <c r="V275" s="154"/>
      <c r="W275" s="154">
        <f t="shared" si="233"/>
        <v>6500</v>
      </c>
      <c r="X275" s="154"/>
      <c r="Y275" s="154"/>
      <c r="Z275" s="154">
        <f t="shared" si="233"/>
        <v>0</v>
      </c>
      <c r="AA275" s="154"/>
      <c r="AB275" s="154"/>
      <c r="AC275" s="154">
        <f t="shared" si="233"/>
        <v>18428</v>
      </c>
      <c r="AD275" s="154"/>
      <c r="AE275" s="154"/>
      <c r="AF275" s="154">
        <f t="shared" si="233"/>
        <v>0</v>
      </c>
      <c r="AG275" s="154"/>
      <c r="AH275" s="154"/>
      <c r="AI275" s="154">
        <f t="shared" si="233"/>
        <v>11300</v>
      </c>
      <c r="AJ275" s="154"/>
      <c r="AK275" s="154"/>
      <c r="AL275" s="154">
        <f t="shared" si="233"/>
        <v>0</v>
      </c>
      <c r="AM275" s="154"/>
      <c r="AN275" s="154"/>
      <c r="AO275" s="173">
        <f t="shared" si="233"/>
        <v>0</v>
      </c>
      <c r="AP275" s="173">
        <f t="shared" si="233"/>
        <v>0</v>
      </c>
      <c r="AQ275" s="173">
        <f t="shared" ref="AQ275:AT275" si="234">AQ1037</f>
        <v>0</v>
      </c>
      <c r="AR275" s="173">
        <f t="shared" si="234"/>
        <v>0</v>
      </c>
      <c r="AS275" s="173">
        <f t="shared" si="234"/>
        <v>0</v>
      </c>
      <c r="AT275" s="173">
        <f t="shared" si="234"/>
        <v>0</v>
      </c>
      <c r="AU275" s="167"/>
      <c r="AV275" s="167"/>
      <c r="AW275" s="131"/>
      <c r="AX275" s="167"/>
      <c r="AY275" s="131"/>
      <c r="AZ275" s="131"/>
      <c r="BA275" s="131"/>
      <c r="BB275" s="167"/>
      <c r="BC275" s="167"/>
    </row>
    <row r="276" spans="1:55" s="168" customFormat="1" ht="15.75">
      <c r="A276" s="173" t="str">
        <f>A1046</f>
        <v>*</v>
      </c>
      <c r="B276" s="174" t="str">
        <f t="shared" ref="B276:AI276" si="235">B1046</f>
        <v>Xã Nậm Vì</v>
      </c>
      <c r="C276" s="173">
        <f t="shared" si="235"/>
        <v>0</v>
      </c>
      <c r="D276" s="154">
        <f t="shared" si="235"/>
        <v>13100</v>
      </c>
      <c r="E276" s="154">
        <f t="shared" si="235"/>
        <v>13100</v>
      </c>
      <c r="F276" s="154">
        <f t="shared" si="235"/>
        <v>0</v>
      </c>
      <c r="G276" s="154">
        <f t="shared" si="235"/>
        <v>0</v>
      </c>
      <c r="H276" s="154">
        <f t="shared" si="235"/>
        <v>13100</v>
      </c>
      <c r="I276" s="154">
        <f t="shared" si="235"/>
        <v>13100</v>
      </c>
      <c r="J276" s="154">
        <f t="shared" si="235"/>
        <v>0</v>
      </c>
      <c r="K276" s="154">
        <f t="shared" si="235"/>
        <v>0</v>
      </c>
      <c r="L276" s="154">
        <f t="shared" si="235"/>
        <v>0</v>
      </c>
      <c r="M276" s="154">
        <f t="shared" si="235"/>
        <v>0</v>
      </c>
      <c r="N276" s="154">
        <f t="shared" si="235"/>
        <v>13100</v>
      </c>
      <c r="O276" s="154">
        <f t="shared" si="235"/>
        <v>13100</v>
      </c>
      <c r="P276" s="154">
        <f t="shared" si="235"/>
        <v>0</v>
      </c>
      <c r="Q276" s="154">
        <f t="shared" si="235"/>
        <v>0</v>
      </c>
      <c r="R276" s="154"/>
      <c r="S276" s="154"/>
      <c r="T276" s="154">
        <f t="shared" si="235"/>
        <v>0</v>
      </c>
      <c r="U276" s="154"/>
      <c r="V276" s="154"/>
      <c r="W276" s="154">
        <f t="shared" si="235"/>
        <v>5000</v>
      </c>
      <c r="X276" s="154"/>
      <c r="Y276" s="154"/>
      <c r="Z276" s="154">
        <f t="shared" si="235"/>
        <v>0</v>
      </c>
      <c r="AA276" s="154"/>
      <c r="AB276" s="154"/>
      <c r="AC276" s="154">
        <f t="shared" si="235"/>
        <v>6400</v>
      </c>
      <c r="AD276" s="154"/>
      <c r="AE276" s="154"/>
      <c r="AF276" s="154">
        <f t="shared" si="235"/>
        <v>0</v>
      </c>
      <c r="AG276" s="154"/>
      <c r="AH276" s="154"/>
      <c r="AI276" s="154">
        <f t="shared" si="235"/>
        <v>1700</v>
      </c>
      <c r="AJ276" s="154"/>
      <c r="AK276" s="154"/>
      <c r="AL276" s="154"/>
      <c r="AM276" s="154"/>
      <c r="AN276" s="154"/>
      <c r="AO276" s="154"/>
      <c r="AP276" s="154"/>
      <c r="AQ276" s="154"/>
      <c r="AR276" s="154"/>
      <c r="AS276" s="154"/>
      <c r="AT276" s="154"/>
      <c r="AU276" s="167"/>
      <c r="AV276" s="167"/>
      <c r="AW276" s="131"/>
      <c r="AX276" s="167"/>
      <c r="AY276" s="131"/>
      <c r="AZ276" s="131"/>
      <c r="BA276" s="131"/>
      <c r="BB276" s="167"/>
      <c r="BC276" s="167"/>
    </row>
    <row r="277" spans="1:55" s="168" customFormat="1" ht="15.75">
      <c r="A277" s="173" t="str">
        <f>A1050</f>
        <v>*</v>
      </c>
      <c r="B277" s="174" t="str">
        <f t="shared" ref="B277:AT277" si="236">B1050</f>
        <v>Xã Chung Chải</v>
      </c>
      <c r="C277" s="173">
        <f t="shared" si="236"/>
        <v>0</v>
      </c>
      <c r="D277" s="154">
        <f t="shared" si="236"/>
        <v>20367</v>
      </c>
      <c r="E277" s="154">
        <f t="shared" si="236"/>
        <v>16800</v>
      </c>
      <c r="F277" s="154">
        <f t="shared" si="236"/>
        <v>0</v>
      </c>
      <c r="G277" s="154">
        <f t="shared" si="236"/>
        <v>0</v>
      </c>
      <c r="H277" s="154">
        <f t="shared" si="236"/>
        <v>16800</v>
      </c>
      <c r="I277" s="154">
        <f t="shared" si="236"/>
        <v>16800</v>
      </c>
      <c r="J277" s="154">
        <f t="shared" si="236"/>
        <v>0</v>
      </c>
      <c r="K277" s="154">
        <f t="shared" si="236"/>
        <v>0</v>
      </c>
      <c r="L277" s="154">
        <f t="shared" si="236"/>
        <v>0</v>
      </c>
      <c r="M277" s="154">
        <f t="shared" si="236"/>
        <v>0</v>
      </c>
      <c r="N277" s="154">
        <f t="shared" si="236"/>
        <v>16800</v>
      </c>
      <c r="O277" s="154">
        <f t="shared" si="236"/>
        <v>16800</v>
      </c>
      <c r="P277" s="154">
        <f t="shared" si="236"/>
        <v>0</v>
      </c>
      <c r="Q277" s="154">
        <f t="shared" si="236"/>
        <v>0</v>
      </c>
      <c r="R277" s="154"/>
      <c r="S277" s="154"/>
      <c r="T277" s="154">
        <f t="shared" si="236"/>
        <v>0</v>
      </c>
      <c r="U277" s="154"/>
      <c r="V277" s="154"/>
      <c r="W277" s="154">
        <f t="shared" si="236"/>
        <v>8000</v>
      </c>
      <c r="X277" s="154"/>
      <c r="Y277" s="154"/>
      <c r="Z277" s="154">
        <f t="shared" si="236"/>
        <v>0</v>
      </c>
      <c r="AA277" s="154"/>
      <c r="AB277" s="154"/>
      <c r="AC277" s="154">
        <f t="shared" si="236"/>
        <v>7300</v>
      </c>
      <c r="AD277" s="154"/>
      <c r="AE277" s="154"/>
      <c r="AF277" s="154">
        <f t="shared" si="236"/>
        <v>0</v>
      </c>
      <c r="AG277" s="154"/>
      <c r="AH277" s="154"/>
      <c r="AI277" s="154">
        <f t="shared" si="236"/>
        <v>1500</v>
      </c>
      <c r="AJ277" s="154"/>
      <c r="AK277" s="154"/>
      <c r="AL277" s="154">
        <f t="shared" si="236"/>
        <v>0</v>
      </c>
      <c r="AM277" s="154"/>
      <c r="AN277" s="154"/>
      <c r="AO277" s="173">
        <f t="shared" si="236"/>
        <v>0</v>
      </c>
      <c r="AP277" s="173">
        <f t="shared" si="236"/>
        <v>0</v>
      </c>
      <c r="AQ277" s="173">
        <f t="shared" si="236"/>
        <v>0</v>
      </c>
      <c r="AR277" s="173">
        <f t="shared" si="236"/>
        <v>0</v>
      </c>
      <c r="AS277" s="173">
        <f t="shared" si="236"/>
        <v>0</v>
      </c>
      <c r="AT277" s="173">
        <f t="shared" si="236"/>
        <v>0</v>
      </c>
      <c r="AU277" s="167"/>
      <c r="AV277" s="167"/>
      <c r="AW277" s="131"/>
      <c r="AX277" s="167"/>
      <c r="AY277" s="131"/>
      <c r="AZ277" s="131"/>
      <c r="BA277" s="131"/>
      <c r="BB277" s="167"/>
      <c r="BC277" s="167"/>
    </row>
    <row r="278" spans="1:55" s="168" customFormat="1" ht="15.75">
      <c r="A278" s="173" t="str">
        <f>A1062</f>
        <v>*</v>
      </c>
      <c r="B278" s="174" t="str">
        <f t="shared" ref="B278:AI278" si="237">B1062</f>
        <v>Xã Huổi Lếch</v>
      </c>
      <c r="C278" s="173">
        <f t="shared" si="237"/>
        <v>0</v>
      </c>
      <c r="D278" s="154">
        <f t="shared" si="237"/>
        <v>4000</v>
      </c>
      <c r="E278" s="154">
        <f t="shared" si="237"/>
        <v>4000</v>
      </c>
      <c r="F278" s="154">
        <f t="shared" si="237"/>
        <v>0</v>
      </c>
      <c r="G278" s="154">
        <f t="shared" si="237"/>
        <v>0</v>
      </c>
      <c r="H278" s="154">
        <f t="shared" si="237"/>
        <v>4000</v>
      </c>
      <c r="I278" s="154">
        <f t="shared" si="237"/>
        <v>4000</v>
      </c>
      <c r="J278" s="154">
        <f t="shared" si="237"/>
        <v>0</v>
      </c>
      <c r="K278" s="154">
        <f t="shared" si="237"/>
        <v>0</v>
      </c>
      <c r="L278" s="154">
        <f t="shared" si="237"/>
        <v>0</v>
      </c>
      <c r="M278" s="154">
        <f t="shared" si="237"/>
        <v>0</v>
      </c>
      <c r="N278" s="154">
        <f t="shared" si="237"/>
        <v>4000</v>
      </c>
      <c r="O278" s="154">
        <f t="shared" si="237"/>
        <v>4000</v>
      </c>
      <c r="P278" s="154">
        <f t="shared" si="237"/>
        <v>0</v>
      </c>
      <c r="Q278" s="154">
        <f t="shared" si="237"/>
        <v>0</v>
      </c>
      <c r="R278" s="154"/>
      <c r="S278" s="154"/>
      <c r="T278" s="154">
        <f t="shared" si="237"/>
        <v>0</v>
      </c>
      <c r="U278" s="154"/>
      <c r="V278" s="154"/>
      <c r="W278" s="154">
        <f t="shared" si="237"/>
        <v>0</v>
      </c>
      <c r="X278" s="154"/>
      <c r="Y278" s="154"/>
      <c r="Z278" s="154">
        <f t="shared" si="237"/>
        <v>0</v>
      </c>
      <c r="AA278" s="154"/>
      <c r="AB278" s="154"/>
      <c r="AC278" s="154">
        <f t="shared" si="237"/>
        <v>1600</v>
      </c>
      <c r="AD278" s="154"/>
      <c r="AE278" s="154"/>
      <c r="AF278" s="154">
        <f t="shared" si="237"/>
        <v>0</v>
      </c>
      <c r="AG278" s="154"/>
      <c r="AH278" s="154"/>
      <c r="AI278" s="154">
        <f t="shared" si="237"/>
        <v>2400</v>
      </c>
      <c r="AJ278" s="154"/>
      <c r="AK278" s="154"/>
      <c r="AL278" s="154"/>
      <c r="AM278" s="154"/>
      <c r="AN278" s="154"/>
      <c r="AO278" s="154"/>
      <c r="AP278" s="154"/>
      <c r="AQ278" s="154"/>
      <c r="AR278" s="154"/>
      <c r="AS278" s="154"/>
      <c r="AT278" s="154"/>
      <c r="AU278" s="167"/>
      <c r="AV278" s="167"/>
      <c r="AW278" s="131"/>
      <c r="AX278" s="167"/>
      <c r="AY278" s="131"/>
      <c r="AZ278" s="131"/>
      <c r="BA278" s="131"/>
      <c r="BB278" s="167"/>
      <c r="BC278" s="167"/>
    </row>
    <row r="279" spans="1:55" s="168" customFormat="1" ht="15.75">
      <c r="A279" s="173" t="str">
        <f>A1065</f>
        <v>*</v>
      </c>
      <c r="B279" s="174" t="str">
        <f t="shared" ref="B279:AI279" si="238">B1065</f>
        <v>Xã Quảng Lâm</v>
      </c>
      <c r="C279" s="173">
        <f t="shared" si="238"/>
        <v>0</v>
      </c>
      <c r="D279" s="154">
        <f t="shared" si="238"/>
        <v>15100</v>
      </c>
      <c r="E279" s="154">
        <f t="shared" si="238"/>
        <v>13400</v>
      </c>
      <c r="F279" s="154">
        <f t="shared" si="238"/>
        <v>0</v>
      </c>
      <c r="G279" s="154">
        <f t="shared" si="238"/>
        <v>0</v>
      </c>
      <c r="H279" s="154">
        <f t="shared" si="238"/>
        <v>13400</v>
      </c>
      <c r="I279" s="154">
        <f t="shared" si="238"/>
        <v>13400</v>
      </c>
      <c r="J279" s="154">
        <f t="shared" si="238"/>
        <v>0</v>
      </c>
      <c r="K279" s="154">
        <f t="shared" si="238"/>
        <v>0</v>
      </c>
      <c r="L279" s="154">
        <f t="shared" si="238"/>
        <v>0</v>
      </c>
      <c r="M279" s="154">
        <f t="shared" si="238"/>
        <v>0</v>
      </c>
      <c r="N279" s="154">
        <f t="shared" si="238"/>
        <v>13400</v>
      </c>
      <c r="O279" s="154">
        <f t="shared" si="238"/>
        <v>13400</v>
      </c>
      <c r="P279" s="154">
        <f t="shared" si="238"/>
        <v>0</v>
      </c>
      <c r="Q279" s="154">
        <f t="shared" si="238"/>
        <v>0</v>
      </c>
      <c r="R279" s="154"/>
      <c r="S279" s="154"/>
      <c r="T279" s="154">
        <f t="shared" si="238"/>
        <v>0</v>
      </c>
      <c r="U279" s="154"/>
      <c r="V279" s="154"/>
      <c r="W279" s="154">
        <f t="shared" si="238"/>
        <v>0</v>
      </c>
      <c r="X279" s="154"/>
      <c r="Y279" s="154"/>
      <c r="Z279" s="154">
        <f t="shared" si="238"/>
        <v>0</v>
      </c>
      <c r="AA279" s="154"/>
      <c r="AB279" s="154"/>
      <c r="AC279" s="154">
        <f t="shared" si="238"/>
        <v>6000</v>
      </c>
      <c r="AD279" s="154"/>
      <c r="AE279" s="154"/>
      <c r="AF279" s="154">
        <f t="shared" si="238"/>
        <v>0</v>
      </c>
      <c r="AG279" s="154"/>
      <c r="AH279" s="154"/>
      <c r="AI279" s="154">
        <f t="shared" si="238"/>
        <v>7400</v>
      </c>
      <c r="AJ279" s="154"/>
      <c r="AK279" s="154"/>
      <c r="AL279" s="154"/>
      <c r="AM279" s="154"/>
      <c r="AN279" s="154"/>
      <c r="AO279" s="154"/>
      <c r="AP279" s="154"/>
      <c r="AQ279" s="154"/>
      <c r="AR279" s="154"/>
      <c r="AS279" s="154"/>
      <c r="AT279" s="154"/>
      <c r="AU279" s="167"/>
      <c r="AV279" s="167"/>
      <c r="AW279" s="131"/>
      <c r="AX279" s="167"/>
      <c r="AY279" s="131"/>
      <c r="AZ279" s="131"/>
      <c r="BA279" s="131"/>
      <c r="BB279" s="167"/>
      <c r="BC279" s="167"/>
    </row>
    <row r="280" spans="1:55" s="168" customFormat="1" ht="15.75">
      <c r="A280" s="173" t="str">
        <f>A1072</f>
        <v>a2)</v>
      </c>
      <c r="B280" s="174" t="str">
        <f t="shared" ref="B280:AL280" si="239">B1072</f>
        <v>Các xã còn lại</v>
      </c>
      <c r="C280" s="173">
        <f t="shared" si="239"/>
        <v>0</v>
      </c>
      <c r="D280" s="154">
        <f t="shared" si="239"/>
        <v>68100</v>
      </c>
      <c r="E280" s="154">
        <f t="shared" si="239"/>
        <v>65100</v>
      </c>
      <c r="F280" s="154">
        <f t="shared" si="239"/>
        <v>0</v>
      </c>
      <c r="G280" s="154">
        <f t="shared" si="239"/>
        <v>0</v>
      </c>
      <c r="H280" s="154">
        <f t="shared" si="239"/>
        <v>65100</v>
      </c>
      <c r="I280" s="154">
        <f t="shared" si="239"/>
        <v>65100</v>
      </c>
      <c r="J280" s="154">
        <f t="shared" si="239"/>
        <v>0</v>
      </c>
      <c r="K280" s="154">
        <f t="shared" si="239"/>
        <v>14500</v>
      </c>
      <c r="L280" s="154">
        <f t="shared" si="239"/>
        <v>14500</v>
      </c>
      <c r="M280" s="154">
        <f t="shared" si="239"/>
        <v>0</v>
      </c>
      <c r="N280" s="154">
        <f t="shared" si="239"/>
        <v>50600</v>
      </c>
      <c r="O280" s="154">
        <f t="shared" si="239"/>
        <v>50600</v>
      </c>
      <c r="P280" s="154">
        <f t="shared" si="239"/>
        <v>0</v>
      </c>
      <c r="Q280" s="154">
        <f t="shared" si="239"/>
        <v>10150</v>
      </c>
      <c r="R280" s="154"/>
      <c r="S280" s="154"/>
      <c r="T280" s="154">
        <f t="shared" si="239"/>
        <v>0</v>
      </c>
      <c r="U280" s="154"/>
      <c r="V280" s="154"/>
      <c r="W280" s="154">
        <f t="shared" si="239"/>
        <v>17950</v>
      </c>
      <c r="X280" s="154"/>
      <c r="Y280" s="154"/>
      <c r="Z280" s="154">
        <f t="shared" si="239"/>
        <v>0</v>
      </c>
      <c r="AA280" s="154"/>
      <c r="AB280" s="154"/>
      <c r="AC280" s="154">
        <f t="shared" si="239"/>
        <v>15400</v>
      </c>
      <c r="AD280" s="154"/>
      <c r="AE280" s="154"/>
      <c r="AF280" s="154">
        <f t="shared" si="239"/>
        <v>0</v>
      </c>
      <c r="AG280" s="154"/>
      <c r="AH280" s="154"/>
      <c r="AI280" s="154">
        <f t="shared" si="239"/>
        <v>21600</v>
      </c>
      <c r="AJ280" s="154"/>
      <c r="AK280" s="154"/>
      <c r="AL280" s="154">
        <f t="shared" si="239"/>
        <v>0</v>
      </c>
      <c r="AM280" s="154"/>
      <c r="AN280" s="154"/>
      <c r="AO280" s="154"/>
      <c r="AP280" s="154"/>
      <c r="AQ280" s="154"/>
      <c r="AR280" s="154"/>
      <c r="AS280" s="154"/>
      <c r="AT280" s="154"/>
      <c r="AU280" s="167"/>
      <c r="AV280" s="167"/>
      <c r="AW280" s="131"/>
      <c r="AX280" s="167"/>
      <c r="AY280" s="131"/>
      <c r="AZ280" s="131"/>
      <c r="BA280" s="131"/>
      <c r="BB280" s="167"/>
      <c r="BC280" s="167"/>
    </row>
    <row r="281" spans="1:55" s="168" customFormat="1" ht="15.75">
      <c r="A281" s="173" t="str">
        <f>A1094</f>
        <v>b)</v>
      </c>
      <c r="B281" s="174" t="str">
        <f t="shared" ref="B281:AL281" si="240">B1094</f>
        <v>Thôn ĐBKK</v>
      </c>
      <c r="C281" s="173">
        <f t="shared" si="240"/>
        <v>0</v>
      </c>
      <c r="D281" s="154">
        <f t="shared" si="240"/>
        <v>0</v>
      </c>
      <c r="E281" s="154">
        <f t="shared" si="240"/>
        <v>0</v>
      </c>
      <c r="F281" s="154">
        <f t="shared" si="240"/>
        <v>0</v>
      </c>
      <c r="G281" s="154">
        <f t="shared" si="240"/>
        <v>0</v>
      </c>
      <c r="H281" s="154">
        <f t="shared" si="240"/>
        <v>0</v>
      </c>
      <c r="I281" s="154">
        <f t="shared" si="240"/>
        <v>0</v>
      </c>
      <c r="J281" s="154">
        <f t="shared" si="240"/>
        <v>0</v>
      </c>
      <c r="K281" s="154">
        <f t="shared" si="240"/>
        <v>0</v>
      </c>
      <c r="L281" s="154">
        <f t="shared" si="240"/>
        <v>0</v>
      </c>
      <c r="M281" s="154">
        <f t="shared" si="240"/>
        <v>0</v>
      </c>
      <c r="N281" s="154">
        <f t="shared" si="240"/>
        <v>0</v>
      </c>
      <c r="O281" s="154">
        <f t="shared" si="240"/>
        <v>0</v>
      </c>
      <c r="P281" s="154">
        <f t="shared" si="240"/>
        <v>0</v>
      </c>
      <c r="Q281" s="154">
        <f t="shared" si="240"/>
        <v>0</v>
      </c>
      <c r="R281" s="154"/>
      <c r="S281" s="154"/>
      <c r="T281" s="154">
        <f t="shared" si="240"/>
        <v>0</v>
      </c>
      <c r="U281" s="154"/>
      <c r="V281" s="154"/>
      <c r="W281" s="154">
        <f t="shared" si="240"/>
        <v>0</v>
      </c>
      <c r="X281" s="154"/>
      <c r="Y281" s="154"/>
      <c r="Z281" s="154">
        <f t="shared" si="240"/>
        <v>0</v>
      </c>
      <c r="AA281" s="154"/>
      <c r="AB281" s="154"/>
      <c r="AC281" s="154">
        <f t="shared" si="240"/>
        <v>0</v>
      </c>
      <c r="AD281" s="154"/>
      <c r="AE281" s="154"/>
      <c r="AF281" s="154">
        <f t="shared" si="240"/>
        <v>0</v>
      </c>
      <c r="AG281" s="154"/>
      <c r="AH281" s="154"/>
      <c r="AI281" s="154">
        <f t="shared" si="240"/>
        <v>0</v>
      </c>
      <c r="AJ281" s="154"/>
      <c r="AK281" s="154"/>
      <c r="AL281" s="154">
        <f t="shared" si="240"/>
        <v>0</v>
      </c>
      <c r="AM281" s="154"/>
      <c r="AN281" s="154"/>
      <c r="AO281" s="154"/>
      <c r="AP281" s="154"/>
      <c r="AQ281" s="154"/>
      <c r="AR281" s="154"/>
      <c r="AS281" s="154"/>
      <c r="AT281" s="154"/>
      <c r="AU281" s="167"/>
      <c r="AV281" s="167"/>
      <c r="AW281" s="131"/>
      <c r="AX281" s="167"/>
      <c r="AY281" s="131"/>
      <c r="AZ281" s="131"/>
      <c r="BA281" s="131"/>
      <c r="BB281" s="167"/>
      <c r="BC281" s="167"/>
    </row>
    <row r="282" spans="1:55" s="168" customFormat="1" ht="31.5">
      <c r="A282" s="173" t="str">
        <f t="shared" ref="A282:AT288" si="241">A1095</f>
        <v>b1)</v>
      </c>
      <c r="B282" s="174" t="str">
        <f t="shared" si="241"/>
        <v xml:space="preserve">Các thôn  thực hiện theo Quyết định số 652/QĐ-TTg ngày 28/5/2022 </v>
      </c>
      <c r="C282" s="173">
        <f t="shared" si="241"/>
        <v>0</v>
      </c>
      <c r="D282" s="154">
        <f t="shared" si="241"/>
        <v>0</v>
      </c>
      <c r="E282" s="154">
        <f t="shared" si="241"/>
        <v>0</v>
      </c>
      <c r="F282" s="154">
        <f t="shared" si="241"/>
        <v>0</v>
      </c>
      <c r="G282" s="154">
        <f t="shared" si="241"/>
        <v>0</v>
      </c>
      <c r="H282" s="154">
        <f t="shared" si="241"/>
        <v>0</v>
      </c>
      <c r="I282" s="154">
        <f t="shared" si="241"/>
        <v>0</v>
      </c>
      <c r="J282" s="154">
        <f t="shared" si="241"/>
        <v>0</v>
      </c>
      <c r="K282" s="154">
        <f t="shared" si="241"/>
        <v>0</v>
      </c>
      <c r="L282" s="154">
        <f t="shared" si="241"/>
        <v>0</v>
      </c>
      <c r="M282" s="154">
        <f t="shared" si="241"/>
        <v>0</v>
      </c>
      <c r="N282" s="154">
        <f t="shared" si="241"/>
        <v>0</v>
      </c>
      <c r="O282" s="154">
        <f t="shared" si="241"/>
        <v>0</v>
      </c>
      <c r="P282" s="154">
        <f t="shared" si="241"/>
        <v>0</v>
      </c>
      <c r="Q282" s="154">
        <f t="shared" si="241"/>
        <v>0</v>
      </c>
      <c r="R282" s="154"/>
      <c r="S282" s="154"/>
      <c r="T282" s="154">
        <f t="shared" si="241"/>
        <v>0</v>
      </c>
      <c r="U282" s="154"/>
      <c r="V282" s="154"/>
      <c r="W282" s="154">
        <f t="shared" si="241"/>
        <v>0</v>
      </c>
      <c r="X282" s="154"/>
      <c r="Y282" s="154"/>
      <c r="Z282" s="154">
        <f t="shared" si="241"/>
        <v>0</v>
      </c>
      <c r="AA282" s="154"/>
      <c r="AB282" s="154"/>
      <c r="AC282" s="154">
        <f t="shared" si="241"/>
        <v>0</v>
      </c>
      <c r="AD282" s="154"/>
      <c r="AE282" s="154"/>
      <c r="AF282" s="154">
        <f t="shared" si="241"/>
        <v>0</v>
      </c>
      <c r="AG282" s="154"/>
      <c r="AH282" s="154"/>
      <c r="AI282" s="154">
        <f t="shared" si="241"/>
        <v>0</v>
      </c>
      <c r="AJ282" s="154"/>
      <c r="AK282" s="154"/>
      <c r="AL282" s="154">
        <f t="shared" si="241"/>
        <v>0</v>
      </c>
      <c r="AM282" s="154"/>
      <c r="AN282" s="154"/>
      <c r="AO282" s="173">
        <f t="shared" si="241"/>
        <v>0</v>
      </c>
      <c r="AP282" s="173">
        <f t="shared" si="241"/>
        <v>0</v>
      </c>
      <c r="AQ282" s="173">
        <f t="shared" si="241"/>
        <v>0</v>
      </c>
      <c r="AR282" s="173">
        <f t="shared" si="241"/>
        <v>0</v>
      </c>
      <c r="AS282" s="173">
        <f t="shared" si="241"/>
        <v>0</v>
      </c>
      <c r="AT282" s="173">
        <f t="shared" si="241"/>
        <v>0</v>
      </c>
      <c r="AU282" s="167"/>
      <c r="AV282" s="167"/>
      <c r="AW282" s="131"/>
      <c r="AX282" s="167"/>
      <c r="AY282" s="131"/>
      <c r="AZ282" s="131"/>
      <c r="BA282" s="131"/>
      <c r="BB282" s="167"/>
      <c r="BC282" s="167"/>
    </row>
    <row r="283" spans="1:55" s="168" customFormat="1" ht="15.75">
      <c r="A283" s="173" t="str">
        <f t="shared" si="241"/>
        <v>b2)</v>
      </c>
      <c r="B283" s="174" t="str">
        <f t="shared" si="241"/>
        <v>Các thôn còn lại</v>
      </c>
      <c r="C283" s="173">
        <f t="shared" si="241"/>
        <v>0</v>
      </c>
      <c r="D283" s="154">
        <f t="shared" si="241"/>
        <v>0</v>
      </c>
      <c r="E283" s="154">
        <f t="shared" si="241"/>
        <v>0</v>
      </c>
      <c r="F283" s="154">
        <f t="shared" si="241"/>
        <v>0</v>
      </c>
      <c r="G283" s="154">
        <f t="shared" si="241"/>
        <v>0</v>
      </c>
      <c r="H283" s="154">
        <f t="shared" si="241"/>
        <v>0</v>
      </c>
      <c r="I283" s="154">
        <f t="shared" si="241"/>
        <v>0</v>
      </c>
      <c r="J283" s="154">
        <f t="shared" si="241"/>
        <v>0</v>
      </c>
      <c r="K283" s="154">
        <f t="shared" si="241"/>
        <v>0</v>
      </c>
      <c r="L283" s="154">
        <f t="shared" si="241"/>
        <v>0</v>
      </c>
      <c r="M283" s="154">
        <f t="shared" si="241"/>
        <v>0</v>
      </c>
      <c r="N283" s="154">
        <f t="shared" si="241"/>
        <v>0</v>
      </c>
      <c r="O283" s="154">
        <f t="shared" si="241"/>
        <v>0</v>
      </c>
      <c r="P283" s="154">
        <f t="shared" si="241"/>
        <v>0</v>
      </c>
      <c r="Q283" s="154">
        <f t="shared" si="241"/>
        <v>0</v>
      </c>
      <c r="R283" s="154"/>
      <c r="S283" s="154"/>
      <c r="T283" s="154">
        <f t="shared" si="241"/>
        <v>0</v>
      </c>
      <c r="U283" s="154"/>
      <c r="V283" s="154"/>
      <c r="W283" s="154">
        <f t="shared" si="241"/>
        <v>0</v>
      </c>
      <c r="X283" s="154"/>
      <c r="Y283" s="154"/>
      <c r="Z283" s="154">
        <f t="shared" si="241"/>
        <v>0</v>
      </c>
      <c r="AA283" s="154"/>
      <c r="AB283" s="154"/>
      <c r="AC283" s="154">
        <f t="shared" si="241"/>
        <v>0</v>
      </c>
      <c r="AD283" s="154"/>
      <c r="AE283" s="154"/>
      <c r="AF283" s="154">
        <f t="shared" si="241"/>
        <v>0</v>
      </c>
      <c r="AG283" s="154"/>
      <c r="AH283" s="154"/>
      <c r="AI283" s="154">
        <f t="shared" si="241"/>
        <v>0</v>
      </c>
      <c r="AJ283" s="154"/>
      <c r="AK283" s="154"/>
      <c r="AL283" s="154">
        <f t="shared" si="241"/>
        <v>0</v>
      </c>
      <c r="AM283" s="154"/>
      <c r="AN283" s="154"/>
      <c r="AO283" s="154"/>
      <c r="AP283" s="154"/>
      <c r="AQ283" s="154"/>
      <c r="AR283" s="154"/>
      <c r="AS283" s="154"/>
      <c r="AT283" s="154"/>
      <c r="AU283" s="167"/>
      <c r="AV283" s="167"/>
      <c r="AW283" s="131"/>
      <c r="AX283" s="167"/>
      <c r="AY283" s="131"/>
      <c r="AZ283" s="131"/>
      <c r="BA283" s="131"/>
      <c r="BB283" s="167"/>
      <c r="BC283" s="167"/>
    </row>
    <row r="284" spans="1:55" s="168" customFormat="1" ht="15.75">
      <c r="A284" s="173" t="str">
        <f>A1097</f>
        <v>III.2</v>
      </c>
      <c r="B284" s="174" t="str">
        <f t="shared" si="241"/>
        <v>Cứng hóa đường giao thông đến trung tâm xã</v>
      </c>
      <c r="C284" s="173">
        <f t="shared" si="241"/>
        <v>0</v>
      </c>
      <c r="D284" s="154">
        <f t="shared" si="241"/>
        <v>0</v>
      </c>
      <c r="E284" s="154">
        <f>E1097</f>
        <v>0</v>
      </c>
      <c r="F284" s="154">
        <f t="shared" si="241"/>
        <v>0</v>
      </c>
      <c r="G284" s="154">
        <f t="shared" si="241"/>
        <v>0</v>
      </c>
      <c r="H284" s="154">
        <f t="shared" si="241"/>
        <v>0</v>
      </c>
      <c r="I284" s="154">
        <f t="shared" si="241"/>
        <v>0</v>
      </c>
      <c r="J284" s="154">
        <f t="shared" si="241"/>
        <v>0</v>
      </c>
      <c r="K284" s="154">
        <f t="shared" si="241"/>
        <v>0</v>
      </c>
      <c r="L284" s="154">
        <f t="shared" si="241"/>
        <v>0</v>
      </c>
      <c r="M284" s="154">
        <f t="shared" si="241"/>
        <v>0</v>
      </c>
      <c r="N284" s="154">
        <f t="shared" si="241"/>
        <v>0</v>
      </c>
      <c r="O284" s="154">
        <f t="shared" si="241"/>
        <v>0</v>
      </c>
      <c r="P284" s="154">
        <f t="shared" si="241"/>
        <v>0</v>
      </c>
      <c r="Q284" s="154">
        <f t="shared" si="241"/>
        <v>0</v>
      </c>
      <c r="R284" s="154"/>
      <c r="S284" s="154"/>
      <c r="T284" s="154">
        <f t="shared" si="241"/>
        <v>0</v>
      </c>
      <c r="U284" s="154"/>
      <c r="V284" s="154"/>
      <c r="W284" s="154">
        <f t="shared" si="241"/>
        <v>0</v>
      </c>
      <c r="X284" s="154"/>
      <c r="Y284" s="154"/>
      <c r="Z284" s="154">
        <f t="shared" si="241"/>
        <v>0</v>
      </c>
      <c r="AA284" s="154"/>
      <c r="AB284" s="154"/>
      <c r="AC284" s="154">
        <f t="shared" si="241"/>
        <v>0</v>
      </c>
      <c r="AD284" s="154"/>
      <c r="AE284" s="154"/>
      <c r="AF284" s="154">
        <f t="shared" si="241"/>
        <v>0</v>
      </c>
      <c r="AG284" s="154"/>
      <c r="AH284" s="154"/>
      <c r="AI284" s="154">
        <f t="shared" si="241"/>
        <v>0</v>
      </c>
      <c r="AJ284" s="154"/>
      <c r="AK284" s="154"/>
      <c r="AL284" s="154">
        <f t="shared" si="241"/>
        <v>0</v>
      </c>
      <c r="AM284" s="154"/>
      <c r="AN284" s="154"/>
      <c r="AO284" s="173">
        <f t="shared" si="241"/>
        <v>0</v>
      </c>
      <c r="AP284" s="173">
        <f t="shared" si="241"/>
        <v>0</v>
      </c>
      <c r="AQ284" s="173">
        <f t="shared" si="241"/>
        <v>0</v>
      </c>
      <c r="AR284" s="173">
        <f t="shared" si="241"/>
        <v>0</v>
      </c>
      <c r="AS284" s="173">
        <f t="shared" si="241"/>
        <v>0</v>
      </c>
      <c r="AT284" s="173">
        <f t="shared" si="241"/>
        <v>0</v>
      </c>
      <c r="AU284" s="167"/>
      <c r="AV284" s="167"/>
      <c r="AW284" s="131"/>
      <c r="AX284" s="167"/>
      <c r="AY284" s="131"/>
      <c r="AZ284" s="131"/>
      <c r="BA284" s="131"/>
      <c r="BB284" s="167"/>
      <c r="BC284" s="167"/>
    </row>
    <row r="285" spans="1:55" s="168" customFormat="1" ht="31.5">
      <c r="A285" s="173" t="str">
        <f>A1098</f>
        <v>III.3</v>
      </c>
      <c r="B285" s="174" t="str">
        <f t="shared" si="241"/>
        <v>Xây dựng mới xã chưa có đường giao thông đến trung tâm xã</v>
      </c>
      <c r="C285" s="173">
        <f t="shared" si="241"/>
        <v>0</v>
      </c>
      <c r="D285" s="154">
        <f t="shared" si="241"/>
        <v>0</v>
      </c>
      <c r="E285" s="154">
        <f t="shared" si="241"/>
        <v>0</v>
      </c>
      <c r="F285" s="154">
        <f t="shared" si="241"/>
        <v>0</v>
      </c>
      <c r="G285" s="154">
        <f t="shared" si="241"/>
        <v>0</v>
      </c>
      <c r="H285" s="154">
        <f t="shared" si="241"/>
        <v>0</v>
      </c>
      <c r="I285" s="154">
        <f t="shared" si="241"/>
        <v>0</v>
      </c>
      <c r="J285" s="154">
        <f t="shared" si="241"/>
        <v>0</v>
      </c>
      <c r="K285" s="154">
        <f t="shared" si="241"/>
        <v>0</v>
      </c>
      <c r="L285" s="154">
        <f t="shared" si="241"/>
        <v>0</v>
      </c>
      <c r="M285" s="154">
        <f t="shared" si="241"/>
        <v>0</v>
      </c>
      <c r="N285" s="154">
        <f t="shared" si="241"/>
        <v>0</v>
      </c>
      <c r="O285" s="154">
        <f t="shared" si="241"/>
        <v>0</v>
      </c>
      <c r="P285" s="154">
        <f t="shared" si="241"/>
        <v>0</v>
      </c>
      <c r="Q285" s="154">
        <f t="shared" si="241"/>
        <v>0</v>
      </c>
      <c r="R285" s="154"/>
      <c r="S285" s="154"/>
      <c r="T285" s="154">
        <f t="shared" si="241"/>
        <v>0</v>
      </c>
      <c r="U285" s="154"/>
      <c r="V285" s="154"/>
      <c r="W285" s="154">
        <f t="shared" si="241"/>
        <v>0</v>
      </c>
      <c r="X285" s="154"/>
      <c r="Y285" s="154"/>
      <c r="Z285" s="154">
        <f t="shared" si="241"/>
        <v>0</v>
      </c>
      <c r="AA285" s="154"/>
      <c r="AB285" s="154"/>
      <c r="AC285" s="154">
        <f t="shared" si="241"/>
        <v>0</v>
      </c>
      <c r="AD285" s="154"/>
      <c r="AE285" s="154"/>
      <c r="AF285" s="154">
        <f t="shared" si="241"/>
        <v>0</v>
      </c>
      <c r="AG285" s="154"/>
      <c r="AH285" s="154"/>
      <c r="AI285" s="154">
        <f t="shared" si="241"/>
        <v>0</v>
      </c>
      <c r="AJ285" s="154"/>
      <c r="AK285" s="154"/>
      <c r="AL285" s="154">
        <f t="shared" si="241"/>
        <v>0</v>
      </c>
      <c r="AM285" s="154"/>
      <c r="AN285" s="154"/>
      <c r="AO285" s="154"/>
      <c r="AP285" s="154"/>
      <c r="AQ285" s="154"/>
      <c r="AR285" s="154"/>
      <c r="AS285" s="154"/>
      <c r="AT285" s="154"/>
      <c r="AU285" s="167"/>
      <c r="AV285" s="167"/>
      <c r="AW285" s="131"/>
      <c r="AX285" s="167"/>
      <c r="AY285" s="131"/>
      <c r="AZ285" s="131"/>
      <c r="BA285" s="131"/>
      <c r="BB285" s="167"/>
      <c r="BC285" s="167"/>
    </row>
    <row r="286" spans="1:55" s="168" customFormat="1" ht="15.75">
      <c r="A286" s="173" t="str">
        <f>A1099</f>
        <v>III.4</v>
      </c>
      <c r="B286" s="174" t="str">
        <f t="shared" si="241"/>
        <v>Xây dựng, cải tạo mạng lưới chợ vùng DTTS&amp;MN</v>
      </c>
      <c r="C286" s="173">
        <f t="shared" si="241"/>
        <v>0</v>
      </c>
      <c r="D286" s="154">
        <f t="shared" si="241"/>
        <v>13100</v>
      </c>
      <c r="E286" s="154">
        <f t="shared" si="241"/>
        <v>13100</v>
      </c>
      <c r="F286" s="154">
        <f t="shared" si="241"/>
        <v>0</v>
      </c>
      <c r="G286" s="154">
        <f t="shared" si="241"/>
        <v>0</v>
      </c>
      <c r="H286" s="154">
        <f t="shared" si="241"/>
        <v>13100</v>
      </c>
      <c r="I286" s="154">
        <f t="shared" si="241"/>
        <v>13100</v>
      </c>
      <c r="J286" s="154">
        <f t="shared" si="241"/>
        <v>0</v>
      </c>
      <c r="K286" s="154">
        <f t="shared" si="241"/>
        <v>0</v>
      </c>
      <c r="L286" s="154">
        <f t="shared" si="241"/>
        <v>0</v>
      </c>
      <c r="M286" s="154">
        <f t="shared" si="241"/>
        <v>0</v>
      </c>
      <c r="N286" s="154">
        <f t="shared" si="241"/>
        <v>13100</v>
      </c>
      <c r="O286" s="154">
        <f t="shared" si="241"/>
        <v>13100</v>
      </c>
      <c r="P286" s="154">
        <f t="shared" si="241"/>
        <v>0</v>
      </c>
      <c r="Q286" s="154">
        <f t="shared" si="241"/>
        <v>0</v>
      </c>
      <c r="R286" s="154"/>
      <c r="S286" s="154"/>
      <c r="T286" s="154">
        <f t="shared" si="241"/>
        <v>0</v>
      </c>
      <c r="U286" s="154"/>
      <c r="V286" s="154"/>
      <c r="W286" s="154">
        <f t="shared" si="241"/>
        <v>0</v>
      </c>
      <c r="X286" s="154"/>
      <c r="Y286" s="154"/>
      <c r="Z286" s="154">
        <f t="shared" si="241"/>
        <v>0</v>
      </c>
      <c r="AA286" s="154"/>
      <c r="AB286" s="154"/>
      <c r="AC286" s="154">
        <f t="shared" si="241"/>
        <v>0</v>
      </c>
      <c r="AD286" s="154"/>
      <c r="AE286" s="154"/>
      <c r="AF286" s="154">
        <f t="shared" si="241"/>
        <v>0</v>
      </c>
      <c r="AG286" s="154"/>
      <c r="AH286" s="154"/>
      <c r="AI286" s="154">
        <f t="shared" si="241"/>
        <v>13100</v>
      </c>
      <c r="AJ286" s="154"/>
      <c r="AK286" s="154"/>
      <c r="AL286" s="154">
        <f t="shared" si="241"/>
        <v>0</v>
      </c>
      <c r="AM286" s="154"/>
      <c r="AN286" s="154"/>
      <c r="AO286" s="154"/>
      <c r="AP286" s="154"/>
      <c r="AQ286" s="154"/>
      <c r="AR286" s="154"/>
      <c r="AS286" s="154"/>
      <c r="AT286" s="154"/>
      <c r="AU286" s="167"/>
      <c r="AV286" s="167"/>
      <c r="AW286" s="131"/>
      <c r="AX286" s="167"/>
      <c r="AY286" s="131"/>
      <c r="AZ286" s="131"/>
      <c r="BA286" s="131"/>
      <c r="BB286" s="167"/>
      <c r="BC286" s="167"/>
    </row>
    <row r="287" spans="1:55" s="168" customFormat="1" ht="31.5">
      <c r="A287" s="173" t="str">
        <f>A1100</f>
        <v>a)</v>
      </c>
      <c r="B287" s="174" t="str">
        <f t="shared" si="241"/>
        <v xml:space="preserve">Các xã thực hiện theo Quyết định số 652/QĐ-TTg ngày 28/5/2022 </v>
      </c>
      <c r="C287" s="173">
        <f t="shared" si="241"/>
        <v>0</v>
      </c>
      <c r="D287" s="154">
        <f t="shared" si="241"/>
        <v>8600</v>
      </c>
      <c r="E287" s="154">
        <f t="shared" si="241"/>
        <v>8600</v>
      </c>
      <c r="F287" s="154">
        <f t="shared" si="241"/>
        <v>0</v>
      </c>
      <c r="G287" s="154">
        <f t="shared" si="241"/>
        <v>0</v>
      </c>
      <c r="H287" s="154">
        <f t="shared" si="241"/>
        <v>8600</v>
      </c>
      <c r="I287" s="154">
        <f t="shared" si="241"/>
        <v>8600</v>
      </c>
      <c r="J287" s="154">
        <f t="shared" si="241"/>
        <v>0</v>
      </c>
      <c r="K287" s="154">
        <f t="shared" si="241"/>
        <v>0</v>
      </c>
      <c r="L287" s="154">
        <f t="shared" si="241"/>
        <v>0</v>
      </c>
      <c r="M287" s="154">
        <f t="shared" si="241"/>
        <v>0</v>
      </c>
      <c r="N287" s="154">
        <f t="shared" si="241"/>
        <v>8600</v>
      </c>
      <c r="O287" s="154">
        <f t="shared" si="241"/>
        <v>8600</v>
      </c>
      <c r="P287" s="154">
        <f t="shared" si="241"/>
        <v>0</v>
      </c>
      <c r="Q287" s="154">
        <f t="shared" si="241"/>
        <v>0</v>
      </c>
      <c r="R287" s="154"/>
      <c r="S287" s="154"/>
      <c r="T287" s="154">
        <f t="shared" si="241"/>
        <v>0</v>
      </c>
      <c r="U287" s="154"/>
      <c r="V287" s="154"/>
      <c r="W287" s="154">
        <f t="shared" si="241"/>
        <v>0</v>
      </c>
      <c r="X287" s="154"/>
      <c r="Y287" s="154"/>
      <c r="Z287" s="154">
        <f t="shared" si="241"/>
        <v>0</v>
      </c>
      <c r="AA287" s="154"/>
      <c r="AB287" s="154"/>
      <c r="AC287" s="154">
        <f t="shared" si="241"/>
        <v>0</v>
      </c>
      <c r="AD287" s="154"/>
      <c r="AE287" s="154"/>
      <c r="AF287" s="154">
        <f t="shared" si="241"/>
        <v>0</v>
      </c>
      <c r="AG287" s="154"/>
      <c r="AH287" s="154"/>
      <c r="AI287" s="154">
        <f t="shared" si="241"/>
        <v>8600</v>
      </c>
      <c r="AJ287" s="154"/>
      <c r="AK287" s="154"/>
      <c r="AL287" s="154"/>
      <c r="AM287" s="154"/>
      <c r="AN287" s="154"/>
      <c r="AO287" s="154"/>
      <c r="AP287" s="154"/>
      <c r="AQ287" s="154"/>
      <c r="AR287" s="154"/>
      <c r="AS287" s="154"/>
      <c r="AT287" s="154"/>
      <c r="AU287" s="167"/>
      <c r="AV287" s="167"/>
      <c r="AW287" s="131"/>
      <c r="AX287" s="167"/>
      <c r="AY287" s="131"/>
      <c r="AZ287" s="131"/>
      <c r="BA287" s="131"/>
      <c r="BB287" s="167"/>
      <c r="BC287" s="167"/>
    </row>
    <row r="288" spans="1:55" s="168" customFormat="1" ht="15.75">
      <c r="A288" s="173" t="str">
        <f>A1101</f>
        <v>*</v>
      </c>
      <c r="B288" s="174" t="str">
        <f t="shared" si="241"/>
        <v>Xã Huổi Lếch</v>
      </c>
      <c r="C288" s="173">
        <f t="shared" si="241"/>
        <v>0</v>
      </c>
      <c r="D288" s="154">
        <f t="shared" si="241"/>
        <v>2600</v>
      </c>
      <c r="E288" s="154">
        <f t="shared" si="241"/>
        <v>2600</v>
      </c>
      <c r="F288" s="154">
        <f t="shared" si="241"/>
        <v>0</v>
      </c>
      <c r="G288" s="154">
        <f t="shared" si="241"/>
        <v>0</v>
      </c>
      <c r="H288" s="154">
        <f t="shared" si="241"/>
        <v>2600</v>
      </c>
      <c r="I288" s="154">
        <f t="shared" si="241"/>
        <v>2600</v>
      </c>
      <c r="J288" s="154">
        <f t="shared" si="241"/>
        <v>0</v>
      </c>
      <c r="K288" s="154">
        <f t="shared" si="241"/>
        <v>0</v>
      </c>
      <c r="L288" s="154">
        <f t="shared" si="241"/>
        <v>0</v>
      </c>
      <c r="M288" s="154">
        <f t="shared" si="241"/>
        <v>0</v>
      </c>
      <c r="N288" s="154">
        <f t="shared" si="241"/>
        <v>2600</v>
      </c>
      <c r="O288" s="154">
        <f t="shared" si="241"/>
        <v>2600</v>
      </c>
      <c r="P288" s="154">
        <f t="shared" si="241"/>
        <v>0</v>
      </c>
      <c r="Q288" s="154">
        <f t="shared" si="241"/>
        <v>0</v>
      </c>
      <c r="R288" s="154"/>
      <c r="S288" s="154"/>
      <c r="T288" s="154">
        <f t="shared" si="241"/>
        <v>0</v>
      </c>
      <c r="U288" s="154"/>
      <c r="V288" s="154"/>
      <c r="W288" s="154">
        <f t="shared" si="241"/>
        <v>0</v>
      </c>
      <c r="X288" s="154"/>
      <c r="Y288" s="154"/>
      <c r="Z288" s="154">
        <f t="shared" si="241"/>
        <v>0</v>
      </c>
      <c r="AA288" s="154"/>
      <c r="AB288" s="154"/>
      <c r="AC288" s="154">
        <f t="shared" si="241"/>
        <v>0</v>
      </c>
      <c r="AD288" s="154"/>
      <c r="AE288" s="154"/>
      <c r="AF288" s="154">
        <f t="shared" si="241"/>
        <v>0</v>
      </c>
      <c r="AG288" s="154"/>
      <c r="AH288" s="154"/>
      <c r="AI288" s="154">
        <f t="shared" si="241"/>
        <v>2600</v>
      </c>
      <c r="AJ288" s="154"/>
      <c r="AK288" s="154"/>
      <c r="AL288" s="154">
        <f t="shared" si="241"/>
        <v>0</v>
      </c>
      <c r="AM288" s="154"/>
      <c r="AN288" s="154"/>
      <c r="AO288" s="154"/>
      <c r="AP288" s="154"/>
      <c r="AQ288" s="154"/>
      <c r="AR288" s="154"/>
      <c r="AS288" s="154"/>
      <c r="AT288" s="154"/>
      <c r="AU288" s="167"/>
      <c r="AV288" s="167"/>
      <c r="AW288" s="131"/>
      <c r="AX288" s="167"/>
      <c r="AY288" s="131"/>
      <c r="AZ288" s="131"/>
      <c r="BA288" s="131"/>
      <c r="BB288" s="167"/>
      <c r="BC288" s="167"/>
    </row>
    <row r="289" spans="1:55" s="168" customFormat="1" ht="15.75">
      <c r="A289" s="173" t="str">
        <f>A1103</f>
        <v>*</v>
      </c>
      <c r="B289" s="174" t="str">
        <f t="shared" ref="B289:AI289" si="242">B1103</f>
        <v>Xã Pá Mỳ</v>
      </c>
      <c r="C289" s="173">
        <f t="shared" si="242"/>
        <v>0</v>
      </c>
      <c r="D289" s="154">
        <f t="shared" si="242"/>
        <v>1500</v>
      </c>
      <c r="E289" s="154">
        <f t="shared" si="242"/>
        <v>1500</v>
      </c>
      <c r="F289" s="154">
        <f t="shared" si="242"/>
        <v>0</v>
      </c>
      <c r="G289" s="154">
        <f t="shared" si="242"/>
        <v>0</v>
      </c>
      <c r="H289" s="154">
        <f t="shared" si="242"/>
        <v>1500</v>
      </c>
      <c r="I289" s="154">
        <f t="shared" si="242"/>
        <v>1500</v>
      </c>
      <c r="J289" s="154">
        <f t="shared" si="242"/>
        <v>0</v>
      </c>
      <c r="K289" s="154">
        <f t="shared" si="242"/>
        <v>0</v>
      </c>
      <c r="L289" s="154">
        <f t="shared" si="242"/>
        <v>0</v>
      </c>
      <c r="M289" s="154">
        <f t="shared" si="242"/>
        <v>0</v>
      </c>
      <c r="N289" s="154">
        <f t="shared" si="242"/>
        <v>1500</v>
      </c>
      <c r="O289" s="154">
        <f t="shared" si="242"/>
        <v>1500</v>
      </c>
      <c r="P289" s="154">
        <f t="shared" si="242"/>
        <v>0</v>
      </c>
      <c r="Q289" s="154">
        <f t="shared" si="242"/>
        <v>0</v>
      </c>
      <c r="R289" s="154"/>
      <c r="S289" s="154"/>
      <c r="T289" s="154">
        <f t="shared" si="242"/>
        <v>0</v>
      </c>
      <c r="U289" s="154"/>
      <c r="V289" s="154"/>
      <c r="W289" s="154">
        <f t="shared" si="242"/>
        <v>0</v>
      </c>
      <c r="X289" s="154"/>
      <c r="Y289" s="154"/>
      <c r="Z289" s="154">
        <f t="shared" si="242"/>
        <v>0</v>
      </c>
      <c r="AA289" s="154"/>
      <c r="AB289" s="154"/>
      <c r="AC289" s="154">
        <f t="shared" si="242"/>
        <v>0</v>
      </c>
      <c r="AD289" s="154"/>
      <c r="AE289" s="154"/>
      <c r="AF289" s="154">
        <f t="shared" si="242"/>
        <v>0</v>
      </c>
      <c r="AG289" s="154"/>
      <c r="AH289" s="154"/>
      <c r="AI289" s="154">
        <f t="shared" si="242"/>
        <v>1500</v>
      </c>
      <c r="AJ289" s="154"/>
      <c r="AK289" s="154"/>
      <c r="AL289" s="154"/>
      <c r="AM289" s="154"/>
      <c r="AN289" s="154"/>
      <c r="AO289" s="154"/>
      <c r="AP289" s="154"/>
      <c r="AQ289" s="154"/>
      <c r="AR289" s="154"/>
      <c r="AS289" s="154"/>
      <c r="AT289" s="154"/>
      <c r="AU289" s="167"/>
      <c r="AV289" s="167"/>
      <c r="AW289" s="131"/>
      <c r="AX289" s="167"/>
      <c r="AY289" s="131"/>
      <c r="AZ289" s="131"/>
      <c r="BA289" s="131"/>
      <c r="BB289" s="167"/>
      <c r="BC289" s="167"/>
    </row>
    <row r="290" spans="1:55" s="168" customFormat="1" ht="15.75">
      <c r="A290" s="173" t="str">
        <f>A1105</f>
        <v>*</v>
      </c>
      <c r="B290" s="174" t="str">
        <f t="shared" ref="B290:AL290" si="243">B1105</f>
        <v>Xã Quảng Lâm</v>
      </c>
      <c r="C290" s="174">
        <f t="shared" si="243"/>
        <v>0</v>
      </c>
      <c r="D290" s="154">
        <f t="shared" si="243"/>
        <v>1500</v>
      </c>
      <c r="E290" s="154">
        <f t="shared" si="243"/>
        <v>1500</v>
      </c>
      <c r="F290" s="154">
        <f t="shared" si="243"/>
        <v>0</v>
      </c>
      <c r="G290" s="154">
        <f t="shared" si="243"/>
        <v>0</v>
      </c>
      <c r="H290" s="154">
        <f t="shared" si="243"/>
        <v>1500</v>
      </c>
      <c r="I290" s="154">
        <f t="shared" si="243"/>
        <v>1500</v>
      </c>
      <c r="J290" s="154">
        <f t="shared" si="243"/>
        <v>0</v>
      </c>
      <c r="K290" s="154">
        <f t="shared" si="243"/>
        <v>0</v>
      </c>
      <c r="L290" s="154">
        <f t="shared" si="243"/>
        <v>0</v>
      </c>
      <c r="M290" s="154">
        <f t="shared" si="243"/>
        <v>0</v>
      </c>
      <c r="N290" s="154">
        <f t="shared" si="243"/>
        <v>1500</v>
      </c>
      <c r="O290" s="154">
        <f t="shared" si="243"/>
        <v>1500</v>
      </c>
      <c r="P290" s="154">
        <f t="shared" si="243"/>
        <v>0</v>
      </c>
      <c r="Q290" s="154">
        <f t="shared" si="243"/>
        <v>0</v>
      </c>
      <c r="R290" s="154"/>
      <c r="S290" s="154"/>
      <c r="T290" s="154">
        <f t="shared" si="243"/>
        <v>0</v>
      </c>
      <c r="U290" s="154"/>
      <c r="V290" s="154"/>
      <c r="W290" s="154">
        <f t="shared" si="243"/>
        <v>0</v>
      </c>
      <c r="X290" s="154"/>
      <c r="Y290" s="154"/>
      <c r="Z290" s="154">
        <f t="shared" si="243"/>
        <v>0</v>
      </c>
      <c r="AA290" s="154"/>
      <c r="AB290" s="154"/>
      <c r="AC290" s="154">
        <f t="shared" si="243"/>
        <v>0</v>
      </c>
      <c r="AD290" s="154"/>
      <c r="AE290" s="154"/>
      <c r="AF290" s="154">
        <f t="shared" si="243"/>
        <v>0</v>
      </c>
      <c r="AG290" s="154"/>
      <c r="AH290" s="154"/>
      <c r="AI290" s="154">
        <f t="shared" si="243"/>
        <v>1500</v>
      </c>
      <c r="AJ290" s="154"/>
      <c r="AK290" s="154"/>
      <c r="AL290" s="154">
        <f t="shared" si="243"/>
        <v>0</v>
      </c>
      <c r="AM290" s="154"/>
      <c r="AN290" s="154"/>
      <c r="AO290" s="154"/>
      <c r="AP290" s="154"/>
      <c r="AQ290" s="154"/>
      <c r="AR290" s="154"/>
      <c r="AS290" s="154"/>
      <c r="AT290" s="154"/>
      <c r="AU290" s="167"/>
      <c r="AV290" s="167"/>
      <c r="AW290" s="131"/>
      <c r="AX290" s="167"/>
      <c r="AY290" s="131"/>
      <c r="AZ290" s="131"/>
      <c r="BA290" s="131"/>
      <c r="BB290" s="167"/>
      <c r="BC290" s="167"/>
    </row>
    <row r="291" spans="1:55" s="168" customFormat="1" ht="15.75">
      <c r="A291" s="173" t="str">
        <f>A1107</f>
        <v>*</v>
      </c>
      <c r="B291" s="174" t="str">
        <f t="shared" ref="B291:AL291" si="244">B1107</f>
        <v>Xã Nậm Vì</v>
      </c>
      <c r="C291" s="173">
        <f t="shared" si="244"/>
        <v>0</v>
      </c>
      <c r="D291" s="154">
        <f t="shared" si="244"/>
        <v>1500</v>
      </c>
      <c r="E291" s="154">
        <f t="shared" si="244"/>
        <v>1500</v>
      </c>
      <c r="F291" s="154">
        <f t="shared" si="244"/>
        <v>0</v>
      </c>
      <c r="G291" s="154">
        <f t="shared" si="244"/>
        <v>0</v>
      </c>
      <c r="H291" s="154">
        <f t="shared" si="244"/>
        <v>1500</v>
      </c>
      <c r="I291" s="154">
        <f t="shared" si="244"/>
        <v>1500</v>
      </c>
      <c r="J291" s="154">
        <f t="shared" si="244"/>
        <v>0</v>
      </c>
      <c r="K291" s="154">
        <f t="shared" si="244"/>
        <v>0</v>
      </c>
      <c r="L291" s="154">
        <f t="shared" si="244"/>
        <v>0</v>
      </c>
      <c r="M291" s="154">
        <f t="shared" si="244"/>
        <v>0</v>
      </c>
      <c r="N291" s="154">
        <f t="shared" si="244"/>
        <v>1500</v>
      </c>
      <c r="O291" s="154">
        <f t="shared" si="244"/>
        <v>1500</v>
      </c>
      <c r="P291" s="154">
        <f t="shared" si="244"/>
        <v>0</v>
      </c>
      <c r="Q291" s="154">
        <f t="shared" si="244"/>
        <v>0</v>
      </c>
      <c r="R291" s="154"/>
      <c r="S291" s="154"/>
      <c r="T291" s="154">
        <f t="shared" si="244"/>
        <v>0</v>
      </c>
      <c r="U291" s="154"/>
      <c r="V291" s="154"/>
      <c r="W291" s="154">
        <f t="shared" si="244"/>
        <v>0</v>
      </c>
      <c r="X291" s="154"/>
      <c r="Y291" s="154"/>
      <c r="Z291" s="154">
        <f t="shared" si="244"/>
        <v>0</v>
      </c>
      <c r="AA291" s="154"/>
      <c r="AB291" s="154"/>
      <c r="AC291" s="154">
        <f t="shared" si="244"/>
        <v>0</v>
      </c>
      <c r="AD291" s="154"/>
      <c r="AE291" s="154"/>
      <c r="AF291" s="154">
        <f t="shared" si="244"/>
        <v>0</v>
      </c>
      <c r="AG291" s="154"/>
      <c r="AH291" s="154"/>
      <c r="AI291" s="154">
        <f t="shared" si="244"/>
        <v>1500</v>
      </c>
      <c r="AJ291" s="154"/>
      <c r="AK291" s="154"/>
      <c r="AL291" s="154">
        <f t="shared" si="244"/>
        <v>0</v>
      </c>
      <c r="AM291" s="154"/>
      <c r="AN291" s="154"/>
      <c r="AO291" s="154"/>
      <c r="AP291" s="154"/>
      <c r="AQ291" s="154"/>
      <c r="AR291" s="154"/>
      <c r="AS291" s="154"/>
      <c r="AT291" s="154"/>
      <c r="AU291" s="167"/>
      <c r="AV291" s="167"/>
      <c r="AW291" s="131"/>
      <c r="AX291" s="167"/>
      <c r="AY291" s="131"/>
      <c r="AZ291" s="131"/>
      <c r="BA291" s="131"/>
      <c r="BB291" s="167"/>
      <c r="BC291" s="167"/>
    </row>
    <row r="292" spans="1:55" s="168" customFormat="1" ht="15.75">
      <c r="A292" s="173" t="str">
        <f>A1109</f>
        <v>*</v>
      </c>
      <c r="B292" s="174" t="str">
        <f t="shared" ref="B292:AL292" si="245">B1109</f>
        <v>Xã Chung Chải</v>
      </c>
      <c r="C292" s="173">
        <f t="shared" si="245"/>
        <v>0</v>
      </c>
      <c r="D292" s="154">
        <f t="shared" si="245"/>
        <v>1500</v>
      </c>
      <c r="E292" s="154">
        <f t="shared" si="245"/>
        <v>1500</v>
      </c>
      <c r="F292" s="154">
        <f t="shared" si="245"/>
        <v>0</v>
      </c>
      <c r="G292" s="154">
        <f t="shared" si="245"/>
        <v>0</v>
      </c>
      <c r="H292" s="154">
        <f t="shared" si="245"/>
        <v>1500</v>
      </c>
      <c r="I292" s="154">
        <f t="shared" si="245"/>
        <v>1500</v>
      </c>
      <c r="J292" s="154">
        <f t="shared" si="245"/>
        <v>0</v>
      </c>
      <c r="K292" s="154">
        <f t="shared" si="245"/>
        <v>0</v>
      </c>
      <c r="L292" s="154">
        <f t="shared" si="245"/>
        <v>0</v>
      </c>
      <c r="M292" s="154">
        <f t="shared" si="245"/>
        <v>0</v>
      </c>
      <c r="N292" s="154">
        <f t="shared" si="245"/>
        <v>1500</v>
      </c>
      <c r="O292" s="154">
        <f t="shared" si="245"/>
        <v>1500</v>
      </c>
      <c r="P292" s="154">
        <f t="shared" si="245"/>
        <v>0</v>
      </c>
      <c r="Q292" s="154">
        <f t="shared" si="245"/>
        <v>0</v>
      </c>
      <c r="R292" s="154"/>
      <c r="S292" s="154"/>
      <c r="T292" s="154">
        <f t="shared" si="245"/>
        <v>0</v>
      </c>
      <c r="U292" s="154"/>
      <c r="V292" s="154"/>
      <c r="W292" s="154">
        <f t="shared" si="245"/>
        <v>0</v>
      </c>
      <c r="X292" s="154"/>
      <c r="Y292" s="154"/>
      <c r="Z292" s="154">
        <f t="shared" si="245"/>
        <v>0</v>
      </c>
      <c r="AA292" s="154"/>
      <c r="AB292" s="154"/>
      <c r="AC292" s="154">
        <f t="shared" si="245"/>
        <v>0</v>
      </c>
      <c r="AD292" s="154"/>
      <c r="AE292" s="154"/>
      <c r="AF292" s="154">
        <f t="shared" si="245"/>
        <v>0</v>
      </c>
      <c r="AG292" s="154"/>
      <c r="AH292" s="154"/>
      <c r="AI292" s="154">
        <f t="shared" si="245"/>
        <v>1500</v>
      </c>
      <c r="AJ292" s="154"/>
      <c r="AK292" s="154"/>
      <c r="AL292" s="154">
        <f t="shared" si="245"/>
        <v>0</v>
      </c>
      <c r="AM292" s="154"/>
      <c r="AN292" s="154"/>
      <c r="AO292" s="154"/>
      <c r="AP292" s="154"/>
      <c r="AQ292" s="154"/>
      <c r="AR292" s="154"/>
      <c r="AS292" s="154"/>
      <c r="AT292" s="154"/>
      <c r="AU292" s="167"/>
      <c r="AV292" s="167"/>
      <c r="AW292" s="131"/>
      <c r="AX292" s="167"/>
      <c r="AY292" s="131"/>
      <c r="AZ292" s="131"/>
      <c r="BA292" s="131"/>
      <c r="BB292" s="167"/>
      <c r="BC292" s="167"/>
    </row>
    <row r="293" spans="1:55" s="168" customFormat="1" ht="15.75">
      <c r="A293" s="173" t="str">
        <f>A1111</f>
        <v>b)</v>
      </c>
      <c r="B293" s="174" t="str">
        <f t="shared" ref="B293:AI293" si="246">B1111</f>
        <v>Các xã còn lại</v>
      </c>
      <c r="C293" s="173">
        <f t="shared" si="246"/>
        <v>0</v>
      </c>
      <c r="D293" s="154">
        <f t="shared" si="246"/>
        <v>4500</v>
      </c>
      <c r="E293" s="154">
        <f t="shared" si="246"/>
        <v>4500</v>
      </c>
      <c r="F293" s="154">
        <f t="shared" si="246"/>
        <v>0</v>
      </c>
      <c r="G293" s="154">
        <f t="shared" si="246"/>
        <v>0</v>
      </c>
      <c r="H293" s="154">
        <f t="shared" si="246"/>
        <v>4500</v>
      </c>
      <c r="I293" s="154">
        <f t="shared" si="246"/>
        <v>4500</v>
      </c>
      <c r="J293" s="154">
        <f t="shared" si="246"/>
        <v>0</v>
      </c>
      <c r="K293" s="154">
        <f t="shared" si="246"/>
        <v>0</v>
      </c>
      <c r="L293" s="154">
        <f t="shared" si="246"/>
        <v>0</v>
      </c>
      <c r="M293" s="154">
        <f t="shared" si="246"/>
        <v>0</v>
      </c>
      <c r="N293" s="154">
        <f t="shared" si="246"/>
        <v>4500</v>
      </c>
      <c r="O293" s="154">
        <f t="shared" si="246"/>
        <v>4500</v>
      </c>
      <c r="P293" s="154">
        <f t="shared" si="246"/>
        <v>0</v>
      </c>
      <c r="Q293" s="154">
        <f t="shared" si="246"/>
        <v>0</v>
      </c>
      <c r="R293" s="154"/>
      <c r="S293" s="154"/>
      <c r="T293" s="154">
        <f t="shared" si="246"/>
        <v>0</v>
      </c>
      <c r="U293" s="154"/>
      <c r="V293" s="154"/>
      <c r="W293" s="154">
        <f t="shared" si="246"/>
        <v>0</v>
      </c>
      <c r="X293" s="154"/>
      <c r="Y293" s="154"/>
      <c r="Z293" s="154">
        <f t="shared" si="246"/>
        <v>0</v>
      </c>
      <c r="AA293" s="154"/>
      <c r="AB293" s="154"/>
      <c r="AC293" s="154">
        <f t="shared" si="246"/>
        <v>0</v>
      </c>
      <c r="AD293" s="154"/>
      <c r="AE293" s="154"/>
      <c r="AF293" s="154">
        <f t="shared" si="246"/>
        <v>0</v>
      </c>
      <c r="AG293" s="154"/>
      <c r="AH293" s="154"/>
      <c r="AI293" s="154">
        <f t="shared" si="246"/>
        <v>4500</v>
      </c>
      <c r="AJ293" s="154"/>
      <c r="AK293" s="154"/>
      <c r="AL293" s="154"/>
      <c r="AM293" s="154"/>
      <c r="AN293" s="154"/>
      <c r="AO293" s="154"/>
      <c r="AP293" s="154"/>
      <c r="AQ293" s="154"/>
      <c r="AR293" s="154"/>
      <c r="AS293" s="154"/>
      <c r="AT293" s="154"/>
      <c r="AU293" s="167"/>
      <c r="AV293" s="167"/>
      <c r="AW293" s="131"/>
      <c r="AX293" s="167"/>
      <c r="AY293" s="131"/>
      <c r="AZ293" s="131"/>
      <c r="BA293" s="131"/>
      <c r="BB293" s="167"/>
      <c r="BC293" s="167"/>
    </row>
    <row r="294" spans="1:55" s="168" customFormat="1" ht="31.5">
      <c r="A294" s="173" t="str">
        <f t="shared" ref="A294:AL294" si="247">A1115</f>
        <v>IV</v>
      </c>
      <c r="B294" s="174" t="str">
        <f t="shared" si="247"/>
        <v>DỰ ÁN  5: Phát triển giáo dục đào tạo nâng cao chất lượng nguồn nhân lực</v>
      </c>
      <c r="C294" s="173">
        <f t="shared" si="247"/>
        <v>0</v>
      </c>
      <c r="D294" s="154">
        <f t="shared" si="247"/>
        <v>63556</v>
      </c>
      <c r="E294" s="154">
        <f t="shared" si="247"/>
        <v>56341</v>
      </c>
      <c r="F294" s="154">
        <f t="shared" si="247"/>
        <v>0</v>
      </c>
      <c r="G294" s="154">
        <f t="shared" si="247"/>
        <v>0</v>
      </c>
      <c r="H294" s="154">
        <f t="shared" si="247"/>
        <v>56341</v>
      </c>
      <c r="I294" s="154">
        <f t="shared" si="247"/>
        <v>56341</v>
      </c>
      <c r="J294" s="154">
        <f t="shared" si="247"/>
        <v>0</v>
      </c>
      <c r="K294" s="154">
        <f t="shared" si="247"/>
        <v>50056</v>
      </c>
      <c r="L294" s="154">
        <f t="shared" si="247"/>
        <v>50056</v>
      </c>
      <c r="M294" s="154">
        <f t="shared" si="247"/>
        <v>0</v>
      </c>
      <c r="N294" s="154">
        <f t="shared" si="247"/>
        <v>6285</v>
      </c>
      <c r="O294" s="154">
        <f t="shared" si="247"/>
        <v>6285</v>
      </c>
      <c r="P294" s="154">
        <f t="shared" si="247"/>
        <v>0</v>
      </c>
      <c r="Q294" s="154">
        <f t="shared" si="247"/>
        <v>27539.199999999997</v>
      </c>
      <c r="R294" s="154"/>
      <c r="S294" s="154"/>
      <c r="T294" s="154">
        <f t="shared" si="247"/>
        <v>0</v>
      </c>
      <c r="U294" s="154"/>
      <c r="V294" s="154"/>
      <c r="W294" s="154">
        <f t="shared" si="247"/>
        <v>17516.800000000003</v>
      </c>
      <c r="X294" s="154"/>
      <c r="Y294" s="154"/>
      <c r="Z294" s="154">
        <f t="shared" si="247"/>
        <v>0</v>
      </c>
      <c r="AA294" s="154"/>
      <c r="AB294" s="154"/>
      <c r="AC294" s="154">
        <f t="shared" si="247"/>
        <v>8000</v>
      </c>
      <c r="AD294" s="154"/>
      <c r="AE294" s="154"/>
      <c r="AF294" s="154">
        <f t="shared" si="247"/>
        <v>0</v>
      </c>
      <c r="AG294" s="154"/>
      <c r="AH294" s="154"/>
      <c r="AI294" s="154">
        <f t="shared" si="247"/>
        <v>3285</v>
      </c>
      <c r="AJ294" s="154"/>
      <c r="AK294" s="154"/>
      <c r="AL294" s="154">
        <f t="shared" si="247"/>
        <v>0</v>
      </c>
      <c r="AM294" s="154"/>
      <c r="AN294" s="154"/>
      <c r="AO294" s="154"/>
      <c r="AP294" s="154"/>
      <c r="AQ294" s="154"/>
      <c r="AR294" s="154"/>
      <c r="AS294" s="154"/>
      <c r="AT294" s="154"/>
      <c r="AU294" s="167"/>
      <c r="AV294" s="167"/>
      <c r="AW294" s="131"/>
      <c r="AX294" s="167"/>
      <c r="AY294" s="131"/>
      <c r="AZ294" s="131"/>
      <c r="BA294" s="131"/>
      <c r="BB294" s="167"/>
      <c r="BC294" s="167"/>
    </row>
    <row r="295" spans="1:55" s="168" customFormat="1" ht="31.5">
      <c r="A295" s="173" t="str">
        <f>A1117</f>
        <v>a)</v>
      </c>
      <c r="B295" s="174" t="str">
        <f t="shared" ref="B295:AI296" si="248">B1117</f>
        <v xml:space="preserve">Các xã, thôn thực hiện theo Quyết định số 652/QĐ-TTg ngày 28/5/2022 </v>
      </c>
      <c r="C295" s="173">
        <f t="shared" si="248"/>
        <v>0</v>
      </c>
      <c r="D295" s="154">
        <f t="shared" si="248"/>
        <v>26028</v>
      </c>
      <c r="E295" s="154">
        <f t="shared" si="248"/>
        <v>18813</v>
      </c>
      <c r="F295" s="154">
        <f t="shared" si="248"/>
        <v>0</v>
      </c>
      <c r="G295" s="154">
        <f t="shared" si="248"/>
        <v>0</v>
      </c>
      <c r="H295" s="154">
        <f t="shared" si="248"/>
        <v>18813</v>
      </c>
      <c r="I295" s="154">
        <f t="shared" si="248"/>
        <v>18813</v>
      </c>
      <c r="J295" s="154">
        <f t="shared" si="248"/>
        <v>0</v>
      </c>
      <c r="K295" s="154">
        <f t="shared" si="248"/>
        <v>12528</v>
      </c>
      <c r="L295" s="154">
        <f t="shared" si="248"/>
        <v>12528</v>
      </c>
      <c r="M295" s="154">
        <f t="shared" si="248"/>
        <v>0</v>
      </c>
      <c r="N295" s="154">
        <f t="shared" si="248"/>
        <v>6285</v>
      </c>
      <c r="O295" s="154">
        <f t="shared" si="248"/>
        <v>6285</v>
      </c>
      <c r="P295" s="154">
        <f t="shared" si="248"/>
        <v>0</v>
      </c>
      <c r="Q295" s="154">
        <f t="shared" si="248"/>
        <v>8769.5999999999985</v>
      </c>
      <c r="R295" s="154"/>
      <c r="S295" s="154"/>
      <c r="T295" s="154">
        <f t="shared" si="248"/>
        <v>0</v>
      </c>
      <c r="U295" s="154"/>
      <c r="V295" s="154"/>
      <c r="W295" s="154">
        <f t="shared" si="248"/>
        <v>3758.4000000000015</v>
      </c>
      <c r="X295" s="154"/>
      <c r="Y295" s="154"/>
      <c r="Z295" s="154">
        <f t="shared" si="248"/>
        <v>0</v>
      </c>
      <c r="AA295" s="154"/>
      <c r="AB295" s="154"/>
      <c r="AC295" s="154">
        <f t="shared" si="248"/>
        <v>3000</v>
      </c>
      <c r="AD295" s="154"/>
      <c r="AE295" s="154"/>
      <c r="AF295" s="154">
        <f t="shared" si="248"/>
        <v>0</v>
      </c>
      <c r="AG295" s="154"/>
      <c r="AH295" s="154"/>
      <c r="AI295" s="154">
        <f t="shared" si="248"/>
        <v>3285</v>
      </c>
      <c r="AJ295" s="154"/>
      <c r="AK295" s="154"/>
      <c r="AL295" s="154"/>
      <c r="AM295" s="154"/>
      <c r="AN295" s="154"/>
      <c r="AO295" s="154"/>
      <c r="AP295" s="154"/>
      <c r="AQ295" s="154"/>
      <c r="AR295" s="154"/>
      <c r="AS295" s="154"/>
      <c r="AT295" s="154"/>
      <c r="AU295" s="167"/>
      <c r="AV295" s="167"/>
      <c r="AW295" s="131"/>
      <c r="AX295" s="167"/>
      <c r="AY295" s="131"/>
      <c r="AZ295" s="131"/>
      <c r="BA295" s="131"/>
      <c r="BB295" s="167"/>
      <c r="BC295" s="167"/>
    </row>
    <row r="296" spans="1:55" s="168" customFormat="1" ht="15.75">
      <c r="A296" s="173" t="str">
        <f>A1118</f>
        <v>*</v>
      </c>
      <c r="B296" s="174" t="str">
        <f t="shared" si="248"/>
        <v>Xã Chung Chải</v>
      </c>
      <c r="C296" s="173">
        <f t="shared" si="248"/>
        <v>0</v>
      </c>
      <c r="D296" s="154">
        <f t="shared" si="248"/>
        <v>12528</v>
      </c>
      <c r="E296" s="154">
        <f t="shared" si="248"/>
        <v>12528</v>
      </c>
      <c r="F296" s="154">
        <f t="shared" si="248"/>
        <v>0</v>
      </c>
      <c r="G296" s="154">
        <f t="shared" si="248"/>
        <v>0</v>
      </c>
      <c r="H296" s="154">
        <f t="shared" si="248"/>
        <v>12528</v>
      </c>
      <c r="I296" s="154">
        <f t="shared" si="248"/>
        <v>12528</v>
      </c>
      <c r="J296" s="154">
        <f t="shared" si="248"/>
        <v>0</v>
      </c>
      <c r="K296" s="154">
        <f t="shared" si="248"/>
        <v>12528</v>
      </c>
      <c r="L296" s="154">
        <f t="shared" si="248"/>
        <v>12528</v>
      </c>
      <c r="M296" s="154">
        <f t="shared" si="248"/>
        <v>0</v>
      </c>
      <c r="N296" s="154">
        <f t="shared" si="248"/>
        <v>0</v>
      </c>
      <c r="O296" s="154">
        <f t="shared" si="248"/>
        <v>0</v>
      </c>
      <c r="P296" s="154">
        <f t="shared" si="248"/>
        <v>0</v>
      </c>
      <c r="Q296" s="154">
        <f t="shared" si="248"/>
        <v>8769.5999999999985</v>
      </c>
      <c r="R296" s="154"/>
      <c r="S296" s="154"/>
      <c r="T296" s="154">
        <f t="shared" si="248"/>
        <v>0</v>
      </c>
      <c r="U296" s="154"/>
      <c r="V296" s="154"/>
      <c r="W296" s="154">
        <f t="shared" si="248"/>
        <v>3758.4000000000015</v>
      </c>
      <c r="X296" s="154"/>
      <c r="Y296" s="154"/>
      <c r="Z296" s="154">
        <f t="shared" si="248"/>
        <v>0</v>
      </c>
      <c r="AA296" s="154"/>
      <c r="AB296" s="154"/>
      <c r="AC296" s="154">
        <f t="shared" si="248"/>
        <v>0</v>
      </c>
      <c r="AD296" s="154"/>
      <c r="AE296" s="154"/>
      <c r="AF296" s="154">
        <f t="shared" si="248"/>
        <v>0</v>
      </c>
      <c r="AG296" s="154"/>
      <c r="AH296" s="154"/>
      <c r="AI296" s="154">
        <f t="shared" si="248"/>
        <v>0</v>
      </c>
      <c r="AJ296" s="154"/>
      <c r="AK296" s="154"/>
      <c r="AL296" s="154">
        <f t="shared" ref="AL296:AT296" si="249">AL1118</f>
        <v>0</v>
      </c>
      <c r="AM296" s="154"/>
      <c r="AN296" s="154"/>
      <c r="AO296" s="173">
        <f t="shared" si="249"/>
        <v>0</v>
      </c>
      <c r="AP296" s="173">
        <f t="shared" si="249"/>
        <v>0</v>
      </c>
      <c r="AQ296" s="173">
        <f t="shared" si="249"/>
        <v>0</v>
      </c>
      <c r="AR296" s="173">
        <f t="shared" si="249"/>
        <v>0</v>
      </c>
      <c r="AS296" s="173">
        <f t="shared" si="249"/>
        <v>0</v>
      </c>
      <c r="AT296" s="173">
        <f t="shared" si="249"/>
        <v>0</v>
      </c>
      <c r="AU296" s="167"/>
      <c r="AV296" s="167"/>
      <c r="AW296" s="131"/>
      <c r="AX296" s="167"/>
      <c r="AY296" s="131"/>
      <c r="AZ296" s="131"/>
      <c r="BA296" s="131"/>
      <c r="BB296" s="167"/>
      <c r="BC296" s="167"/>
    </row>
    <row r="297" spans="1:55" s="168" customFormat="1" ht="15.75">
      <c r="A297" s="173" t="str">
        <f>A1120</f>
        <v>*</v>
      </c>
      <c r="B297" s="174" t="str">
        <f t="shared" ref="B297:AI297" si="250">B1120</f>
        <v>Xa Nậm Vì</v>
      </c>
      <c r="C297" s="173">
        <f t="shared" si="250"/>
        <v>0</v>
      </c>
      <c r="D297" s="154">
        <f t="shared" si="250"/>
        <v>13500</v>
      </c>
      <c r="E297" s="154">
        <f t="shared" si="250"/>
        <v>6285</v>
      </c>
      <c r="F297" s="154">
        <f t="shared" si="250"/>
        <v>0</v>
      </c>
      <c r="G297" s="154">
        <f t="shared" si="250"/>
        <v>0</v>
      </c>
      <c r="H297" s="154">
        <f t="shared" si="250"/>
        <v>6285</v>
      </c>
      <c r="I297" s="154">
        <f t="shared" si="250"/>
        <v>6285</v>
      </c>
      <c r="J297" s="154">
        <f t="shared" si="250"/>
        <v>0</v>
      </c>
      <c r="K297" s="154">
        <f t="shared" si="250"/>
        <v>0</v>
      </c>
      <c r="L297" s="154">
        <f t="shared" si="250"/>
        <v>0</v>
      </c>
      <c r="M297" s="154">
        <f t="shared" si="250"/>
        <v>0</v>
      </c>
      <c r="N297" s="154">
        <f t="shared" si="250"/>
        <v>6285</v>
      </c>
      <c r="O297" s="154">
        <f t="shared" si="250"/>
        <v>6285</v>
      </c>
      <c r="P297" s="154">
        <f t="shared" si="250"/>
        <v>0</v>
      </c>
      <c r="Q297" s="154">
        <f t="shared" si="250"/>
        <v>0</v>
      </c>
      <c r="R297" s="154"/>
      <c r="S297" s="154"/>
      <c r="T297" s="154">
        <f t="shared" si="250"/>
        <v>0</v>
      </c>
      <c r="U297" s="154"/>
      <c r="V297" s="154"/>
      <c r="W297" s="154">
        <f t="shared" si="250"/>
        <v>0</v>
      </c>
      <c r="X297" s="154"/>
      <c r="Y297" s="154"/>
      <c r="Z297" s="154">
        <f t="shared" si="250"/>
        <v>0</v>
      </c>
      <c r="AA297" s="154"/>
      <c r="AB297" s="154"/>
      <c r="AC297" s="154">
        <f t="shared" si="250"/>
        <v>3000</v>
      </c>
      <c r="AD297" s="154"/>
      <c r="AE297" s="154"/>
      <c r="AF297" s="154">
        <f t="shared" si="250"/>
        <v>0</v>
      </c>
      <c r="AG297" s="154"/>
      <c r="AH297" s="154"/>
      <c r="AI297" s="154">
        <f t="shared" si="250"/>
        <v>3285</v>
      </c>
      <c r="AJ297" s="154"/>
      <c r="AK297" s="154"/>
      <c r="AL297" s="154"/>
      <c r="AM297" s="154"/>
      <c r="AN297" s="154"/>
      <c r="AO297" s="154"/>
      <c r="AP297" s="154"/>
      <c r="AQ297" s="154"/>
      <c r="AR297" s="154"/>
      <c r="AS297" s="154"/>
      <c r="AT297" s="154"/>
      <c r="AU297" s="167"/>
      <c r="AV297" s="167"/>
      <c r="AW297" s="131"/>
      <c r="AX297" s="167"/>
      <c r="AY297" s="131"/>
      <c r="AZ297" s="131"/>
      <c r="BA297" s="131"/>
      <c r="BB297" s="167"/>
      <c r="BC297" s="167"/>
    </row>
    <row r="298" spans="1:55" s="168" customFormat="1" ht="15.75">
      <c r="A298" s="173" t="str">
        <f>A1122</f>
        <v>b</v>
      </c>
      <c r="B298" s="174" t="str">
        <f t="shared" ref="B298:AL298" si="251">B1122</f>
        <v>Các xã còn lại</v>
      </c>
      <c r="C298" s="173">
        <f t="shared" si="251"/>
        <v>0</v>
      </c>
      <c r="D298" s="154">
        <f t="shared" si="251"/>
        <v>37528</v>
      </c>
      <c r="E298" s="154">
        <f t="shared" si="251"/>
        <v>37528</v>
      </c>
      <c r="F298" s="154">
        <f t="shared" si="251"/>
        <v>0</v>
      </c>
      <c r="G298" s="154">
        <f t="shared" si="251"/>
        <v>0</v>
      </c>
      <c r="H298" s="154">
        <f t="shared" si="251"/>
        <v>37528</v>
      </c>
      <c r="I298" s="154">
        <f t="shared" si="251"/>
        <v>37528</v>
      </c>
      <c r="J298" s="154">
        <f t="shared" si="251"/>
        <v>0</v>
      </c>
      <c r="K298" s="154">
        <f t="shared" si="251"/>
        <v>37528</v>
      </c>
      <c r="L298" s="154">
        <f t="shared" si="251"/>
        <v>37528</v>
      </c>
      <c r="M298" s="154">
        <f t="shared" si="251"/>
        <v>0</v>
      </c>
      <c r="N298" s="154">
        <f t="shared" si="251"/>
        <v>0</v>
      </c>
      <c r="O298" s="154">
        <f t="shared" si="251"/>
        <v>0</v>
      </c>
      <c r="P298" s="154">
        <f t="shared" si="251"/>
        <v>0</v>
      </c>
      <c r="Q298" s="154">
        <f t="shared" si="251"/>
        <v>18769.599999999999</v>
      </c>
      <c r="R298" s="154"/>
      <c r="S298" s="154"/>
      <c r="T298" s="154">
        <f t="shared" si="251"/>
        <v>0</v>
      </c>
      <c r="U298" s="154"/>
      <c r="V298" s="154"/>
      <c r="W298" s="154">
        <f t="shared" si="251"/>
        <v>13758.400000000001</v>
      </c>
      <c r="X298" s="154"/>
      <c r="Y298" s="154"/>
      <c r="Z298" s="154">
        <f t="shared" si="251"/>
        <v>0</v>
      </c>
      <c r="AA298" s="154"/>
      <c r="AB298" s="154"/>
      <c r="AC298" s="154">
        <f t="shared" si="251"/>
        <v>5000</v>
      </c>
      <c r="AD298" s="154"/>
      <c r="AE298" s="154"/>
      <c r="AF298" s="154">
        <f t="shared" si="251"/>
        <v>0</v>
      </c>
      <c r="AG298" s="154"/>
      <c r="AH298" s="154"/>
      <c r="AI298" s="154">
        <f t="shared" si="251"/>
        <v>0</v>
      </c>
      <c r="AJ298" s="154"/>
      <c r="AK298" s="154"/>
      <c r="AL298" s="154">
        <f t="shared" si="251"/>
        <v>0</v>
      </c>
      <c r="AM298" s="154"/>
      <c r="AN298" s="154"/>
      <c r="AO298" s="154"/>
      <c r="AP298" s="154"/>
      <c r="AQ298" s="154"/>
      <c r="AR298" s="154"/>
      <c r="AS298" s="154"/>
      <c r="AT298" s="154"/>
      <c r="AU298" s="167"/>
      <c r="AV298" s="167"/>
      <c r="AW298" s="131"/>
      <c r="AX298" s="167"/>
      <c r="AY298" s="131"/>
      <c r="AZ298" s="131"/>
      <c r="BA298" s="131"/>
      <c r="BB298" s="167"/>
      <c r="BC298" s="167"/>
    </row>
    <row r="299" spans="1:55" s="168" customFormat="1" ht="47.25">
      <c r="A299" s="173" t="str">
        <f>A1125</f>
        <v>IV</v>
      </c>
      <c r="B299" s="174" t="str">
        <f t="shared" ref="B299:AT299" si="252">B1125</f>
        <v>DỰ ÁN 6: Bảo tồn phát huy giá trị văn hóa truyền thống tốt đẹp của các dân tộc thiểu số gắn với phát triển du lịch</v>
      </c>
      <c r="C299" s="173">
        <f t="shared" si="252"/>
        <v>0</v>
      </c>
      <c r="D299" s="154">
        <f t="shared" si="252"/>
        <v>3084</v>
      </c>
      <c r="E299" s="154">
        <f t="shared" si="252"/>
        <v>3084</v>
      </c>
      <c r="F299" s="154">
        <f t="shared" si="252"/>
        <v>0</v>
      </c>
      <c r="G299" s="154">
        <f t="shared" si="252"/>
        <v>0</v>
      </c>
      <c r="H299" s="154">
        <f t="shared" si="252"/>
        <v>3084</v>
      </c>
      <c r="I299" s="154">
        <f t="shared" si="252"/>
        <v>3084</v>
      </c>
      <c r="J299" s="154">
        <f t="shared" si="252"/>
        <v>0</v>
      </c>
      <c r="K299" s="154">
        <f t="shared" si="252"/>
        <v>0</v>
      </c>
      <c r="L299" s="154">
        <f t="shared" si="252"/>
        <v>0</v>
      </c>
      <c r="M299" s="154">
        <f t="shared" si="252"/>
        <v>0</v>
      </c>
      <c r="N299" s="154">
        <f t="shared" si="252"/>
        <v>3084</v>
      </c>
      <c r="O299" s="154">
        <f t="shared" si="252"/>
        <v>3084</v>
      </c>
      <c r="P299" s="154">
        <f t="shared" si="252"/>
        <v>0</v>
      </c>
      <c r="Q299" s="154">
        <f t="shared" si="252"/>
        <v>0</v>
      </c>
      <c r="R299" s="154"/>
      <c r="S299" s="154"/>
      <c r="T299" s="154">
        <f t="shared" si="252"/>
        <v>0</v>
      </c>
      <c r="U299" s="154"/>
      <c r="V299" s="154"/>
      <c r="W299" s="154">
        <f t="shared" si="252"/>
        <v>3084</v>
      </c>
      <c r="X299" s="154"/>
      <c r="Y299" s="154"/>
      <c r="Z299" s="154">
        <f t="shared" si="252"/>
        <v>0</v>
      </c>
      <c r="AA299" s="154"/>
      <c r="AB299" s="154"/>
      <c r="AC299" s="154">
        <f t="shared" si="252"/>
        <v>0</v>
      </c>
      <c r="AD299" s="154"/>
      <c r="AE299" s="154"/>
      <c r="AF299" s="154">
        <f t="shared" si="252"/>
        <v>0</v>
      </c>
      <c r="AG299" s="154"/>
      <c r="AH299" s="154"/>
      <c r="AI299" s="154">
        <f t="shared" si="252"/>
        <v>0</v>
      </c>
      <c r="AJ299" s="154"/>
      <c r="AK299" s="154"/>
      <c r="AL299" s="154">
        <f t="shared" si="252"/>
        <v>0</v>
      </c>
      <c r="AM299" s="154"/>
      <c r="AN299" s="154"/>
      <c r="AO299" s="173">
        <f t="shared" si="252"/>
        <v>0</v>
      </c>
      <c r="AP299" s="173">
        <f t="shared" si="252"/>
        <v>0</v>
      </c>
      <c r="AQ299" s="173">
        <f t="shared" si="252"/>
        <v>0</v>
      </c>
      <c r="AR299" s="173">
        <f t="shared" si="252"/>
        <v>0</v>
      </c>
      <c r="AS299" s="173">
        <f t="shared" si="252"/>
        <v>0</v>
      </c>
      <c r="AT299" s="173">
        <f t="shared" si="252"/>
        <v>0</v>
      </c>
      <c r="AU299" s="167"/>
      <c r="AV299" s="167"/>
      <c r="AW299" s="131"/>
      <c r="AX299" s="167"/>
      <c r="AY299" s="131"/>
      <c r="AZ299" s="131"/>
      <c r="BA299" s="131"/>
      <c r="BB299" s="167"/>
      <c r="BC299" s="167"/>
    </row>
    <row r="300" spans="1:55" s="168" customFormat="1" ht="31.5">
      <c r="A300" s="173" t="str">
        <f>A1127</f>
        <v>V</v>
      </c>
      <c r="B300" s="174" t="str">
        <f t="shared" ref="B300:AI302" si="253">B1127</f>
        <v>DỰ ÁN 9: Đầu tư phát triển nhóm dân tộc rất ít người, nhóm dân tộc còn nhiều khó khăn</v>
      </c>
      <c r="C300" s="173">
        <f t="shared" si="253"/>
        <v>0</v>
      </c>
      <c r="D300" s="154">
        <f t="shared" si="253"/>
        <v>26500</v>
      </c>
      <c r="E300" s="154">
        <f t="shared" si="253"/>
        <v>26500</v>
      </c>
      <c r="F300" s="154">
        <f t="shared" si="253"/>
        <v>0</v>
      </c>
      <c r="G300" s="154">
        <f t="shared" si="253"/>
        <v>0</v>
      </c>
      <c r="H300" s="154">
        <f t="shared" si="253"/>
        <v>23288</v>
      </c>
      <c r="I300" s="154">
        <f t="shared" si="253"/>
        <v>23288</v>
      </c>
      <c r="J300" s="154">
        <f t="shared" si="253"/>
        <v>0</v>
      </c>
      <c r="K300" s="154">
        <f t="shared" si="253"/>
        <v>23288</v>
      </c>
      <c r="L300" s="154">
        <f t="shared" si="253"/>
        <v>23288</v>
      </c>
      <c r="M300" s="154">
        <f t="shared" si="253"/>
        <v>0</v>
      </c>
      <c r="N300" s="154">
        <f t="shared" si="253"/>
        <v>0</v>
      </c>
      <c r="O300" s="154">
        <f t="shared" si="253"/>
        <v>0</v>
      </c>
      <c r="P300" s="154">
        <f t="shared" si="253"/>
        <v>0</v>
      </c>
      <c r="Q300" s="154">
        <f t="shared" si="253"/>
        <v>14800.599999999999</v>
      </c>
      <c r="R300" s="154"/>
      <c r="S300" s="154"/>
      <c r="T300" s="154">
        <f t="shared" si="253"/>
        <v>0</v>
      </c>
      <c r="U300" s="154"/>
      <c r="V300" s="154"/>
      <c r="W300" s="154">
        <f t="shared" si="253"/>
        <v>8487.4000000000015</v>
      </c>
      <c r="X300" s="154"/>
      <c r="Y300" s="154"/>
      <c r="Z300" s="154">
        <f t="shared" si="253"/>
        <v>0</v>
      </c>
      <c r="AA300" s="154"/>
      <c r="AB300" s="154"/>
      <c r="AC300" s="154">
        <f t="shared" si="253"/>
        <v>0</v>
      </c>
      <c r="AD300" s="154"/>
      <c r="AE300" s="154"/>
      <c r="AF300" s="154">
        <f t="shared" si="253"/>
        <v>0</v>
      </c>
      <c r="AG300" s="154"/>
      <c r="AH300" s="154"/>
      <c r="AI300" s="154">
        <f t="shared" si="253"/>
        <v>0</v>
      </c>
      <c r="AJ300" s="154"/>
      <c r="AK300" s="154"/>
      <c r="AL300" s="154"/>
      <c r="AM300" s="154"/>
      <c r="AN300" s="154"/>
      <c r="AO300" s="154"/>
      <c r="AP300" s="154"/>
      <c r="AQ300" s="154"/>
      <c r="AR300" s="154"/>
      <c r="AS300" s="154"/>
      <c r="AT300" s="154"/>
      <c r="AU300" s="167"/>
      <c r="AV300" s="167"/>
      <c r="AW300" s="131"/>
      <c r="AX300" s="167"/>
      <c r="AY300" s="131"/>
      <c r="AZ300" s="131"/>
      <c r="BA300" s="131"/>
      <c r="BB300" s="167"/>
      <c r="BC300" s="167"/>
    </row>
    <row r="301" spans="1:55" s="168" customFormat="1" ht="31.5">
      <c r="A301" s="173" t="str">
        <f>A1128</f>
        <v>a)</v>
      </c>
      <c r="B301" s="174" t="str">
        <f t="shared" si="253"/>
        <v xml:space="preserve">Các xã, thôn thực hiện theo Quyết định số 652/QĐ-TTg ngày 28/5/2022 </v>
      </c>
      <c r="C301" s="173">
        <f t="shared" si="253"/>
        <v>0</v>
      </c>
      <c r="D301" s="154">
        <f t="shared" si="253"/>
        <v>26500</v>
      </c>
      <c r="E301" s="154">
        <f t="shared" si="253"/>
        <v>26500</v>
      </c>
      <c r="F301" s="154">
        <f t="shared" si="253"/>
        <v>0</v>
      </c>
      <c r="G301" s="154">
        <f t="shared" si="253"/>
        <v>0</v>
      </c>
      <c r="H301" s="154">
        <f t="shared" si="253"/>
        <v>23288</v>
      </c>
      <c r="I301" s="154">
        <f t="shared" si="253"/>
        <v>23288</v>
      </c>
      <c r="J301" s="154">
        <f t="shared" si="253"/>
        <v>0</v>
      </c>
      <c r="K301" s="154">
        <f t="shared" si="253"/>
        <v>23288</v>
      </c>
      <c r="L301" s="154">
        <f t="shared" si="253"/>
        <v>23288</v>
      </c>
      <c r="M301" s="154">
        <f t="shared" si="253"/>
        <v>0</v>
      </c>
      <c r="N301" s="154">
        <f t="shared" si="253"/>
        <v>0</v>
      </c>
      <c r="O301" s="154">
        <f t="shared" si="253"/>
        <v>0</v>
      </c>
      <c r="P301" s="154">
        <f t="shared" si="253"/>
        <v>0</v>
      </c>
      <c r="Q301" s="154">
        <f t="shared" si="253"/>
        <v>14800.599999999999</v>
      </c>
      <c r="R301" s="154"/>
      <c r="S301" s="154"/>
      <c r="T301" s="154">
        <f t="shared" si="253"/>
        <v>0</v>
      </c>
      <c r="U301" s="154"/>
      <c r="V301" s="154"/>
      <c r="W301" s="154">
        <f t="shared" si="253"/>
        <v>8487.4000000000015</v>
      </c>
      <c r="X301" s="154"/>
      <c r="Y301" s="154"/>
      <c r="Z301" s="154">
        <f t="shared" si="253"/>
        <v>0</v>
      </c>
      <c r="AA301" s="154"/>
      <c r="AB301" s="154"/>
      <c r="AC301" s="154">
        <f t="shared" si="253"/>
        <v>0</v>
      </c>
      <c r="AD301" s="154"/>
      <c r="AE301" s="154"/>
      <c r="AF301" s="154">
        <f t="shared" si="253"/>
        <v>0</v>
      </c>
      <c r="AG301" s="154"/>
      <c r="AH301" s="154"/>
      <c r="AI301" s="154">
        <f t="shared" si="253"/>
        <v>0</v>
      </c>
      <c r="AJ301" s="154"/>
      <c r="AK301" s="154"/>
      <c r="AL301" s="154">
        <f t="shared" ref="AL301:AU302" si="254">AL1128</f>
        <v>0</v>
      </c>
      <c r="AM301" s="154"/>
      <c r="AN301" s="154"/>
      <c r="AO301" s="154"/>
      <c r="AP301" s="154"/>
      <c r="AQ301" s="154"/>
      <c r="AR301" s="154"/>
      <c r="AS301" s="154"/>
      <c r="AT301" s="154"/>
      <c r="AU301" s="167"/>
      <c r="AV301" s="167"/>
      <c r="AW301" s="131"/>
      <c r="AX301" s="167"/>
      <c r="AY301" s="131"/>
      <c r="AZ301" s="131"/>
      <c r="BA301" s="131"/>
      <c r="BB301" s="167"/>
      <c r="BC301" s="167"/>
    </row>
    <row r="302" spans="1:55" s="168" customFormat="1" ht="15.75">
      <c r="A302" s="173" t="str">
        <f>A1129</f>
        <v>*</v>
      </c>
      <c r="B302" s="174" t="str">
        <f t="shared" si="253"/>
        <v>Xã Nậm Vì</v>
      </c>
      <c r="C302" s="174">
        <f t="shared" si="253"/>
        <v>0</v>
      </c>
      <c r="D302" s="154">
        <f t="shared" si="253"/>
        <v>26500</v>
      </c>
      <c r="E302" s="154">
        <f t="shared" si="253"/>
        <v>26500</v>
      </c>
      <c r="F302" s="154">
        <f t="shared" si="253"/>
        <v>0</v>
      </c>
      <c r="G302" s="154">
        <f t="shared" si="253"/>
        <v>0</v>
      </c>
      <c r="H302" s="154">
        <f t="shared" si="253"/>
        <v>23288</v>
      </c>
      <c r="I302" s="154">
        <f t="shared" si="253"/>
        <v>23288</v>
      </c>
      <c r="J302" s="154">
        <f t="shared" si="253"/>
        <v>0</v>
      </c>
      <c r="K302" s="154">
        <f t="shared" si="253"/>
        <v>23288</v>
      </c>
      <c r="L302" s="154">
        <f t="shared" si="253"/>
        <v>23288</v>
      </c>
      <c r="M302" s="154">
        <f t="shared" si="253"/>
        <v>0</v>
      </c>
      <c r="N302" s="154">
        <f t="shared" si="253"/>
        <v>0</v>
      </c>
      <c r="O302" s="154">
        <f t="shared" si="253"/>
        <v>0</v>
      </c>
      <c r="P302" s="154">
        <f t="shared" si="253"/>
        <v>0</v>
      </c>
      <c r="Q302" s="154">
        <f t="shared" si="253"/>
        <v>14800.599999999999</v>
      </c>
      <c r="R302" s="154"/>
      <c r="S302" s="154"/>
      <c r="T302" s="154">
        <f t="shared" si="253"/>
        <v>0</v>
      </c>
      <c r="U302" s="154"/>
      <c r="V302" s="154"/>
      <c r="W302" s="154">
        <f t="shared" si="253"/>
        <v>8487.4000000000015</v>
      </c>
      <c r="X302" s="154"/>
      <c r="Y302" s="154"/>
      <c r="Z302" s="154">
        <f t="shared" si="253"/>
        <v>0</v>
      </c>
      <c r="AA302" s="154"/>
      <c r="AB302" s="154"/>
      <c r="AC302" s="154">
        <f t="shared" si="253"/>
        <v>0</v>
      </c>
      <c r="AD302" s="154"/>
      <c r="AE302" s="154"/>
      <c r="AF302" s="154">
        <f t="shared" si="253"/>
        <v>0</v>
      </c>
      <c r="AG302" s="154"/>
      <c r="AH302" s="154"/>
      <c r="AI302" s="154">
        <f t="shared" si="253"/>
        <v>0</v>
      </c>
      <c r="AJ302" s="154"/>
      <c r="AK302" s="154"/>
      <c r="AL302" s="154">
        <f t="shared" si="254"/>
        <v>0</v>
      </c>
      <c r="AM302" s="154"/>
      <c r="AN302" s="154"/>
      <c r="AO302" s="174">
        <f t="shared" si="254"/>
        <v>0</v>
      </c>
      <c r="AP302" s="174">
        <f t="shared" si="254"/>
        <v>0</v>
      </c>
      <c r="AQ302" s="174">
        <f t="shared" si="254"/>
        <v>0</v>
      </c>
      <c r="AR302" s="174">
        <f t="shared" si="254"/>
        <v>0</v>
      </c>
      <c r="AS302" s="174">
        <f t="shared" si="254"/>
        <v>0</v>
      </c>
      <c r="AT302" s="174">
        <f t="shared" si="254"/>
        <v>0</v>
      </c>
      <c r="AU302" s="174">
        <f t="shared" si="254"/>
        <v>0</v>
      </c>
      <c r="AV302" s="174"/>
      <c r="AW302" s="131"/>
      <c r="AX302" s="167"/>
      <c r="AY302" s="131"/>
      <c r="AZ302" s="131"/>
      <c r="BA302" s="131"/>
      <c r="BB302" s="167"/>
      <c r="BC302" s="167"/>
    </row>
    <row r="303" spans="1:55" s="168" customFormat="1" ht="15.75">
      <c r="A303" s="173" t="str">
        <f>A1131</f>
        <v>b)</v>
      </c>
      <c r="B303" s="174" t="str">
        <f t="shared" ref="B303:AL303" si="255">B1131</f>
        <v>Các xã còn lại</v>
      </c>
      <c r="C303" s="173">
        <f t="shared" si="255"/>
        <v>0</v>
      </c>
      <c r="D303" s="154">
        <f t="shared" si="255"/>
        <v>0</v>
      </c>
      <c r="E303" s="154">
        <f t="shared" si="255"/>
        <v>0</v>
      </c>
      <c r="F303" s="154">
        <f t="shared" si="255"/>
        <v>0</v>
      </c>
      <c r="G303" s="154">
        <f t="shared" si="255"/>
        <v>0</v>
      </c>
      <c r="H303" s="154">
        <f t="shared" si="255"/>
        <v>0</v>
      </c>
      <c r="I303" s="154">
        <f t="shared" si="255"/>
        <v>0</v>
      </c>
      <c r="J303" s="154">
        <f t="shared" si="255"/>
        <v>0</v>
      </c>
      <c r="K303" s="154">
        <f t="shared" si="255"/>
        <v>0</v>
      </c>
      <c r="L303" s="154">
        <f t="shared" si="255"/>
        <v>0</v>
      </c>
      <c r="M303" s="154">
        <f t="shared" si="255"/>
        <v>0</v>
      </c>
      <c r="N303" s="154">
        <f t="shared" si="255"/>
        <v>0</v>
      </c>
      <c r="O303" s="154">
        <f t="shared" si="255"/>
        <v>0</v>
      </c>
      <c r="P303" s="154">
        <f t="shared" si="255"/>
        <v>0</v>
      </c>
      <c r="Q303" s="154">
        <f t="shared" si="255"/>
        <v>0</v>
      </c>
      <c r="R303" s="154"/>
      <c r="S303" s="154"/>
      <c r="T303" s="154">
        <f t="shared" si="255"/>
        <v>0</v>
      </c>
      <c r="U303" s="154"/>
      <c r="V303" s="154"/>
      <c r="W303" s="154">
        <f t="shared" si="255"/>
        <v>0</v>
      </c>
      <c r="X303" s="154"/>
      <c r="Y303" s="154"/>
      <c r="Z303" s="154">
        <f t="shared" si="255"/>
        <v>0</v>
      </c>
      <c r="AA303" s="154"/>
      <c r="AB303" s="154"/>
      <c r="AC303" s="154">
        <f t="shared" si="255"/>
        <v>0</v>
      </c>
      <c r="AD303" s="154"/>
      <c r="AE303" s="154"/>
      <c r="AF303" s="154">
        <f t="shared" si="255"/>
        <v>0</v>
      </c>
      <c r="AG303" s="154"/>
      <c r="AH303" s="154"/>
      <c r="AI303" s="154">
        <f t="shared" si="255"/>
        <v>0</v>
      </c>
      <c r="AJ303" s="154"/>
      <c r="AK303" s="154"/>
      <c r="AL303" s="154">
        <f t="shared" si="255"/>
        <v>0</v>
      </c>
      <c r="AM303" s="154"/>
      <c r="AN303" s="154"/>
      <c r="AO303" s="154"/>
      <c r="AP303" s="154"/>
      <c r="AQ303" s="154"/>
      <c r="AR303" s="154"/>
      <c r="AS303" s="154"/>
      <c r="AT303" s="154"/>
      <c r="AU303" s="167"/>
      <c r="AV303" s="167"/>
      <c r="AW303" s="131"/>
      <c r="AX303" s="167"/>
      <c r="AY303" s="131"/>
      <c r="AZ303" s="131"/>
      <c r="BA303" s="131"/>
      <c r="BB303" s="167"/>
      <c r="BC303" s="167"/>
    </row>
    <row r="304" spans="1:55" s="165" customFormat="1" ht="15.75">
      <c r="A304" s="169" t="s">
        <v>93</v>
      </c>
      <c r="B304" s="183" t="str">
        <f>B1135</f>
        <v>HUYỆN MƯỜNG CHÀ</v>
      </c>
      <c r="C304" s="162"/>
      <c r="D304" s="163">
        <f>D1135</f>
        <v>328564</v>
      </c>
      <c r="E304" s="163">
        <f t="shared" ref="E304:M304" si="256">E1135</f>
        <v>321229.5</v>
      </c>
      <c r="F304" s="163">
        <f t="shared" si="256"/>
        <v>0</v>
      </c>
      <c r="G304" s="163">
        <f t="shared" si="256"/>
        <v>0</v>
      </c>
      <c r="H304" s="163">
        <f t="shared" si="256"/>
        <v>293195.85599999997</v>
      </c>
      <c r="I304" s="163">
        <f t="shared" si="256"/>
        <v>286312.21999999997</v>
      </c>
      <c r="J304" s="163">
        <f t="shared" si="256"/>
        <v>6883.6360000000004</v>
      </c>
      <c r="K304" s="163">
        <f t="shared" si="256"/>
        <v>148639.5</v>
      </c>
      <c r="L304" s="163">
        <f t="shared" si="256"/>
        <v>148639.5</v>
      </c>
      <c r="M304" s="163">
        <f t="shared" si="256"/>
        <v>0</v>
      </c>
      <c r="N304" s="163">
        <f>N1135</f>
        <v>144556.356</v>
      </c>
      <c r="O304" s="163">
        <f t="shared" ref="O304:AT304" si="257">O1135</f>
        <v>137672.72</v>
      </c>
      <c r="P304" s="163">
        <f t="shared" si="257"/>
        <v>6883.6360000000004</v>
      </c>
      <c r="Q304" s="163">
        <f t="shared" si="257"/>
        <v>90416.93</v>
      </c>
      <c r="R304" s="163"/>
      <c r="S304" s="163"/>
      <c r="T304" s="163">
        <f t="shared" si="257"/>
        <v>0</v>
      </c>
      <c r="U304" s="163"/>
      <c r="V304" s="163"/>
      <c r="W304" s="163">
        <f>W1135</f>
        <v>73707.100000000006</v>
      </c>
      <c r="X304" s="163"/>
      <c r="Y304" s="163"/>
      <c r="Z304" s="163">
        <f t="shared" si="257"/>
        <v>0</v>
      </c>
      <c r="AA304" s="163"/>
      <c r="AB304" s="163"/>
      <c r="AC304" s="163">
        <f t="shared" si="257"/>
        <v>69923</v>
      </c>
      <c r="AD304" s="163"/>
      <c r="AE304" s="163"/>
      <c r="AF304" s="163">
        <f t="shared" si="257"/>
        <v>0</v>
      </c>
      <c r="AG304" s="163"/>
      <c r="AH304" s="163"/>
      <c r="AI304" s="163">
        <f t="shared" si="257"/>
        <v>52265</v>
      </c>
      <c r="AJ304" s="163"/>
      <c r="AK304" s="163"/>
      <c r="AL304" s="163">
        <f t="shared" si="257"/>
        <v>0</v>
      </c>
      <c r="AM304" s="163"/>
      <c r="AN304" s="163"/>
      <c r="AO304" s="163" t="e">
        <f t="shared" si="257"/>
        <v>#REF!</v>
      </c>
      <c r="AP304" s="163" t="e">
        <f t="shared" si="257"/>
        <v>#REF!</v>
      </c>
      <c r="AQ304" s="163" t="e">
        <f t="shared" si="257"/>
        <v>#REF!</v>
      </c>
      <c r="AR304" s="163" t="e">
        <f t="shared" si="257"/>
        <v>#REF!</v>
      </c>
      <c r="AS304" s="163" t="e">
        <f t="shared" si="257"/>
        <v>#REF!</v>
      </c>
      <c r="AT304" s="163" t="e">
        <f t="shared" si="257"/>
        <v>#REF!</v>
      </c>
      <c r="AU304" s="162"/>
      <c r="AV304" s="162"/>
      <c r="AW304" s="160"/>
      <c r="AX304" s="162"/>
      <c r="AY304" s="160"/>
      <c r="AZ304" s="160"/>
      <c r="BA304" s="160"/>
      <c r="BB304" s="162"/>
      <c r="BC304" s="162"/>
    </row>
    <row r="305" spans="1:55" s="165" customFormat="1" ht="31.5">
      <c r="A305" s="147" t="s">
        <v>612</v>
      </c>
      <c r="B305" s="158" t="s">
        <v>613</v>
      </c>
      <c r="C305" s="162"/>
      <c r="D305" s="163">
        <f>D315+D321+D326+D340+D349</f>
        <v>113255</v>
      </c>
      <c r="E305" s="163">
        <f t="shared" ref="E305:M305" si="258">E315+E321+E326+E340+E349</f>
        <v>106001</v>
      </c>
      <c r="F305" s="163">
        <f t="shared" si="258"/>
        <v>0</v>
      </c>
      <c r="G305" s="163">
        <f t="shared" si="258"/>
        <v>0</v>
      </c>
      <c r="H305" s="163">
        <f t="shared" si="258"/>
        <v>84288.72</v>
      </c>
      <c r="I305" s="163">
        <f t="shared" si="258"/>
        <v>84288.72</v>
      </c>
      <c r="J305" s="163">
        <f t="shared" si="258"/>
        <v>0</v>
      </c>
      <c r="K305" s="163">
        <f t="shared" si="258"/>
        <v>39766</v>
      </c>
      <c r="L305" s="163">
        <f t="shared" si="258"/>
        <v>39766</v>
      </c>
      <c r="M305" s="163">
        <f t="shared" si="258"/>
        <v>0</v>
      </c>
      <c r="N305" s="163">
        <f>N315+N321+N326+N340+N349</f>
        <v>44522.720000000001</v>
      </c>
      <c r="O305" s="163">
        <f t="shared" ref="O305:AI305" si="259">O315+O321+O326+O340+O349</f>
        <v>44522.720000000001</v>
      </c>
      <c r="P305" s="163">
        <f t="shared" si="259"/>
        <v>0</v>
      </c>
      <c r="Q305" s="163">
        <f t="shared" si="259"/>
        <v>29783.920000000002</v>
      </c>
      <c r="R305" s="163"/>
      <c r="S305" s="163"/>
      <c r="T305" s="163">
        <f t="shared" si="259"/>
        <v>0</v>
      </c>
      <c r="U305" s="163"/>
      <c r="V305" s="163"/>
      <c r="W305" s="163">
        <f t="shared" si="259"/>
        <v>22504.799999999999</v>
      </c>
      <c r="X305" s="163"/>
      <c r="Y305" s="163"/>
      <c r="Z305" s="163">
        <f t="shared" si="259"/>
        <v>0</v>
      </c>
      <c r="AA305" s="163"/>
      <c r="AB305" s="163"/>
      <c r="AC305" s="163">
        <f t="shared" si="259"/>
        <v>19300</v>
      </c>
      <c r="AD305" s="163"/>
      <c r="AE305" s="163"/>
      <c r="AF305" s="163">
        <f t="shared" si="259"/>
        <v>0</v>
      </c>
      <c r="AG305" s="163"/>
      <c r="AH305" s="163"/>
      <c r="AI305" s="163">
        <f t="shared" si="259"/>
        <v>12700</v>
      </c>
      <c r="AJ305" s="163"/>
      <c r="AK305" s="163"/>
      <c r="AL305" s="163">
        <f>AL315+AL321+AL326+AL346+AL349+AL340</f>
        <v>0</v>
      </c>
      <c r="AM305" s="163"/>
      <c r="AN305" s="163"/>
      <c r="AO305" s="163">
        <f t="shared" ref="AO305:AT305" si="260">AO315+AO321+AO326+AO346+AO349</f>
        <v>0</v>
      </c>
      <c r="AP305" s="163">
        <f t="shared" si="260"/>
        <v>0</v>
      </c>
      <c r="AQ305" s="163">
        <f t="shared" si="260"/>
        <v>0</v>
      </c>
      <c r="AR305" s="163">
        <f t="shared" si="260"/>
        <v>0</v>
      </c>
      <c r="AS305" s="163">
        <f t="shared" si="260"/>
        <v>0</v>
      </c>
      <c r="AT305" s="163">
        <f t="shared" si="260"/>
        <v>0</v>
      </c>
      <c r="AU305" s="162"/>
      <c r="AV305" s="162"/>
      <c r="AW305" s="160"/>
      <c r="AX305" s="162"/>
      <c r="AY305" s="160"/>
      <c r="AZ305" s="160"/>
      <c r="BA305" s="160"/>
      <c r="BB305" s="162"/>
      <c r="BC305" s="162"/>
    </row>
    <row r="306" spans="1:55" s="168" customFormat="1" ht="15.75">
      <c r="A306" s="128">
        <v>1</v>
      </c>
      <c r="B306" s="184" t="s">
        <v>659</v>
      </c>
      <c r="C306" s="167"/>
      <c r="D306" s="154">
        <f>D316+D330+D341</f>
        <v>35920</v>
      </c>
      <c r="E306" s="154">
        <f t="shared" ref="E306:M306" si="261">E316+E330+E341</f>
        <v>35920</v>
      </c>
      <c r="F306" s="154">
        <f t="shared" si="261"/>
        <v>0</v>
      </c>
      <c r="G306" s="154">
        <f t="shared" si="261"/>
        <v>0</v>
      </c>
      <c r="H306" s="154">
        <f t="shared" si="261"/>
        <v>35920</v>
      </c>
      <c r="I306" s="154">
        <f t="shared" si="261"/>
        <v>35920</v>
      </c>
      <c r="J306" s="154">
        <f t="shared" si="261"/>
        <v>0</v>
      </c>
      <c r="K306" s="154">
        <f t="shared" si="261"/>
        <v>15920</v>
      </c>
      <c r="L306" s="154">
        <f t="shared" si="261"/>
        <v>15920</v>
      </c>
      <c r="M306" s="154">
        <f t="shared" si="261"/>
        <v>0</v>
      </c>
      <c r="N306" s="154">
        <f>N316+N330+N341</f>
        <v>20000</v>
      </c>
      <c r="O306" s="154">
        <f t="shared" ref="O306:AL306" si="262">O316+O330+O341</f>
        <v>20000</v>
      </c>
      <c r="P306" s="154">
        <f t="shared" si="262"/>
        <v>0</v>
      </c>
      <c r="Q306" s="154">
        <f t="shared" si="262"/>
        <v>11144</v>
      </c>
      <c r="R306" s="154"/>
      <c r="S306" s="154"/>
      <c r="T306" s="154">
        <f t="shared" si="262"/>
        <v>0</v>
      </c>
      <c r="U306" s="154"/>
      <c r="V306" s="154"/>
      <c r="W306" s="154">
        <f t="shared" si="262"/>
        <v>12476</v>
      </c>
      <c r="X306" s="154"/>
      <c r="Y306" s="154"/>
      <c r="Z306" s="154">
        <f t="shared" si="262"/>
        <v>0</v>
      </c>
      <c r="AA306" s="154"/>
      <c r="AB306" s="154"/>
      <c r="AC306" s="154">
        <f t="shared" si="262"/>
        <v>10800</v>
      </c>
      <c r="AD306" s="154"/>
      <c r="AE306" s="154"/>
      <c r="AF306" s="154">
        <f t="shared" si="262"/>
        <v>0</v>
      </c>
      <c r="AG306" s="154"/>
      <c r="AH306" s="154"/>
      <c r="AI306" s="154">
        <f t="shared" si="262"/>
        <v>1500</v>
      </c>
      <c r="AJ306" s="154"/>
      <c r="AK306" s="154"/>
      <c r="AL306" s="154">
        <f t="shared" si="262"/>
        <v>0</v>
      </c>
      <c r="AM306" s="154"/>
      <c r="AN306" s="154"/>
      <c r="AO306" s="154" t="e">
        <f>AO316+#REF!+AO330+AO341</f>
        <v>#REF!</v>
      </c>
      <c r="AP306" s="154" t="e">
        <f>AP316+#REF!+AP330+AP341</f>
        <v>#REF!</v>
      </c>
      <c r="AQ306" s="154" t="e">
        <f>AQ316+#REF!+AQ330+AQ341</f>
        <v>#REF!</v>
      </c>
      <c r="AR306" s="154" t="e">
        <f>AR316+#REF!+AR330+AR341</f>
        <v>#REF!</v>
      </c>
      <c r="AS306" s="154" t="e">
        <f>AS316+#REF!+AS330+AS341</f>
        <v>#REF!</v>
      </c>
      <c r="AT306" s="154" t="e">
        <f>AT316+#REF!+AT330+AT341</f>
        <v>#REF!</v>
      </c>
      <c r="AU306" s="167"/>
      <c r="AV306" s="167"/>
      <c r="AW306" s="131"/>
      <c r="AX306" s="167"/>
      <c r="AY306" s="131"/>
      <c r="AZ306" s="131"/>
      <c r="BA306" s="131"/>
      <c r="BB306" s="167"/>
      <c r="BC306" s="167"/>
    </row>
    <row r="307" spans="1:55" s="168" customFormat="1" ht="15.75">
      <c r="A307" s="128">
        <v>2</v>
      </c>
      <c r="B307" s="184" t="s">
        <v>660</v>
      </c>
      <c r="C307" s="167"/>
      <c r="D307" s="154">
        <f t="shared" ref="D307:AL307" si="263">D317+D328+D331</f>
        <v>37760</v>
      </c>
      <c r="E307" s="154">
        <f t="shared" si="263"/>
        <v>36660</v>
      </c>
      <c r="F307" s="154">
        <f t="shared" si="263"/>
        <v>0</v>
      </c>
      <c r="G307" s="154">
        <f t="shared" si="263"/>
        <v>0</v>
      </c>
      <c r="H307" s="154">
        <f t="shared" si="263"/>
        <v>14947.720000000001</v>
      </c>
      <c r="I307" s="154">
        <f t="shared" si="263"/>
        <v>14947.720000000001</v>
      </c>
      <c r="J307" s="154">
        <f t="shared" si="263"/>
        <v>0</v>
      </c>
      <c r="K307" s="154">
        <f t="shared" si="263"/>
        <v>0</v>
      </c>
      <c r="L307" s="154">
        <f t="shared" si="263"/>
        <v>0</v>
      </c>
      <c r="M307" s="154">
        <f t="shared" si="263"/>
        <v>0</v>
      </c>
      <c r="N307" s="154">
        <f t="shared" si="263"/>
        <v>14947.720000000001</v>
      </c>
      <c r="O307" s="154">
        <f t="shared" si="263"/>
        <v>14947.720000000001</v>
      </c>
      <c r="P307" s="154">
        <f t="shared" si="263"/>
        <v>0</v>
      </c>
      <c r="Q307" s="154">
        <f t="shared" si="263"/>
        <v>1947.72</v>
      </c>
      <c r="R307" s="154"/>
      <c r="S307" s="154"/>
      <c r="T307" s="154">
        <f t="shared" si="263"/>
        <v>0</v>
      </c>
      <c r="U307" s="154"/>
      <c r="V307" s="154"/>
      <c r="W307" s="154">
        <f t="shared" si="263"/>
        <v>0</v>
      </c>
      <c r="X307" s="154"/>
      <c r="Y307" s="154"/>
      <c r="Z307" s="154">
        <f t="shared" si="263"/>
        <v>0</v>
      </c>
      <c r="AA307" s="154"/>
      <c r="AB307" s="154"/>
      <c r="AC307" s="154">
        <f t="shared" si="263"/>
        <v>6500</v>
      </c>
      <c r="AD307" s="154"/>
      <c r="AE307" s="154"/>
      <c r="AF307" s="154">
        <f t="shared" si="263"/>
        <v>0</v>
      </c>
      <c r="AG307" s="154"/>
      <c r="AH307" s="154"/>
      <c r="AI307" s="154">
        <f t="shared" si="263"/>
        <v>6500</v>
      </c>
      <c r="AJ307" s="154"/>
      <c r="AK307" s="154"/>
      <c r="AL307" s="154">
        <f t="shared" si="263"/>
        <v>0</v>
      </c>
      <c r="AM307" s="154"/>
      <c r="AN307" s="154"/>
      <c r="AO307" s="154"/>
      <c r="AP307" s="154"/>
      <c r="AQ307" s="154"/>
      <c r="AR307" s="154"/>
      <c r="AS307" s="154"/>
      <c r="AT307" s="154"/>
      <c r="AU307" s="167"/>
      <c r="AV307" s="167"/>
      <c r="AW307" s="131"/>
      <c r="AX307" s="167"/>
      <c r="AY307" s="131"/>
      <c r="AZ307" s="131"/>
      <c r="BA307" s="131"/>
      <c r="BB307" s="167"/>
      <c r="BC307" s="167"/>
    </row>
    <row r="308" spans="1:55" s="168" customFormat="1" ht="15.75">
      <c r="A308" s="128">
        <v>3</v>
      </c>
      <c r="B308" s="184" t="s">
        <v>661</v>
      </c>
      <c r="C308" s="167"/>
      <c r="D308" s="154">
        <f>D332</f>
        <v>6700</v>
      </c>
      <c r="E308" s="154">
        <f t="shared" ref="E308:M308" si="264">E332</f>
        <v>6700</v>
      </c>
      <c r="F308" s="154">
        <f t="shared" si="264"/>
        <v>0</v>
      </c>
      <c r="G308" s="154">
        <f t="shared" si="264"/>
        <v>0</v>
      </c>
      <c r="H308" s="154">
        <f t="shared" si="264"/>
        <v>6700</v>
      </c>
      <c r="I308" s="154">
        <f t="shared" si="264"/>
        <v>6700</v>
      </c>
      <c r="J308" s="154">
        <f t="shared" si="264"/>
        <v>0</v>
      </c>
      <c r="K308" s="154">
        <f t="shared" si="264"/>
        <v>0</v>
      </c>
      <c r="L308" s="154">
        <f t="shared" si="264"/>
        <v>0</v>
      </c>
      <c r="M308" s="154">
        <f t="shared" si="264"/>
        <v>0</v>
      </c>
      <c r="N308" s="154">
        <f>N332</f>
        <v>6700</v>
      </c>
      <c r="O308" s="154">
        <f t="shared" ref="O308:AU308" si="265">O332</f>
        <v>6700</v>
      </c>
      <c r="P308" s="154">
        <f t="shared" si="265"/>
        <v>0</v>
      </c>
      <c r="Q308" s="154">
        <f t="shared" si="265"/>
        <v>0</v>
      </c>
      <c r="R308" s="154"/>
      <c r="S308" s="154"/>
      <c r="T308" s="154">
        <f t="shared" si="265"/>
        <v>0</v>
      </c>
      <c r="U308" s="154"/>
      <c r="V308" s="154"/>
      <c r="W308" s="154">
        <f t="shared" si="265"/>
        <v>0</v>
      </c>
      <c r="X308" s="154"/>
      <c r="Y308" s="154"/>
      <c r="Z308" s="154">
        <f t="shared" si="265"/>
        <v>0</v>
      </c>
      <c r="AA308" s="154"/>
      <c r="AB308" s="154"/>
      <c r="AC308" s="154">
        <f t="shared" si="265"/>
        <v>2000</v>
      </c>
      <c r="AD308" s="154"/>
      <c r="AE308" s="154"/>
      <c r="AF308" s="154">
        <f t="shared" si="265"/>
        <v>0</v>
      </c>
      <c r="AG308" s="154"/>
      <c r="AH308" s="154"/>
      <c r="AI308" s="154">
        <f t="shared" si="265"/>
        <v>4700</v>
      </c>
      <c r="AJ308" s="154"/>
      <c r="AK308" s="154"/>
      <c r="AL308" s="154">
        <f t="shared" si="265"/>
        <v>0</v>
      </c>
      <c r="AM308" s="154"/>
      <c r="AN308" s="154"/>
      <c r="AO308" s="154">
        <f t="shared" si="265"/>
        <v>0</v>
      </c>
      <c r="AP308" s="154">
        <f t="shared" si="265"/>
        <v>0</v>
      </c>
      <c r="AQ308" s="154">
        <f t="shared" si="265"/>
        <v>0</v>
      </c>
      <c r="AR308" s="154">
        <f t="shared" si="265"/>
        <v>0</v>
      </c>
      <c r="AS308" s="154">
        <f t="shared" si="265"/>
        <v>0</v>
      </c>
      <c r="AT308" s="154">
        <f t="shared" si="265"/>
        <v>0</v>
      </c>
      <c r="AU308" s="154">
        <f t="shared" si="265"/>
        <v>0</v>
      </c>
      <c r="AV308" s="154"/>
      <c r="AW308" s="131"/>
      <c r="AX308" s="167"/>
      <c r="AY308" s="131"/>
      <c r="AZ308" s="131"/>
      <c r="BA308" s="131"/>
      <c r="BB308" s="167"/>
      <c r="BC308" s="167"/>
    </row>
    <row r="309" spans="1:55" s="168" customFormat="1" ht="15.75">
      <c r="A309" s="128">
        <v>4</v>
      </c>
      <c r="B309" s="184" t="s">
        <v>662</v>
      </c>
      <c r="C309" s="167"/>
      <c r="D309" s="154">
        <f t="shared" ref="D309:AT309" si="266">D322+D333+D350</f>
        <v>32875</v>
      </c>
      <c r="E309" s="154">
        <f t="shared" si="266"/>
        <v>26721</v>
      </c>
      <c r="F309" s="154">
        <f t="shared" si="266"/>
        <v>0</v>
      </c>
      <c r="G309" s="154">
        <f t="shared" si="266"/>
        <v>0</v>
      </c>
      <c r="H309" s="154">
        <f t="shared" si="266"/>
        <v>26721</v>
      </c>
      <c r="I309" s="154">
        <f t="shared" si="266"/>
        <v>26721</v>
      </c>
      <c r="J309" s="154">
        <f t="shared" si="266"/>
        <v>0</v>
      </c>
      <c r="K309" s="154">
        <f t="shared" si="266"/>
        <v>23846</v>
      </c>
      <c r="L309" s="154">
        <f t="shared" si="266"/>
        <v>23846</v>
      </c>
      <c r="M309" s="154">
        <f t="shared" si="266"/>
        <v>0</v>
      </c>
      <c r="N309" s="154">
        <f t="shared" si="266"/>
        <v>2875</v>
      </c>
      <c r="O309" s="154">
        <f t="shared" si="266"/>
        <v>2875</v>
      </c>
      <c r="P309" s="154">
        <f t="shared" si="266"/>
        <v>0</v>
      </c>
      <c r="Q309" s="154">
        <f t="shared" si="266"/>
        <v>16692.2</v>
      </c>
      <c r="R309" s="154"/>
      <c r="S309" s="154"/>
      <c r="T309" s="154">
        <f t="shared" si="266"/>
        <v>0</v>
      </c>
      <c r="U309" s="154"/>
      <c r="V309" s="154"/>
      <c r="W309" s="154">
        <f t="shared" si="266"/>
        <v>10028.799999999999</v>
      </c>
      <c r="X309" s="154"/>
      <c r="Y309" s="154"/>
      <c r="Z309" s="154">
        <f t="shared" si="266"/>
        <v>0</v>
      </c>
      <c r="AA309" s="154"/>
      <c r="AB309" s="154"/>
      <c r="AC309" s="154">
        <f t="shared" si="266"/>
        <v>0</v>
      </c>
      <c r="AD309" s="154"/>
      <c r="AE309" s="154"/>
      <c r="AF309" s="154">
        <f t="shared" si="266"/>
        <v>0</v>
      </c>
      <c r="AG309" s="154"/>
      <c r="AH309" s="154"/>
      <c r="AI309" s="154">
        <f t="shared" si="266"/>
        <v>0</v>
      </c>
      <c r="AJ309" s="154"/>
      <c r="AK309" s="154"/>
      <c r="AL309" s="154">
        <f t="shared" si="266"/>
        <v>0</v>
      </c>
      <c r="AM309" s="154"/>
      <c r="AN309" s="154"/>
      <c r="AO309" s="154">
        <f t="shared" si="266"/>
        <v>0</v>
      </c>
      <c r="AP309" s="154">
        <f t="shared" si="266"/>
        <v>0</v>
      </c>
      <c r="AQ309" s="154">
        <f t="shared" si="266"/>
        <v>0</v>
      </c>
      <c r="AR309" s="154">
        <f t="shared" si="266"/>
        <v>0</v>
      </c>
      <c r="AS309" s="154">
        <f t="shared" si="266"/>
        <v>0</v>
      </c>
      <c r="AT309" s="154">
        <f t="shared" si="266"/>
        <v>0</v>
      </c>
      <c r="AU309" s="167"/>
      <c r="AV309" s="167"/>
      <c r="AW309" s="131"/>
      <c r="AX309" s="167"/>
      <c r="AY309" s="131"/>
      <c r="AZ309" s="131"/>
      <c r="BA309" s="131"/>
      <c r="BB309" s="167"/>
      <c r="BC309" s="167"/>
    </row>
    <row r="310" spans="1:55" s="165" customFormat="1" ht="15.75">
      <c r="A310" s="169" t="s">
        <v>615</v>
      </c>
      <c r="B310" s="158" t="s">
        <v>616</v>
      </c>
      <c r="C310" s="162"/>
      <c r="D310" s="163">
        <f>D318+D319+D323+D334+D342+D347</f>
        <v>211771</v>
      </c>
      <c r="E310" s="163">
        <f t="shared" ref="E310:M310" si="267">E318+E319+E323+E334+E342+E347</f>
        <v>211690.5</v>
      </c>
      <c r="F310" s="163">
        <f t="shared" si="267"/>
        <v>0</v>
      </c>
      <c r="G310" s="163">
        <f t="shared" si="267"/>
        <v>0</v>
      </c>
      <c r="H310" s="163">
        <f t="shared" si="267"/>
        <v>198485.5</v>
      </c>
      <c r="I310" s="163">
        <f t="shared" si="267"/>
        <v>198485.5</v>
      </c>
      <c r="J310" s="163">
        <f t="shared" si="267"/>
        <v>0</v>
      </c>
      <c r="K310" s="163">
        <f t="shared" si="267"/>
        <v>108873.5</v>
      </c>
      <c r="L310" s="163">
        <f t="shared" si="267"/>
        <v>108873.5</v>
      </c>
      <c r="M310" s="163">
        <f t="shared" si="267"/>
        <v>0</v>
      </c>
      <c r="N310" s="163">
        <f>N318+N319+N323+N334+N342+N347</f>
        <v>89612</v>
      </c>
      <c r="O310" s="163">
        <f t="shared" ref="O310:AI310" si="268">O318+O319+O323+O334+O342+O347</f>
        <v>89612</v>
      </c>
      <c r="P310" s="163">
        <f t="shared" si="268"/>
        <v>0</v>
      </c>
      <c r="Q310" s="163">
        <f t="shared" si="268"/>
        <v>60633.009999999995</v>
      </c>
      <c r="R310" s="163"/>
      <c r="S310" s="163"/>
      <c r="T310" s="163">
        <f t="shared" si="268"/>
        <v>0</v>
      </c>
      <c r="U310" s="163"/>
      <c r="V310" s="163"/>
      <c r="W310" s="163">
        <f t="shared" si="268"/>
        <v>51202.3</v>
      </c>
      <c r="X310" s="163"/>
      <c r="Y310" s="163"/>
      <c r="Z310" s="163">
        <f t="shared" si="268"/>
        <v>0</v>
      </c>
      <c r="AA310" s="163"/>
      <c r="AB310" s="163"/>
      <c r="AC310" s="163">
        <f t="shared" si="268"/>
        <v>50623</v>
      </c>
      <c r="AD310" s="163"/>
      <c r="AE310" s="163"/>
      <c r="AF310" s="163">
        <f t="shared" si="268"/>
        <v>0</v>
      </c>
      <c r="AG310" s="163"/>
      <c r="AH310" s="163"/>
      <c r="AI310" s="163">
        <f t="shared" si="268"/>
        <v>36027</v>
      </c>
      <c r="AJ310" s="163"/>
      <c r="AK310" s="163"/>
      <c r="AL310" s="163"/>
      <c r="AM310" s="163"/>
      <c r="AN310" s="163"/>
      <c r="AO310" s="163"/>
      <c r="AP310" s="163"/>
      <c r="AQ310" s="163"/>
      <c r="AR310" s="163"/>
      <c r="AS310" s="163"/>
      <c r="AT310" s="163"/>
      <c r="AU310" s="162"/>
      <c r="AV310" s="162"/>
      <c r="AW310" s="160"/>
      <c r="AX310" s="162"/>
      <c r="AY310" s="160"/>
      <c r="AZ310" s="160"/>
      <c r="BA310" s="160"/>
      <c r="BB310" s="162"/>
      <c r="BC310" s="162"/>
    </row>
    <row r="311" spans="1:55" s="165" customFormat="1" ht="31.5">
      <c r="A311" s="169" t="s">
        <v>617</v>
      </c>
      <c r="B311" s="158" t="s">
        <v>618</v>
      </c>
      <c r="C311" s="162"/>
      <c r="D311" s="163">
        <f>D336</f>
        <v>1500</v>
      </c>
      <c r="E311" s="163">
        <f t="shared" ref="E311:M311" si="269">E336</f>
        <v>1500</v>
      </c>
      <c r="F311" s="163">
        <f t="shared" si="269"/>
        <v>0</v>
      </c>
      <c r="G311" s="163">
        <f t="shared" si="269"/>
        <v>0</v>
      </c>
      <c r="H311" s="163">
        <f t="shared" si="269"/>
        <v>1500</v>
      </c>
      <c r="I311" s="163">
        <f t="shared" si="269"/>
        <v>1500</v>
      </c>
      <c r="J311" s="163">
        <f t="shared" si="269"/>
        <v>0</v>
      </c>
      <c r="K311" s="163">
        <f t="shared" si="269"/>
        <v>0</v>
      </c>
      <c r="L311" s="163">
        <f t="shared" si="269"/>
        <v>0</v>
      </c>
      <c r="M311" s="163">
        <f t="shared" si="269"/>
        <v>0</v>
      </c>
      <c r="N311" s="163">
        <f>N336</f>
        <v>1500</v>
      </c>
      <c r="O311" s="163">
        <f t="shared" ref="O311:AI311" si="270">O336</f>
        <v>1500</v>
      </c>
      <c r="P311" s="163">
        <f t="shared" si="270"/>
        <v>0</v>
      </c>
      <c r="Q311" s="163">
        <f t="shared" si="270"/>
        <v>0</v>
      </c>
      <c r="R311" s="163"/>
      <c r="S311" s="163"/>
      <c r="T311" s="163">
        <f t="shared" si="270"/>
        <v>0</v>
      </c>
      <c r="U311" s="163"/>
      <c r="V311" s="163"/>
      <c r="W311" s="163">
        <f t="shared" si="270"/>
        <v>0</v>
      </c>
      <c r="X311" s="163"/>
      <c r="Y311" s="163"/>
      <c r="Z311" s="163">
        <f t="shared" si="270"/>
        <v>0</v>
      </c>
      <c r="AA311" s="163"/>
      <c r="AB311" s="163"/>
      <c r="AC311" s="163">
        <f t="shared" si="270"/>
        <v>0</v>
      </c>
      <c r="AD311" s="163"/>
      <c r="AE311" s="163"/>
      <c r="AF311" s="163">
        <f t="shared" si="270"/>
        <v>0</v>
      </c>
      <c r="AG311" s="163"/>
      <c r="AH311" s="163"/>
      <c r="AI311" s="163">
        <f t="shared" si="270"/>
        <v>1500</v>
      </c>
      <c r="AJ311" s="163"/>
      <c r="AK311" s="163"/>
      <c r="AL311" s="163"/>
      <c r="AM311" s="163"/>
      <c r="AN311" s="163"/>
      <c r="AO311" s="163"/>
      <c r="AP311" s="163"/>
      <c r="AQ311" s="163"/>
      <c r="AR311" s="163"/>
      <c r="AS311" s="163"/>
      <c r="AT311" s="163"/>
      <c r="AU311" s="162"/>
      <c r="AV311" s="162"/>
      <c r="AW311" s="160"/>
      <c r="AX311" s="162"/>
      <c r="AY311" s="160"/>
      <c r="AZ311" s="160"/>
      <c r="BA311" s="160"/>
      <c r="BB311" s="162"/>
      <c r="BC311" s="162"/>
    </row>
    <row r="312" spans="1:55" s="168" customFormat="1" ht="15.75">
      <c r="A312" s="173" t="str">
        <f>A337</f>
        <v>b1.1</v>
      </c>
      <c r="B312" s="174" t="str">
        <f t="shared" ref="B312:AL313" si="271">B337</f>
        <v>Tổ Dân phố 1,2,10</v>
      </c>
      <c r="C312" s="173">
        <f t="shared" si="271"/>
        <v>0</v>
      </c>
      <c r="D312" s="173">
        <f t="shared" si="271"/>
        <v>1500</v>
      </c>
      <c r="E312" s="173">
        <f t="shared" si="271"/>
        <v>1500</v>
      </c>
      <c r="F312" s="173">
        <f t="shared" si="271"/>
        <v>0</v>
      </c>
      <c r="G312" s="173">
        <f t="shared" si="271"/>
        <v>0</v>
      </c>
      <c r="H312" s="173">
        <f t="shared" si="271"/>
        <v>1500</v>
      </c>
      <c r="I312" s="173">
        <f t="shared" si="271"/>
        <v>1500</v>
      </c>
      <c r="J312" s="173">
        <f t="shared" si="271"/>
        <v>0</v>
      </c>
      <c r="K312" s="173">
        <f t="shared" si="271"/>
        <v>0</v>
      </c>
      <c r="L312" s="173">
        <f t="shared" si="271"/>
        <v>0</v>
      </c>
      <c r="M312" s="173">
        <f t="shared" si="271"/>
        <v>0</v>
      </c>
      <c r="N312" s="173">
        <f t="shared" si="271"/>
        <v>1500</v>
      </c>
      <c r="O312" s="173">
        <f t="shared" si="271"/>
        <v>1500</v>
      </c>
      <c r="P312" s="173">
        <f t="shared" si="271"/>
        <v>0</v>
      </c>
      <c r="Q312" s="173">
        <f t="shared" si="271"/>
        <v>0</v>
      </c>
      <c r="R312" s="173"/>
      <c r="S312" s="173"/>
      <c r="T312" s="173">
        <f t="shared" si="271"/>
        <v>0</v>
      </c>
      <c r="U312" s="173"/>
      <c r="V312" s="173"/>
      <c r="W312" s="173">
        <f t="shared" si="271"/>
        <v>0</v>
      </c>
      <c r="X312" s="173"/>
      <c r="Y312" s="173"/>
      <c r="Z312" s="173">
        <f t="shared" si="271"/>
        <v>0</v>
      </c>
      <c r="AA312" s="173"/>
      <c r="AB312" s="173"/>
      <c r="AC312" s="173">
        <f t="shared" si="271"/>
        <v>0</v>
      </c>
      <c r="AD312" s="173"/>
      <c r="AE312" s="173"/>
      <c r="AF312" s="173">
        <f t="shared" si="271"/>
        <v>0</v>
      </c>
      <c r="AG312" s="173"/>
      <c r="AH312" s="173"/>
      <c r="AI312" s="173">
        <f t="shared" si="271"/>
        <v>1500</v>
      </c>
      <c r="AJ312" s="173"/>
      <c r="AK312" s="173"/>
      <c r="AL312" s="173">
        <f t="shared" si="271"/>
        <v>0</v>
      </c>
      <c r="AM312" s="173"/>
      <c r="AN312" s="173"/>
      <c r="AO312" s="154"/>
      <c r="AP312" s="154"/>
      <c r="AQ312" s="154"/>
      <c r="AR312" s="154"/>
      <c r="AS312" s="154"/>
      <c r="AT312" s="154"/>
      <c r="AU312" s="167"/>
      <c r="AV312" s="167"/>
      <c r="AW312" s="131"/>
      <c r="AX312" s="167"/>
      <c r="AY312" s="131"/>
      <c r="AZ312" s="131"/>
      <c r="BA312" s="131"/>
      <c r="BB312" s="167"/>
      <c r="BC312" s="167"/>
    </row>
    <row r="313" spans="1:55" s="165" customFormat="1" ht="15.75">
      <c r="A313" s="169" t="s">
        <v>629</v>
      </c>
      <c r="B313" s="158" t="s">
        <v>658</v>
      </c>
      <c r="C313" s="162"/>
      <c r="D313" s="163">
        <f>D338</f>
        <v>2038</v>
      </c>
      <c r="E313" s="163">
        <f t="shared" si="271"/>
        <v>2038</v>
      </c>
      <c r="F313" s="163">
        <f t="shared" si="271"/>
        <v>0</v>
      </c>
      <c r="G313" s="163">
        <f t="shared" si="271"/>
        <v>0</v>
      </c>
      <c r="H313" s="163">
        <f t="shared" si="271"/>
        <v>2038</v>
      </c>
      <c r="I313" s="163">
        <f t="shared" si="271"/>
        <v>2038</v>
      </c>
      <c r="J313" s="163">
        <f t="shared" si="271"/>
        <v>0</v>
      </c>
      <c r="K313" s="163">
        <f t="shared" si="271"/>
        <v>0</v>
      </c>
      <c r="L313" s="163">
        <f t="shared" si="271"/>
        <v>0</v>
      </c>
      <c r="M313" s="163">
        <f t="shared" si="271"/>
        <v>0</v>
      </c>
      <c r="N313" s="163">
        <f>N338</f>
        <v>2038</v>
      </c>
      <c r="O313" s="163">
        <f t="shared" si="271"/>
        <v>2038</v>
      </c>
      <c r="P313" s="163">
        <f t="shared" si="271"/>
        <v>0</v>
      </c>
      <c r="Q313" s="163">
        <f t="shared" si="271"/>
        <v>0</v>
      </c>
      <c r="R313" s="163"/>
      <c r="S313" s="163"/>
      <c r="T313" s="163">
        <f t="shared" si="271"/>
        <v>0</v>
      </c>
      <c r="U313" s="163"/>
      <c r="V313" s="163"/>
      <c r="W313" s="163">
        <f t="shared" si="271"/>
        <v>0</v>
      </c>
      <c r="X313" s="163"/>
      <c r="Y313" s="163"/>
      <c r="Z313" s="163">
        <f t="shared" si="271"/>
        <v>0</v>
      </c>
      <c r="AA313" s="163"/>
      <c r="AB313" s="163"/>
      <c r="AC313" s="163">
        <f t="shared" si="271"/>
        <v>0</v>
      </c>
      <c r="AD313" s="163"/>
      <c r="AE313" s="163"/>
      <c r="AF313" s="163">
        <f t="shared" si="271"/>
        <v>0</v>
      </c>
      <c r="AG313" s="163"/>
      <c r="AH313" s="163"/>
      <c r="AI313" s="163">
        <f t="shared" si="271"/>
        <v>2038</v>
      </c>
      <c r="AJ313" s="163"/>
      <c r="AK313" s="163"/>
      <c r="AL313" s="163"/>
      <c r="AM313" s="163"/>
      <c r="AN313" s="163"/>
      <c r="AO313" s="163"/>
      <c r="AP313" s="163"/>
      <c r="AQ313" s="163"/>
      <c r="AR313" s="163"/>
      <c r="AS313" s="163"/>
      <c r="AT313" s="163"/>
      <c r="AU313" s="162"/>
      <c r="AV313" s="162"/>
      <c r="AW313" s="160"/>
      <c r="AX313" s="162"/>
      <c r="AY313" s="160"/>
      <c r="AZ313" s="160"/>
      <c r="BA313" s="160"/>
      <c r="BB313" s="162"/>
      <c r="BC313" s="162"/>
    </row>
    <row r="314" spans="1:55" s="168" customFormat="1" ht="31.5">
      <c r="A314" s="173" t="str">
        <f>A1136</f>
        <v>I</v>
      </c>
      <c r="B314" s="174" t="str">
        <f t="shared" ref="B314:AT314" si="272">B1136</f>
        <v>DỰ ÁN 1: Giải quyết tình trạng thiếu đất ở, nhà ở, đất sản xuất, nước sinh hoạt</v>
      </c>
      <c r="C314" s="173">
        <f t="shared" si="272"/>
        <v>0</v>
      </c>
      <c r="D314" s="154">
        <f t="shared" si="272"/>
        <v>31182</v>
      </c>
      <c r="E314" s="154">
        <f t="shared" si="272"/>
        <v>31182</v>
      </c>
      <c r="F314" s="154">
        <f t="shared" si="272"/>
        <v>0</v>
      </c>
      <c r="G314" s="154">
        <f t="shared" si="272"/>
        <v>0</v>
      </c>
      <c r="H314" s="154">
        <f t="shared" si="272"/>
        <v>31182</v>
      </c>
      <c r="I314" s="154">
        <f t="shared" si="272"/>
        <v>31182</v>
      </c>
      <c r="J314" s="154">
        <f t="shared" si="272"/>
        <v>0</v>
      </c>
      <c r="K314" s="154">
        <f t="shared" si="272"/>
        <v>0</v>
      </c>
      <c r="L314" s="154">
        <f t="shared" si="272"/>
        <v>0</v>
      </c>
      <c r="M314" s="154">
        <f t="shared" si="272"/>
        <v>0</v>
      </c>
      <c r="N314" s="154">
        <f t="shared" si="272"/>
        <v>31182</v>
      </c>
      <c r="O314" s="154">
        <f t="shared" si="272"/>
        <v>31182</v>
      </c>
      <c r="P314" s="154">
        <f t="shared" si="272"/>
        <v>0</v>
      </c>
      <c r="Q314" s="154">
        <f t="shared" si="272"/>
        <v>0</v>
      </c>
      <c r="R314" s="154"/>
      <c r="S314" s="154"/>
      <c r="T314" s="154">
        <f t="shared" si="272"/>
        <v>0</v>
      </c>
      <c r="U314" s="154"/>
      <c r="V314" s="154"/>
      <c r="W314" s="154">
        <f t="shared" si="272"/>
        <v>3000</v>
      </c>
      <c r="X314" s="154"/>
      <c r="Y314" s="154"/>
      <c r="Z314" s="154">
        <f t="shared" si="272"/>
        <v>0</v>
      </c>
      <c r="AA314" s="154"/>
      <c r="AB314" s="154"/>
      <c r="AC314" s="154">
        <f t="shared" si="272"/>
        <v>17023</v>
      </c>
      <c r="AD314" s="154"/>
      <c r="AE314" s="154"/>
      <c r="AF314" s="154">
        <f t="shared" si="272"/>
        <v>0</v>
      </c>
      <c r="AG314" s="154"/>
      <c r="AH314" s="154"/>
      <c r="AI314" s="154">
        <f t="shared" si="272"/>
        <v>11159</v>
      </c>
      <c r="AJ314" s="154"/>
      <c r="AK314" s="154"/>
      <c r="AL314" s="154">
        <f t="shared" si="272"/>
        <v>0</v>
      </c>
      <c r="AM314" s="154"/>
      <c r="AN314" s="154"/>
      <c r="AO314" s="173">
        <f t="shared" si="272"/>
        <v>0</v>
      </c>
      <c r="AP314" s="173">
        <f t="shared" si="272"/>
        <v>0</v>
      </c>
      <c r="AQ314" s="173">
        <f t="shared" si="272"/>
        <v>0</v>
      </c>
      <c r="AR314" s="173">
        <f t="shared" si="272"/>
        <v>0</v>
      </c>
      <c r="AS314" s="173">
        <f t="shared" si="272"/>
        <v>0</v>
      </c>
      <c r="AT314" s="173">
        <f t="shared" si="272"/>
        <v>0</v>
      </c>
      <c r="AU314" s="167"/>
      <c r="AV314" s="167"/>
      <c r="AW314" s="131"/>
      <c r="AX314" s="167"/>
      <c r="AY314" s="131"/>
      <c r="AZ314" s="131"/>
      <c r="BA314" s="131"/>
      <c r="BB314" s="167"/>
      <c r="BC314" s="167"/>
    </row>
    <row r="315" spans="1:55" s="168" customFormat="1" ht="31.5">
      <c r="A315" s="173" t="str">
        <f>A1138</f>
        <v>a1)</v>
      </c>
      <c r="B315" s="174" t="str">
        <f t="shared" ref="B315:AL316" si="273">B1138</f>
        <v xml:space="preserve">Các xã thực hiện theo Quyết định số 652/QĐ-TTg ngày 28/5/2022 </v>
      </c>
      <c r="C315" s="173">
        <f t="shared" si="273"/>
        <v>0</v>
      </c>
      <c r="D315" s="154">
        <f t="shared" si="273"/>
        <v>7000</v>
      </c>
      <c r="E315" s="154">
        <f t="shared" si="273"/>
        <v>7000</v>
      </c>
      <c r="F315" s="154">
        <f t="shared" si="273"/>
        <v>0</v>
      </c>
      <c r="G315" s="154">
        <f t="shared" si="273"/>
        <v>0</v>
      </c>
      <c r="H315" s="154">
        <f t="shared" si="273"/>
        <v>7000</v>
      </c>
      <c r="I315" s="154">
        <f t="shared" si="273"/>
        <v>7000</v>
      </c>
      <c r="J315" s="154">
        <f t="shared" si="273"/>
        <v>0</v>
      </c>
      <c r="K315" s="154">
        <f t="shared" si="273"/>
        <v>0</v>
      </c>
      <c r="L315" s="154">
        <f t="shared" si="273"/>
        <v>0</v>
      </c>
      <c r="M315" s="154">
        <f t="shared" si="273"/>
        <v>0</v>
      </c>
      <c r="N315" s="154">
        <f t="shared" si="273"/>
        <v>7000</v>
      </c>
      <c r="O315" s="154">
        <f t="shared" si="273"/>
        <v>7000</v>
      </c>
      <c r="P315" s="154">
        <f t="shared" si="273"/>
        <v>0</v>
      </c>
      <c r="Q315" s="154">
        <f t="shared" si="273"/>
        <v>0</v>
      </c>
      <c r="R315" s="154"/>
      <c r="S315" s="154"/>
      <c r="T315" s="154">
        <f t="shared" si="273"/>
        <v>0</v>
      </c>
      <c r="U315" s="154"/>
      <c r="V315" s="154"/>
      <c r="W315" s="154">
        <f t="shared" si="273"/>
        <v>0</v>
      </c>
      <c r="X315" s="154"/>
      <c r="Y315" s="154"/>
      <c r="Z315" s="154">
        <f t="shared" si="273"/>
        <v>0</v>
      </c>
      <c r="AA315" s="154"/>
      <c r="AB315" s="154"/>
      <c r="AC315" s="154">
        <f t="shared" si="273"/>
        <v>3500</v>
      </c>
      <c r="AD315" s="154"/>
      <c r="AE315" s="154"/>
      <c r="AF315" s="154">
        <f t="shared" si="273"/>
        <v>0</v>
      </c>
      <c r="AG315" s="154"/>
      <c r="AH315" s="154"/>
      <c r="AI315" s="154">
        <f t="shared" si="273"/>
        <v>3500</v>
      </c>
      <c r="AJ315" s="154"/>
      <c r="AK315" s="154"/>
      <c r="AL315" s="154">
        <f t="shared" si="273"/>
        <v>0</v>
      </c>
      <c r="AM315" s="154"/>
      <c r="AN315" s="154"/>
      <c r="AO315" s="154"/>
      <c r="AP315" s="154"/>
      <c r="AQ315" s="154"/>
      <c r="AR315" s="154"/>
      <c r="AS315" s="154"/>
      <c r="AT315" s="154"/>
      <c r="AU315" s="167"/>
      <c r="AV315" s="167"/>
      <c r="AW315" s="131"/>
      <c r="AX315" s="167"/>
      <c r="AY315" s="131"/>
      <c r="AZ315" s="131"/>
      <c r="BA315" s="131"/>
      <c r="BB315" s="167"/>
      <c r="BC315" s="167"/>
    </row>
    <row r="316" spans="1:55" s="168" customFormat="1" ht="15.75">
      <c r="A316" s="173" t="str">
        <f>A1139</f>
        <v xml:space="preserve">* </v>
      </c>
      <c r="B316" s="174" t="str">
        <f t="shared" si="273"/>
        <v>Xã Mường Mươn</v>
      </c>
      <c r="C316" s="173">
        <f t="shared" si="273"/>
        <v>0</v>
      </c>
      <c r="D316" s="154">
        <f t="shared" si="273"/>
        <v>3000</v>
      </c>
      <c r="E316" s="154">
        <f t="shared" si="273"/>
        <v>3000</v>
      </c>
      <c r="F316" s="154">
        <f t="shared" si="273"/>
        <v>0</v>
      </c>
      <c r="G316" s="154">
        <f t="shared" si="273"/>
        <v>0</v>
      </c>
      <c r="H316" s="154">
        <f t="shared" si="273"/>
        <v>3000</v>
      </c>
      <c r="I316" s="154">
        <f t="shared" si="273"/>
        <v>3000</v>
      </c>
      <c r="J316" s="154">
        <f t="shared" si="273"/>
        <v>0</v>
      </c>
      <c r="K316" s="154">
        <f t="shared" si="273"/>
        <v>0</v>
      </c>
      <c r="L316" s="154">
        <f t="shared" si="273"/>
        <v>0</v>
      </c>
      <c r="M316" s="154">
        <f t="shared" si="273"/>
        <v>0</v>
      </c>
      <c r="N316" s="154">
        <f t="shared" si="273"/>
        <v>3000</v>
      </c>
      <c r="O316" s="154">
        <f t="shared" si="273"/>
        <v>3000</v>
      </c>
      <c r="P316" s="154">
        <f t="shared" si="273"/>
        <v>0</v>
      </c>
      <c r="Q316" s="154">
        <f t="shared" si="273"/>
        <v>0</v>
      </c>
      <c r="R316" s="154"/>
      <c r="S316" s="154"/>
      <c r="T316" s="154">
        <f t="shared" si="273"/>
        <v>0</v>
      </c>
      <c r="U316" s="154"/>
      <c r="V316" s="154"/>
      <c r="W316" s="154">
        <f t="shared" si="273"/>
        <v>0</v>
      </c>
      <c r="X316" s="154"/>
      <c r="Y316" s="154"/>
      <c r="Z316" s="154">
        <f t="shared" si="273"/>
        <v>0</v>
      </c>
      <c r="AA316" s="154"/>
      <c r="AB316" s="154"/>
      <c r="AC316" s="154">
        <f t="shared" si="273"/>
        <v>1500</v>
      </c>
      <c r="AD316" s="154"/>
      <c r="AE316" s="154"/>
      <c r="AF316" s="154">
        <f t="shared" si="273"/>
        <v>0</v>
      </c>
      <c r="AG316" s="154"/>
      <c r="AH316" s="154"/>
      <c r="AI316" s="154">
        <f t="shared" si="273"/>
        <v>1500</v>
      </c>
      <c r="AJ316" s="154"/>
      <c r="AK316" s="154"/>
      <c r="AL316" s="154">
        <f t="shared" si="273"/>
        <v>0</v>
      </c>
      <c r="AM316" s="154"/>
      <c r="AN316" s="154"/>
      <c r="AO316" s="173">
        <f t="shared" ref="AO316:AT316" si="274">AO1139</f>
        <v>0</v>
      </c>
      <c r="AP316" s="173">
        <f t="shared" si="274"/>
        <v>0</v>
      </c>
      <c r="AQ316" s="173">
        <f t="shared" si="274"/>
        <v>0</v>
      </c>
      <c r="AR316" s="173">
        <f t="shared" si="274"/>
        <v>0</v>
      </c>
      <c r="AS316" s="173">
        <f t="shared" si="274"/>
        <v>0</v>
      </c>
      <c r="AT316" s="173">
        <f t="shared" si="274"/>
        <v>0</v>
      </c>
      <c r="AU316" s="167"/>
      <c r="AV316" s="167"/>
      <c r="AW316" s="131"/>
      <c r="AX316" s="167"/>
      <c r="AY316" s="131"/>
      <c r="AZ316" s="131"/>
      <c r="BA316" s="131"/>
      <c r="BB316" s="167"/>
      <c r="BC316" s="167"/>
    </row>
    <row r="317" spans="1:55" s="168" customFormat="1" ht="15.75">
      <c r="A317" s="173" t="str">
        <f>A1141</f>
        <v>*</v>
      </c>
      <c r="B317" s="174" t="str">
        <f t="shared" ref="B317:AL317" si="275">B1141</f>
        <v>Xã Sa Lông</v>
      </c>
      <c r="C317" s="173">
        <f t="shared" si="275"/>
        <v>0</v>
      </c>
      <c r="D317" s="154">
        <f t="shared" si="275"/>
        <v>4000</v>
      </c>
      <c r="E317" s="154">
        <f t="shared" si="275"/>
        <v>4000</v>
      </c>
      <c r="F317" s="154">
        <f t="shared" si="275"/>
        <v>0</v>
      </c>
      <c r="G317" s="154">
        <f t="shared" si="275"/>
        <v>0</v>
      </c>
      <c r="H317" s="154">
        <f t="shared" si="275"/>
        <v>4000</v>
      </c>
      <c r="I317" s="154">
        <f t="shared" si="275"/>
        <v>4000</v>
      </c>
      <c r="J317" s="154">
        <f t="shared" si="275"/>
        <v>0</v>
      </c>
      <c r="K317" s="154">
        <f t="shared" si="275"/>
        <v>0</v>
      </c>
      <c r="L317" s="154">
        <f t="shared" si="275"/>
        <v>0</v>
      </c>
      <c r="M317" s="154">
        <f t="shared" si="275"/>
        <v>0</v>
      </c>
      <c r="N317" s="154">
        <f t="shared" si="275"/>
        <v>4000</v>
      </c>
      <c r="O317" s="154">
        <f t="shared" si="275"/>
        <v>4000</v>
      </c>
      <c r="P317" s="154">
        <f t="shared" si="275"/>
        <v>0</v>
      </c>
      <c r="Q317" s="154">
        <f t="shared" si="275"/>
        <v>0</v>
      </c>
      <c r="R317" s="154"/>
      <c r="S317" s="154"/>
      <c r="T317" s="154">
        <f t="shared" si="275"/>
        <v>0</v>
      </c>
      <c r="U317" s="154"/>
      <c r="V317" s="154"/>
      <c r="W317" s="154">
        <f t="shared" si="275"/>
        <v>0</v>
      </c>
      <c r="X317" s="154"/>
      <c r="Y317" s="154"/>
      <c r="Z317" s="154">
        <f t="shared" si="275"/>
        <v>0</v>
      </c>
      <c r="AA317" s="154"/>
      <c r="AB317" s="154"/>
      <c r="AC317" s="154">
        <f t="shared" si="275"/>
        <v>2000</v>
      </c>
      <c r="AD317" s="154"/>
      <c r="AE317" s="154"/>
      <c r="AF317" s="154">
        <f t="shared" si="275"/>
        <v>0</v>
      </c>
      <c r="AG317" s="154"/>
      <c r="AH317" s="154"/>
      <c r="AI317" s="154">
        <f t="shared" si="275"/>
        <v>2000</v>
      </c>
      <c r="AJ317" s="154"/>
      <c r="AK317" s="154"/>
      <c r="AL317" s="154">
        <f t="shared" si="275"/>
        <v>0</v>
      </c>
      <c r="AM317" s="154"/>
      <c r="AN317" s="154"/>
      <c r="AO317" s="154"/>
      <c r="AP317" s="154"/>
      <c r="AQ317" s="154"/>
      <c r="AR317" s="154"/>
      <c r="AS317" s="154"/>
      <c r="AT317" s="154"/>
      <c r="AU317" s="167"/>
      <c r="AV317" s="167"/>
      <c r="AW317" s="131"/>
      <c r="AX317" s="167"/>
      <c r="AY317" s="131"/>
      <c r="AZ317" s="131"/>
      <c r="BA317" s="131"/>
      <c r="BB317" s="167"/>
      <c r="BC317" s="167"/>
    </row>
    <row r="318" spans="1:55" s="168" customFormat="1" ht="15.75">
      <c r="A318" s="173" t="str">
        <f>A1143</f>
        <v>*</v>
      </c>
      <c r="B318" s="174" t="str">
        <f t="shared" ref="B318:AL318" si="276">B1143</f>
        <v>Các xã còn lại</v>
      </c>
      <c r="C318" s="173">
        <f t="shared" si="276"/>
        <v>0</v>
      </c>
      <c r="D318" s="154">
        <f t="shared" si="276"/>
        <v>16159</v>
      </c>
      <c r="E318" s="154">
        <f t="shared" si="276"/>
        <v>16159</v>
      </c>
      <c r="F318" s="154">
        <f t="shared" si="276"/>
        <v>0</v>
      </c>
      <c r="G318" s="154">
        <f t="shared" si="276"/>
        <v>0</v>
      </c>
      <c r="H318" s="154">
        <f t="shared" si="276"/>
        <v>16159</v>
      </c>
      <c r="I318" s="154">
        <f t="shared" si="276"/>
        <v>16159</v>
      </c>
      <c r="J318" s="154">
        <f t="shared" si="276"/>
        <v>0</v>
      </c>
      <c r="K318" s="154">
        <f t="shared" si="276"/>
        <v>0</v>
      </c>
      <c r="L318" s="154">
        <f t="shared" si="276"/>
        <v>0</v>
      </c>
      <c r="M318" s="154">
        <f t="shared" si="276"/>
        <v>0</v>
      </c>
      <c r="N318" s="154">
        <f t="shared" si="276"/>
        <v>16159</v>
      </c>
      <c r="O318" s="154">
        <f t="shared" si="276"/>
        <v>16159</v>
      </c>
      <c r="P318" s="154">
        <f t="shared" si="276"/>
        <v>0</v>
      </c>
      <c r="Q318" s="154">
        <f t="shared" si="276"/>
        <v>0</v>
      </c>
      <c r="R318" s="154"/>
      <c r="S318" s="154"/>
      <c r="T318" s="154">
        <f t="shared" si="276"/>
        <v>0</v>
      </c>
      <c r="U318" s="154"/>
      <c r="V318" s="154"/>
      <c r="W318" s="154">
        <f t="shared" si="276"/>
        <v>0</v>
      </c>
      <c r="X318" s="154"/>
      <c r="Y318" s="154"/>
      <c r="Z318" s="154">
        <f t="shared" si="276"/>
        <v>0</v>
      </c>
      <c r="AA318" s="154"/>
      <c r="AB318" s="154"/>
      <c r="AC318" s="154">
        <f t="shared" si="276"/>
        <v>8500</v>
      </c>
      <c r="AD318" s="154"/>
      <c r="AE318" s="154"/>
      <c r="AF318" s="154">
        <f t="shared" si="276"/>
        <v>0</v>
      </c>
      <c r="AG318" s="154"/>
      <c r="AH318" s="154"/>
      <c r="AI318" s="154">
        <f t="shared" si="276"/>
        <v>7659</v>
      </c>
      <c r="AJ318" s="154"/>
      <c r="AK318" s="154"/>
      <c r="AL318" s="154">
        <f t="shared" si="276"/>
        <v>0</v>
      </c>
      <c r="AM318" s="154"/>
      <c r="AN318" s="154"/>
      <c r="AO318" s="154"/>
      <c r="AP318" s="154"/>
      <c r="AQ318" s="154"/>
      <c r="AR318" s="154"/>
      <c r="AS318" s="154"/>
      <c r="AT318" s="154"/>
      <c r="AU318" s="167"/>
      <c r="AV318" s="167"/>
      <c r="AW318" s="131"/>
      <c r="AX318" s="167"/>
      <c r="AY318" s="131"/>
      <c r="AZ318" s="131"/>
      <c r="BA318" s="131"/>
      <c r="BB318" s="167"/>
      <c r="BC318" s="167"/>
    </row>
    <row r="319" spans="1:55" s="168" customFormat="1" ht="15.75">
      <c r="A319" s="173" t="str">
        <f>A1147</f>
        <v>b)</v>
      </c>
      <c r="B319" s="174" t="str">
        <f t="shared" ref="B319:AL320" si="277">B1147</f>
        <v xml:space="preserve">Hỗ trợ đất ở, nhà ở, đất sản xuất </v>
      </c>
      <c r="C319" s="173">
        <f t="shared" si="277"/>
        <v>0</v>
      </c>
      <c r="D319" s="154">
        <f t="shared" si="277"/>
        <v>8023</v>
      </c>
      <c r="E319" s="154">
        <f t="shared" si="277"/>
        <v>8023</v>
      </c>
      <c r="F319" s="154">
        <f t="shared" si="277"/>
        <v>0</v>
      </c>
      <c r="G319" s="154">
        <f t="shared" si="277"/>
        <v>0</v>
      </c>
      <c r="H319" s="154">
        <f t="shared" si="277"/>
        <v>8023</v>
      </c>
      <c r="I319" s="154">
        <f t="shared" si="277"/>
        <v>8023</v>
      </c>
      <c r="J319" s="154">
        <f t="shared" si="277"/>
        <v>0</v>
      </c>
      <c r="K319" s="154">
        <f t="shared" si="277"/>
        <v>0</v>
      </c>
      <c r="L319" s="154">
        <f t="shared" si="277"/>
        <v>0</v>
      </c>
      <c r="M319" s="154">
        <f t="shared" si="277"/>
        <v>0</v>
      </c>
      <c r="N319" s="154">
        <f t="shared" si="277"/>
        <v>8023</v>
      </c>
      <c r="O319" s="154">
        <f t="shared" si="277"/>
        <v>8023</v>
      </c>
      <c r="P319" s="154">
        <f t="shared" si="277"/>
        <v>0</v>
      </c>
      <c r="Q319" s="154">
        <f t="shared" si="277"/>
        <v>0</v>
      </c>
      <c r="R319" s="154"/>
      <c r="S319" s="154"/>
      <c r="T319" s="154">
        <f t="shared" si="277"/>
        <v>0</v>
      </c>
      <c r="U319" s="154"/>
      <c r="V319" s="154"/>
      <c r="W319" s="154">
        <f t="shared" si="277"/>
        <v>3000</v>
      </c>
      <c r="X319" s="154"/>
      <c r="Y319" s="154"/>
      <c r="Z319" s="154">
        <f t="shared" si="277"/>
        <v>0</v>
      </c>
      <c r="AA319" s="154"/>
      <c r="AB319" s="154"/>
      <c r="AC319" s="154">
        <f t="shared" si="277"/>
        <v>5023</v>
      </c>
      <c r="AD319" s="154"/>
      <c r="AE319" s="154"/>
      <c r="AF319" s="154">
        <f t="shared" si="277"/>
        <v>0</v>
      </c>
      <c r="AG319" s="154"/>
      <c r="AH319" s="154"/>
      <c r="AI319" s="154">
        <f t="shared" si="277"/>
        <v>0</v>
      </c>
      <c r="AJ319" s="154"/>
      <c r="AK319" s="154"/>
      <c r="AL319" s="154">
        <f t="shared" si="277"/>
        <v>0</v>
      </c>
      <c r="AM319" s="154"/>
      <c r="AN319" s="154"/>
      <c r="AO319" s="154"/>
      <c r="AP319" s="154"/>
      <c r="AQ319" s="154"/>
      <c r="AR319" s="154"/>
      <c r="AS319" s="154"/>
      <c r="AT319" s="154"/>
      <c r="AU319" s="167"/>
      <c r="AV319" s="167"/>
      <c r="AW319" s="131"/>
      <c r="AX319" s="167"/>
      <c r="AY319" s="131"/>
      <c r="AZ319" s="131"/>
      <c r="BA319" s="131"/>
      <c r="BB319" s="167"/>
      <c r="BC319" s="167"/>
    </row>
    <row r="320" spans="1:55" s="168" customFormat="1" ht="31.5">
      <c r="A320" s="173" t="str">
        <f>A1148</f>
        <v>II</v>
      </c>
      <c r="B320" s="174" t="str">
        <f t="shared" si="277"/>
        <v>DỰ ÁN 2: Quy hoạch, sắp xếp, bố trí ổn định dân cư ở những nơi cần thiết</v>
      </c>
      <c r="C320" s="173">
        <f t="shared" si="277"/>
        <v>0</v>
      </c>
      <c r="D320" s="154">
        <f t="shared" si="277"/>
        <v>65071</v>
      </c>
      <c r="E320" s="154">
        <f t="shared" si="277"/>
        <v>58917</v>
      </c>
      <c r="F320" s="154">
        <f t="shared" si="277"/>
        <v>0</v>
      </c>
      <c r="G320" s="154">
        <f t="shared" si="277"/>
        <v>0</v>
      </c>
      <c r="H320" s="154">
        <f t="shared" si="277"/>
        <v>58917</v>
      </c>
      <c r="I320" s="154">
        <f t="shared" si="277"/>
        <v>58917</v>
      </c>
      <c r="J320" s="154">
        <f t="shared" si="277"/>
        <v>0</v>
      </c>
      <c r="K320" s="154">
        <f t="shared" si="277"/>
        <v>58917</v>
      </c>
      <c r="L320" s="154">
        <f t="shared" si="277"/>
        <v>58917</v>
      </c>
      <c r="M320" s="154">
        <f t="shared" si="277"/>
        <v>0</v>
      </c>
      <c r="N320" s="154">
        <f t="shared" si="277"/>
        <v>0</v>
      </c>
      <c r="O320" s="154">
        <f t="shared" si="277"/>
        <v>0</v>
      </c>
      <c r="P320" s="154">
        <f t="shared" si="277"/>
        <v>0</v>
      </c>
      <c r="Q320" s="154">
        <f t="shared" si="277"/>
        <v>42265.899999999994</v>
      </c>
      <c r="R320" s="154"/>
      <c r="S320" s="154"/>
      <c r="T320" s="154">
        <f t="shared" si="277"/>
        <v>0</v>
      </c>
      <c r="U320" s="154"/>
      <c r="V320" s="154"/>
      <c r="W320" s="154">
        <f t="shared" si="277"/>
        <v>16651.100000000002</v>
      </c>
      <c r="X320" s="154"/>
      <c r="Y320" s="154"/>
      <c r="Z320" s="154">
        <f t="shared" si="277"/>
        <v>0</v>
      </c>
      <c r="AA320" s="154"/>
      <c r="AB320" s="154"/>
      <c r="AC320" s="154">
        <f t="shared" si="277"/>
        <v>0</v>
      </c>
      <c r="AD320" s="154"/>
      <c r="AE320" s="154"/>
      <c r="AF320" s="154">
        <f t="shared" si="277"/>
        <v>0</v>
      </c>
      <c r="AG320" s="154"/>
      <c r="AH320" s="154"/>
      <c r="AI320" s="154">
        <f t="shared" si="277"/>
        <v>0</v>
      </c>
      <c r="AJ320" s="154"/>
      <c r="AK320" s="154"/>
      <c r="AL320" s="154">
        <f t="shared" si="277"/>
        <v>0</v>
      </c>
      <c r="AM320" s="154"/>
      <c r="AN320" s="154"/>
      <c r="AO320" s="154"/>
      <c r="AP320" s="154"/>
      <c r="AQ320" s="154"/>
      <c r="AR320" s="154"/>
      <c r="AS320" s="154"/>
      <c r="AT320" s="154"/>
      <c r="AU320" s="167"/>
      <c r="AV320" s="167"/>
      <c r="AW320" s="131"/>
      <c r="AX320" s="167"/>
      <c r="AY320" s="131"/>
      <c r="AZ320" s="131"/>
      <c r="BA320" s="131"/>
      <c r="BB320" s="167"/>
      <c r="BC320" s="167"/>
    </row>
    <row r="321" spans="1:55" s="168" customFormat="1" ht="31.5">
      <c r="A321" s="173" t="str">
        <f>A1151</f>
        <v>a1)</v>
      </c>
      <c r="B321" s="174" t="str">
        <f t="shared" ref="B321:AT322" si="278">B1151</f>
        <v xml:space="preserve">Các xã, thôn thực hiện theo Quyết định số 652/QĐ-TTg ngày 28/5/2022 </v>
      </c>
      <c r="C321" s="173">
        <f t="shared" si="278"/>
        <v>0</v>
      </c>
      <c r="D321" s="154">
        <f t="shared" si="278"/>
        <v>30000</v>
      </c>
      <c r="E321" s="154">
        <f t="shared" si="278"/>
        <v>23846</v>
      </c>
      <c r="F321" s="154">
        <f t="shared" si="278"/>
        <v>0</v>
      </c>
      <c r="G321" s="154">
        <f t="shared" si="278"/>
        <v>0</v>
      </c>
      <c r="H321" s="154">
        <f t="shared" si="278"/>
        <v>23846</v>
      </c>
      <c r="I321" s="154">
        <f t="shared" si="278"/>
        <v>23846</v>
      </c>
      <c r="J321" s="154">
        <f t="shared" si="278"/>
        <v>0</v>
      </c>
      <c r="K321" s="154">
        <f t="shared" si="278"/>
        <v>23846</v>
      </c>
      <c r="L321" s="154">
        <f t="shared" si="278"/>
        <v>23846</v>
      </c>
      <c r="M321" s="154">
        <f t="shared" si="278"/>
        <v>0</v>
      </c>
      <c r="N321" s="154">
        <f t="shared" si="278"/>
        <v>0</v>
      </c>
      <c r="O321" s="154">
        <f t="shared" si="278"/>
        <v>0</v>
      </c>
      <c r="P321" s="154">
        <f t="shared" si="278"/>
        <v>0</v>
      </c>
      <c r="Q321" s="154">
        <f t="shared" si="278"/>
        <v>16692.2</v>
      </c>
      <c r="R321" s="154"/>
      <c r="S321" s="154"/>
      <c r="T321" s="154">
        <f t="shared" si="278"/>
        <v>0</v>
      </c>
      <c r="U321" s="154"/>
      <c r="V321" s="154"/>
      <c r="W321" s="154">
        <f t="shared" si="278"/>
        <v>7153.7999999999993</v>
      </c>
      <c r="X321" s="154"/>
      <c r="Y321" s="154"/>
      <c r="Z321" s="154">
        <f t="shared" si="278"/>
        <v>0</v>
      </c>
      <c r="AA321" s="154"/>
      <c r="AB321" s="154"/>
      <c r="AC321" s="154">
        <f t="shared" si="278"/>
        <v>0</v>
      </c>
      <c r="AD321" s="154"/>
      <c r="AE321" s="154"/>
      <c r="AF321" s="154">
        <f t="shared" si="278"/>
        <v>0</v>
      </c>
      <c r="AG321" s="154"/>
      <c r="AH321" s="154"/>
      <c r="AI321" s="154">
        <f t="shared" si="278"/>
        <v>0</v>
      </c>
      <c r="AJ321" s="154"/>
      <c r="AK321" s="154"/>
      <c r="AL321" s="154">
        <f t="shared" si="278"/>
        <v>0</v>
      </c>
      <c r="AM321" s="154"/>
      <c r="AN321" s="154"/>
      <c r="AO321" s="173">
        <f t="shared" si="278"/>
        <v>0</v>
      </c>
      <c r="AP321" s="173">
        <f t="shared" si="278"/>
        <v>0</v>
      </c>
      <c r="AQ321" s="173">
        <f t="shared" si="278"/>
        <v>0</v>
      </c>
      <c r="AR321" s="173">
        <f t="shared" si="278"/>
        <v>0</v>
      </c>
      <c r="AS321" s="173">
        <f t="shared" si="278"/>
        <v>0</v>
      </c>
      <c r="AT321" s="173">
        <f t="shared" si="278"/>
        <v>0</v>
      </c>
      <c r="AU321" s="167"/>
      <c r="AV321" s="167"/>
      <c r="AW321" s="131"/>
      <c r="AX321" s="167"/>
      <c r="AY321" s="131"/>
      <c r="AZ321" s="131"/>
      <c r="BA321" s="131"/>
      <c r="BB321" s="167"/>
      <c r="BC321" s="167"/>
    </row>
    <row r="322" spans="1:55" s="168" customFormat="1" ht="15.75">
      <c r="A322" s="173" t="str">
        <f>A1152</f>
        <v>*</v>
      </c>
      <c r="B322" s="174" t="str">
        <f t="shared" si="278"/>
        <v>Xã Pa Ham</v>
      </c>
      <c r="C322" s="173">
        <f t="shared" si="278"/>
        <v>0</v>
      </c>
      <c r="D322" s="154">
        <f t="shared" si="278"/>
        <v>30000</v>
      </c>
      <c r="E322" s="154">
        <f t="shared" si="278"/>
        <v>23846</v>
      </c>
      <c r="F322" s="154">
        <f t="shared" si="278"/>
        <v>0</v>
      </c>
      <c r="G322" s="154">
        <f t="shared" si="278"/>
        <v>0</v>
      </c>
      <c r="H322" s="154">
        <f t="shared" si="278"/>
        <v>23846</v>
      </c>
      <c r="I322" s="154">
        <f t="shared" si="278"/>
        <v>23846</v>
      </c>
      <c r="J322" s="154">
        <f t="shared" si="278"/>
        <v>0</v>
      </c>
      <c r="K322" s="154">
        <f t="shared" si="278"/>
        <v>23846</v>
      </c>
      <c r="L322" s="154">
        <f t="shared" si="278"/>
        <v>23846</v>
      </c>
      <c r="M322" s="154">
        <f t="shared" si="278"/>
        <v>0</v>
      </c>
      <c r="N322" s="154">
        <f t="shared" si="278"/>
        <v>0</v>
      </c>
      <c r="O322" s="154">
        <f t="shared" si="278"/>
        <v>0</v>
      </c>
      <c r="P322" s="154">
        <f t="shared" si="278"/>
        <v>0</v>
      </c>
      <c r="Q322" s="154">
        <f t="shared" si="278"/>
        <v>16692.2</v>
      </c>
      <c r="R322" s="154"/>
      <c r="S322" s="154"/>
      <c r="T322" s="154">
        <f t="shared" si="278"/>
        <v>0</v>
      </c>
      <c r="U322" s="154"/>
      <c r="V322" s="154"/>
      <c r="W322" s="154">
        <f t="shared" si="278"/>
        <v>7153.7999999999993</v>
      </c>
      <c r="X322" s="154"/>
      <c r="Y322" s="154"/>
      <c r="Z322" s="154">
        <f t="shared" si="278"/>
        <v>0</v>
      </c>
      <c r="AA322" s="154"/>
      <c r="AB322" s="154"/>
      <c r="AC322" s="154">
        <f t="shared" si="278"/>
        <v>0</v>
      </c>
      <c r="AD322" s="154"/>
      <c r="AE322" s="154"/>
      <c r="AF322" s="154">
        <f t="shared" si="278"/>
        <v>0</v>
      </c>
      <c r="AG322" s="154"/>
      <c r="AH322" s="154"/>
      <c r="AI322" s="154">
        <f t="shared" si="278"/>
        <v>0</v>
      </c>
      <c r="AJ322" s="154"/>
      <c r="AK322" s="154"/>
      <c r="AL322" s="154">
        <f t="shared" si="278"/>
        <v>0</v>
      </c>
      <c r="AM322" s="154"/>
      <c r="AN322" s="154"/>
      <c r="AO322" s="173">
        <f t="shared" si="278"/>
        <v>0</v>
      </c>
      <c r="AP322" s="173">
        <f t="shared" si="278"/>
        <v>0</v>
      </c>
      <c r="AQ322" s="173">
        <f t="shared" si="278"/>
        <v>0</v>
      </c>
      <c r="AR322" s="173">
        <f t="shared" si="278"/>
        <v>0</v>
      </c>
      <c r="AS322" s="173">
        <f t="shared" si="278"/>
        <v>0</v>
      </c>
      <c r="AT322" s="173">
        <f t="shared" si="278"/>
        <v>0</v>
      </c>
      <c r="AU322" s="167"/>
      <c r="AV322" s="167"/>
      <c r="AW322" s="131"/>
      <c r="AX322" s="167"/>
      <c r="AY322" s="131"/>
      <c r="AZ322" s="131"/>
      <c r="BA322" s="131"/>
      <c r="BB322" s="167"/>
      <c r="BC322" s="167"/>
    </row>
    <row r="323" spans="1:55" s="168" customFormat="1" ht="15.75">
      <c r="A323" s="173" t="str">
        <f>A1154</f>
        <v>a2</v>
      </c>
      <c r="B323" s="174" t="str">
        <f t="shared" ref="B323:AT323" si="279">B1154</f>
        <v>Các xã còn lại</v>
      </c>
      <c r="C323" s="173">
        <f t="shared" si="279"/>
        <v>0</v>
      </c>
      <c r="D323" s="154">
        <f t="shared" si="279"/>
        <v>35071</v>
      </c>
      <c r="E323" s="154">
        <f t="shared" si="279"/>
        <v>35071</v>
      </c>
      <c r="F323" s="154">
        <f t="shared" si="279"/>
        <v>0</v>
      </c>
      <c r="G323" s="154">
        <f t="shared" si="279"/>
        <v>0</v>
      </c>
      <c r="H323" s="154">
        <f t="shared" si="279"/>
        <v>35071</v>
      </c>
      <c r="I323" s="154">
        <f t="shared" si="279"/>
        <v>35071</v>
      </c>
      <c r="J323" s="154">
        <f t="shared" si="279"/>
        <v>0</v>
      </c>
      <c r="K323" s="154">
        <f t="shared" si="279"/>
        <v>35071</v>
      </c>
      <c r="L323" s="154">
        <f t="shared" si="279"/>
        <v>35071</v>
      </c>
      <c r="M323" s="154">
        <f t="shared" si="279"/>
        <v>0</v>
      </c>
      <c r="N323" s="154">
        <f t="shared" si="279"/>
        <v>0</v>
      </c>
      <c r="O323" s="154">
        <f t="shared" si="279"/>
        <v>0</v>
      </c>
      <c r="P323" s="154">
        <f t="shared" si="279"/>
        <v>0</v>
      </c>
      <c r="Q323" s="154">
        <f t="shared" si="279"/>
        <v>25573.699999999997</v>
      </c>
      <c r="R323" s="154"/>
      <c r="S323" s="154"/>
      <c r="T323" s="154">
        <f t="shared" si="279"/>
        <v>0</v>
      </c>
      <c r="U323" s="154"/>
      <c r="V323" s="154"/>
      <c r="W323" s="154">
        <f t="shared" si="279"/>
        <v>9497.3000000000029</v>
      </c>
      <c r="X323" s="154"/>
      <c r="Y323" s="154"/>
      <c r="Z323" s="154">
        <f t="shared" si="279"/>
        <v>0</v>
      </c>
      <c r="AA323" s="154"/>
      <c r="AB323" s="154"/>
      <c r="AC323" s="154">
        <f t="shared" si="279"/>
        <v>0</v>
      </c>
      <c r="AD323" s="154"/>
      <c r="AE323" s="154"/>
      <c r="AF323" s="154">
        <f t="shared" si="279"/>
        <v>0</v>
      </c>
      <c r="AG323" s="154"/>
      <c r="AH323" s="154"/>
      <c r="AI323" s="154">
        <f t="shared" si="279"/>
        <v>0</v>
      </c>
      <c r="AJ323" s="154"/>
      <c r="AK323" s="154"/>
      <c r="AL323" s="154">
        <f t="shared" si="279"/>
        <v>0</v>
      </c>
      <c r="AM323" s="154"/>
      <c r="AN323" s="154"/>
      <c r="AO323" s="173">
        <f t="shared" si="279"/>
        <v>0</v>
      </c>
      <c r="AP323" s="173">
        <f t="shared" si="279"/>
        <v>0</v>
      </c>
      <c r="AQ323" s="173">
        <f t="shared" si="279"/>
        <v>0</v>
      </c>
      <c r="AR323" s="173">
        <f t="shared" si="279"/>
        <v>0</v>
      </c>
      <c r="AS323" s="173">
        <f t="shared" si="279"/>
        <v>0</v>
      </c>
      <c r="AT323" s="173">
        <f t="shared" si="279"/>
        <v>0</v>
      </c>
      <c r="AU323" s="167"/>
      <c r="AV323" s="167"/>
      <c r="AW323" s="131"/>
      <c r="AX323" s="167"/>
      <c r="AY323" s="131"/>
      <c r="AZ323" s="131"/>
      <c r="BA323" s="131"/>
      <c r="BB323" s="167"/>
      <c r="BC323" s="167"/>
    </row>
    <row r="324" spans="1:55" s="168" customFormat="1" ht="63">
      <c r="A324" s="173" t="str">
        <f>A1156</f>
        <v>III</v>
      </c>
      <c r="B324" s="174" t="str">
        <f t="shared" ref="B324:AT324" si="280">B1156</f>
        <v>DỰ ÁN 4: Đầu tư cơ sở hạ tầng thiết yếu, phục vụ sản xuất, đời sống trong vùng đồng bào dân tộc thiểu số và miền núi và các đơn vị sự nghiệp công của lĩnh vực dân tộc</v>
      </c>
      <c r="C324" s="173">
        <f t="shared" si="280"/>
        <v>0</v>
      </c>
      <c r="D324" s="154">
        <f t="shared" si="280"/>
        <v>209633</v>
      </c>
      <c r="E324" s="154">
        <f t="shared" si="280"/>
        <v>208453</v>
      </c>
      <c r="F324" s="154">
        <f t="shared" si="280"/>
        <v>0</v>
      </c>
      <c r="G324" s="154">
        <f t="shared" si="280"/>
        <v>0</v>
      </c>
      <c r="H324" s="154">
        <f t="shared" si="280"/>
        <v>173535.72</v>
      </c>
      <c r="I324" s="154">
        <f t="shared" si="280"/>
        <v>173535.72</v>
      </c>
      <c r="J324" s="154">
        <f t="shared" si="280"/>
        <v>0</v>
      </c>
      <c r="K324" s="154">
        <f t="shared" si="280"/>
        <v>68420</v>
      </c>
      <c r="L324" s="154">
        <f t="shared" si="280"/>
        <v>68420</v>
      </c>
      <c r="M324" s="154">
        <f t="shared" si="280"/>
        <v>0</v>
      </c>
      <c r="N324" s="154">
        <f t="shared" si="280"/>
        <v>105115.72</v>
      </c>
      <c r="O324" s="154">
        <f t="shared" si="280"/>
        <v>105115.72</v>
      </c>
      <c r="P324" s="154">
        <f t="shared" si="280"/>
        <v>0</v>
      </c>
      <c r="Q324" s="154">
        <f t="shared" si="280"/>
        <v>35369.53</v>
      </c>
      <c r="R324" s="154"/>
      <c r="S324" s="154"/>
      <c r="T324" s="154">
        <f t="shared" si="280"/>
        <v>0</v>
      </c>
      <c r="U324" s="154"/>
      <c r="V324" s="154"/>
      <c r="W324" s="154">
        <f t="shared" si="280"/>
        <v>44160</v>
      </c>
      <c r="X324" s="154"/>
      <c r="Y324" s="154"/>
      <c r="Z324" s="154">
        <f t="shared" si="280"/>
        <v>0</v>
      </c>
      <c r="AA324" s="154"/>
      <c r="AB324" s="154"/>
      <c r="AC324" s="154">
        <f t="shared" si="280"/>
        <v>52900</v>
      </c>
      <c r="AD324" s="154"/>
      <c r="AE324" s="154"/>
      <c r="AF324" s="154">
        <f t="shared" si="280"/>
        <v>0</v>
      </c>
      <c r="AG324" s="154"/>
      <c r="AH324" s="154"/>
      <c r="AI324" s="154">
        <f t="shared" si="280"/>
        <v>41106</v>
      </c>
      <c r="AJ324" s="154"/>
      <c r="AK324" s="154"/>
      <c r="AL324" s="154">
        <f t="shared" si="280"/>
        <v>0</v>
      </c>
      <c r="AM324" s="154"/>
      <c r="AN324" s="154"/>
      <c r="AO324" s="173" t="e">
        <f t="shared" si="280"/>
        <v>#REF!</v>
      </c>
      <c r="AP324" s="173" t="e">
        <f t="shared" si="280"/>
        <v>#REF!</v>
      </c>
      <c r="AQ324" s="173" t="e">
        <f t="shared" si="280"/>
        <v>#REF!</v>
      </c>
      <c r="AR324" s="173" t="e">
        <f t="shared" si="280"/>
        <v>#REF!</v>
      </c>
      <c r="AS324" s="173" t="e">
        <f t="shared" si="280"/>
        <v>#REF!</v>
      </c>
      <c r="AT324" s="173" t="e">
        <f t="shared" si="280"/>
        <v>#REF!</v>
      </c>
      <c r="AU324" s="167"/>
      <c r="AV324" s="167"/>
      <c r="AW324" s="131"/>
      <c r="AX324" s="167"/>
      <c r="AY324" s="131"/>
      <c r="AZ324" s="131"/>
      <c r="BA324" s="131"/>
      <c r="BB324" s="167"/>
      <c r="BC324" s="167"/>
    </row>
    <row r="325" spans="1:55" s="168" customFormat="1" ht="15.75">
      <c r="A325" s="174" t="str">
        <f>A1158</f>
        <v>a)</v>
      </c>
      <c r="B325" s="174" t="str">
        <f t="shared" ref="B325:AT328" si="281">B1158</f>
        <v xml:space="preserve">Xã khu vực III </v>
      </c>
      <c r="C325" s="174">
        <f t="shared" si="281"/>
        <v>0</v>
      </c>
      <c r="D325" s="154">
        <f t="shared" si="281"/>
        <v>190175</v>
      </c>
      <c r="E325" s="154">
        <f t="shared" si="281"/>
        <v>188995</v>
      </c>
      <c r="F325" s="154">
        <f t="shared" si="281"/>
        <v>0</v>
      </c>
      <c r="G325" s="154">
        <f t="shared" si="281"/>
        <v>0</v>
      </c>
      <c r="H325" s="154">
        <f t="shared" si="281"/>
        <v>154077.72</v>
      </c>
      <c r="I325" s="154">
        <f t="shared" si="281"/>
        <v>154077.72</v>
      </c>
      <c r="J325" s="154">
        <f t="shared" si="281"/>
        <v>0</v>
      </c>
      <c r="K325" s="154">
        <f t="shared" si="281"/>
        <v>52500</v>
      </c>
      <c r="L325" s="154">
        <f t="shared" si="281"/>
        <v>52500</v>
      </c>
      <c r="M325" s="154">
        <f t="shared" si="281"/>
        <v>0</v>
      </c>
      <c r="N325" s="154">
        <f t="shared" si="281"/>
        <v>101577.72</v>
      </c>
      <c r="O325" s="154">
        <f t="shared" si="281"/>
        <v>101577.72</v>
      </c>
      <c r="P325" s="154">
        <f t="shared" si="281"/>
        <v>0</v>
      </c>
      <c r="Q325" s="154">
        <f t="shared" si="281"/>
        <v>24225.530000000002</v>
      </c>
      <c r="R325" s="154"/>
      <c r="S325" s="154"/>
      <c r="T325" s="154">
        <f t="shared" si="281"/>
        <v>0</v>
      </c>
      <c r="U325" s="154"/>
      <c r="V325" s="154"/>
      <c r="W325" s="154">
        <f t="shared" si="281"/>
        <v>39384</v>
      </c>
      <c r="X325" s="154"/>
      <c r="Y325" s="154"/>
      <c r="Z325" s="154">
        <f t="shared" si="281"/>
        <v>0</v>
      </c>
      <c r="AA325" s="154"/>
      <c r="AB325" s="154"/>
      <c r="AC325" s="154">
        <f t="shared" si="281"/>
        <v>52900</v>
      </c>
      <c r="AD325" s="154"/>
      <c r="AE325" s="154"/>
      <c r="AF325" s="154">
        <f t="shared" si="281"/>
        <v>0</v>
      </c>
      <c r="AG325" s="154"/>
      <c r="AH325" s="154"/>
      <c r="AI325" s="154">
        <f t="shared" si="281"/>
        <v>37568</v>
      </c>
      <c r="AJ325" s="154"/>
      <c r="AK325" s="154"/>
      <c r="AL325" s="154">
        <f t="shared" si="281"/>
        <v>0</v>
      </c>
      <c r="AM325" s="154"/>
      <c r="AN325" s="154"/>
      <c r="AO325" s="174">
        <f t="shared" si="281"/>
        <v>0</v>
      </c>
      <c r="AP325" s="174">
        <f t="shared" si="281"/>
        <v>0</v>
      </c>
      <c r="AQ325" s="174">
        <f t="shared" si="281"/>
        <v>0</v>
      </c>
      <c r="AR325" s="174">
        <f t="shared" si="281"/>
        <v>0</v>
      </c>
      <c r="AS325" s="174">
        <f t="shared" si="281"/>
        <v>0</v>
      </c>
      <c r="AT325" s="174">
        <f t="shared" si="281"/>
        <v>0</v>
      </c>
      <c r="AU325" s="167"/>
      <c r="AV325" s="167"/>
      <c r="AW325" s="131"/>
      <c r="AX325" s="167"/>
      <c r="AY325" s="131"/>
      <c r="AZ325" s="131"/>
      <c r="BA325" s="131"/>
      <c r="BB325" s="167"/>
      <c r="BC325" s="167"/>
    </row>
    <row r="326" spans="1:55" s="168" customFormat="1" ht="31.5">
      <c r="A326" s="174" t="str">
        <f>A1159</f>
        <v>a1)</v>
      </c>
      <c r="B326" s="174" t="str">
        <f t="shared" si="281"/>
        <v xml:space="preserve">Các xã, thôn thực hiện theo Quyết định số 652/QĐ-TTg ngày 28/5/2022 </v>
      </c>
      <c r="C326" s="174">
        <f t="shared" si="281"/>
        <v>0</v>
      </c>
      <c r="D326" s="154">
        <f t="shared" si="281"/>
        <v>58960</v>
      </c>
      <c r="E326" s="154">
        <f t="shared" si="281"/>
        <v>57860</v>
      </c>
      <c r="F326" s="154">
        <f t="shared" si="281"/>
        <v>0</v>
      </c>
      <c r="G326" s="154">
        <f t="shared" si="281"/>
        <v>0</v>
      </c>
      <c r="H326" s="154">
        <f t="shared" si="281"/>
        <v>36147.72</v>
      </c>
      <c r="I326" s="154">
        <f t="shared" si="281"/>
        <v>36147.72</v>
      </c>
      <c r="J326" s="154">
        <f t="shared" si="281"/>
        <v>0</v>
      </c>
      <c r="K326" s="154">
        <f t="shared" si="281"/>
        <v>0</v>
      </c>
      <c r="L326" s="154">
        <f t="shared" si="281"/>
        <v>0</v>
      </c>
      <c r="M326" s="154">
        <f t="shared" si="281"/>
        <v>0</v>
      </c>
      <c r="N326" s="154">
        <f t="shared" si="281"/>
        <v>36147.72</v>
      </c>
      <c r="O326" s="154">
        <f t="shared" si="281"/>
        <v>36147.72</v>
      </c>
      <c r="P326" s="154">
        <f t="shared" si="281"/>
        <v>0</v>
      </c>
      <c r="Q326" s="154">
        <f t="shared" si="281"/>
        <v>1947.72</v>
      </c>
      <c r="R326" s="154"/>
      <c r="S326" s="154"/>
      <c r="T326" s="154">
        <f t="shared" si="281"/>
        <v>0</v>
      </c>
      <c r="U326" s="154"/>
      <c r="V326" s="154"/>
      <c r="W326" s="154">
        <f t="shared" si="281"/>
        <v>9200</v>
      </c>
      <c r="X326" s="154"/>
      <c r="Y326" s="154"/>
      <c r="Z326" s="154">
        <f t="shared" si="281"/>
        <v>0</v>
      </c>
      <c r="AA326" s="154"/>
      <c r="AB326" s="154"/>
      <c r="AC326" s="154">
        <f t="shared" si="281"/>
        <v>15800</v>
      </c>
      <c r="AD326" s="154"/>
      <c r="AE326" s="154"/>
      <c r="AF326" s="154">
        <f t="shared" si="281"/>
        <v>0</v>
      </c>
      <c r="AG326" s="154"/>
      <c r="AH326" s="154"/>
      <c r="AI326" s="154">
        <f t="shared" si="281"/>
        <v>9200</v>
      </c>
      <c r="AJ326" s="154"/>
      <c r="AK326" s="154"/>
      <c r="AL326" s="154">
        <f t="shared" si="281"/>
        <v>0</v>
      </c>
      <c r="AM326" s="154"/>
      <c r="AN326" s="154"/>
      <c r="AO326" s="154"/>
      <c r="AP326" s="154"/>
      <c r="AQ326" s="154"/>
      <c r="AR326" s="154"/>
      <c r="AS326" s="154"/>
      <c r="AT326" s="154"/>
      <c r="AU326" s="167"/>
      <c r="AV326" s="167"/>
      <c r="AW326" s="131"/>
      <c r="AX326" s="167"/>
      <c r="AY326" s="131"/>
      <c r="AZ326" s="131"/>
      <c r="BA326" s="131"/>
      <c r="BB326" s="167"/>
      <c r="BC326" s="167"/>
    </row>
    <row r="327" spans="1:55" s="168" customFormat="1" ht="31.5">
      <c r="A327" s="174" t="str">
        <f>A1160</f>
        <v>a1.1</v>
      </c>
      <c r="B327" s="174" t="str">
        <f t="shared" si="281"/>
        <v>Dự án đã hoàn thành còn thiếu vốn chuyển tiếp từ giai đoạn 2016-2020 sang</v>
      </c>
      <c r="C327" s="174">
        <f t="shared" si="281"/>
        <v>0</v>
      </c>
      <c r="D327" s="154">
        <f t="shared" si="281"/>
        <v>24760</v>
      </c>
      <c r="E327" s="154">
        <f t="shared" si="281"/>
        <v>23660</v>
      </c>
      <c r="F327" s="154">
        <f t="shared" si="281"/>
        <v>0</v>
      </c>
      <c r="G327" s="154">
        <f t="shared" si="281"/>
        <v>0</v>
      </c>
      <c r="H327" s="154">
        <f t="shared" si="281"/>
        <v>1947.72</v>
      </c>
      <c r="I327" s="154">
        <f t="shared" si="281"/>
        <v>1947.72</v>
      </c>
      <c r="J327" s="154">
        <f t="shared" si="281"/>
        <v>0</v>
      </c>
      <c r="K327" s="154">
        <f t="shared" si="281"/>
        <v>0</v>
      </c>
      <c r="L327" s="154">
        <f t="shared" si="281"/>
        <v>0</v>
      </c>
      <c r="M327" s="154">
        <f t="shared" si="281"/>
        <v>0</v>
      </c>
      <c r="N327" s="154">
        <f t="shared" si="281"/>
        <v>1947.72</v>
      </c>
      <c r="O327" s="154">
        <f t="shared" si="281"/>
        <v>1947.72</v>
      </c>
      <c r="P327" s="154">
        <f t="shared" si="281"/>
        <v>0</v>
      </c>
      <c r="Q327" s="154">
        <f t="shared" si="281"/>
        <v>1947.72</v>
      </c>
      <c r="R327" s="154"/>
      <c r="S327" s="154"/>
      <c r="T327" s="154">
        <f t="shared" si="281"/>
        <v>0</v>
      </c>
      <c r="U327" s="154"/>
      <c r="V327" s="154"/>
      <c r="W327" s="154">
        <f t="shared" si="281"/>
        <v>0</v>
      </c>
      <c r="X327" s="154"/>
      <c r="Y327" s="154"/>
      <c r="Z327" s="154">
        <f t="shared" si="281"/>
        <v>0</v>
      </c>
      <c r="AA327" s="154"/>
      <c r="AB327" s="154"/>
      <c r="AC327" s="154">
        <f t="shared" si="281"/>
        <v>0</v>
      </c>
      <c r="AD327" s="154"/>
      <c r="AE327" s="154"/>
      <c r="AF327" s="154">
        <f t="shared" si="281"/>
        <v>0</v>
      </c>
      <c r="AG327" s="154"/>
      <c r="AH327" s="154"/>
      <c r="AI327" s="154">
        <f t="shared" si="281"/>
        <v>0</v>
      </c>
      <c r="AJ327" s="154"/>
      <c r="AK327" s="154"/>
      <c r="AL327" s="154">
        <f t="shared" si="281"/>
        <v>0</v>
      </c>
      <c r="AM327" s="154"/>
      <c r="AN327" s="154"/>
      <c r="AO327" s="154"/>
      <c r="AP327" s="154"/>
      <c r="AQ327" s="154"/>
      <c r="AR327" s="154"/>
      <c r="AS327" s="154"/>
      <c r="AT327" s="154"/>
      <c r="AU327" s="167"/>
      <c r="AV327" s="167"/>
      <c r="AW327" s="131"/>
      <c r="AX327" s="167"/>
      <c r="AY327" s="131"/>
      <c r="AZ327" s="131"/>
      <c r="BA327" s="131"/>
      <c r="BB327" s="167"/>
      <c r="BC327" s="167"/>
    </row>
    <row r="328" spans="1:55" s="168" customFormat="1" ht="15.75">
      <c r="A328" s="173" t="str">
        <f>A1161</f>
        <v>*</v>
      </c>
      <c r="B328" s="174" t="str">
        <f t="shared" si="281"/>
        <v>Xã Sa Lông</v>
      </c>
      <c r="C328" s="173">
        <f t="shared" si="281"/>
        <v>0</v>
      </c>
      <c r="D328" s="154">
        <f t="shared" si="281"/>
        <v>24760</v>
      </c>
      <c r="E328" s="154">
        <f t="shared" si="281"/>
        <v>23660</v>
      </c>
      <c r="F328" s="154">
        <f t="shared" si="281"/>
        <v>0</v>
      </c>
      <c r="G328" s="154">
        <f t="shared" si="281"/>
        <v>0</v>
      </c>
      <c r="H328" s="154">
        <f t="shared" si="281"/>
        <v>1947.72</v>
      </c>
      <c r="I328" s="154">
        <f t="shared" si="281"/>
        <v>1947.72</v>
      </c>
      <c r="J328" s="154">
        <f t="shared" si="281"/>
        <v>0</v>
      </c>
      <c r="K328" s="154">
        <f t="shared" si="281"/>
        <v>0</v>
      </c>
      <c r="L328" s="154">
        <f t="shared" si="281"/>
        <v>0</v>
      </c>
      <c r="M328" s="154">
        <f t="shared" si="281"/>
        <v>0</v>
      </c>
      <c r="N328" s="154">
        <f t="shared" si="281"/>
        <v>1947.72</v>
      </c>
      <c r="O328" s="154">
        <f t="shared" si="281"/>
        <v>1947.72</v>
      </c>
      <c r="P328" s="154">
        <f t="shared" si="281"/>
        <v>0</v>
      </c>
      <c r="Q328" s="154">
        <f t="shared" si="281"/>
        <v>1947.72</v>
      </c>
      <c r="R328" s="154"/>
      <c r="S328" s="154"/>
      <c r="T328" s="154">
        <f t="shared" si="281"/>
        <v>0</v>
      </c>
      <c r="U328" s="154"/>
      <c r="V328" s="154"/>
      <c r="W328" s="154">
        <f t="shared" si="281"/>
        <v>0</v>
      </c>
      <c r="X328" s="154"/>
      <c r="Y328" s="154"/>
      <c r="Z328" s="154">
        <f t="shared" si="281"/>
        <v>0</v>
      </c>
      <c r="AA328" s="154"/>
      <c r="AB328" s="154"/>
      <c r="AC328" s="154">
        <f t="shared" si="281"/>
        <v>0</v>
      </c>
      <c r="AD328" s="154"/>
      <c r="AE328" s="154"/>
      <c r="AF328" s="154">
        <f t="shared" si="281"/>
        <v>0</v>
      </c>
      <c r="AG328" s="154"/>
      <c r="AH328" s="154"/>
      <c r="AI328" s="154">
        <f t="shared" si="281"/>
        <v>0</v>
      </c>
      <c r="AJ328" s="154"/>
      <c r="AK328" s="154"/>
      <c r="AL328" s="154">
        <f t="shared" si="281"/>
        <v>0</v>
      </c>
      <c r="AM328" s="154"/>
      <c r="AN328" s="154"/>
      <c r="AO328" s="154"/>
      <c r="AP328" s="154"/>
      <c r="AQ328" s="154"/>
      <c r="AR328" s="154"/>
      <c r="AS328" s="154"/>
      <c r="AT328" s="154"/>
      <c r="AU328" s="167"/>
      <c r="AV328" s="167"/>
      <c r="AW328" s="131"/>
      <c r="AX328" s="167"/>
      <c r="AY328" s="131"/>
      <c r="AZ328" s="131"/>
      <c r="BA328" s="131"/>
      <c r="BB328" s="167"/>
      <c r="BC328" s="167"/>
    </row>
    <row r="329" spans="1:55" s="168" customFormat="1" ht="15.75">
      <c r="A329" s="173" t="str">
        <f>A1165</f>
        <v>a1.2</v>
      </c>
      <c r="B329" s="174" t="str">
        <f t="shared" ref="B329:AL330" si="282">B1165</f>
        <v>Dự án khởi công mới giai đoạn 2021-2025</v>
      </c>
      <c r="C329" s="173">
        <f t="shared" si="282"/>
        <v>0</v>
      </c>
      <c r="D329" s="154">
        <f t="shared" si="282"/>
        <v>34200</v>
      </c>
      <c r="E329" s="154">
        <f t="shared" si="282"/>
        <v>34200</v>
      </c>
      <c r="F329" s="154">
        <f t="shared" si="282"/>
        <v>0</v>
      </c>
      <c r="G329" s="154">
        <f t="shared" si="282"/>
        <v>0</v>
      </c>
      <c r="H329" s="154">
        <f t="shared" si="282"/>
        <v>34200</v>
      </c>
      <c r="I329" s="154">
        <f t="shared" si="282"/>
        <v>34200</v>
      </c>
      <c r="J329" s="154">
        <f t="shared" si="282"/>
        <v>0</v>
      </c>
      <c r="K329" s="154">
        <f t="shared" si="282"/>
        <v>0</v>
      </c>
      <c r="L329" s="154">
        <f t="shared" si="282"/>
        <v>0</v>
      </c>
      <c r="M329" s="154">
        <f t="shared" si="282"/>
        <v>0</v>
      </c>
      <c r="N329" s="154">
        <f t="shared" si="282"/>
        <v>34200</v>
      </c>
      <c r="O329" s="154">
        <f t="shared" si="282"/>
        <v>34200</v>
      </c>
      <c r="P329" s="154">
        <f t="shared" si="282"/>
        <v>0</v>
      </c>
      <c r="Q329" s="154">
        <f t="shared" si="282"/>
        <v>0</v>
      </c>
      <c r="R329" s="154"/>
      <c r="S329" s="154"/>
      <c r="T329" s="154">
        <f t="shared" si="282"/>
        <v>0</v>
      </c>
      <c r="U329" s="154"/>
      <c r="V329" s="154"/>
      <c r="W329" s="154">
        <f t="shared" si="282"/>
        <v>9200</v>
      </c>
      <c r="X329" s="154"/>
      <c r="Y329" s="154"/>
      <c r="Z329" s="154">
        <f t="shared" si="282"/>
        <v>0</v>
      </c>
      <c r="AA329" s="154"/>
      <c r="AB329" s="154"/>
      <c r="AC329" s="154">
        <f t="shared" si="282"/>
        <v>15800</v>
      </c>
      <c r="AD329" s="154"/>
      <c r="AE329" s="154"/>
      <c r="AF329" s="154">
        <f t="shared" si="282"/>
        <v>0</v>
      </c>
      <c r="AG329" s="154"/>
      <c r="AH329" s="154"/>
      <c r="AI329" s="154">
        <f t="shared" si="282"/>
        <v>9200</v>
      </c>
      <c r="AJ329" s="154"/>
      <c r="AK329" s="154"/>
      <c r="AL329" s="154">
        <f t="shared" si="282"/>
        <v>0</v>
      </c>
      <c r="AM329" s="154"/>
      <c r="AN329" s="154"/>
      <c r="AO329" s="154"/>
      <c r="AP329" s="154"/>
      <c r="AQ329" s="154"/>
      <c r="AR329" s="154"/>
      <c r="AS329" s="154"/>
      <c r="AT329" s="154"/>
      <c r="AU329" s="167"/>
      <c r="AV329" s="167"/>
      <c r="AW329" s="131"/>
      <c r="AX329" s="167"/>
      <c r="AY329" s="131"/>
      <c r="AZ329" s="131"/>
      <c r="BA329" s="131"/>
      <c r="BB329" s="167"/>
      <c r="BC329" s="167"/>
    </row>
    <row r="330" spans="1:55" s="168" customFormat="1" ht="15.75">
      <c r="A330" s="173" t="str">
        <f>A1166</f>
        <v>*</v>
      </c>
      <c r="B330" s="174" t="str">
        <f t="shared" si="282"/>
        <v>Xã Mường Mươn</v>
      </c>
      <c r="C330" s="173">
        <f t="shared" si="282"/>
        <v>0</v>
      </c>
      <c r="D330" s="154">
        <f t="shared" si="282"/>
        <v>17000</v>
      </c>
      <c r="E330" s="154">
        <f t="shared" si="282"/>
        <v>17000</v>
      </c>
      <c r="F330" s="154">
        <f t="shared" si="282"/>
        <v>0</v>
      </c>
      <c r="G330" s="154">
        <f t="shared" si="282"/>
        <v>0</v>
      </c>
      <c r="H330" s="154">
        <f t="shared" si="282"/>
        <v>17000</v>
      </c>
      <c r="I330" s="154">
        <f t="shared" si="282"/>
        <v>17000</v>
      </c>
      <c r="J330" s="154">
        <f t="shared" si="282"/>
        <v>0</v>
      </c>
      <c r="K330" s="154">
        <f t="shared" si="282"/>
        <v>0</v>
      </c>
      <c r="L330" s="154">
        <f t="shared" si="282"/>
        <v>0</v>
      </c>
      <c r="M330" s="154">
        <f t="shared" si="282"/>
        <v>0</v>
      </c>
      <c r="N330" s="154">
        <f t="shared" si="282"/>
        <v>17000</v>
      </c>
      <c r="O330" s="154">
        <f t="shared" si="282"/>
        <v>17000</v>
      </c>
      <c r="P330" s="154">
        <f t="shared" si="282"/>
        <v>0</v>
      </c>
      <c r="Q330" s="154">
        <f t="shared" si="282"/>
        <v>0</v>
      </c>
      <c r="R330" s="154"/>
      <c r="S330" s="154"/>
      <c r="T330" s="154">
        <f t="shared" si="282"/>
        <v>0</v>
      </c>
      <c r="U330" s="154"/>
      <c r="V330" s="154"/>
      <c r="W330" s="154">
        <f t="shared" si="282"/>
        <v>7700</v>
      </c>
      <c r="X330" s="154"/>
      <c r="Y330" s="154"/>
      <c r="Z330" s="154">
        <f t="shared" si="282"/>
        <v>0</v>
      </c>
      <c r="AA330" s="154"/>
      <c r="AB330" s="154"/>
      <c r="AC330" s="154">
        <f t="shared" si="282"/>
        <v>9300</v>
      </c>
      <c r="AD330" s="154"/>
      <c r="AE330" s="154"/>
      <c r="AF330" s="154">
        <f t="shared" si="282"/>
        <v>0</v>
      </c>
      <c r="AG330" s="154"/>
      <c r="AH330" s="154"/>
      <c r="AI330" s="154">
        <f t="shared" si="282"/>
        <v>0</v>
      </c>
      <c r="AJ330" s="154"/>
      <c r="AK330" s="154"/>
      <c r="AL330" s="154">
        <f t="shared" si="282"/>
        <v>0</v>
      </c>
      <c r="AM330" s="154"/>
      <c r="AN330" s="154"/>
      <c r="AO330" s="173">
        <f t="shared" ref="AO330:AT330" si="283">AO1166</f>
        <v>0</v>
      </c>
      <c r="AP330" s="173">
        <f t="shared" si="283"/>
        <v>0</v>
      </c>
      <c r="AQ330" s="173">
        <f t="shared" si="283"/>
        <v>0</v>
      </c>
      <c r="AR330" s="173">
        <f t="shared" si="283"/>
        <v>0</v>
      </c>
      <c r="AS330" s="173">
        <f t="shared" si="283"/>
        <v>0</v>
      </c>
      <c r="AT330" s="173">
        <f t="shared" si="283"/>
        <v>0</v>
      </c>
      <c r="AU330" s="167"/>
      <c r="AV330" s="167"/>
      <c r="AW330" s="131"/>
      <c r="AX330" s="167"/>
      <c r="AY330" s="131"/>
      <c r="AZ330" s="131"/>
      <c r="BA330" s="131"/>
      <c r="BB330" s="167"/>
      <c r="BC330" s="167"/>
    </row>
    <row r="331" spans="1:55" s="168" customFormat="1" ht="15.75">
      <c r="A331" s="173" t="str">
        <f>A1169</f>
        <v>*</v>
      </c>
      <c r="B331" s="174" t="str">
        <f t="shared" ref="B331:AL331" si="284">B1169</f>
        <v>Xã Sa Lông</v>
      </c>
      <c r="C331" s="173">
        <f t="shared" si="284"/>
        <v>0</v>
      </c>
      <c r="D331" s="154">
        <f t="shared" si="284"/>
        <v>9000</v>
      </c>
      <c r="E331" s="154">
        <f t="shared" si="284"/>
        <v>9000</v>
      </c>
      <c r="F331" s="154">
        <f t="shared" si="284"/>
        <v>0</v>
      </c>
      <c r="G331" s="154">
        <f t="shared" si="284"/>
        <v>0</v>
      </c>
      <c r="H331" s="154">
        <f t="shared" si="284"/>
        <v>9000</v>
      </c>
      <c r="I331" s="154">
        <f t="shared" si="284"/>
        <v>9000</v>
      </c>
      <c r="J331" s="154">
        <f t="shared" si="284"/>
        <v>0</v>
      </c>
      <c r="K331" s="154">
        <f t="shared" si="284"/>
        <v>0</v>
      </c>
      <c r="L331" s="154">
        <f t="shared" si="284"/>
        <v>0</v>
      </c>
      <c r="M331" s="154">
        <f t="shared" si="284"/>
        <v>0</v>
      </c>
      <c r="N331" s="154">
        <f t="shared" si="284"/>
        <v>9000</v>
      </c>
      <c r="O331" s="154">
        <f t="shared" si="284"/>
        <v>9000</v>
      </c>
      <c r="P331" s="154">
        <f t="shared" si="284"/>
        <v>0</v>
      </c>
      <c r="Q331" s="154">
        <f t="shared" si="284"/>
        <v>0</v>
      </c>
      <c r="R331" s="154"/>
      <c r="S331" s="154"/>
      <c r="T331" s="154">
        <f t="shared" si="284"/>
        <v>0</v>
      </c>
      <c r="U331" s="154"/>
      <c r="V331" s="154"/>
      <c r="W331" s="154">
        <f t="shared" si="284"/>
        <v>0</v>
      </c>
      <c r="X331" s="154"/>
      <c r="Y331" s="154"/>
      <c r="Z331" s="154">
        <f t="shared" si="284"/>
        <v>0</v>
      </c>
      <c r="AA331" s="154"/>
      <c r="AB331" s="154"/>
      <c r="AC331" s="154">
        <f t="shared" si="284"/>
        <v>4500</v>
      </c>
      <c r="AD331" s="154"/>
      <c r="AE331" s="154"/>
      <c r="AF331" s="154">
        <f t="shared" si="284"/>
        <v>0</v>
      </c>
      <c r="AG331" s="154"/>
      <c r="AH331" s="154"/>
      <c r="AI331" s="154">
        <f t="shared" si="284"/>
        <v>4500</v>
      </c>
      <c r="AJ331" s="154"/>
      <c r="AK331" s="154"/>
      <c r="AL331" s="154">
        <f t="shared" si="284"/>
        <v>0</v>
      </c>
      <c r="AM331" s="154"/>
      <c r="AN331" s="154"/>
      <c r="AO331" s="154"/>
      <c r="AP331" s="154"/>
      <c r="AQ331" s="154"/>
      <c r="AR331" s="154"/>
      <c r="AS331" s="154"/>
      <c r="AT331" s="154"/>
      <c r="AU331" s="167"/>
      <c r="AV331" s="167"/>
      <c r="AW331" s="131"/>
      <c r="AX331" s="167"/>
      <c r="AY331" s="131"/>
      <c r="AZ331" s="131"/>
      <c r="BA331" s="131"/>
      <c r="BB331" s="167"/>
      <c r="BC331" s="167"/>
    </row>
    <row r="332" spans="1:55" s="168" customFormat="1" ht="15.75">
      <c r="A332" s="173" t="str">
        <f>A1172</f>
        <v>*</v>
      </c>
      <c r="B332" s="174" t="str">
        <f t="shared" ref="B332:AL332" si="285">B1172</f>
        <v>Xã Nậm Nèn</v>
      </c>
      <c r="C332" s="173">
        <f t="shared" si="285"/>
        <v>0</v>
      </c>
      <c r="D332" s="154">
        <f t="shared" si="285"/>
        <v>6700</v>
      </c>
      <c r="E332" s="154">
        <f t="shared" si="285"/>
        <v>6700</v>
      </c>
      <c r="F332" s="154">
        <f t="shared" si="285"/>
        <v>0</v>
      </c>
      <c r="G332" s="154">
        <f t="shared" si="285"/>
        <v>0</v>
      </c>
      <c r="H332" s="154">
        <f t="shared" si="285"/>
        <v>6700</v>
      </c>
      <c r="I332" s="154">
        <f t="shared" si="285"/>
        <v>6700</v>
      </c>
      <c r="J332" s="154">
        <f t="shared" si="285"/>
        <v>0</v>
      </c>
      <c r="K332" s="154">
        <f t="shared" si="285"/>
        <v>0</v>
      </c>
      <c r="L332" s="154">
        <f t="shared" si="285"/>
        <v>0</v>
      </c>
      <c r="M332" s="154">
        <f t="shared" si="285"/>
        <v>0</v>
      </c>
      <c r="N332" s="154">
        <f t="shared" si="285"/>
        <v>6700</v>
      </c>
      <c r="O332" s="154">
        <f t="shared" si="285"/>
        <v>6700</v>
      </c>
      <c r="P332" s="154">
        <f t="shared" si="285"/>
        <v>0</v>
      </c>
      <c r="Q332" s="154">
        <f t="shared" si="285"/>
        <v>0</v>
      </c>
      <c r="R332" s="154"/>
      <c r="S332" s="154"/>
      <c r="T332" s="154">
        <f t="shared" si="285"/>
        <v>0</v>
      </c>
      <c r="U332" s="154"/>
      <c r="V332" s="154"/>
      <c r="W332" s="154">
        <f t="shared" si="285"/>
        <v>0</v>
      </c>
      <c r="X332" s="154"/>
      <c r="Y332" s="154"/>
      <c r="Z332" s="154">
        <f t="shared" si="285"/>
        <v>0</v>
      </c>
      <c r="AA332" s="154"/>
      <c r="AB332" s="154"/>
      <c r="AC332" s="154">
        <f t="shared" si="285"/>
        <v>2000</v>
      </c>
      <c r="AD332" s="154"/>
      <c r="AE332" s="154"/>
      <c r="AF332" s="154">
        <f t="shared" si="285"/>
        <v>0</v>
      </c>
      <c r="AG332" s="154"/>
      <c r="AH332" s="154"/>
      <c r="AI332" s="154">
        <f t="shared" si="285"/>
        <v>4700</v>
      </c>
      <c r="AJ332" s="154"/>
      <c r="AK332" s="154"/>
      <c r="AL332" s="154">
        <f t="shared" si="285"/>
        <v>0</v>
      </c>
      <c r="AM332" s="154"/>
      <c r="AN332" s="154"/>
      <c r="AO332" s="154"/>
      <c r="AP332" s="154"/>
      <c r="AQ332" s="154"/>
      <c r="AR332" s="154"/>
      <c r="AS332" s="154"/>
      <c r="AT332" s="154"/>
      <c r="AU332" s="167"/>
      <c r="AV332" s="167"/>
      <c r="AW332" s="131"/>
      <c r="AX332" s="167"/>
      <c r="AY332" s="131"/>
      <c r="AZ332" s="131"/>
      <c r="BA332" s="131"/>
      <c r="BB332" s="167"/>
      <c r="BC332" s="167"/>
    </row>
    <row r="333" spans="1:55" s="168" customFormat="1" ht="15.75">
      <c r="A333" s="173" t="str">
        <f>A1175</f>
        <v>*</v>
      </c>
      <c r="B333" s="174" t="str">
        <f t="shared" ref="B333:AL333" si="286">B1175</f>
        <v>Xã Pa Ham</v>
      </c>
      <c r="C333" s="173">
        <f t="shared" si="286"/>
        <v>0</v>
      </c>
      <c r="D333" s="154">
        <f t="shared" si="286"/>
        <v>1500</v>
      </c>
      <c r="E333" s="154">
        <f t="shared" si="286"/>
        <v>1500</v>
      </c>
      <c r="F333" s="154">
        <f t="shared" si="286"/>
        <v>0</v>
      </c>
      <c r="G333" s="154">
        <f t="shared" si="286"/>
        <v>0</v>
      </c>
      <c r="H333" s="154">
        <f t="shared" si="286"/>
        <v>1500</v>
      </c>
      <c r="I333" s="154">
        <f t="shared" si="286"/>
        <v>1500</v>
      </c>
      <c r="J333" s="154">
        <f t="shared" si="286"/>
        <v>0</v>
      </c>
      <c r="K333" s="154">
        <f t="shared" si="286"/>
        <v>0</v>
      </c>
      <c r="L333" s="154">
        <f t="shared" si="286"/>
        <v>0</v>
      </c>
      <c r="M333" s="154">
        <f t="shared" si="286"/>
        <v>0</v>
      </c>
      <c r="N333" s="154">
        <f t="shared" si="286"/>
        <v>1500</v>
      </c>
      <c r="O333" s="154">
        <f t="shared" si="286"/>
        <v>1500</v>
      </c>
      <c r="P333" s="154">
        <f t="shared" si="286"/>
        <v>0</v>
      </c>
      <c r="Q333" s="154">
        <f t="shared" si="286"/>
        <v>0</v>
      </c>
      <c r="R333" s="154"/>
      <c r="S333" s="154"/>
      <c r="T333" s="154">
        <f t="shared" si="286"/>
        <v>0</v>
      </c>
      <c r="U333" s="154"/>
      <c r="V333" s="154"/>
      <c r="W333" s="154">
        <f t="shared" si="286"/>
        <v>1500</v>
      </c>
      <c r="X333" s="154"/>
      <c r="Y333" s="154"/>
      <c r="Z333" s="154">
        <f t="shared" si="286"/>
        <v>0</v>
      </c>
      <c r="AA333" s="154"/>
      <c r="AB333" s="154"/>
      <c r="AC333" s="154">
        <f t="shared" si="286"/>
        <v>0</v>
      </c>
      <c r="AD333" s="154"/>
      <c r="AE333" s="154"/>
      <c r="AF333" s="154">
        <f t="shared" si="286"/>
        <v>0</v>
      </c>
      <c r="AG333" s="154"/>
      <c r="AH333" s="154"/>
      <c r="AI333" s="154">
        <f t="shared" si="286"/>
        <v>0</v>
      </c>
      <c r="AJ333" s="154"/>
      <c r="AK333" s="154"/>
      <c r="AL333" s="154">
        <f t="shared" si="286"/>
        <v>0</v>
      </c>
      <c r="AM333" s="154"/>
      <c r="AN333" s="154"/>
      <c r="AO333" s="154"/>
      <c r="AP333" s="154"/>
      <c r="AQ333" s="154"/>
      <c r="AR333" s="154"/>
      <c r="AS333" s="154"/>
      <c r="AT333" s="154"/>
      <c r="AU333" s="167"/>
      <c r="AV333" s="167"/>
      <c r="AW333" s="131"/>
      <c r="AX333" s="167"/>
      <c r="AY333" s="131"/>
      <c r="AZ333" s="131"/>
      <c r="BA333" s="131"/>
      <c r="BB333" s="167"/>
      <c r="BC333" s="167"/>
    </row>
    <row r="334" spans="1:55" s="168" customFormat="1" ht="15.75">
      <c r="A334" s="173" t="str">
        <f>A1177</f>
        <v>a2)</v>
      </c>
      <c r="B334" s="174" t="str">
        <f t="shared" ref="B334:AT334" si="287">B1177</f>
        <v>Các xã còn lại</v>
      </c>
      <c r="C334" s="173">
        <f t="shared" si="287"/>
        <v>0</v>
      </c>
      <c r="D334" s="154">
        <f t="shared" si="287"/>
        <v>131215</v>
      </c>
      <c r="E334" s="154">
        <f t="shared" si="287"/>
        <v>131135</v>
      </c>
      <c r="F334" s="154">
        <f t="shared" si="287"/>
        <v>0</v>
      </c>
      <c r="G334" s="154">
        <f t="shared" si="287"/>
        <v>0</v>
      </c>
      <c r="H334" s="154">
        <f t="shared" si="287"/>
        <v>117930</v>
      </c>
      <c r="I334" s="154">
        <f t="shared" si="287"/>
        <v>117930</v>
      </c>
      <c r="J334" s="154">
        <f t="shared" si="287"/>
        <v>0</v>
      </c>
      <c r="K334" s="154">
        <f t="shared" si="287"/>
        <v>52500</v>
      </c>
      <c r="L334" s="154">
        <f t="shared" si="287"/>
        <v>52500</v>
      </c>
      <c r="M334" s="154">
        <f t="shared" si="287"/>
        <v>0</v>
      </c>
      <c r="N334" s="154">
        <f t="shared" si="287"/>
        <v>65430</v>
      </c>
      <c r="O334" s="154">
        <f t="shared" si="287"/>
        <v>65430</v>
      </c>
      <c r="P334" s="154">
        <f t="shared" si="287"/>
        <v>0</v>
      </c>
      <c r="Q334" s="154">
        <f t="shared" si="287"/>
        <v>22277.81</v>
      </c>
      <c r="R334" s="154"/>
      <c r="S334" s="154"/>
      <c r="T334" s="154">
        <f t="shared" si="287"/>
        <v>0</v>
      </c>
      <c r="U334" s="154"/>
      <c r="V334" s="154"/>
      <c r="W334" s="154">
        <f t="shared" si="287"/>
        <v>30184</v>
      </c>
      <c r="X334" s="154"/>
      <c r="Y334" s="154"/>
      <c r="Z334" s="154">
        <f t="shared" si="287"/>
        <v>0</v>
      </c>
      <c r="AA334" s="154"/>
      <c r="AB334" s="154"/>
      <c r="AC334" s="154">
        <f t="shared" si="287"/>
        <v>37100</v>
      </c>
      <c r="AD334" s="154"/>
      <c r="AE334" s="154"/>
      <c r="AF334" s="154">
        <f t="shared" si="287"/>
        <v>0</v>
      </c>
      <c r="AG334" s="154"/>
      <c r="AH334" s="154"/>
      <c r="AI334" s="154">
        <f t="shared" si="287"/>
        <v>28368</v>
      </c>
      <c r="AJ334" s="154"/>
      <c r="AK334" s="154"/>
      <c r="AL334" s="154">
        <f t="shared" si="287"/>
        <v>0</v>
      </c>
      <c r="AM334" s="154"/>
      <c r="AN334" s="154"/>
      <c r="AO334" s="173">
        <f t="shared" si="287"/>
        <v>0</v>
      </c>
      <c r="AP334" s="173">
        <f t="shared" si="287"/>
        <v>0</v>
      </c>
      <c r="AQ334" s="173">
        <f t="shared" si="287"/>
        <v>0</v>
      </c>
      <c r="AR334" s="173">
        <f t="shared" si="287"/>
        <v>0</v>
      </c>
      <c r="AS334" s="173">
        <f t="shared" si="287"/>
        <v>0</v>
      </c>
      <c r="AT334" s="173">
        <f t="shared" si="287"/>
        <v>0</v>
      </c>
      <c r="AU334" s="167"/>
      <c r="AV334" s="167"/>
      <c r="AW334" s="131"/>
      <c r="AX334" s="167"/>
      <c r="AY334" s="131"/>
      <c r="AZ334" s="131"/>
      <c r="BA334" s="131"/>
      <c r="BB334" s="167"/>
      <c r="BC334" s="167"/>
    </row>
    <row r="335" spans="1:55" s="168" customFormat="1" ht="15.75">
      <c r="A335" s="173" t="str">
        <f>A1198</f>
        <v>b)</v>
      </c>
      <c r="B335" s="174" t="str">
        <f t="shared" ref="B335:AT337" si="288">B1198</f>
        <v>Thôn ĐBKK</v>
      </c>
      <c r="C335" s="173">
        <f t="shared" si="288"/>
        <v>0</v>
      </c>
      <c r="D335" s="154">
        <f t="shared" si="288"/>
        <v>3538</v>
      </c>
      <c r="E335" s="154">
        <f t="shared" si="288"/>
        <v>3538</v>
      </c>
      <c r="F335" s="154">
        <f t="shared" si="288"/>
        <v>0</v>
      </c>
      <c r="G335" s="154">
        <f t="shared" si="288"/>
        <v>0</v>
      </c>
      <c r="H335" s="154">
        <f t="shared" si="288"/>
        <v>3538</v>
      </c>
      <c r="I335" s="154">
        <f t="shared" si="288"/>
        <v>3538</v>
      </c>
      <c r="J335" s="154">
        <f t="shared" si="288"/>
        <v>0</v>
      </c>
      <c r="K335" s="154">
        <f t="shared" si="288"/>
        <v>0</v>
      </c>
      <c r="L335" s="154">
        <f t="shared" si="288"/>
        <v>0</v>
      </c>
      <c r="M335" s="154">
        <f t="shared" si="288"/>
        <v>0</v>
      </c>
      <c r="N335" s="154">
        <f t="shared" si="288"/>
        <v>3538</v>
      </c>
      <c r="O335" s="154">
        <f t="shared" si="288"/>
        <v>3538</v>
      </c>
      <c r="P335" s="154">
        <f t="shared" si="288"/>
        <v>0</v>
      </c>
      <c r="Q335" s="154">
        <f t="shared" si="288"/>
        <v>0</v>
      </c>
      <c r="R335" s="154"/>
      <c r="S335" s="154"/>
      <c r="T335" s="154">
        <f t="shared" si="288"/>
        <v>0</v>
      </c>
      <c r="U335" s="154"/>
      <c r="V335" s="154"/>
      <c r="W335" s="154">
        <f t="shared" si="288"/>
        <v>0</v>
      </c>
      <c r="X335" s="154"/>
      <c r="Y335" s="154"/>
      <c r="Z335" s="154">
        <f t="shared" si="288"/>
        <v>0</v>
      </c>
      <c r="AA335" s="154"/>
      <c r="AB335" s="154"/>
      <c r="AC335" s="154">
        <f t="shared" si="288"/>
        <v>0</v>
      </c>
      <c r="AD335" s="154"/>
      <c r="AE335" s="154"/>
      <c r="AF335" s="154">
        <f t="shared" si="288"/>
        <v>0</v>
      </c>
      <c r="AG335" s="154"/>
      <c r="AH335" s="154"/>
      <c r="AI335" s="154">
        <f t="shared" si="288"/>
        <v>3538</v>
      </c>
      <c r="AJ335" s="154"/>
      <c r="AK335" s="154"/>
      <c r="AL335" s="154">
        <f t="shared" si="288"/>
        <v>0</v>
      </c>
      <c r="AM335" s="154"/>
      <c r="AN335" s="154"/>
      <c r="AO335" s="173">
        <f t="shared" si="288"/>
        <v>0</v>
      </c>
      <c r="AP335" s="173">
        <f t="shared" si="288"/>
        <v>0</v>
      </c>
      <c r="AQ335" s="173">
        <f t="shared" si="288"/>
        <v>0</v>
      </c>
      <c r="AR335" s="173">
        <f t="shared" si="288"/>
        <v>0</v>
      </c>
      <c r="AS335" s="173">
        <f t="shared" si="288"/>
        <v>0</v>
      </c>
      <c r="AT335" s="173">
        <f t="shared" si="288"/>
        <v>0</v>
      </c>
      <c r="AU335" s="167"/>
      <c r="AV335" s="167"/>
      <c r="AW335" s="131"/>
      <c r="AX335" s="167"/>
      <c r="AY335" s="131"/>
      <c r="AZ335" s="131"/>
      <c r="BA335" s="131"/>
      <c r="BB335" s="167"/>
      <c r="BC335" s="167"/>
    </row>
    <row r="336" spans="1:55" s="168" customFormat="1" ht="31.5">
      <c r="A336" s="173" t="str">
        <f t="shared" ref="A336:AP337" si="289">A1199</f>
        <v>b1)</v>
      </c>
      <c r="B336" s="174" t="str">
        <f t="shared" si="289"/>
        <v xml:space="preserve">Các thôn thực hiện theo Quyết định số 652/QĐ-TTg ngày 28/5/2022 </v>
      </c>
      <c r="C336" s="173">
        <f t="shared" si="289"/>
        <v>0</v>
      </c>
      <c r="D336" s="154">
        <f t="shared" si="289"/>
        <v>1500</v>
      </c>
      <c r="E336" s="154">
        <f t="shared" si="289"/>
        <v>1500</v>
      </c>
      <c r="F336" s="154">
        <f t="shared" si="289"/>
        <v>0</v>
      </c>
      <c r="G336" s="154">
        <f t="shared" si="289"/>
        <v>0</v>
      </c>
      <c r="H336" s="154">
        <f t="shared" si="289"/>
        <v>1500</v>
      </c>
      <c r="I336" s="154">
        <f t="shared" si="289"/>
        <v>1500</v>
      </c>
      <c r="J336" s="154">
        <f t="shared" si="289"/>
        <v>0</v>
      </c>
      <c r="K336" s="154">
        <f t="shared" si="289"/>
        <v>0</v>
      </c>
      <c r="L336" s="154">
        <f t="shared" si="289"/>
        <v>0</v>
      </c>
      <c r="M336" s="154">
        <f t="shared" si="289"/>
        <v>0</v>
      </c>
      <c r="N336" s="154">
        <f t="shared" si="289"/>
        <v>1500</v>
      </c>
      <c r="O336" s="154">
        <f t="shared" si="289"/>
        <v>1500</v>
      </c>
      <c r="P336" s="154">
        <f t="shared" si="289"/>
        <v>0</v>
      </c>
      <c r="Q336" s="154">
        <f t="shared" si="289"/>
        <v>0</v>
      </c>
      <c r="R336" s="154"/>
      <c r="S336" s="154"/>
      <c r="T336" s="154">
        <f t="shared" si="289"/>
        <v>0</v>
      </c>
      <c r="U336" s="154"/>
      <c r="V336" s="154"/>
      <c r="W336" s="154">
        <f t="shared" si="289"/>
        <v>0</v>
      </c>
      <c r="X336" s="154"/>
      <c r="Y336" s="154"/>
      <c r="Z336" s="154">
        <f t="shared" si="289"/>
        <v>0</v>
      </c>
      <c r="AA336" s="154"/>
      <c r="AB336" s="154"/>
      <c r="AC336" s="154">
        <f t="shared" si="289"/>
        <v>0</v>
      </c>
      <c r="AD336" s="154"/>
      <c r="AE336" s="154"/>
      <c r="AF336" s="154">
        <f t="shared" si="289"/>
        <v>0</v>
      </c>
      <c r="AG336" s="154"/>
      <c r="AH336" s="154"/>
      <c r="AI336" s="154">
        <f t="shared" si="289"/>
        <v>1500</v>
      </c>
      <c r="AJ336" s="154"/>
      <c r="AK336" s="154"/>
      <c r="AL336" s="154">
        <f t="shared" si="289"/>
        <v>0</v>
      </c>
      <c r="AM336" s="154"/>
      <c r="AN336" s="154"/>
      <c r="AO336" s="173">
        <f t="shared" si="289"/>
        <v>0</v>
      </c>
      <c r="AP336" s="173">
        <f t="shared" si="289"/>
        <v>0</v>
      </c>
      <c r="AQ336" s="173">
        <f t="shared" si="288"/>
        <v>0</v>
      </c>
      <c r="AR336" s="173">
        <f t="shared" si="288"/>
        <v>0</v>
      </c>
      <c r="AS336" s="173">
        <f t="shared" si="288"/>
        <v>0</v>
      </c>
      <c r="AT336" s="173">
        <f t="shared" si="288"/>
        <v>0</v>
      </c>
      <c r="AU336" s="167"/>
      <c r="AV336" s="167"/>
      <c r="AW336" s="131"/>
      <c r="AX336" s="167"/>
      <c r="AY336" s="131"/>
      <c r="AZ336" s="131"/>
      <c r="BA336" s="131"/>
      <c r="BB336" s="167"/>
      <c r="BC336" s="167"/>
    </row>
    <row r="337" spans="1:55" s="168" customFormat="1" ht="15.75">
      <c r="A337" s="173" t="str">
        <f t="shared" si="289"/>
        <v>b1.1</v>
      </c>
      <c r="B337" s="174" t="str">
        <f t="shared" si="289"/>
        <v>Tổ Dân phố 1,2,10</v>
      </c>
      <c r="C337" s="173">
        <f t="shared" si="289"/>
        <v>0</v>
      </c>
      <c r="D337" s="154">
        <f t="shared" si="289"/>
        <v>1500</v>
      </c>
      <c r="E337" s="154">
        <f t="shared" si="289"/>
        <v>1500</v>
      </c>
      <c r="F337" s="154">
        <f t="shared" si="289"/>
        <v>0</v>
      </c>
      <c r="G337" s="154">
        <f t="shared" si="289"/>
        <v>0</v>
      </c>
      <c r="H337" s="154">
        <f t="shared" si="289"/>
        <v>1500</v>
      </c>
      <c r="I337" s="154">
        <f t="shared" si="289"/>
        <v>1500</v>
      </c>
      <c r="J337" s="154">
        <f t="shared" si="289"/>
        <v>0</v>
      </c>
      <c r="K337" s="154">
        <f t="shared" si="289"/>
        <v>0</v>
      </c>
      <c r="L337" s="154">
        <f t="shared" si="289"/>
        <v>0</v>
      </c>
      <c r="M337" s="154">
        <f t="shared" si="289"/>
        <v>0</v>
      </c>
      <c r="N337" s="154">
        <f t="shared" si="289"/>
        <v>1500</v>
      </c>
      <c r="O337" s="154">
        <f t="shared" si="289"/>
        <v>1500</v>
      </c>
      <c r="P337" s="154">
        <f t="shared" si="289"/>
        <v>0</v>
      </c>
      <c r="Q337" s="154">
        <f t="shared" si="289"/>
        <v>0</v>
      </c>
      <c r="R337" s="154"/>
      <c r="S337" s="154"/>
      <c r="T337" s="154">
        <f t="shared" si="289"/>
        <v>0</v>
      </c>
      <c r="U337" s="154"/>
      <c r="V337" s="154"/>
      <c r="W337" s="154">
        <f t="shared" si="289"/>
        <v>0</v>
      </c>
      <c r="X337" s="154"/>
      <c r="Y337" s="154"/>
      <c r="Z337" s="154">
        <f t="shared" si="289"/>
        <v>0</v>
      </c>
      <c r="AA337" s="154"/>
      <c r="AB337" s="154"/>
      <c r="AC337" s="154">
        <f t="shared" si="289"/>
        <v>0</v>
      </c>
      <c r="AD337" s="154"/>
      <c r="AE337" s="154"/>
      <c r="AF337" s="154">
        <f t="shared" si="289"/>
        <v>0</v>
      </c>
      <c r="AG337" s="154"/>
      <c r="AH337" s="154"/>
      <c r="AI337" s="154">
        <f t="shared" si="289"/>
        <v>1500</v>
      </c>
      <c r="AJ337" s="154"/>
      <c r="AK337" s="154"/>
      <c r="AL337" s="154">
        <f t="shared" si="289"/>
        <v>0</v>
      </c>
      <c r="AM337" s="154"/>
      <c r="AN337" s="154"/>
      <c r="AO337" s="173">
        <f t="shared" si="289"/>
        <v>0</v>
      </c>
      <c r="AP337" s="173">
        <f t="shared" si="289"/>
        <v>0</v>
      </c>
      <c r="AQ337" s="173">
        <f t="shared" si="288"/>
        <v>0</v>
      </c>
      <c r="AR337" s="173">
        <f t="shared" si="288"/>
        <v>0</v>
      </c>
      <c r="AS337" s="173">
        <f t="shared" si="288"/>
        <v>0</v>
      </c>
      <c r="AT337" s="173">
        <f t="shared" si="288"/>
        <v>0</v>
      </c>
      <c r="AU337" s="167"/>
      <c r="AV337" s="167"/>
      <c r="AW337" s="131"/>
      <c r="AX337" s="167"/>
      <c r="AY337" s="131"/>
      <c r="AZ337" s="131"/>
      <c r="BA337" s="131"/>
      <c r="BB337" s="167"/>
      <c r="BC337" s="167"/>
    </row>
    <row r="338" spans="1:55" s="168" customFormat="1" ht="15.75">
      <c r="A338" s="173" t="str">
        <f>A1202</f>
        <v>b2)</v>
      </c>
      <c r="B338" s="174" t="str">
        <f t="shared" ref="B338:AL338" si="290">B1202</f>
        <v>Các thôn, bản còn lại</v>
      </c>
      <c r="C338" s="173">
        <f t="shared" si="290"/>
        <v>0</v>
      </c>
      <c r="D338" s="154">
        <f t="shared" si="290"/>
        <v>2038</v>
      </c>
      <c r="E338" s="154">
        <f t="shared" si="290"/>
        <v>2038</v>
      </c>
      <c r="F338" s="154">
        <f t="shared" si="290"/>
        <v>0</v>
      </c>
      <c r="G338" s="154">
        <f t="shared" si="290"/>
        <v>0</v>
      </c>
      <c r="H338" s="154">
        <f t="shared" si="290"/>
        <v>2038</v>
      </c>
      <c r="I338" s="154">
        <f t="shared" si="290"/>
        <v>2038</v>
      </c>
      <c r="J338" s="154">
        <f t="shared" si="290"/>
        <v>0</v>
      </c>
      <c r="K338" s="154">
        <f t="shared" si="290"/>
        <v>0</v>
      </c>
      <c r="L338" s="154">
        <f t="shared" si="290"/>
        <v>0</v>
      </c>
      <c r="M338" s="154">
        <f t="shared" si="290"/>
        <v>0</v>
      </c>
      <c r="N338" s="154">
        <f t="shared" si="290"/>
        <v>2038</v>
      </c>
      <c r="O338" s="154">
        <f t="shared" si="290"/>
        <v>2038</v>
      </c>
      <c r="P338" s="154">
        <f t="shared" si="290"/>
        <v>0</v>
      </c>
      <c r="Q338" s="154">
        <f t="shared" si="290"/>
        <v>0</v>
      </c>
      <c r="R338" s="154"/>
      <c r="S338" s="154"/>
      <c r="T338" s="154">
        <f t="shared" si="290"/>
        <v>0</v>
      </c>
      <c r="U338" s="154"/>
      <c r="V338" s="154"/>
      <c r="W338" s="154">
        <f t="shared" si="290"/>
        <v>0</v>
      </c>
      <c r="X338" s="154"/>
      <c r="Y338" s="154"/>
      <c r="Z338" s="154">
        <f t="shared" si="290"/>
        <v>0</v>
      </c>
      <c r="AA338" s="154"/>
      <c r="AB338" s="154"/>
      <c r="AC338" s="154">
        <f t="shared" si="290"/>
        <v>0</v>
      </c>
      <c r="AD338" s="154"/>
      <c r="AE338" s="154"/>
      <c r="AF338" s="154">
        <f t="shared" si="290"/>
        <v>0</v>
      </c>
      <c r="AG338" s="154"/>
      <c r="AH338" s="154"/>
      <c r="AI338" s="154">
        <f t="shared" si="290"/>
        <v>2038</v>
      </c>
      <c r="AJ338" s="154"/>
      <c r="AK338" s="154"/>
      <c r="AL338" s="154">
        <f t="shared" si="290"/>
        <v>0</v>
      </c>
      <c r="AM338" s="154"/>
      <c r="AN338" s="154"/>
      <c r="AO338" s="173"/>
      <c r="AP338" s="173"/>
      <c r="AQ338" s="173"/>
      <c r="AR338" s="173"/>
      <c r="AS338" s="173"/>
      <c r="AT338" s="173"/>
      <c r="AU338" s="167"/>
      <c r="AV338" s="167"/>
      <c r="AW338" s="131"/>
      <c r="AX338" s="167"/>
      <c r="AY338" s="131"/>
      <c r="AZ338" s="131"/>
      <c r="BA338" s="131"/>
      <c r="BB338" s="167"/>
      <c r="BC338" s="167"/>
    </row>
    <row r="339" spans="1:55" s="168" customFormat="1" ht="15.75">
      <c r="A339" s="173" t="str">
        <f>A1204</f>
        <v>III.2</v>
      </c>
      <c r="B339" s="174" t="str">
        <f t="shared" ref="B339:AL341" si="291">B1204</f>
        <v>Cứng hóa đường giao thông đến trung tâm xã</v>
      </c>
      <c r="C339" s="173">
        <f t="shared" si="291"/>
        <v>0</v>
      </c>
      <c r="D339" s="154">
        <f t="shared" si="291"/>
        <v>15920</v>
      </c>
      <c r="E339" s="154">
        <f t="shared" si="291"/>
        <v>15920</v>
      </c>
      <c r="F339" s="154">
        <f t="shared" si="291"/>
        <v>0</v>
      </c>
      <c r="G339" s="154">
        <f t="shared" si="291"/>
        <v>0</v>
      </c>
      <c r="H339" s="154">
        <f t="shared" si="291"/>
        <v>15920</v>
      </c>
      <c r="I339" s="154">
        <f t="shared" si="291"/>
        <v>15920</v>
      </c>
      <c r="J339" s="154">
        <f t="shared" si="291"/>
        <v>0</v>
      </c>
      <c r="K339" s="154">
        <f t="shared" si="291"/>
        <v>15920</v>
      </c>
      <c r="L339" s="154">
        <f t="shared" si="291"/>
        <v>15920</v>
      </c>
      <c r="M339" s="154">
        <f t="shared" si="291"/>
        <v>0</v>
      </c>
      <c r="N339" s="154">
        <f t="shared" si="291"/>
        <v>0</v>
      </c>
      <c r="O339" s="154">
        <f t="shared" si="291"/>
        <v>0</v>
      </c>
      <c r="P339" s="154">
        <f t="shared" si="291"/>
        <v>0</v>
      </c>
      <c r="Q339" s="154">
        <f t="shared" si="291"/>
        <v>11144</v>
      </c>
      <c r="R339" s="154"/>
      <c r="S339" s="154"/>
      <c r="T339" s="154">
        <f t="shared" si="291"/>
        <v>0</v>
      </c>
      <c r="U339" s="154"/>
      <c r="V339" s="154"/>
      <c r="W339" s="154">
        <f t="shared" si="291"/>
        <v>4776</v>
      </c>
      <c r="X339" s="154"/>
      <c r="Y339" s="154"/>
      <c r="Z339" s="154">
        <f t="shared" si="291"/>
        <v>0</v>
      </c>
      <c r="AA339" s="154"/>
      <c r="AB339" s="154"/>
      <c r="AC339" s="154">
        <f t="shared" si="291"/>
        <v>0</v>
      </c>
      <c r="AD339" s="154"/>
      <c r="AE339" s="154"/>
      <c r="AF339" s="154">
        <f t="shared" si="291"/>
        <v>0</v>
      </c>
      <c r="AG339" s="154"/>
      <c r="AH339" s="154"/>
      <c r="AI339" s="154">
        <f t="shared" si="291"/>
        <v>0</v>
      </c>
      <c r="AJ339" s="154"/>
      <c r="AK339" s="154"/>
      <c r="AL339" s="154">
        <f t="shared" si="291"/>
        <v>0</v>
      </c>
      <c r="AM339" s="154"/>
      <c r="AN339" s="154"/>
      <c r="AO339" s="173"/>
      <c r="AP339" s="173"/>
      <c r="AQ339" s="173"/>
      <c r="AR339" s="173"/>
      <c r="AS339" s="173"/>
      <c r="AT339" s="173"/>
      <c r="AU339" s="167"/>
      <c r="AV339" s="167"/>
      <c r="AW339" s="131"/>
      <c r="AX339" s="167"/>
      <c r="AY339" s="131"/>
      <c r="AZ339" s="131"/>
      <c r="BA339" s="131"/>
      <c r="BB339" s="167"/>
      <c r="BC339" s="167"/>
    </row>
    <row r="340" spans="1:55" s="168" customFormat="1" ht="31.5">
      <c r="A340" s="173" t="str">
        <f>A1205</f>
        <v>a)</v>
      </c>
      <c r="B340" s="174" t="str">
        <f t="shared" si="291"/>
        <v xml:space="preserve">Các xã, thôn thực hiện theo Quyết định số 652/QĐ-TTg ngày 28/5/2022 </v>
      </c>
      <c r="C340" s="173">
        <f t="shared" si="291"/>
        <v>0</v>
      </c>
      <c r="D340" s="154">
        <f t="shared" si="291"/>
        <v>15920</v>
      </c>
      <c r="E340" s="154">
        <f t="shared" si="291"/>
        <v>15920</v>
      </c>
      <c r="F340" s="154">
        <f t="shared" si="291"/>
        <v>0</v>
      </c>
      <c r="G340" s="154">
        <f t="shared" si="291"/>
        <v>0</v>
      </c>
      <c r="H340" s="154">
        <f t="shared" si="291"/>
        <v>15920</v>
      </c>
      <c r="I340" s="154">
        <f t="shared" si="291"/>
        <v>15920</v>
      </c>
      <c r="J340" s="154">
        <f t="shared" si="291"/>
        <v>0</v>
      </c>
      <c r="K340" s="154">
        <f t="shared" si="291"/>
        <v>15920</v>
      </c>
      <c r="L340" s="154">
        <f t="shared" si="291"/>
        <v>15920</v>
      </c>
      <c r="M340" s="154">
        <f t="shared" si="291"/>
        <v>0</v>
      </c>
      <c r="N340" s="154">
        <f t="shared" si="291"/>
        <v>0</v>
      </c>
      <c r="O340" s="154">
        <f t="shared" si="291"/>
        <v>0</v>
      </c>
      <c r="P340" s="154">
        <f t="shared" si="291"/>
        <v>0</v>
      </c>
      <c r="Q340" s="154">
        <f t="shared" si="291"/>
        <v>11144</v>
      </c>
      <c r="R340" s="154"/>
      <c r="S340" s="154"/>
      <c r="T340" s="154">
        <f t="shared" si="291"/>
        <v>0</v>
      </c>
      <c r="U340" s="154"/>
      <c r="V340" s="154"/>
      <c r="W340" s="154">
        <f t="shared" si="291"/>
        <v>4776</v>
      </c>
      <c r="X340" s="154"/>
      <c r="Y340" s="154"/>
      <c r="Z340" s="154">
        <f t="shared" si="291"/>
        <v>0</v>
      </c>
      <c r="AA340" s="154"/>
      <c r="AB340" s="154"/>
      <c r="AC340" s="154">
        <f t="shared" si="291"/>
        <v>0</v>
      </c>
      <c r="AD340" s="154"/>
      <c r="AE340" s="154"/>
      <c r="AF340" s="154">
        <f t="shared" si="291"/>
        <v>0</v>
      </c>
      <c r="AG340" s="154"/>
      <c r="AH340" s="154"/>
      <c r="AI340" s="154">
        <f t="shared" si="291"/>
        <v>0</v>
      </c>
      <c r="AJ340" s="154"/>
      <c r="AK340" s="154"/>
      <c r="AL340" s="154">
        <f t="shared" si="291"/>
        <v>0</v>
      </c>
      <c r="AM340" s="154"/>
      <c r="AN340" s="154"/>
      <c r="AO340" s="173"/>
      <c r="AP340" s="173"/>
      <c r="AQ340" s="173"/>
      <c r="AR340" s="173"/>
      <c r="AS340" s="173"/>
      <c r="AT340" s="173"/>
      <c r="AU340" s="167"/>
      <c r="AV340" s="167"/>
      <c r="AW340" s="131"/>
      <c r="AX340" s="167"/>
      <c r="AY340" s="131"/>
      <c r="AZ340" s="131"/>
      <c r="BA340" s="131"/>
      <c r="BB340" s="167"/>
      <c r="BC340" s="167"/>
    </row>
    <row r="341" spans="1:55" s="168" customFormat="1" ht="15.75">
      <c r="A341" s="173" t="str">
        <f>A1206</f>
        <v>a1)</v>
      </c>
      <c r="B341" s="174" t="str">
        <f t="shared" si="291"/>
        <v>Xã Mường Mươn</v>
      </c>
      <c r="C341" s="173">
        <f t="shared" si="291"/>
        <v>0</v>
      </c>
      <c r="D341" s="154">
        <f t="shared" si="291"/>
        <v>15920</v>
      </c>
      <c r="E341" s="154">
        <f t="shared" si="291"/>
        <v>15920</v>
      </c>
      <c r="F341" s="154">
        <f t="shared" si="291"/>
        <v>0</v>
      </c>
      <c r="G341" s="154">
        <f t="shared" si="291"/>
        <v>0</v>
      </c>
      <c r="H341" s="154">
        <f t="shared" si="291"/>
        <v>15920</v>
      </c>
      <c r="I341" s="154">
        <f t="shared" si="291"/>
        <v>15920</v>
      </c>
      <c r="J341" s="154">
        <f t="shared" si="291"/>
        <v>0</v>
      </c>
      <c r="K341" s="154">
        <f t="shared" si="291"/>
        <v>15920</v>
      </c>
      <c r="L341" s="154">
        <f t="shared" si="291"/>
        <v>15920</v>
      </c>
      <c r="M341" s="154">
        <f t="shared" si="291"/>
        <v>0</v>
      </c>
      <c r="N341" s="154">
        <f t="shared" si="291"/>
        <v>0</v>
      </c>
      <c r="O341" s="154">
        <f t="shared" si="291"/>
        <v>0</v>
      </c>
      <c r="P341" s="154">
        <f t="shared" si="291"/>
        <v>0</v>
      </c>
      <c r="Q341" s="154">
        <f t="shared" si="291"/>
        <v>11144</v>
      </c>
      <c r="R341" s="154"/>
      <c r="S341" s="154"/>
      <c r="T341" s="154">
        <f t="shared" si="291"/>
        <v>0</v>
      </c>
      <c r="U341" s="154"/>
      <c r="V341" s="154"/>
      <c r="W341" s="154">
        <f t="shared" si="291"/>
        <v>4776</v>
      </c>
      <c r="X341" s="154"/>
      <c r="Y341" s="154"/>
      <c r="Z341" s="154">
        <f t="shared" si="291"/>
        <v>0</v>
      </c>
      <c r="AA341" s="154"/>
      <c r="AB341" s="154"/>
      <c r="AC341" s="154">
        <f t="shared" si="291"/>
        <v>0</v>
      </c>
      <c r="AD341" s="154"/>
      <c r="AE341" s="154"/>
      <c r="AF341" s="154">
        <f t="shared" si="291"/>
        <v>0</v>
      </c>
      <c r="AG341" s="154"/>
      <c r="AH341" s="154"/>
      <c r="AI341" s="154">
        <f t="shared" si="291"/>
        <v>0</v>
      </c>
      <c r="AJ341" s="154"/>
      <c r="AK341" s="154"/>
      <c r="AL341" s="154">
        <f t="shared" si="291"/>
        <v>0</v>
      </c>
      <c r="AM341" s="154"/>
      <c r="AN341" s="154"/>
      <c r="AO341" s="173">
        <f t="shared" ref="AO341:AT341" si="292">AO1206</f>
        <v>0</v>
      </c>
      <c r="AP341" s="173">
        <f t="shared" si="292"/>
        <v>0</v>
      </c>
      <c r="AQ341" s="173">
        <f t="shared" si="292"/>
        <v>0</v>
      </c>
      <c r="AR341" s="173">
        <f t="shared" si="292"/>
        <v>0</v>
      </c>
      <c r="AS341" s="173">
        <f t="shared" si="292"/>
        <v>0</v>
      </c>
      <c r="AT341" s="173">
        <f t="shared" si="292"/>
        <v>0</v>
      </c>
      <c r="AU341" s="167"/>
      <c r="AV341" s="167"/>
      <c r="AW341" s="131"/>
      <c r="AX341" s="167"/>
      <c r="AY341" s="131"/>
      <c r="AZ341" s="131"/>
      <c r="BA341" s="131"/>
      <c r="BB341" s="167"/>
      <c r="BC341" s="167"/>
    </row>
    <row r="342" spans="1:55" s="168" customFormat="1" ht="15.75">
      <c r="A342" s="173" t="str">
        <f>A1208</f>
        <v>a2)</v>
      </c>
      <c r="B342" s="174" t="str">
        <f t="shared" ref="B342:AT342" si="293">B1208</f>
        <v>Các xã còn lại</v>
      </c>
      <c r="C342" s="173">
        <f t="shared" si="293"/>
        <v>0</v>
      </c>
      <c r="D342" s="154">
        <f t="shared" si="293"/>
        <v>0</v>
      </c>
      <c r="E342" s="154">
        <f t="shared" si="293"/>
        <v>0</v>
      </c>
      <c r="F342" s="154">
        <f t="shared" si="293"/>
        <v>0</v>
      </c>
      <c r="G342" s="154">
        <f t="shared" si="293"/>
        <v>0</v>
      </c>
      <c r="H342" s="154">
        <f t="shared" si="293"/>
        <v>0</v>
      </c>
      <c r="I342" s="154">
        <f t="shared" si="293"/>
        <v>0</v>
      </c>
      <c r="J342" s="154">
        <f t="shared" si="293"/>
        <v>0</v>
      </c>
      <c r="K342" s="154">
        <f t="shared" si="293"/>
        <v>0</v>
      </c>
      <c r="L342" s="154">
        <f t="shared" si="293"/>
        <v>0</v>
      </c>
      <c r="M342" s="154">
        <f t="shared" si="293"/>
        <v>0</v>
      </c>
      <c r="N342" s="154">
        <f>N1208</f>
        <v>0</v>
      </c>
      <c r="O342" s="154">
        <f t="shared" si="293"/>
        <v>0</v>
      </c>
      <c r="P342" s="154">
        <f t="shared" si="293"/>
        <v>0</v>
      </c>
      <c r="Q342" s="154">
        <f t="shared" si="293"/>
        <v>0</v>
      </c>
      <c r="R342" s="154"/>
      <c r="S342" s="154"/>
      <c r="T342" s="154">
        <f t="shared" si="293"/>
        <v>0</v>
      </c>
      <c r="U342" s="154"/>
      <c r="V342" s="154"/>
      <c r="W342" s="154">
        <f t="shared" si="293"/>
        <v>0</v>
      </c>
      <c r="X342" s="154"/>
      <c r="Y342" s="154"/>
      <c r="Z342" s="154">
        <f t="shared" si="293"/>
        <v>0</v>
      </c>
      <c r="AA342" s="154"/>
      <c r="AB342" s="154"/>
      <c r="AC342" s="154">
        <f t="shared" si="293"/>
        <v>0</v>
      </c>
      <c r="AD342" s="154"/>
      <c r="AE342" s="154"/>
      <c r="AF342" s="154">
        <f t="shared" si="293"/>
        <v>0</v>
      </c>
      <c r="AG342" s="154"/>
      <c r="AH342" s="154"/>
      <c r="AI342" s="154">
        <f t="shared" si="293"/>
        <v>0</v>
      </c>
      <c r="AJ342" s="154"/>
      <c r="AK342" s="154"/>
      <c r="AL342" s="154">
        <f t="shared" si="293"/>
        <v>0</v>
      </c>
      <c r="AM342" s="154"/>
      <c r="AN342" s="154"/>
      <c r="AO342" s="173">
        <f t="shared" si="293"/>
        <v>0</v>
      </c>
      <c r="AP342" s="173">
        <f t="shared" si="293"/>
        <v>0</v>
      </c>
      <c r="AQ342" s="173">
        <f t="shared" si="293"/>
        <v>0</v>
      </c>
      <c r="AR342" s="173">
        <f t="shared" si="293"/>
        <v>0</v>
      </c>
      <c r="AS342" s="173">
        <f t="shared" si="293"/>
        <v>0</v>
      </c>
      <c r="AT342" s="173">
        <f t="shared" si="293"/>
        <v>0</v>
      </c>
      <c r="AU342" s="167"/>
      <c r="AV342" s="167"/>
      <c r="AW342" s="131"/>
      <c r="AX342" s="167"/>
      <c r="AY342" s="131"/>
      <c r="AZ342" s="131"/>
      <c r="BA342" s="131"/>
      <c r="BB342" s="167"/>
      <c r="BC342" s="167"/>
    </row>
    <row r="343" spans="1:55" s="168" customFormat="1" ht="31.5">
      <c r="A343" s="173" t="str">
        <f>A1210</f>
        <v>III.3</v>
      </c>
      <c r="B343" s="174" t="str">
        <f t="shared" ref="B343:AU345" si="294">B1210</f>
        <v>Xây dựng mới xã chưa có đường giao thông đến trung tâm xã</v>
      </c>
      <c r="C343" s="173">
        <f t="shared" si="294"/>
        <v>0</v>
      </c>
      <c r="D343" s="154">
        <f t="shared" si="294"/>
        <v>0</v>
      </c>
      <c r="E343" s="154">
        <f t="shared" si="294"/>
        <v>0</v>
      </c>
      <c r="F343" s="154">
        <f t="shared" si="294"/>
        <v>0</v>
      </c>
      <c r="G343" s="154">
        <f t="shared" si="294"/>
        <v>0</v>
      </c>
      <c r="H343" s="154">
        <f t="shared" si="294"/>
        <v>0</v>
      </c>
      <c r="I343" s="154">
        <f t="shared" si="294"/>
        <v>0</v>
      </c>
      <c r="J343" s="154">
        <f t="shared" si="294"/>
        <v>0</v>
      </c>
      <c r="K343" s="154">
        <f t="shared" si="294"/>
        <v>0</v>
      </c>
      <c r="L343" s="154">
        <f t="shared" si="294"/>
        <v>0</v>
      </c>
      <c r="M343" s="154">
        <f t="shared" si="294"/>
        <v>0</v>
      </c>
      <c r="N343" s="154">
        <f t="shared" si="294"/>
        <v>0</v>
      </c>
      <c r="O343" s="154">
        <f t="shared" si="294"/>
        <v>0</v>
      </c>
      <c r="P343" s="154">
        <f t="shared" si="294"/>
        <v>0</v>
      </c>
      <c r="Q343" s="154">
        <f t="shared" si="294"/>
        <v>0</v>
      </c>
      <c r="R343" s="154"/>
      <c r="S343" s="154"/>
      <c r="T343" s="154">
        <f t="shared" si="294"/>
        <v>0</v>
      </c>
      <c r="U343" s="154"/>
      <c r="V343" s="154"/>
      <c r="W343" s="154">
        <f t="shared" si="294"/>
        <v>0</v>
      </c>
      <c r="X343" s="154"/>
      <c r="Y343" s="154"/>
      <c r="Z343" s="154">
        <f t="shared" si="294"/>
        <v>0</v>
      </c>
      <c r="AA343" s="154"/>
      <c r="AB343" s="154"/>
      <c r="AC343" s="154">
        <f t="shared" si="294"/>
        <v>0</v>
      </c>
      <c r="AD343" s="154"/>
      <c r="AE343" s="154"/>
      <c r="AF343" s="154">
        <f t="shared" si="294"/>
        <v>0</v>
      </c>
      <c r="AG343" s="154"/>
      <c r="AH343" s="154"/>
      <c r="AI343" s="154">
        <f t="shared" si="294"/>
        <v>0</v>
      </c>
      <c r="AJ343" s="154"/>
      <c r="AK343" s="154"/>
      <c r="AL343" s="154">
        <f t="shared" si="294"/>
        <v>0</v>
      </c>
      <c r="AM343" s="154"/>
      <c r="AN343" s="154"/>
      <c r="AO343" s="173">
        <f t="shared" si="294"/>
        <v>0</v>
      </c>
      <c r="AP343" s="173">
        <f t="shared" si="294"/>
        <v>0</v>
      </c>
      <c r="AQ343" s="173">
        <f t="shared" si="294"/>
        <v>0</v>
      </c>
      <c r="AR343" s="173">
        <f t="shared" si="294"/>
        <v>0</v>
      </c>
      <c r="AS343" s="173">
        <f t="shared" si="294"/>
        <v>0</v>
      </c>
      <c r="AT343" s="173">
        <f t="shared" si="294"/>
        <v>0</v>
      </c>
      <c r="AU343" s="173">
        <f t="shared" si="294"/>
        <v>0</v>
      </c>
      <c r="AV343" s="173"/>
      <c r="AW343" s="131"/>
      <c r="AX343" s="167"/>
      <c r="AY343" s="131"/>
      <c r="AZ343" s="131"/>
      <c r="BA343" s="131"/>
      <c r="BB343" s="167"/>
      <c r="BC343" s="167"/>
    </row>
    <row r="344" spans="1:55" s="168" customFormat="1" ht="15.75">
      <c r="A344" s="173" t="str">
        <f>A1211</f>
        <v>III.4</v>
      </c>
      <c r="B344" s="173" t="str">
        <f t="shared" si="294"/>
        <v>Xây dựng, cải tạo mạng lưới chợ vùng DTTS&amp;MN</v>
      </c>
      <c r="C344" s="173">
        <f t="shared" si="294"/>
        <v>0</v>
      </c>
      <c r="D344" s="154">
        <f t="shared" si="294"/>
        <v>0</v>
      </c>
      <c r="E344" s="154">
        <f t="shared" si="294"/>
        <v>0</v>
      </c>
      <c r="F344" s="154">
        <f t="shared" si="294"/>
        <v>0</v>
      </c>
      <c r="G344" s="154">
        <f t="shared" si="294"/>
        <v>0</v>
      </c>
      <c r="H344" s="154">
        <f t="shared" si="294"/>
        <v>0</v>
      </c>
      <c r="I344" s="154">
        <f t="shared" si="294"/>
        <v>0</v>
      </c>
      <c r="J344" s="154">
        <f t="shared" si="294"/>
        <v>0</v>
      </c>
      <c r="K344" s="154">
        <f t="shared" si="294"/>
        <v>0</v>
      </c>
      <c r="L344" s="154">
        <f t="shared" si="294"/>
        <v>0</v>
      </c>
      <c r="M344" s="154">
        <f t="shared" si="294"/>
        <v>0</v>
      </c>
      <c r="N344" s="154">
        <f t="shared" si="294"/>
        <v>0</v>
      </c>
      <c r="O344" s="154">
        <f t="shared" si="294"/>
        <v>0</v>
      </c>
      <c r="P344" s="154">
        <f t="shared" si="294"/>
        <v>0</v>
      </c>
      <c r="Q344" s="154">
        <f t="shared" si="294"/>
        <v>0</v>
      </c>
      <c r="R344" s="154"/>
      <c r="S344" s="154"/>
      <c r="T344" s="154">
        <f t="shared" si="294"/>
        <v>0</v>
      </c>
      <c r="U344" s="154"/>
      <c r="V344" s="154"/>
      <c r="W344" s="154">
        <f t="shared" si="294"/>
        <v>0</v>
      </c>
      <c r="X344" s="154"/>
      <c r="Y344" s="154"/>
      <c r="Z344" s="154">
        <f t="shared" si="294"/>
        <v>0</v>
      </c>
      <c r="AA344" s="154"/>
      <c r="AB344" s="154"/>
      <c r="AC344" s="154">
        <f t="shared" si="294"/>
        <v>0</v>
      </c>
      <c r="AD344" s="154"/>
      <c r="AE344" s="154"/>
      <c r="AF344" s="154">
        <f t="shared" si="294"/>
        <v>0</v>
      </c>
      <c r="AG344" s="154"/>
      <c r="AH344" s="154"/>
      <c r="AI344" s="154">
        <f t="shared" si="294"/>
        <v>0</v>
      </c>
      <c r="AJ344" s="154"/>
      <c r="AK344" s="154"/>
      <c r="AL344" s="154">
        <f t="shared" si="294"/>
        <v>0</v>
      </c>
      <c r="AM344" s="154"/>
      <c r="AN344" s="154"/>
      <c r="AO344" s="173"/>
      <c r="AP344" s="173"/>
      <c r="AQ344" s="173"/>
      <c r="AR344" s="173"/>
      <c r="AS344" s="173"/>
      <c r="AT344" s="173"/>
      <c r="AU344" s="167"/>
      <c r="AV344" s="167"/>
      <c r="AW344" s="131"/>
      <c r="AX344" s="167"/>
      <c r="AY344" s="131"/>
      <c r="AZ344" s="131"/>
      <c r="BA344" s="131"/>
      <c r="BB344" s="167"/>
      <c r="BC344" s="167"/>
    </row>
    <row r="345" spans="1:55" s="168" customFormat="1" ht="31.5">
      <c r="A345" s="173" t="str">
        <f>A1212</f>
        <v>IV</v>
      </c>
      <c r="B345" s="174" t="str">
        <f t="shared" si="294"/>
        <v>DỰ ÁN 5: Phát triển giáo dục đào tạo nâng cao chất lượng nguồn nhân lực</v>
      </c>
      <c r="C345" s="173">
        <f t="shared" si="294"/>
        <v>0</v>
      </c>
      <c r="D345" s="154">
        <f t="shared" si="294"/>
        <v>21303</v>
      </c>
      <c r="E345" s="154">
        <f t="shared" si="294"/>
        <v>21302.5</v>
      </c>
      <c r="F345" s="154">
        <f t="shared" si="294"/>
        <v>0</v>
      </c>
      <c r="G345" s="154">
        <f t="shared" si="294"/>
        <v>0</v>
      </c>
      <c r="H345" s="154">
        <f t="shared" si="294"/>
        <v>21302.5</v>
      </c>
      <c r="I345" s="154">
        <f t="shared" si="294"/>
        <v>21302.5</v>
      </c>
      <c r="J345" s="154">
        <f t="shared" si="294"/>
        <v>0</v>
      </c>
      <c r="K345" s="154">
        <f t="shared" si="294"/>
        <v>21302.5</v>
      </c>
      <c r="L345" s="154">
        <f t="shared" si="294"/>
        <v>21302.5</v>
      </c>
      <c r="M345" s="154">
        <f t="shared" si="294"/>
        <v>0</v>
      </c>
      <c r="N345" s="154">
        <f t="shared" si="294"/>
        <v>0</v>
      </c>
      <c r="O345" s="154">
        <f t="shared" si="294"/>
        <v>0</v>
      </c>
      <c r="P345" s="154">
        <f t="shared" si="294"/>
        <v>0</v>
      </c>
      <c r="Q345" s="154">
        <f t="shared" si="294"/>
        <v>12781.5</v>
      </c>
      <c r="R345" s="154"/>
      <c r="S345" s="154"/>
      <c r="T345" s="154">
        <f t="shared" si="294"/>
        <v>0</v>
      </c>
      <c r="U345" s="154"/>
      <c r="V345" s="154"/>
      <c r="W345" s="154">
        <f t="shared" si="294"/>
        <v>8521</v>
      </c>
      <c r="X345" s="154"/>
      <c r="Y345" s="154"/>
      <c r="Z345" s="154">
        <f t="shared" si="294"/>
        <v>0</v>
      </c>
      <c r="AA345" s="154"/>
      <c r="AB345" s="154"/>
      <c r="AC345" s="154">
        <f t="shared" si="294"/>
        <v>0</v>
      </c>
      <c r="AD345" s="154"/>
      <c r="AE345" s="154"/>
      <c r="AF345" s="154">
        <f t="shared" si="294"/>
        <v>0</v>
      </c>
      <c r="AG345" s="154"/>
      <c r="AH345" s="154"/>
      <c r="AI345" s="154">
        <f t="shared" si="294"/>
        <v>0</v>
      </c>
      <c r="AJ345" s="154"/>
      <c r="AK345" s="154"/>
      <c r="AL345" s="154">
        <f t="shared" si="294"/>
        <v>0</v>
      </c>
      <c r="AM345" s="154"/>
      <c r="AN345" s="154"/>
      <c r="AO345" s="173">
        <f t="shared" si="294"/>
        <v>0</v>
      </c>
      <c r="AP345" s="173">
        <f t="shared" si="294"/>
        <v>0</v>
      </c>
      <c r="AQ345" s="173">
        <f t="shared" si="294"/>
        <v>0</v>
      </c>
      <c r="AR345" s="173">
        <f t="shared" si="294"/>
        <v>0</v>
      </c>
      <c r="AS345" s="173">
        <f t="shared" si="294"/>
        <v>0</v>
      </c>
      <c r="AT345" s="173">
        <f t="shared" si="294"/>
        <v>0</v>
      </c>
      <c r="AU345" s="167"/>
      <c r="AV345" s="167"/>
      <c r="AW345" s="131"/>
      <c r="AX345" s="167"/>
      <c r="AY345" s="131"/>
      <c r="AZ345" s="131"/>
      <c r="BA345" s="131"/>
      <c r="BB345" s="167"/>
      <c r="BC345" s="167"/>
    </row>
    <row r="346" spans="1:55" s="168" customFormat="1" ht="31.5">
      <c r="A346" s="173" t="str">
        <f>A1214</f>
        <v>a)</v>
      </c>
      <c r="B346" s="174" t="str">
        <f t="shared" ref="B346:AL347" si="295">B1214</f>
        <v xml:space="preserve">Các xã, thôn thực hiện theo Quyết định số 652/QĐ-TTg ngày 28/5/2022 </v>
      </c>
      <c r="C346" s="173">
        <f t="shared" si="295"/>
        <v>0</v>
      </c>
      <c r="D346" s="154">
        <f t="shared" si="295"/>
        <v>0</v>
      </c>
      <c r="E346" s="154">
        <f t="shared" si="295"/>
        <v>0</v>
      </c>
      <c r="F346" s="154">
        <f t="shared" si="295"/>
        <v>0</v>
      </c>
      <c r="G346" s="154">
        <f t="shared" si="295"/>
        <v>0</v>
      </c>
      <c r="H346" s="154">
        <f t="shared" si="295"/>
        <v>0</v>
      </c>
      <c r="I346" s="154">
        <f t="shared" si="295"/>
        <v>0</v>
      </c>
      <c r="J346" s="154">
        <f t="shared" si="295"/>
        <v>0</v>
      </c>
      <c r="K346" s="154">
        <f t="shared" si="295"/>
        <v>0</v>
      </c>
      <c r="L346" s="154">
        <f t="shared" si="295"/>
        <v>0</v>
      </c>
      <c r="M346" s="154">
        <f t="shared" si="295"/>
        <v>0</v>
      </c>
      <c r="N346" s="154">
        <f t="shared" si="295"/>
        <v>0</v>
      </c>
      <c r="O346" s="154">
        <f t="shared" si="295"/>
        <v>0</v>
      </c>
      <c r="P346" s="154">
        <f t="shared" si="295"/>
        <v>0</v>
      </c>
      <c r="Q346" s="154">
        <f t="shared" si="295"/>
        <v>0</v>
      </c>
      <c r="R346" s="154"/>
      <c r="S346" s="154"/>
      <c r="T346" s="154">
        <f t="shared" si="295"/>
        <v>0</v>
      </c>
      <c r="U346" s="154"/>
      <c r="V346" s="154"/>
      <c r="W346" s="154">
        <f t="shared" si="295"/>
        <v>0</v>
      </c>
      <c r="X346" s="154"/>
      <c r="Y346" s="154"/>
      <c r="Z346" s="154">
        <f t="shared" si="295"/>
        <v>0</v>
      </c>
      <c r="AA346" s="154"/>
      <c r="AB346" s="154"/>
      <c r="AC346" s="154">
        <f t="shared" si="295"/>
        <v>0</v>
      </c>
      <c r="AD346" s="154"/>
      <c r="AE346" s="154"/>
      <c r="AF346" s="154">
        <f t="shared" si="295"/>
        <v>0</v>
      </c>
      <c r="AG346" s="154"/>
      <c r="AH346" s="154"/>
      <c r="AI346" s="154">
        <f t="shared" si="295"/>
        <v>0</v>
      </c>
      <c r="AJ346" s="154"/>
      <c r="AK346" s="154"/>
      <c r="AL346" s="154">
        <f t="shared" si="295"/>
        <v>0</v>
      </c>
      <c r="AM346" s="154"/>
      <c r="AN346" s="154"/>
      <c r="AO346" s="173"/>
      <c r="AP346" s="173"/>
      <c r="AQ346" s="173"/>
      <c r="AR346" s="173"/>
      <c r="AS346" s="173"/>
      <c r="AT346" s="173"/>
      <c r="AU346" s="167"/>
      <c r="AV346" s="167"/>
      <c r="AW346" s="131"/>
      <c r="AX346" s="167"/>
      <c r="AY346" s="131"/>
      <c r="AZ346" s="131"/>
      <c r="BA346" s="131"/>
      <c r="BB346" s="167"/>
      <c r="BC346" s="167"/>
    </row>
    <row r="347" spans="1:55" s="168" customFormat="1" ht="15.75">
      <c r="A347" s="173" t="str">
        <f>A1215</f>
        <v>b)</v>
      </c>
      <c r="B347" s="174" t="str">
        <f t="shared" si="295"/>
        <v>Các xã còn lại</v>
      </c>
      <c r="C347" s="173">
        <f t="shared" si="295"/>
        <v>0</v>
      </c>
      <c r="D347" s="154">
        <f t="shared" si="295"/>
        <v>21303</v>
      </c>
      <c r="E347" s="154">
        <f t="shared" si="295"/>
        <v>21302.5</v>
      </c>
      <c r="F347" s="154">
        <f t="shared" si="295"/>
        <v>0</v>
      </c>
      <c r="G347" s="154">
        <f t="shared" si="295"/>
        <v>0</v>
      </c>
      <c r="H347" s="154">
        <f t="shared" si="295"/>
        <v>21302.5</v>
      </c>
      <c r="I347" s="154">
        <f t="shared" si="295"/>
        <v>21302.5</v>
      </c>
      <c r="J347" s="154">
        <f t="shared" si="295"/>
        <v>0</v>
      </c>
      <c r="K347" s="154">
        <f t="shared" si="295"/>
        <v>21302.5</v>
      </c>
      <c r="L347" s="154">
        <f t="shared" si="295"/>
        <v>21302.5</v>
      </c>
      <c r="M347" s="154">
        <f t="shared" si="295"/>
        <v>0</v>
      </c>
      <c r="N347" s="154">
        <f t="shared" si="295"/>
        <v>0</v>
      </c>
      <c r="O347" s="154">
        <f t="shared" si="295"/>
        <v>0</v>
      </c>
      <c r="P347" s="154">
        <f t="shared" si="295"/>
        <v>0</v>
      </c>
      <c r="Q347" s="154">
        <f t="shared" si="295"/>
        <v>12781.5</v>
      </c>
      <c r="R347" s="154"/>
      <c r="S347" s="154"/>
      <c r="T347" s="154">
        <f t="shared" si="295"/>
        <v>0</v>
      </c>
      <c r="U347" s="154"/>
      <c r="V347" s="154"/>
      <c r="W347" s="154">
        <f t="shared" si="295"/>
        <v>8521</v>
      </c>
      <c r="X347" s="154"/>
      <c r="Y347" s="154"/>
      <c r="Z347" s="154">
        <f t="shared" si="295"/>
        <v>0</v>
      </c>
      <c r="AA347" s="154"/>
      <c r="AB347" s="154"/>
      <c r="AC347" s="154">
        <f t="shared" si="295"/>
        <v>0</v>
      </c>
      <c r="AD347" s="154"/>
      <c r="AE347" s="154"/>
      <c r="AF347" s="154">
        <f t="shared" si="295"/>
        <v>0</v>
      </c>
      <c r="AG347" s="154"/>
      <c r="AH347" s="154"/>
      <c r="AI347" s="154">
        <f t="shared" si="295"/>
        <v>0</v>
      </c>
      <c r="AJ347" s="154"/>
      <c r="AK347" s="154"/>
      <c r="AL347" s="154">
        <f t="shared" si="295"/>
        <v>0</v>
      </c>
      <c r="AM347" s="154"/>
      <c r="AN347" s="154"/>
      <c r="AO347" s="173"/>
      <c r="AP347" s="173"/>
      <c r="AQ347" s="173"/>
      <c r="AR347" s="173"/>
      <c r="AS347" s="173"/>
      <c r="AT347" s="173"/>
      <c r="AU347" s="167"/>
      <c r="AV347" s="167"/>
      <c r="AW347" s="131"/>
      <c r="AX347" s="167"/>
      <c r="AY347" s="131"/>
      <c r="AZ347" s="131"/>
      <c r="BA347" s="131"/>
      <c r="BB347" s="167"/>
      <c r="BC347" s="167"/>
    </row>
    <row r="348" spans="1:55" s="168" customFormat="1" ht="47.25">
      <c r="A348" s="173" t="str">
        <f>A1219</f>
        <v>IV</v>
      </c>
      <c r="B348" s="174" t="str">
        <f t="shared" ref="B348:AT350" si="296">B1219</f>
        <v>DỰ ÁN 6: Bảo tồn phát huy giá trị văn hóa truyền thống tốt đẹp của các dân tộc thiểu số gắn với phát triển du lịch</v>
      </c>
      <c r="C348" s="173">
        <f t="shared" si="296"/>
        <v>0</v>
      </c>
      <c r="D348" s="154">
        <f t="shared" si="296"/>
        <v>1375</v>
      </c>
      <c r="E348" s="154">
        <f t="shared" si="296"/>
        <v>1375</v>
      </c>
      <c r="F348" s="154">
        <f t="shared" si="296"/>
        <v>0</v>
      </c>
      <c r="G348" s="154">
        <f t="shared" si="296"/>
        <v>0</v>
      </c>
      <c r="H348" s="154">
        <f t="shared" si="296"/>
        <v>1375</v>
      </c>
      <c r="I348" s="154">
        <f t="shared" si="296"/>
        <v>1375</v>
      </c>
      <c r="J348" s="154">
        <f t="shared" si="296"/>
        <v>0</v>
      </c>
      <c r="K348" s="154">
        <f t="shared" si="296"/>
        <v>0</v>
      </c>
      <c r="L348" s="154">
        <f t="shared" si="296"/>
        <v>0</v>
      </c>
      <c r="M348" s="154">
        <f t="shared" si="296"/>
        <v>0</v>
      </c>
      <c r="N348" s="154">
        <f t="shared" si="296"/>
        <v>1375</v>
      </c>
      <c r="O348" s="154">
        <f t="shared" si="296"/>
        <v>1375</v>
      </c>
      <c r="P348" s="154">
        <f t="shared" si="296"/>
        <v>0</v>
      </c>
      <c r="Q348" s="154">
        <f t="shared" si="296"/>
        <v>0</v>
      </c>
      <c r="R348" s="154"/>
      <c r="S348" s="154"/>
      <c r="T348" s="154">
        <f t="shared" si="296"/>
        <v>0</v>
      </c>
      <c r="U348" s="154"/>
      <c r="V348" s="154"/>
      <c r="W348" s="154">
        <f t="shared" si="296"/>
        <v>1375</v>
      </c>
      <c r="X348" s="154"/>
      <c r="Y348" s="154"/>
      <c r="Z348" s="154">
        <f t="shared" si="296"/>
        <v>0</v>
      </c>
      <c r="AA348" s="154"/>
      <c r="AB348" s="154"/>
      <c r="AC348" s="154">
        <f t="shared" si="296"/>
        <v>0</v>
      </c>
      <c r="AD348" s="154"/>
      <c r="AE348" s="154"/>
      <c r="AF348" s="154">
        <f t="shared" si="296"/>
        <v>0</v>
      </c>
      <c r="AG348" s="154"/>
      <c r="AH348" s="154"/>
      <c r="AI348" s="154">
        <f t="shared" si="296"/>
        <v>0</v>
      </c>
      <c r="AJ348" s="154"/>
      <c r="AK348" s="154"/>
      <c r="AL348" s="154">
        <f t="shared" si="296"/>
        <v>0</v>
      </c>
      <c r="AM348" s="154"/>
      <c r="AN348" s="154"/>
      <c r="AO348" s="173">
        <f t="shared" si="296"/>
        <v>0</v>
      </c>
      <c r="AP348" s="173">
        <f t="shared" si="296"/>
        <v>0</v>
      </c>
      <c r="AQ348" s="173">
        <f t="shared" si="296"/>
        <v>0</v>
      </c>
      <c r="AR348" s="173">
        <f t="shared" si="296"/>
        <v>0</v>
      </c>
      <c r="AS348" s="173">
        <f t="shared" si="296"/>
        <v>0</v>
      </c>
      <c r="AT348" s="173">
        <f t="shared" si="296"/>
        <v>0</v>
      </c>
      <c r="AU348" s="167"/>
      <c r="AV348" s="167"/>
      <c r="AW348" s="131"/>
      <c r="AX348" s="167"/>
      <c r="AY348" s="131"/>
      <c r="AZ348" s="131"/>
      <c r="BA348" s="131"/>
      <c r="BB348" s="167"/>
      <c r="BC348" s="167"/>
    </row>
    <row r="349" spans="1:55" s="168" customFormat="1" ht="31.5">
      <c r="A349" s="173" t="str">
        <f>A1220</f>
        <v>a)</v>
      </c>
      <c r="B349" s="174" t="str">
        <f t="shared" si="296"/>
        <v xml:space="preserve">Các xã thực hiện theo Quyết định số 652/QĐ-TTg ngày 28/5/2022 </v>
      </c>
      <c r="C349" s="173">
        <f t="shared" si="296"/>
        <v>0</v>
      </c>
      <c r="D349" s="154">
        <f t="shared" si="296"/>
        <v>1375</v>
      </c>
      <c r="E349" s="154">
        <f t="shared" si="296"/>
        <v>1375</v>
      </c>
      <c r="F349" s="154">
        <f t="shared" si="296"/>
        <v>0</v>
      </c>
      <c r="G349" s="154">
        <f t="shared" si="296"/>
        <v>0</v>
      </c>
      <c r="H349" s="154">
        <f t="shared" si="296"/>
        <v>1375</v>
      </c>
      <c r="I349" s="154">
        <f t="shared" si="296"/>
        <v>1375</v>
      </c>
      <c r="J349" s="154">
        <f t="shared" si="296"/>
        <v>0</v>
      </c>
      <c r="K349" s="154">
        <f t="shared" si="296"/>
        <v>0</v>
      </c>
      <c r="L349" s="154">
        <f t="shared" si="296"/>
        <v>0</v>
      </c>
      <c r="M349" s="154">
        <f t="shared" si="296"/>
        <v>0</v>
      </c>
      <c r="N349" s="154">
        <f t="shared" si="296"/>
        <v>1375</v>
      </c>
      <c r="O349" s="154">
        <f t="shared" si="296"/>
        <v>1375</v>
      </c>
      <c r="P349" s="154">
        <f t="shared" si="296"/>
        <v>0</v>
      </c>
      <c r="Q349" s="154">
        <f t="shared" si="296"/>
        <v>0</v>
      </c>
      <c r="R349" s="154"/>
      <c r="S349" s="154"/>
      <c r="T349" s="154">
        <f t="shared" si="296"/>
        <v>0</v>
      </c>
      <c r="U349" s="154"/>
      <c r="V349" s="154"/>
      <c r="W349" s="154">
        <f t="shared" si="296"/>
        <v>1375</v>
      </c>
      <c r="X349" s="154"/>
      <c r="Y349" s="154"/>
      <c r="Z349" s="154">
        <f t="shared" si="296"/>
        <v>0</v>
      </c>
      <c r="AA349" s="154"/>
      <c r="AB349" s="154"/>
      <c r="AC349" s="154">
        <f t="shared" si="296"/>
        <v>0</v>
      </c>
      <c r="AD349" s="154"/>
      <c r="AE349" s="154"/>
      <c r="AF349" s="154">
        <f t="shared" si="296"/>
        <v>0</v>
      </c>
      <c r="AG349" s="154"/>
      <c r="AH349" s="154"/>
      <c r="AI349" s="154">
        <f t="shared" si="296"/>
        <v>0</v>
      </c>
      <c r="AJ349" s="154"/>
      <c r="AK349" s="154"/>
      <c r="AL349" s="154">
        <f t="shared" si="296"/>
        <v>0</v>
      </c>
      <c r="AM349" s="154"/>
      <c r="AN349" s="154"/>
      <c r="AO349" s="173">
        <f t="shared" si="296"/>
        <v>0</v>
      </c>
      <c r="AP349" s="173">
        <f t="shared" si="296"/>
        <v>0</v>
      </c>
      <c r="AQ349" s="173">
        <f t="shared" si="296"/>
        <v>0</v>
      </c>
      <c r="AR349" s="173">
        <f t="shared" si="296"/>
        <v>0</v>
      </c>
      <c r="AS349" s="173">
        <f t="shared" si="296"/>
        <v>0</v>
      </c>
      <c r="AT349" s="173">
        <f t="shared" si="296"/>
        <v>0</v>
      </c>
      <c r="AU349" s="167"/>
      <c r="AV349" s="167"/>
      <c r="AW349" s="131"/>
      <c r="AX349" s="167"/>
      <c r="AY349" s="131"/>
      <c r="AZ349" s="131"/>
      <c r="BA349" s="131"/>
      <c r="BB349" s="167"/>
      <c r="BC349" s="167"/>
    </row>
    <row r="350" spans="1:55" s="168" customFormat="1" ht="15.75">
      <c r="A350" s="173" t="str">
        <f>A1221</f>
        <v>a1)</v>
      </c>
      <c r="B350" s="174" t="str">
        <f t="shared" si="296"/>
        <v>Xã Pa Ham</v>
      </c>
      <c r="C350" s="173">
        <f t="shared" si="296"/>
        <v>0</v>
      </c>
      <c r="D350" s="154">
        <f t="shared" si="296"/>
        <v>1375</v>
      </c>
      <c r="E350" s="154">
        <f t="shared" si="296"/>
        <v>1375</v>
      </c>
      <c r="F350" s="154">
        <f t="shared" si="296"/>
        <v>0</v>
      </c>
      <c r="G350" s="154">
        <f t="shared" si="296"/>
        <v>0</v>
      </c>
      <c r="H350" s="154">
        <f t="shared" si="296"/>
        <v>1375</v>
      </c>
      <c r="I350" s="154">
        <f t="shared" si="296"/>
        <v>1375</v>
      </c>
      <c r="J350" s="154">
        <f t="shared" si="296"/>
        <v>0</v>
      </c>
      <c r="K350" s="154">
        <f t="shared" si="296"/>
        <v>0</v>
      </c>
      <c r="L350" s="154">
        <f t="shared" si="296"/>
        <v>0</v>
      </c>
      <c r="M350" s="154">
        <f t="shared" si="296"/>
        <v>0</v>
      </c>
      <c r="N350" s="154">
        <f t="shared" si="296"/>
        <v>1375</v>
      </c>
      <c r="O350" s="154">
        <f t="shared" si="296"/>
        <v>1375</v>
      </c>
      <c r="P350" s="154">
        <f t="shared" si="296"/>
        <v>0</v>
      </c>
      <c r="Q350" s="154">
        <f t="shared" si="296"/>
        <v>0</v>
      </c>
      <c r="R350" s="154"/>
      <c r="S350" s="154"/>
      <c r="T350" s="154">
        <f t="shared" si="296"/>
        <v>0</v>
      </c>
      <c r="U350" s="154"/>
      <c r="V350" s="154"/>
      <c r="W350" s="154">
        <f t="shared" si="296"/>
        <v>1375</v>
      </c>
      <c r="X350" s="154"/>
      <c r="Y350" s="154"/>
      <c r="Z350" s="154">
        <f t="shared" si="296"/>
        <v>0</v>
      </c>
      <c r="AA350" s="154"/>
      <c r="AB350" s="154"/>
      <c r="AC350" s="154">
        <f t="shared" si="296"/>
        <v>0</v>
      </c>
      <c r="AD350" s="154"/>
      <c r="AE350" s="154"/>
      <c r="AF350" s="154">
        <f t="shared" si="296"/>
        <v>0</v>
      </c>
      <c r="AG350" s="154"/>
      <c r="AH350" s="154"/>
      <c r="AI350" s="154">
        <f t="shared" si="296"/>
        <v>0</v>
      </c>
      <c r="AJ350" s="154"/>
      <c r="AK350" s="154"/>
      <c r="AL350" s="154">
        <f t="shared" si="296"/>
        <v>0</v>
      </c>
      <c r="AM350" s="154"/>
      <c r="AN350" s="154"/>
      <c r="AO350" s="173">
        <f t="shared" si="296"/>
        <v>0</v>
      </c>
      <c r="AP350" s="173">
        <f t="shared" si="296"/>
        <v>0</v>
      </c>
      <c r="AQ350" s="173">
        <f t="shared" si="296"/>
        <v>0</v>
      </c>
      <c r="AR350" s="173">
        <f t="shared" si="296"/>
        <v>0</v>
      </c>
      <c r="AS350" s="173">
        <f t="shared" si="296"/>
        <v>0</v>
      </c>
      <c r="AT350" s="173">
        <f t="shared" si="296"/>
        <v>0</v>
      </c>
      <c r="AU350" s="167"/>
      <c r="AV350" s="167"/>
      <c r="AW350" s="131"/>
      <c r="AX350" s="167"/>
      <c r="AY350" s="131"/>
      <c r="AZ350" s="131"/>
      <c r="BA350" s="131"/>
      <c r="BB350" s="167"/>
      <c r="BC350" s="167"/>
    </row>
    <row r="351" spans="1:55" s="168" customFormat="1" ht="15.75">
      <c r="A351" s="173" t="str">
        <f>A1223</f>
        <v>b)</v>
      </c>
      <c r="B351" s="174" t="str">
        <f t="shared" ref="B351:AT351" si="297">B1223</f>
        <v>Các xã còn lại</v>
      </c>
      <c r="C351" s="173">
        <f t="shared" si="297"/>
        <v>0</v>
      </c>
      <c r="D351" s="154">
        <f t="shared" si="297"/>
        <v>0</v>
      </c>
      <c r="E351" s="154">
        <f t="shared" si="297"/>
        <v>0</v>
      </c>
      <c r="F351" s="154">
        <f t="shared" si="297"/>
        <v>0</v>
      </c>
      <c r="G351" s="154">
        <f t="shared" si="297"/>
        <v>0</v>
      </c>
      <c r="H351" s="154">
        <f t="shared" si="297"/>
        <v>0</v>
      </c>
      <c r="I351" s="154">
        <f t="shared" si="297"/>
        <v>0</v>
      </c>
      <c r="J351" s="154">
        <f t="shared" si="297"/>
        <v>0</v>
      </c>
      <c r="K351" s="154">
        <f t="shared" si="297"/>
        <v>0</v>
      </c>
      <c r="L351" s="154">
        <f t="shared" si="297"/>
        <v>0</v>
      </c>
      <c r="M351" s="154">
        <f t="shared" si="297"/>
        <v>0</v>
      </c>
      <c r="N351" s="154">
        <f t="shared" si="297"/>
        <v>0</v>
      </c>
      <c r="O351" s="154">
        <f t="shared" si="297"/>
        <v>0</v>
      </c>
      <c r="P351" s="154">
        <f t="shared" si="297"/>
        <v>0</v>
      </c>
      <c r="Q351" s="154">
        <f t="shared" si="297"/>
        <v>0</v>
      </c>
      <c r="R351" s="154"/>
      <c r="S351" s="154"/>
      <c r="T351" s="154">
        <f t="shared" si="297"/>
        <v>0</v>
      </c>
      <c r="U351" s="154"/>
      <c r="V351" s="154"/>
      <c r="W351" s="154">
        <f t="shared" si="297"/>
        <v>0</v>
      </c>
      <c r="X351" s="154"/>
      <c r="Y351" s="154"/>
      <c r="Z351" s="154">
        <f t="shared" si="297"/>
        <v>0</v>
      </c>
      <c r="AA351" s="154"/>
      <c r="AB351" s="154"/>
      <c r="AC351" s="154">
        <f t="shared" si="297"/>
        <v>0</v>
      </c>
      <c r="AD351" s="154"/>
      <c r="AE351" s="154"/>
      <c r="AF351" s="154">
        <f t="shared" si="297"/>
        <v>0</v>
      </c>
      <c r="AG351" s="154"/>
      <c r="AH351" s="154"/>
      <c r="AI351" s="154">
        <f t="shared" si="297"/>
        <v>0</v>
      </c>
      <c r="AJ351" s="154"/>
      <c r="AK351" s="154"/>
      <c r="AL351" s="154">
        <f t="shared" si="297"/>
        <v>0</v>
      </c>
      <c r="AM351" s="154"/>
      <c r="AN351" s="154"/>
      <c r="AO351" s="173">
        <f t="shared" si="297"/>
        <v>0</v>
      </c>
      <c r="AP351" s="173">
        <f t="shared" si="297"/>
        <v>0</v>
      </c>
      <c r="AQ351" s="173">
        <f t="shared" si="297"/>
        <v>0</v>
      </c>
      <c r="AR351" s="173">
        <f t="shared" si="297"/>
        <v>0</v>
      </c>
      <c r="AS351" s="173">
        <f t="shared" si="297"/>
        <v>0</v>
      </c>
      <c r="AT351" s="173">
        <f t="shared" si="297"/>
        <v>0</v>
      </c>
      <c r="AU351" s="167"/>
      <c r="AV351" s="167"/>
      <c r="AW351" s="131"/>
      <c r="AX351" s="167"/>
      <c r="AY351" s="131"/>
      <c r="AZ351" s="131"/>
      <c r="BA351" s="131"/>
      <c r="BB351" s="167"/>
      <c r="BC351" s="167"/>
    </row>
    <row r="352" spans="1:55" s="165" customFormat="1" ht="15.75">
      <c r="A352" s="162" t="s">
        <v>109</v>
      </c>
      <c r="B352" s="179" t="str">
        <f>B1227</f>
        <v>HUYỆN TỦA CHÙA</v>
      </c>
      <c r="C352" s="179">
        <f t="shared" ref="C352:AT352" si="298">C1227</f>
        <v>0</v>
      </c>
      <c r="D352" s="163">
        <f t="shared" si="298"/>
        <v>275930.41700000002</v>
      </c>
      <c r="E352" s="163">
        <f t="shared" si="298"/>
        <v>262074</v>
      </c>
      <c r="F352" s="163">
        <f t="shared" si="298"/>
        <v>0</v>
      </c>
      <c r="G352" s="163">
        <f t="shared" si="298"/>
        <v>0</v>
      </c>
      <c r="H352" s="163">
        <f t="shared" si="298"/>
        <v>271123.75699999998</v>
      </c>
      <c r="I352" s="163">
        <f t="shared" si="298"/>
        <v>262073.34</v>
      </c>
      <c r="J352" s="163">
        <f t="shared" si="298"/>
        <v>9050.4169999999995</v>
      </c>
      <c r="K352" s="163">
        <f t="shared" si="298"/>
        <v>81065</v>
      </c>
      <c r="L352" s="163">
        <f t="shared" si="298"/>
        <v>81065</v>
      </c>
      <c r="M352" s="163">
        <f t="shared" si="298"/>
        <v>0</v>
      </c>
      <c r="N352" s="163">
        <f t="shared" si="298"/>
        <v>190058.75699999998</v>
      </c>
      <c r="O352" s="163">
        <f t="shared" si="298"/>
        <v>181008.34</v>
      </c>
      <c r="P352" s="163">
        <f t="shared" si="298"/>
        <v>9050.4169999999995</v>
      </c>
      <c r="Q352" s="163">
        <f t="shared" si="298"/>
        <v>31495</v>
      </c>
      <c r="R352" s="163"/>
      <c r="S352" s="163"/>
      <c r="T352" s="163">
        <f t="shared" si="298"/>
        <v>0</v>
      </c>
      <c r="U352" s="163"/>
      <c r="V352" s="163"/>
      <c r="W352" s="163">
        <f t="shared" si="298"/>
        <v>78843</v>
      </c>
      <c r="X352" s="163"/>
      <c r="Y352" s="163"/>
      <c r="Z352" s="163">
        <f t="shared" si="298"/>
        <v>0</v>
      </c>
      <c r="AA352" s="163"/>
      <c r="AB352" s="163"/>
      <c r="AC352" s="163">
        <f t="shared" si="298"/>
        <v>76134</v>
      </c>
      <c r="AD352" s="163"/>
      <c r="AE352" s="163"/>
      <c r="AF352" s="163">
        <f t="shared" si="298"/>
        <v>0</v>
      </c>
      <c r="AG352" s="163"/>
      <c r="AH352" s="163"/>
      <c r="AI352" s="163">
        <f t="shared" si="298"/>
        <v>75601.34</v>
      </c>
      <c r="AJ352" s="163"/>
      <c r="AK352" s="163"/>
      <c r="AL352" s="163">
        <f t="shared" si="298"/>
        <v>0</v>
      </c>
      <c r="AM352" s="163"/>
      <c r="AN352" s="163"/>
      <c r="AO352" s="163">
        <f t="shared" si="298"/>
        <v>0</v>
      </c>
      <c r="AP352" s="163">
        <f t="shared" si="298"/>
        <v>0</v>
      </c>
      <c r="AQ352" s="163">
        <f t="shared" si="298"/>
        <v>0</v>
      </c>
      <c r="AR352" s="163">
        <f t="shared" si="298"/>
        <v>1</v>
      </c>
      <c r="AS352" s="163">
        <f t="shared" si="298"/>
        <v>0</v>
      </c>
      <c r="AT352" s="163">
        <f t="shared" si="298"/>
        <v>0</v>
      </c>
      <c r="AU352" s="162"/>
      <c r="AV352" s="162"/>
      <c r="AW352" s="160"/>
      <c r="AX352" s="162"/>
      <c r="AY352" s="160"/>
      <c r="AZ352" s="160"/>
      <c r="BA352" s="160"/>
      <c r="BB352" s="162"/>
      <c r="BC352" s="162"/>
    </row>
    <row r="353" spans="1:55" s="165" customFormat="1" ht="31.5">
      <c r="A353" s="147" t="s">
        <v>612</v>
      </c>
      <c r="B353" s="158" t="s">
        <v>613</v>
      </c>
      <c r="C353" s="179"/>
      <c r="D353" s="163">
        <f>D364+D370+D374+D386+D392+D395</f>
        <v>170283</v>
      </c>
      <c r="E353" s="163">
        <f t="shared" ref="E353:M353" si="299">E364+E370+E374+E386+E392+E395</f>
        <v>170283</v>
      </c>
      <c r="F353" s="163">
        <f t="shared" si="299"/>
        <v>0</v>
      </c>
      <c r="G353" s="163">
        <f t="shared" si="299"/>
        <v>0</v>
      </c>
      <c r="H353" s="163">
        <f t="shared" si="299"/>
        <v>170282.94</v>
      </c>
      <c r="I353" s="163">
        <f t="shared" si="299"/>
        <v>170282.94</v>
      </c>
      <c r="J353" s="163">
        <f t="shared" si="299"/>
        <v>0</v>
      </c>
      <c r="K353" s="163">
        <f t="shared" si="299"/>
        <v>81065</v>
      </c>
      <c r="L353" s="163">
        <f t="shared" si="299"/>
        <v>81065</v>
      </c>
      <c r="M353" s="163">
        <f t="shared" si="299"/>
        <v>0</v>
      </c>
      <c r="N353" s="163">
        <f>N364+N370+N374+N386+N392+N395</f>
        <v>89217.94</v>
      </c>
      <c r="O353" s="163">
        <f t="shared" ref="O353:AL353" si="300">O364+O370+O374+O386+O392+O395</f>
        <v>89217.94</v>
      </c>
      <c r="P353" s="163">
        <f t="shared" si="300"/>
        <v>0</v>
      </c>
      <c r="Q353" s="163">
        <f t="shared" si="300"/>
        <v>31495</v>
      </c>
      <c r="R353" s="163"/>
      <c r="S353" s="163"/>
      <c r="T353" s="163">
        <f t="shared" si="300"/>
        <v>0</v>
      </c>
      <c r="U353" s="163"/>
      <c r="V353" s="163"/>
      <c r="W353" s="163">
        <f t="shared" si="300"/>
        <v>58093</v>
      </c>
      <c r="X353" s="163"/>
      <c r="Y353" s="163"/>
      <c r="Z353" s="163">
        <f t="shared" si="300"/>
        <v>0</v>
      </c>
      <c r="AA353" s="163"/>
      <c r="AB353" s="163"/>
      <c r="AC353" s="163">
        <f t="shared" si="300"/>
        <v>46333</v>
      </c>
      <c r="AD353" s="163"/>
      <c r="AE353" s="163"/>
      <c r="AF353" s="163">
        <f t="shared" si="300"/>
        <v>0</v>
      </c>
      <c r="AG353" s="163"/>
      <c r="AH353" s="163"/>
      <c r="AI353" s="163">
        <f t="shared" si="300"/>
        <v>34361.94</v>
      </c>
      <c r="AJ353" s="163"/>
      <c r="AK353" s="163"/>
      <c r="AL353" s="163">
        <f t="shared" si="300"/>
        <v>0</v>
      </c>
      <c r="AM353" s="163"/>
      <c r="AN353" s="163"/>
      <c r="AO353" s="163"/>
      <c r="AP353" s="163"/>
      <c r="AQ353" s="163"/>
      <c r="AR353" s="163"/>
      <c r="AS353" s="163"/>
      <c r="AT353" s="163"/>
      <c r="AU353" s="162"/>
      <c r="AV353" s="162"/>
      <c r="AW353" s="160"/>
      <c r="AX353" s="162"/>
      <c r="AY353" s="160"/>
      <c r="AZ353" s="160"/>
      <c r="BA353" s="160"/>
      <c r="BB353" s="162"/>
      <c r="BC353" s="162"/>
    </row>
    <row r="354" spans="1:55" s="168" customFormat="1" ht="15.75">
      <c r="A354" s="128">
        <v>1</v>
      </c>
      <c r="B354" s="180" t="s">
        <v>663</v>
      </c>
      <c r="C354" s="180"/>
      <c r="D354" s="154">
        <f>D371+D375+D393</f>
        <v>57200</v>
      </c>
      <c r="E354" s="154">
        <f t="shared" ref="E354:M354" si="301">E371+E375+E393</f>
        <v>57200</v>
      </c>
      <c r="F354" s="154">
        <f t="shared" si="301"/>
        <v>0</v>
      </c>
      <c r="G354" s="154">
        <f t="shared" si="301"/>
        <v>0</v>
      </c>
      <c r="H354" s="154">
        <f t="shared" si="301"/>
        <v>57200</v>
      </c>
      <c r="I354" s="154">
        <f t="shared" si="301"/>
        <v>57200</v>
      </c>
      <c r="J354" s="154">
        <f t="shared" si="301"/>
        <v>0</v>
      </c>
      <c r="K354" s="154">
        <f t="shared" si="301"/>
        <v>20022</v>
      </c>
      <c r="L354" s="154">
        <f t="shared" si="301"/>
        <v>20022</v>
      </c>
      <c r="M354" s="154">
        <f t="shared" si="301"/>
        <v>0</v>
      </c>
      <c r="N354" s="154">
        <f>N371+N375+N393</f>
        <v>37178</v>
      </c>
      <c r="O354" s="154">
        <f t="shared" ref="O354:AL354" si="302">O371+O375+O393</f>
        <v>37178</v>
      </c>
      <c r="P354" s="154">
        <f t="shared" si="302"/>
        <v>0</v>
      </c>
      <c r="Q354" s="154">
        <f t="shared" si="302"/>
        <v>0</v>
      </c>
      <c r="R354" s="154"/>
      <c r="S354" s="154"/>
      <c r="T354" s="154">
        <f t="shared" si="302"/>
        <v>0</v>
      </c>
      <c r="U354" s="154"/>
      <c r="V354" s="154"/>
      <c r="W354" s="154">
        <f t="shared" si="302"/>
        <v>24445</v>
      </c>
      <c r="X354" s="154"/>
      <c r="Y354" s="154"/>
      <c r="Z354" s="154">
        <f t="shared" si="302"/>
        <v>0</v>
      </c>
      <c r="AA354" s="154"/>
      <c r="AB354" s="154"/>
      <c r="AC354" s="154">
        <f t="shared" si="302"/>
        <v>21433</v>
      </c>
      <c r="AD354" s="154"/>
      <c r="AE354" s="154"/>
      <c r="AF354" s="154">
        <f t="shared" si="302"/>
        <v>0</v>
      </c>
      <c r="AG354" s="154"/>
      <c r="AH354" s="154"/>
      <c r="AI354" s="154">
        <f t="shared" si="302"/>
        <v>11322</v>
      </c>
      <c r="AJ354" s="154"/>
      <c r="AK354" s="154"/>
      <c r="AL354" s="154">
        <f t="shared" si="302"/>
        <v>0</v>
      </c>
      <c r="AM354" s="154"/>
      <c r="AN354" s="154"/>
      <c r="AO354" s="154"/>
      <c r="AP354" s="154"/>
      <c r="AQ354" s="154"/>
      <c r="AR354" s="154"/>
      <c r="AS354" s="154"/>
      <c r="AT354" s="154"/>
      <c r="AU354" s="167"/>
      <c r="AV354" s="167"/>
      <c r="AW354" s="131"/>
      <c r="AX354" s="167"/>
      <c r="AY354" s="131"/>
      <c r="AZ354" s="131"/>
      <c r="BA354" s="131"/>
      <c r="BB354" s="167"/>
      <c r="BC354" s="167"/>
    </row>
    <row r="355" spans="1:55" s="168" customFormat="1" ht="15.75">
      <c r="A355" s="128">
        <v>2</v>
      </c>
      <c r="B355" s="180" t="s">
        <v>664</v>
      </c>
      <c r="C355" s="180"/>
      <c r="D355" s="154">
        <f>D376+D387+D399</f>
        <v>32046</v>
      </c>
      <c r="E355" s="154">
        <f t="shared" ref="E355:M355" si="303">E376+E387+E399</f>
        <v>32046</v>
      </c>
      <c r="F355" s="154">
        <f t="shared" si="303"/>
        <v>0</v>
      </c>
      <c r="G355" s="154">
        <f t="shared" si="303"/>
        <v>0</v>
      </c>
      <c r="H355" s="154">
        <f t="shared" si="303"/>
        <v>32046</v>
      </c>
      <c r="I355" s="154">
        <f t="shared" si="303"/>
        <v>32046</v>
      </c>
      <c r="J355" s="154">
        <f t="shared" si="303"/>
        <v>0</v>
      </c>
      <c r="K355" s="154">
        <f t="shared" si="303"/>
        <v>14990</v>
      </c>
      <c r="L355" s="154">
        <f t="shared" si="303"/>
        <v>14990</v>
      </c>
      <c r="M355" s="154">
        <f t="shared" si="303"/>
        <v>0</v>
      </c>
      <c r="N355" s="154">
        <f>N376+N387+N399</f>
        <v>17056</v>
      </c>
      <c r="O355" s="154">
        <f t="shared" ref="O355:AT355" si="304">O376+O387+O399</f>
        <v>17056</v>
      </c>
      <c r="P355" s="154">
        <f t="shared" si="304"/>
        <v>0</v>
      </c>
      <c r="Q355" s="154">
        <f t="shared" si="304"/>
        <v>7495</v>
      </c>
      <c r="R355" s="154"/>
      <c r="S355" s="154"/>
      <c r="T355" s="154">
        <f t="shared" si="304"/>
        <v>0</v>
      </c>
      <c r="U355" s="154"/>
      <c r="V355" s="154"/>
      <c r="W355" s="154">
        <f t="shared" si="304"/>
        <v>7495</v>
      </c>
      <c r="X355" s="154"/>
      <c r="Y355" s="154"/>
      <c r="Z355" s="154">
        <f t="shared" si="304"/>
        <v>0</v>
      </c>
      <c r="AA355" s="154"/>
      <c r="AB355" s="154"/>
      <c r="AC355" s="154">
        <f t="shared" si="304"/>
        <v>10000</v>
      </c>
      <c r="AD355" s="154"/>
      <c r="AE355" s="154"/>
      <c r="AF355" s="154">
        <f t="shared" si="304"/>
        <v>0</v>
      </c>
      <c r="AG355" s="154"/>
      <c r="AH355" s="154"/>
      <c r="AI355" s="154">
        <f t="shared" si="304"/>
        <v>7056</v>
      </c>
      <c r="AJ355" s="154"/>
      <c r="AK355" s="154"/>
      <c r="AL355" s="154">
        <f t="shared" si="304"/>
        <v>0</v>
      </c>
      <c r="AM355" s="154"/>
      <c r="AN355" s="154"/>
      <c r="AO355" s="154">
        <f t="shared" si="304"/>
        <v>0</v>
      </c>
      <c r="AP355" s="154">
        <f t="shared" si="304"/>
        <v>0</v>
      </c>
      <c r="AQ355" s="154">
        <f t="shared" si="304"/>
        <v>0</v>
      </c>
      <c r="AR355" s="154">
        <f t="shared" si="304"/>
        <v>0</v>
      </c>
      <c r="AS355" s="154">
        <f t="shared" si="304"/>
        <v>0</v>
      </c>
      <c r="AT355" s="154">
        <f t="shared" si="304"/>
        <v>0</v>
      </c>
      <c r="AU355" s="167"/>
      <c r="AV355" s="167"/>
      <c r="AW355" s="131"/>
      <c r="AX355" s="167"/>
      <c r="AY355" s="131"/>
      <c r="AZ355" s="131"/>
      <c r="BA355" s="131"/>
      <c r="BB355" s="167"/>
      <c r="BC355" s="167"/>
    </row>
    <row r="356" spans="1:55" s="168" customFormat="1" ht="15.75">
      <c r="A356" s="128">
        <v>3</v>
      </c>
      <c r="B356" s="180" t="s">
        <v>665</v>
      </c>
      <c r="C356" s="180"/>
      <c r="D356" s="154">
        <f>D366+D377+D396</f>
        <v>22353</v>
      </c>
      <c r="E356" s="154">
        <f t="shared" ref="E356:M356" si="305">E366+E377+E396</f>
        <v>22353</v>
      </c>
      <c r="F356" s="154">
        <f t="shared" si="305"/>
        <v>0</v>
      </c>
      <c r="G356" s="154">
        <f t="shared" si="305"/>
        <v>0</v>
      </c>
      <c r="H356" s="154">
        <f t="shared" si="305"/>
        <v>22352.940000000002</v>
      </c>
      <c r="I356" s="154">
        <f t="shared" si="305"/>
        <v>22352.940000000002</v>
      </c>
      <c r="J356" s="154">
        <f t="shared" si="305"/>
        <v>0</v>
      </c>
      <c r="K356" s="154">
        <f t="shared" si="305"/>
        <v>12853</v>
      </c>
      <c r="L356" s="154">
        <f t="shared" si="305"/>
        <v>12853</v>
      </c>
      <c r="M356" s="154">
        <f t="shared" si="305"/>
        <v>0</v>
      </c>
      <c r="N356" s="154">
        <f>N366+N377+N396</f>
        <v>9499.94</v>
      </c>
      <c r="O356" s="154">
        <f t="shared" ref="O356:AT356" si="306">O366+O377+O396</f>
        <v>9499.94</v>
      </c>
      <c r="P356" s="154">
        <f t="shared" si="306"/>
        <v>0</v>
      </c>
      <c r="Q356" s="154">
        <f t="shared" si="306"/>
        <v>7000</v>
      </c>
      <c r="R356" s="154"/>
      <c r="S356" s="154"/>
      <c r="T356" s="154">
        <f t="shared" si="306"/>
        <v>0</v>
      </c>
      <c r="U356" s="154"/>
      <c r="V356" s="154"/>
      <c r="W356" s="154">
        <f t="shared" si="306"/>
        <v>5853</v>
      </c>
      <c r="X356" s="154"/>
      <c r="Y356" s="154"/>
      <c r="Z356" s="154">
        <f t="shared" si="306"/>
        <v>0</v>
      </c>
      <c r="AA356" s="154"/>
      <c r="AB356" s="154"/>
      <c r="AC356" s="154">
        <f t="shared" si="306"/>
        <v>4000</v>
      </c>
      <c r="AD356" s="154"/>
      <c r="AE356" s="154"/>
      <c r="AF356" s="154">
        <f t="shared" si="306"/>
        <v>0</v>
      </c>
      <c r="AG356" s="154"/>
      <c r="AH356" s="154"/>
      <c r="AI356" s="154">
        <f t="shared" si="306"/>
        <v>5499.9400000000005</v>
      </c>
      <c r="AJ356" s="154"/>
      <c r="AK356" s="154"/>
      <c r="AL356" s="154">
        <f t="shared" si="306"/>
        <v>0</v>
      </c>
      <c r="AM356" s="154"/>
      <c r="AN356" s="154"/>
      <c r="AO356" s="154">
        <f t="shared" si="306"/>
        <v>0</v>
      </c>
      <c r="AP356" s="154">
        <f t="shared" si="306"/>
        <v>0</v>
      </c>
      <c r="AQ356" s="154">
        <f t="shared" si="306"/>
        <v>0</v>
      </c>
      <c r="AR356" s="154">
        <f t="shared" si="306"/>
        <v>0</v>
      </c>
      <c r="AS356" s="154">
        <f t="shared" si="306"/>
        <v>0</v>
      </c>
      <c r="AT356" s="154">
        <f t="shared" si="306"/>
        <v>0</v>
      </c>
      <c r="AU356" s="167"/>
      <c r="AV356" s="167"/>
      <c r="AW356" s="131"/>
      <c r="AX356" s="167"/>
      <c r="AY356" s="131"/>
      <c r="AZ356" s="131"/>
      <c r="BA356" s="131"/>
      <c r="BB356" s="167"/>
      <c r="BC356" s="167"/>
    </row>
    <row r="357" spans="1:55" s="168" customFormat="1" ht="15.75">
      <c r="A357" s="128">
        <v>4</v>
      </c>
      <c r="B357" s="180" t="s">
        <v>666</v>
      </c>
      <c r="C357" s="180"/>
      <c r="D357" s="154">
        <f>D378+D397</f>
        <v>21200</v>
      </c>
      <c r="E357" s="154">
        <f t="shared" ref="E357:M357" si="307">E378+E397</f>
        <v>21200</v>
      </c>
      <c r="F357" s="154">
        <f t="shared" si="307"/>
        <v>0</v>
      </c>
      <c r="G357" s="154">
        <f t="shared" si="307"/>
        <v>0</v>
      </c>
      <c r="H357" s="154">
        <f t="shared" si="307"/>
        <v>21200</v>
      </c>
      <c r="I357" s="154">
        <f t="shared" si="307"/>
        <v>21200</v>
      </c>
      <c r="J357" s="154">
        <f t="shared" si="307"/>
        <v>0</v>
      </c>
      <c r="K357" s="154">
        <f t="shared" si="307"/>
        <v>13200</v>
      </c>
      <c r="L357" s="154">
        <f t="shared" si="307"/>
        <v>13200</v>
      </c>
      <c r="M357" s="154">
        <f t="shared" si="307"/>
        <v>0</v>
      </c>
      <c r="N357" s="154">
        <f>N378+N397</f>
        <v>8000</v>
      </c>
      <c r="O357" s="154">
        <f t="shared" ref="O357:AL357" si="308">O378+O397</f>
        <v>8000</v>
      </c>
      <c r="P357" s="154">
        <f t="shared" si="308"/>
        <v>0</v>
      </c>
      <c r="Q357" s="154">
        <f t="shared" si="308"/>
        <v>7000</v>
      </c>
      <c r="R357" s="154"/>
      <c r="S357" s="154"/>
      <c r="T357" s="154">
        <f t="shared" si="308"/>
        <v>0</v>
      </c>
      <c r="U357" s="154"/>
      <c r="V357" s="154"/>
      <c r="W357" s="154">
        <f t="shared" si="308"/>
        <v>10300</v>
      </c>
      <c r="X357" s="154"/>
      <c r="Y357" s="154"/>
      <c r="Z357" s="154">
        <f t="shared" si="308"/>
        <v>0</v>
      </c>
      <c r="AA357" s="154"/>
      <c r="AB357" s="154"/>
      <c r="AC357" s="154">
        <f t="shared" si="308"/>
        <v>3900</v>
      </c>
      <c r="AD357" s="154"/>
      <c r="AE357" s="154"/>
      <c r="AF357" s="154">
        <f t="shared" si="308"/>
        <v>0</v>
      </c>
      <c r="AG357" s="154"/>
      <c r="AH357" s="154"/>
      <c r="AI357" s="154">
        <f t="shared" si="308"/>
        <v>0</v>
      </c>
      <c r="AJ357" s="154"/>
      <c r="AK357" s="154"/>
      <c r="AL357" s="154">
        <f t="shared" si="308"/>
        <v>0</v>
      </c>
      <c r="AM357" s="154"/>
      <c r="AN357" s="154"/>
      <c r="AO357" s="154"/>
      <c r="AP357" s="154"/>
      <c r="AQ357" s="154"/>
      <c r="AR357" s="154"/>
      <c r="AS357" s="154"/>
      <c r="AT357" s="154"/>
      <c r="AU357" s="167"/>
      <c r="AV357" s="167"/>
      <c r="AW357" s="131"/>
      <c r="AX357" s="167"/>
      <c r="AY357" s="131"/>
      <c r="AZ357" s="131"/>
      <c r="BA357" s="131"/>
      <c r="BB357" s="167"/>
      <c r="BC357" s="167"/>
    </row>
    <row r="358" spans="1:55" s="168" customFormat="1" ht="15.75">
      <c r="A358" s="128">
        <v>5</v>
      </c>
      <c r="B358" s="180" t="s">
        <v>667</v>
      </c>
      <c r="C358" s="180"/>
      <c r="D358" s="154">
        <f>D365+D379+D388+D398</f>
        <v>37484</v>
      </c>
      <c r="E358" s="154">
        <f t="shared" ref="E358:M358" si="309">E365+E379+E388+E398</f>
        <v>37484</v>
      </c>
      <c r="F358" s="154">
        <f t="shared" si="309"/>
        <v>0</v>
      </c>
      <c r="G358" s="154">
        <f t="shared" si="309"/>
        <v>0</v>
      </c>
      <c r="H358" s="154">
        <f t="shared" si="309"/>
        <v>37484</v>
      </c>
      <c r="I358" s="154">
        <f t="shared" si="309"/>
        <v>37484</v>
      </c>
      <c r="J358" s="154">
        <f t="shared" si="309"/>
        <v>0</v>
      </c>
      <c r="K358" s="154">
        <f t="shared" si="309"/>
        <v>20000</v>
      </c>
      <c r="L358" s="154">
        <f t="shared" si="309"/>
        <v>20000</v>
      </c>
      <c r="M358" s="154">
        <f t="shared" si="309"/>
        <v>0</v>
      </c>
      <c r="N358" s="154">
        <f>N365+N379+N388+N398</f>
        <v>17484</v>
      </c>
      <c r="O358" s="154">
        <f t="shared" ref="O358:AT358" si="310">O365+O379+O388+O398</f>
        <v>17484</v>
      </c>
      <c r="P358" s="154">
        <f t="shared" si="310"/>
        <v>0</v>
      </c>
      <c r="Q358" s="154">
        <f t="shared" si="310"/>
        <v>10000</v>
      </c>
      <c r="R358" s="154"/>
      <c r="S358" s="154"/>
      <c r="T358" s="154">
        <f t="shared" si="310"/>
        <v>0</v>
      </c>
      <c r="U358" s="154"/>
      <c r="V358" s="154"/>
      <c r="W358" s="154">
        <f t="shared" si="310"/>
        <v>10000</v>
      </c>
      <c r="X358" s="154"/>
      <c r="Y358" s="154"/>
      <c r="Z358" s="154">
        <f t="shared" si="310"/>
        <v>0</v>
      </c>
      <c r="AA358" s="154"/>
      <c r="AB358" s="154"/>
      <c r="AC358" s="154">
        <f t="shared" si="310"/>
        <v>7000</v>
      </c>
      <c r="AD358" s="154"/>
      <c r="AE358" s="154"/>
      <c r="AF358" s="154">
        <f t="shared" si="310"/>
        <v>0</v>
      </c>
      <c r="AG358" s="154"/>
      <c r="AH358" s="154"/>
      <c r="AI358" s="154">
        <f t="shared" si="310"/>
        <v>10484</v>
      </c>
      <c r="AJ358" s="154"/>
      <c r="AK358" s="154"/>
      <c r="AL358" s="154">
        <f t="shared" si="310"/>
        <v>0</v>
      </c>
      <c r="AM358" s="154"/>
      <c r="AN358" s="154"/>
      <c r="AO358" s="154">
        <f t="shared" si="310"/>
        <v>0</v>
      </c>
      <c r="AP358" s="154">
        <f t="shared" si="310"/>
        <v>0</v>
      </c>
      <c r="AQ358" s="154">
        <f t="shared" si="310"/>
        <v>0</v>
      </c>
      <c r="AR358" s="154">
        <f t="shared" si="310"/>
        <v>0</v>
      </c>
      <c r="AS358" s="154">
        <f t="shared" si="310"/>
        <v>0</v>
      </c>
      <c r="AT358" s="154">
        <f t="shared" si="310"/>
        <v>0</v>
      </c>
      <c r="AU358" s="167"/>
      <c r="AV358" s="167"/>
      <c r="AW358" s="131"/>
      <c r="AX358" s="167"/>
      <c r="AY358" s="131"/>
      <c r="AZ358" s="131"/>
      <c r="BA358" s="131"/>
      <c r="BB358" s="167"/>
      <c r="BC358" s="167"/>
    </row>
    <row r="359" spans="1:55" s="165" customFormat="1" ht="15.75">
      <c r="A359" s="169" t="s">
        <v>615</v>
      </c>
      <c r="B359" s="158" t="s">
        <v>616</v>
      </c>
      <c r="C359" s="179"/>
      <c r="D359" s="163">
        <f>D367+D368+D380+D389+D400+D401</f>
        <v>71456</v>
      </c>
      <c r="E359" s="163">
        <f t="shared" ref="E359:M359" si="311">E367+E368+E380+E389+E400+E401</f>
        <v>71456</v>
      </c>
      <c r="F359" s="163">
        <f t="shared" si="311"/>
        <v>0</v>
      </c>
      <c r="G359" s="163">
        <f t="shared" si="311"/>
        <v>0</v>
      </c>
      <c r="H359" s="163">
        <f t="shared" si="311"/>
        <v>71456</v>
      </c>
      <c r="I359" s="163">
        <f t="shared" si="311"/>
        <v>71456</v>
      </c>
      <c r="J359" s="163">
        <f t="shared" si="311"/>
        <v>0</v>
      </c>
      <c r="K359" s="163">
        <f t="shared" si="311"/>
        <v>0</v>
      </c>
      <c r="L359" s="163">
        <f t="shared" si="311"/>
        <v>0</v>
      </c>
      <c r="M359" s="163">
        <f t="shared" si="311"/>
        <v>0</v>
      </c>
      <c r="N359" s="163">
        <f>N367+N368+N380+N389+N400+N401</f>
        <v>71456</v>
      </c>
      <c r="O359" s="163">
        <f t="shared" ref="O359:AI359" si="312">O367+O368+O380+O389+O400+O401</f>
        <v>71456</v>
      </c>
      <c r="P359" s="163">
        <f t="shared" si="312"/>
        <v>0</v>
      </c>
      <c r="Q359" s="163">
        <f t="shared" si="312"/>
        <v>0</v>
      </c>
      <c r="R359" s="163"/>
      <c r="S359" s="163"/>
      <c r="T359" s="163">
        <f t="shared" si="312"/>
        <v>0</v>
      </c>
      <c r="U359" s="163"/>
      <c r="V359" s="163"/>
      <c r="W359" s="163">
        <f t="shared" si="312"/>
        <v>19750</v>
      </c>
      <c r="X359" s="163"/>
      <c r="Y359" s="163"/>
      <c r="Z359" s="163">
        <f t="shared" si="312"/>
        <v>0</v>
      </c>
      <c r="AA359" s="163"/>
      <c r="AB359" s="163"/>
      <c r="AC359" s="163">
        <f t="shared" si="312"/>
        <v>29801</v>
      </c>
      <c r="AD359" s="163"/>
      <c r="AE359" s="163"/>
      <c r="AF359" s="163">
        <f t="shared" si="312"/>
        <v>0</v>
      </c>
      <c r="AG359" s="163"/>
      <c r="AH359" s="163"/>
      <c r="AI359" s="163">
        <f t="shared" si="312"/>
        <v>21905</v>
      </c>
      <c r="AJ359" s="163"/>
      <c r="AK359" s="163"/>
      <c r="AL359" s="163"/>
      <c r="AM359" s="163"/>
      <c r="AN359" s="163"/>
      <c r="AO359" s="163"/>
      <c r="AP359" s="163"/>
      <c r="AQ359" s="163"/>
      <c r="AR359" s="163"/>
      <c r="AS359" s="163"/>
      <c r="AT359" s="163"/>
      <c r="AU359" s="162"/>
      <c r="AV359" s="162"/>
      <c r="AW359" s="160"/>
      <c r="AX359" s="162"/>
      <c r="AY359" s="160"/>
      <c r="AZ359" s="160"/>
      <c r="BA359" s="160"/>
      <c r="BB359" s="162"/>
      <c r="BC359" s="162"/>
    </row>
    <row r="360" spans="1:55" s="165" customFormat="1" ht="31.5">
      <c r="A360" s="169" t="s">
        <v>617</v>
      </c>
      <c r="B360" s="158" t="s">
        <v>618</v>
      </c>
      <c r="C360" s="179"/>
      <c r="D360" s="163">
        <f>D382</f>
        <v>1000</v>
      </c>
      <c r="E360" s="163">
        <f t="shared" ref="E360:M360" si="313">E382</f>
        <v>1000</v>
      </c>
      <c r="F360" s="163">
        <f t="shared" si="313"/>
        <v>0</v>
      </c>
      <c r="G360" s="163">
        <f t="shared" si="313"/>
        <v>0</v>
      </c>
      <c r="H360" s="163">
        <f t="shared" si="313"/>
        <v>1000</v>
      </c>
      <c r="I360" s="163">
        <f t="shared" si="313"/>
        <v>1000</v>
      </c>
      <c r="J360" s="163">
        <f t="shared" si="313"/>
        <v>0</v>
      </c>
      <c r="K360" s="163">
        <f t="shared" si="313"/>
        <v>0</v>
      </c>
      <c r="L360" s="163">
        <f t="shared" si="313"/>
        <v>0</v>
      </c>
      <c r="M360" s="163">
        <f t="shared" si="313"/>
        <v>0</v>
      </c>
      <c r="N360" s="163">
        <f>N382</f>
        <v>1000</v>
      </c>
      <c r="O360" s="163">
        <f t="shared" ref="O360:AL360" si="314">O382</f>
        <v>1000</v>
      </c>
      <c r="P360" s="163">
        <f t="shared" si="314"/>
        <v>0</v>
      </c>
      <c r="Q360" s="163">
        <f t="shared" si="314"/>
        <v>0</v>
      </c>
      <c r="R360" s="163"/>
      <c r="S360" s="163"/>
      <c r="T360" s="163">
        <f t="shared" si="314"/>
        <v>0</v>
      </c>
      <c r="U360" s="163"/>
      <c r="V360" s="163"/>
      <c r="W360" s="163">
        <f t="shared" si="314"/>
        <v>1000</v>
      </c>
      <c r="X360" s="163"/>
      <c r="Y360" s="163"/>
      <c r="Z360" s="163">
        <f t="shared" si="314"/>
        <v>0</v>
      </c>
      <c r="AA360" s="163"/>
      <c r="AB360" s="163"/>
      <c r="AC360" s="163">
        <f t="shared" si="314"/>
        <v>0</v>
      </c>
      <c r="AD360" s="163"/>
      <c r="AE360" s="163"/>
      <c r="AF360" s="163">
        <f t="shared" si="314"/>
        <v>0</v>
      </c>
      <c r="AG360" s="163"/>
      <c r="AH360" s="163"/>
      <c r="AI360" s="163">
        <f t="shared" si="314"/>
        <v>0</v>
      </c>
      <c r="AJ360" s="163"/>
      <c r="AK360" s="163"/>
      <c r="AL360" s="163">
        <f t="shared" si="314"/>
        <v>0</v>
      </c>
      <c r="AM360" s="163"/>
      <c r="AN360" s="163"/>
      <c r="AO360" s="163"/>
      <c r="AP360" s="163"/>
      <c r="AQ360" s="163"/>
      <c r="AR360" s="163"/>
      <c r="AS360" s="163"/>
      <c r="AT360" s="163"/>
      <c r="AU360" s="162"/>
      <c r="AV360" s="162"/>
      <c r="AW360" s="160"/>
      <c r="AX360" s="162"/>
      <c r="AY360" s="160"/>
      <c r="AZ360" s="160"/>
      <c r="BA360" s="160"/>
      <c r="BB360" s="162"/>
      <c r="BC360" s="162"/>
    </row>
    <row r="361" spans="1:55" s="168" customFormat="1" ht="15.75">
      <c r="A361" s="128">
        <v>1</v>
      </c>
      <c r="B361" s="166" t="str">
        <f>B383</f>
        <v>Tổ dân phố Quyết Tiến</v>
      </c>
      <c r="C361" s="166">
        <f t="shared" ref="C361:AT362" si="315">C383</f>
        <v>0</v>
      </c>
      <c r="D361" s="155">
        <f t="shared" si="315"/>
        <v>1000</v>
      </c>
      <c r="E361" s="155">
        <f t="shared" si="315"/>
        <v>1000</v>
      </c>
      <c r="F361" s="155">
        <f t="shared" si="315"/>
        <v>0</v>
      </c>
      <c r="G361" s="155">
        <f t="shared" si="315"/>
        <v>0</v>
      </c>
      <c r="H361" s="155">
        <f t="shared" si="315"/>
        <v>1000</v>
      </c>
      <c r="I361" s="155">
        <f t="shared" si="315"/>
        <v>1000</v>
      </c>
      <c r="J361" s="155">
        <f t="shared" si="315"/>
        <v>0</v>
      </c>
      <c r="K361" s="155">
        <f t="shared" si="315"/>
        <v>0</v>
      </c>
      <c r="L361" s="155">
        <f t="shared" si="315"/>
        <v>0</v>
      </c>
      <c r="M361" s="155">
        <f t="shared" si="315"/>
        <v>0</v>
      </c>
      <c r="N361" s="155">
        <f t="shared" si="315"/>
        <v>1000</v>
      </c>
      <c r="O361" s="155">
        <f t="shared" si="315"/>
        <v>1000</v>
      </c>
      <c r="P361" s="155">
        <f t="shared" si="315"/>
        <v>0</v>
      </c>
      <c r="Q361" s="155">
        <f t="shared" si="315"/>
        <v>0</v>
      </c>
      <c r="R361" s="155"/>
      <c r="S361" s="155"/>
      <c r="T361" s="155">
        <f t="shared" si="315"/>
        <v>0</v>
      </c>
      <c r="U361" s="155"/>
      <c r="V361" s="155"/>
      <c r="W361" s="155">
        <f t="shared" si="315"/>
        <v>1000</v>
      </c>
      <c r="X361" s="155"/>
      <c r="Y361" s="155"/>
      <c r="Z361" s="155">
        <f t="shared" si="315"/>
        <v>0</v>
      </c>
      <c r="AA361" s="155"/>
      <c r="AB361" s="155"/>
      <c r="AC361" s="155">
        <f t="shared" si="315"/>
        <v>0</v>
      </c>
      <c r="AD361" s="155"/>
      <c r="AE361" s="155"/>
      <c r="AF361" s="155">
        <f t="shared" si="315"/>
        <v>0</v>
      </c>
      <c r="AG361" s="155"/>
      <c r="AH361" s="155"/>
      <c r="AI361" s="155">
        <f t="shared" si="315"/>
        <v>0</v>
      </c>
      <c r="AJ361" s="155"/>
      <c r="AK361" s="155"/>
      <c r="AL361" s="155">
        <f t="shared" si="315"/>
        <v>0</v>
      </c>
      <c r="AM361" s="155"/>
      <c r="AN361" s="155"/>
      <c r="AO361" s="166">
        <f t="shared" si="315"/>
        <v>0</v>
      </c>
      <c r="AP361" s="166">
        <f t="shared" si="315"/>
        <v>0</v>
      </c>
      <c r="AQ361" s="166">
        <f t="shared" si="315"/>
        <v>0</v>
      </c>
      <c r="AR361" s="166">
        <f t="shared" si="315"/>
        <v>0</v>
      </c>
      <c r="AS361" s="166">
        <f t="shared" si="315"/>
        <v>0</v>
      </c>
      <c r="AT361" s="166">
        <f t="shared" si="315"/>
        <v>0</v>
      </c>
      <c r="AU361" s="167"/>
      <c r="AV361" s="167"/>
      <c r="AW361" s="131"/>
      <c r="AX361" s="167"/>
      <c r="AY361" s="131"/>
      <c r="AZ361" s="131"/>
      <c r="BA361" s="131"/>
      <c r="BB361" s="167"/>
      <c r="BC361" s="167"/>
    </row>
    <row r="362" spans="1:55" s="165" customFormat="1" ht="15.75">
      <c r="A362" s="169" t="s">
        <v>629</v>
      </c>
      <c r="B362" s="158" t="s">
        <v>658</v>
      </c>
      <c r="C362" s="179"/>
      <c r="D362" s="163">
        <f>D384</f>
        <v>24141</v>
      </c>
      <c r="E362" s="163">
        <f t="shared" si="315"/>
        <v>19335</v>
      </c>
      <c r="F362" s="163">
        <f t="shared" si="315"/>
        <v>0</v>
      </c>
      <c r="G362" s="163">
        <f t="shared" si="315"/>
        <v>0</v>
      </c>
      <c r="H362" s="163">
        <f t="shared" si="315"/>
        <v>19334.400000000001</v>
      </c>
      <c r="I362" s="163">
        <f t="shared" si="315"/>
        <v>19334.400000000001</v>
      </c>
      <c r="J362" s="163">
        <f t="shared" si="315"/>
        <v>0</v>
      </c>
      <c r="K362" s="163">
        <f t="shared" si="315"/>
        <v>0</v>
      </c>
      <c r="L362" s="163">
        <f t="shared" si="315"/>
        <v>0</v>
      </c>
      <c r="M362" s="163">
        <f t="shared" si="315"/>
        <v>0</v>
      </c>
      <c r="N362" s="163">
        <f>N384</f>
        <v>19334.400000000001</v>
      </c>
      <c r="O362" s="163">
        <f t="shared" si="315"/>
        <v>19334.400000000001</v>
      </c>
      <c r="P362" s="163">
        <f t="shared" si="315"/>
        <v>0</v>
      </c>
      <c r="Q362" s="163">
        <f t="shared" si="315"/>
        <v>0</v>
      </c>
      <c r="R362" s="163"/>
      <c r="S362" s="163"/>
      <c r="T362" s="163">
        <f t="shared" si="315"/>
        <v>0</v>
      </c>
      <c r="U362" s="163"/>
      <c r="V362" s="163"/>
      <c r="W362" s="163">
        <f t="shared" si="315"/>
        <v>0</v>
      </c>
      <c r="X362" s="163"/>
      <c r="Y362" s="163"/>
      <c r="Z362" s="163">
        <f t="shared" si="315"/>
        <v>0</v>
      </c>
      <c r="AA362" s="163"/>
      <c r="AB362" s="163"/>
      <c r="AC362" s="163">
        <f t="shared" si="315"/>
        <v>0</v>
      </c>
      <c r="AD362" s="163"/>
      <c r="AE362" s="163"/>
      <c r="AF362" s="163">
        <f t="shared" si="315"/>
        <v>0</v>
      </c>
      <c r="AG362" s="163"/>
      <c r="AH362" s="163"/>
      <c r="AI362" s="163">
        <f t="shared" si="315"/>
        <v>19334.400000000001</v>
      </c>
      <c r="AJ362" s="163"/>
      <c r="AK362" s="163"/>
      <c r="AL362" s="163">
        <f t="shared" si="315"/>
        <v>0</v>
      </c>
      <c r="AM362" s="163"/>
      <c r="AN362" s="163"/>
      <c r="AO362" s="163"/>
      <c r="AP362" s="163"/>
      <c r="AQ362" s="163"/>
      <c r="AR362" s="163"/>
      <c r="AS362" s="163"/>
      <c r="AT362" s="163"/>
      <c r="AU362" s="162"/>
      <c r="AV362" s="162"/>
      <c r="AW362" s="160"/>
      <c r="AX362" s="162"/>
      <c r="AY362" s="160"/>
      <c r="AZ362" s="160"/>
      <c r="BA362" s="160"/>
      <c r="BB362" s="162"/>
      <c r="BC362" s="162"/>
    </row>
    <row r="363" spans="1:55" s="168" customFormat="1" ht="31.5">
      <c r="A363" s="173" t="str">
        <f>A1228</f>
        <v>I</v>
      </c>
      <c r="B363" s="174" t="str">
        <f t="shared" ref="B363:AT363" si="316">B1228</f>
        <v>DỰ ÁN 1: Giải quyết tình trạng thiếu đất ở, nhà ở, đất sản xuất, nước sinh hoạt</v>
      </c>
      <c r="C363" s="173">
        <f t="shared" si="316"/>
        <v>0</v>
      </c>
      <c r="D363" s="154">
        <f t="shared" si="316"/>
        <v>18352</v>
      </c>
      <c r="E363" s="154">
        <f t="shared" si="316"/>
        <v>18352</v>
      </c>
      <c r="F363" s="154">
        <f t="shared" si="316"/>
        <v>0</v>
      </c>
      <c r="G363" s="154">
        <f t="shared" si="316"/>
        <v>0</v>
      </c>
      <c r="H363" s="154">
        <f t="shared" si="316"/>
        <v>18352</v>
      </c>
      <c r="I363" s="154">
        <f t="shared" si="316"/>
        <v>18352</v>
      </c>
      <c r="J363" s="154">
        <f t="shared" si="316"/>
        <v>0</v>
      </c>
      <c r="K363" s="154">
        <f t="shared" si="316"/>
        <v>0</v>
      </c>
      <c r="L363" s="154">
        <f t="shared" si="316"/>
        <v>0</v>
      </c>
      <c r="M363" s="154">
        <f t="shared" si="316"/>
        <v>0</v>
      </c>
      <c r="N363" s="154">
        <f t="shared" si="316"/>
        <v>18352</v>
      </c>
      <c r="O363" s="154">
        <f t="shared" si="316"/>
        <v>18352</v>
      </c>
      <c r="P363" s="154">
        <f t="shared" si="316"/>
        <v>0</v>
      </c>
      <c r="Q363" s="154">
        <f t="shared" si="316"/>
        <v>0</v>
      </c>
      <c r="R363" s="154"/>
      <c r="S363" s="154"/>
      <c r="T363" s="154">
        <f t="shared" si="316"/>
        <v>0</v>
      </c>
      <c r="U363" s="154"/>
      <c r="V363" s="154"/>
      <c r="W363" s="154">
        <f t="shared" si="316"/>
        <v>5800</v>
      </c>
      <c r="X363" s="154"/>
      <c r="Y363" s="154"/>
      <c r="Z363" s="154">
        <f t="shared" si="316"/>
        <v>0</v>
      </c>
      <c r="AA363" s="154"/>
      <c r="AB363" s="154"/>
      <c r="AC363" s="154">
        <f t="shared" si="316"/>
        <v>5000</v>
      </c>
      <c r="AD363" s="154"/>
      <c r="AE363" s="154"/>
      <c r="AF363" s="154">
        <f t="shared" si="316"/>
        <v>0</v>
      </c>
      <c r="AG363" s="154"/>
      <c r="AH363" s="154"/>
      <c r="AI363" s="154">
        <f t="shared" si="316"/>
        <v>7552</v>
      </c>
      <c r="AJ363" s="154"/>
      <c r="AK363" s="154"/>
      <c r="AL363" s="154">
        <f t="shared" si="316"/>
        <v>0</v>
      </c>
      <c r="AM363" s="154"/>
      <c r="AN363" s="154"/>
      <c r="AO363" s="173">
        <f t="shared" si="316"/>
        <v>0</v>
      </c>
      <c r="AP363" s="173">
        <f t="shared" si="316"/>
        <v>0</v>
      </c>
      <c r="AQ363" s="173">
        <f t="shared" si="316"/>
        <v>0</v>
      </c>
      <c r="AR363" s="173">
        <f t="shared" si="316"/>
        <v>0</v>
      </c>
      <c r="AS363" s="173">
        <f t="shared" si="316"/>
        <v>0</v>
      </c>
      <c r="AT363" s="173">
        <f t="shared" si="316"/>
        <v>0</v>
      </c>
      <c r="AU363" s="167"/>
      <c r="AV363" s="167"/>
      <c r="AW363" s="131"/>
      <c r="AX363" s="167"/>
      <c r="AY363" s="131"/>
      <c r="AZ363" s="131"/>
      <c r="BA363" s="131"/>
      <c r="BB363" s="167"/>
      <c r="BC363" s="167"/>
    </row>
    <row r="364" spans="1:55" s="168" customFormat="1" ht="31.5">
      <c r="A364" s="173" t="str">
        <f>A1230</f>
        <v>a1)</v>
      </c>
      <c r="B364" s="174" t="str">
        <f t="shared" ref="B364:AL365" si="317">B1230</f>
        <v xml:space="preserve">Các xã  thực hiện theo Quyết định số 652/QĐ-TTg ngày 28/5/2022 </v>
      </c>
      <c r="C364" s="173">
        <f t="shared" si="317"/>
        <v>0</v>
      </c>
      <c r="D364" s="154">
        <f t="shared" si="317"/>
        <v>4000</v>
      </c>
      <c r="E364" s="154">
        <f t="shared" si="317"/>
        <v>4000</v>
      </c>
      <c r="F364" s="154">
        <f t="shared" si="317"/>
        <v>0</v>
      </c>
      <c r="G364" s="154">
        <f t="shared" si="317"/>
        <v>0</v>
      </c>
      <c r="H364" s="154">
        <f t="shared" si="317"/>
        <v>4000</v>
      </c>
      <c r="I364" s="154">
        <f t="shared" si="317"/>
        <v>4000</v>
      </c>
      <c r="J364" s="154">
        <f t="shared" si="317"/>
        <v>0</v>
      </c>
      <c r="K364" s="154">
        <f t="shared" si="317"/>
        <v>0</v>
      </c>
      <c r="L364" s="154">
        <f t="shared" si="317"/>
        <v>0</v>
      </c>
      <c r="M364" s="154">
        <f t="shared" si="317"/>
        <v>0</v>
      </c>
      <c r="N364" s="154">
        <f t="shared" si="317"/>
        <v>4000</v>
      </c>
      <c r="O364" s="154">
        <f t="shared" si="317"/>
        <v>4000</v>
      </c>
      <c r="P364" s="154">
        <f t="shared" si="317"/>
        <v>0</v>
      </c>
      <c r="Q364" s="154">
        <f t="shared" si="317"/>
        <v>0</v>
      </c>
      <c r="R364" s="154"/>
      <c r="S364" s="154"/>
      <c r="T364" s="154">
        <f t="shared" si="317"/>
        <v>0</v>
      </c>
      <c r="U364" s="154"/>
      <c r="V364" s="154"/>
      <c r="W364" s="154">
        <f t="shared" si="317"/>
        <v>0</v>
      </c>
      <c r="X364" s="154"/>
      <c r="Y364" s="154"/>
      <c r="Z364" s="154">
        <f t="shared" si="317"/>
        <v>0</v>
      </c>
      <c r="AA364" s="154"/>
      <c r="AB364" s="154"/>
      <c r="AC364" s="154">
        <f t="shared" si="317"/>
        <v>2000</v>
      </c>
      <c r="AD364" s="154"/>
      <c r="AE364" s="154"/>
      <c r="AF364" s="154">
        <f t="shared" si="317"/>
        <v>0</v>
      </c>
      <c r="AG364" s="154"/>
      <c r="AH364" s="154"/>
      <c r="AI364" s="154">
        <f t="shared" si="317"/>
        <v>2000</v>
      </c>
      <c r="AJ364" s="154"/>
      <c r="AK364" s="154"/>
      <c r="AL364" s="154">
        <f t="shared" si="317"/>
        <v>0</v>
      </c>
      <c r="AM364" s="154"/>
      <c r="AN364" s="154"/>
      <c r="AO364" s="154"/>
      <c r="AP364" s="154"/>
      <c r="AQ364" s="154"/>
      <c r="AR364" s="154"/>
      <c r="AS364" s="154"/>
      <c r="AT364" s="154"/>
      <c r="AU364" s="167"/>
      <c r="AV364" s="167"/>
      <c r="AW364" s="131"/>
      <c r="AX364" s="167"/>
      <c r="AY364" s="131"/>
      <c r="AZ364" s="131"/>
      <c r="BA364" s="131"/>
      <c r="BB364" s="167"/>
      <c r="BC364" s="167"/>
    </row>
    <row r="365" spans="1:55" s="168" customFormat="1" ht="15.75">
      <c r="A365" s="173" t="str">
        <f>A1231</f>
        <v>*</v>
      </c>
      <c r="B365" s="174" t="str">
        <f t="shared" si="317"/>
        <v>Xã Trung Thu</v>
      </c>
      <c r="C365" s="173">
        <f t="shared" si="317"/>
        <v>0</v>
      </c>
      <c r="D365" s="154">
        <f t="shared" si="317"/>
        <v>2000</v>
      </c>
      <c r="E365" s="154">
        <f t="shared" si="317"/>
        <v>2000</v>
      </c>
      <c r="F365" s="154">
        <f t="shared" si="317"/>
        <v>0</v>
      </c>
      <c r="G365" s="154">
        <f t="shared" si="317"/>
        <v>0</v>
      </c>
      <c r="H365" s="154">
        <f t="shared" si="317"/>
        <v>2000</v>
      </c>
      <c r="I365" s="154">
        <f t="shared" si="317"/>
        <v>2000</v>
      </c>
      <c r="J365" s="154">
        <f t="shared" si="317"/>
        <v>0</v>
      </c>
      <c r="K365" s="154">
        <f t="shared" si="317"/>
        <v>0</v>
      </c>
      <c r="L365" s="154">
        <f t="shared" si="317"/>
        <v>0</v>
      </c>
      <c r="M365" s="154">
        <f t="shared" si="317"/>
        <v>0</v>
      </c>
      <c r="N365" s="154">
        <f t="shared" si="317"/>
        <v>2000</v>
      </c>
      <c r="O365" s="154">
        <f t="shared" si="317"/>
        <v>2000</v>
      </c>
      <c r="P365" s="154">
        <f t="shared" si="317"/>
        <v>0</v>
      </c>
      <c r="Q365" s="154">
        <f t="shared" si="317"/>
        <v>0</v>
      </c>
      <c r="R365" s="154"/>
      <c r="S365" s="154"/>
      <c r="T365" s="154">
        <f t="shared" si="317"/>
        <v>0</v>
      </c>
      <c r="U365" s="154"/>
      <c r="V365" s="154"/>
      <c r="W365" s="154">
        <f t="shared" si="317"/>
        <v>0</v>
      </c>
      <c r="X365" s="154"/>
      <c r="Y365" s="154"/>
      <c r="Z365" s="154">
        <f t="shared" si="317"/>
        <v>0</v>
      </c>
      <c r="AA365" s="154"/>
      <c r="AB365" s="154"/>
      <c r="AC365" s="154">
        <f t="shared" si="317"/>
        <v>0</v>
      </c>
      <c r="AD365" s="154"/>
      <c r="AE365" s="154"/>
      <c r="AF365" s="154">
        <f t="shared" si="317"/>
        <v>0</v>
      </c>
      <c r="AG365" s="154"/>
      <c r="AH365" s="154"/>
      <c r="AI365" s="154">
        <f t="shared" si="317"/>
        <v>2000</v>
      </c>
      <c r="AJ365" s="154"/>
      <c r="AK365" s="154"/>
      <c r="AL365" s="154">
        <f t="shared" si="317"/>
        <v>0</v>
      </c>
      <c r="AM365" s="154"/>
      <c r="AN365" s="154"/>
      <c r="AO365" s="154"/>
      <c r="AP365" s="154"/>
      <c r="AQ365" s="154"/>
      <c r="AR365" s="154"/>
      <c r="AS365" s="154"/>
      <c r="AT365" s="154"/>
      <c r="AU365" s="167"/>
      <c r="AV365" s="167"/>
      <c r="AW365" s="131"/>
      <c r="AX365" s="167"/>
      <c r="AY365" s="131"/>
      <c r="AZ365" s="131"/>
      <c r="BA365" s="131"/>
      <c r="BB365" s="167"/>
      <c r="BC365" s="167"/>
    </row>
    <row r="366" spans="1:55" s="168" customFormat="1" ht="15.75">
      <c r="A366" s="173" t="str">
        <f>A1233</f>
        <v>*</v>
      </c>
      <c r="B366" s="174" t="str">
        <f t="shared" ref="B366:AL366" si="318">B1233</f>
        <v>Xã Tủa Thàng</v>
      </c>
      <c r="C366" s="173">
        <f t="shared" si="318"/>
        <v>0</v>
      </c>
      <c r="D366" s="154">
        <f t="shared" si="318"/>
        <v>2000</v>
      </c>
      <c r="E366" s="154">
        <f t="shared" si="318"/>
        <v>2000</v>
      </c>
      <c r="F366" s="154">
        <f t="shared" si="318"/>
        <v>0</v>
      </c>
      <c r="G366" s="154">
        <f t="shared" si="318"/>
        <v>0</v>
      </c>
      <c r="H366" s="154">
        <f t="shared" si="318"/>
        <v>2000</v>
      </c>
      <c r="I366" s="154">
        <f t="shared" si="318"/>
        <v>2000</v>
      </c>
      <c r="J366" s="154">
        <f t="shared" si="318"/>
        <v>0</v>
      </c>
      <c r="K366" s="154">
        <f t="shared" si="318"/>
        <v>0</v>
      </c>
      <c r="L366" s="154">
        <f t="shared" si="318"/>
        <v>0</v>
      </c>
      <c r="M366" s="154">
        <f t="shared" si="318"/>
        <v>0</v>
      </c>
      <c r="N366" s="154">
        <f t="shared" si="318"/>
        <v>2000</v>
      </c>
      <c r="O366" s="154">
        <f t="shared" si="318"/>
        <v>2000</v>
      </c>
      <c r="P366" s="154">
        <f t="shared" si="318"/>
        <v>0</v>
      </c>
      <c r="Q366" s="154">
        <f t="shared" si="318"/>
        <v>0</v>
      </c>
      <c r="R366" s="154"/>
      <c r="S366" s="154"/>
      <c r="T366" s="154">
        <f t="shared" si="318"/>
        <v>0</v>
      </c>
      <c r="U366" s="154"/>
      <c r="V366" s="154"/>
      <c r="W366" s="154">
        <f t="shared" si="318"/>
        <v>0</v>
      </c>
      <c r="X366" s="154"/>
      <c r="Y366" s="154"/>
      <c r="Z366" s="154">
        <f t="shared" si="318"/>
        <v>0</v>
      </c>
      <c r="AA366" s="154"/>
      <c r="AB366" s="154"/>
      <c r="AC366" s="154">
        <f t="shared" si="318"/>
        <v>2000</v>
      </c>
      <c r="AD366" s="154"/>
      <c r="AE366" s="154"/>
      <c r="AF366" s="154">
        <f t="shared" si="318"/>
        <v>0</v>
      </c>
      <c r="AG366" s="154"/>
      <c r="AH366" s="154"/>
      <c r="AI366" s="154">
        <f t="shared" si="318"/>
        <v>0</v>
      </c>
      <c r="AJ366" s="154"/>
      <c r="AK366" s="154"/>
      <c r="AL366" s="154">
        <f t="shared" si="318"/>
        <v>0</v>
      </c>
      <c r="AM366" s="154"/>
      <c r="AN366" s="154"/>
      <c r="AO366" s="154"/>
      <c r="AP366" s="154"/>
      <c r="AQ366" s="154"/>
      <c r="AR366" s="154"/>
      <c r="AS366" s="154"/>
      <c r="AT366" s="154"/>
      <c r="AU366" s="167"/>
      <c r="AV366" s="167"/>
      <c r="AW366" s="131"/>
      <c r="AX366" s="167"/>
      <c r="AY366" s="131"/>
      <c r="AZ366" s="131"/>
      <c r="BA366" s="131"/>
      <c r="BB366" s="167"/>
      <c r="BC366" s="167"/>
    </row>
    <row r="367" spans="1:55" s="168" customFormat="1" ht="15.75">
      <c r="A367" s="173" t="str">
        <f>A1235</f>
        <v>a2)</v>
      </c>
      <c r="B367" s="174" t="str">
        <f t="shared" ref="B367:AL367" si="319">B1235</f>
        <v>Các xã còn lại</v>
      </c>
      <c r="C367" s="173">
        <f t="shared" si="319"/>
        <v>0</v>
      </c>
      <c r="D367" s="154">
        <f t="shared" si="319"/>
        <v>4763</v>
      </c>
      <c r="E367" s="154">
        <f t="shared" si="319"/>
        <v>4763</v>
      </c>
      <c r="F367" s="154">
        <f t="shared" si="319"/>
        <v>0</v>
      </c>
      <c r="G367" s="154">
        <f t="shared" si="319"/>
        <v>0</v>
      </c>
      <c r="H367" s="154">
        <f t="shared" si="319"/>
        <v>4763</v>
      </c>
      <c r="I367" s="154">
        <f t="shared" si="319"/>
        <v>4763</v>
      </c>
      <c r="J367" s="154">
        <f t="shared" si="319"/>
        <v>0</v>
      </c>
      <c r="K367" s="154">
        <f t="shared" si="319"/>
        <v>0</v>
      </c>
      <c r="L367" s="154">
        <f t="shared" si="319"/>
        <v>0</v>
      </c>
      <c r="M367" s="154">
        <f t="shared" si="319"/>
        <v>0</v>
      </c>
      <c r="N367" s="154">
        <f t="shared" si="319"/>
        <v>4763</v>
      </c>
      <c r="O367" s="154">
        <f t="shared" si="319"/>
        <v>4763</v>
      </c>
      <c r="P367" s="154">
        <f t="shared" si="319"/>
        <v>0</v>
      </c>
      <c r="Q367" s="154">
        <f t="shared" si="319"/>
        <v>0</v>
      </c>
      <c r="R367" s="154"/>
      <c r="S367" s="154"/>
      <c r="T367" s="154">
        <f t="shared" si="319"/>
        <v>0</v>
      </c>
      <c r="U367" s="154"/>
      <c r="V367" s="154"/>
      <c r="W367" s="154">
        <f t="shared" si="319"/>
        <v>2800</v>
      </c>
      <c r="X367" s="154"/>
      <c r="Y367" s="154"/>
      <c r="Z367" s="154">
        <f t="shared" si="319"/>
        <v>0</v>
      </c>
      <c r="AA367" s="154"/>
      <c r="AB367" s="154"/>
      <c r="AC367" s="154">
        <f t="shared" si="319"/>
        <v>0</v>
      </c>
      <c r="AD367" s="154"/>
      <c r="AE367" s="154"/>
      <c r="AF367" s="154">
        <f t="shared" si="319"/>
        <v>0</v>
      </c>
      <c r="AG367" s="154"/>
      <c r="AH367" s="154"/>
      <c r="AI367" s="154">
        <f t="shared" si="319"/>
        <v>1963</v>
      </c>
      <c r="AJ367" s="154"/>
      <c r="AK367" s="154"/>
      <c r="AL367" s="154">
        <f t="shared" si="319"/>
        <v>0</v>
      </c>
      <c r="AM367" s="154"/>
      <c r="AN367" s="154"/>
      <c r="AO367" s="154"/>
      <c r="AP367" s="154"/>
      <c r="AQ367" s="154"/>
      <c r="AR367" s="154"/>
      <c r="AS367" s="154"/>
      <c r="AT367" s="154"/>
      <c r="AU367" s="167"/>
      <c r="AV367" s="167"/>
      <c r="AW367" s="131"/>
      <c r="AX367" s="167"/>
      <c r="AY367" s="131"/>
      <c r="AZ367" s="131"/>
      <c r="BA367" s="131"/>
      <c r="BB367" s="167"/>
      <c r="BC367" s="167"/>
    </row>
    <row r="368" spans="1:55" s="168" customFormat="1" ht="15.75">
      <c r="A368" s="173" t="str">
        <f>A1238</f>
        <v>b)</v>
      </c>
      <c r="B368" s="174" t="str">
        <f t="shared" ref="B368:AL369" si="320">B1238</f>
        <v xml:space="preserve">Hỗ trợ đất ở, nhà ở, đất sản xuất </v>
      </c>
      <c r="C368" s="173">
        <f t="shared" si="320"/>
        <v>0</v>
      </c>
      <c r="D368" s="154">
        <f t="shared" si="320"/>
        <v>9589</v>
      </c>
      <c r="E368" s="154">
        <f t="shared" si="320"/>
        <v>9589</v>
      </c>
      <c r="F368" s="154">
        <f t="shared" si="320"/>
        <v>0</v>
      </c>
      <c r="G368" s="154">
        <f t="shared" si="320"/>
        <v>0</v>
      </c>
      <c r="H368" s="154">
        <f t="shared" si="320"/>
        <v>9589</v>
      </c>
      <c r="I368" s="154">
        <f t="shared" si="320"/>
        <v>9589</v>
      </c>
      <c r="J368" s="154">
        <f t="shared" si="320"/>
        <v>0</v>
      </c>
      <c r="K368" s="154">
        <f t="shared" si="320"/>
        <v>0</v>
      </c>
      <c r="L368" s="154">
        <f t="shared" si="320"/>
        <v>0</v>
      </c>
      <c r="M368" s="154">
        <f t="shared" si="320"/>
        <v>0</v>
      </c>
      <c r="N368" s="154">
        <f t="shared" si="320"/>
        <v>9589</v>
      </c>
      <c r="O368" s="154">
        <f t="shared" si="320"/>
        <v>9589</v>
      </c>
      <c r="P368" s="154">
        <f t="shared" si="320"/>
        <v>0</v>
      </c>
      <c r="Q368" s="154">
        <f t="shared" si="320"/>
        <v>0</v>
      </c>
      <c r="R368" s="154"/>
      <c r="S368" s="154"/>
      <c r="T368" s="154">
        <f t="shared" si="320"/>
        <v>0</v>
      </c>
      <c r="U368" s="154"/>
      <c r="V368" s="154"/>
      <c r="W368" s="154">
        <f t="shared" si="320"/>
        <v>3000</v>
      </c>
      <c r="X368" s="154"/>
      <c r="Y368" s="154"/>
      <c r="Z368" s="154">
        <f t="shared" si="320"/>
        <v>0</v>
      </c>
      <c r="AA368" s="154"/>
      <c r="AB368" s="154"/>
      <c r="AC368" s="154">
        <f t="shared" si="320"/>
        <v>3000</v>
      </c>
      <c r="AD368" s="154"/>
      <c r="AE368" s="154"/>
      <c r="AF368" s="154">
        <f t="shared" si="320"/>
        <v>0</v>
      </c>
      <c r="AG368" s="154"/>
      <c r="AH368" s="154"/>
      <c r="AI368" s="154">
        <f t="shared" si="320"/>
        <v>3589</v>
      </c>
      <c r="AJ368" s="154"/>
      <c r="AK368" s="154"/>
      <c r="AL368" s="154">
        <f t="shared" si="320"/>
        <v>0</v>
      </c>
      <c r="AM368" s="154"/>
      <c r="AN368" s="154"/>
      <c r="AO368" s="154"/>
      <c r="AP368" s="154"/>
      <c r="AQ368" s="154"/>
      <c r="AR368" s="154"/>
      <c r="AS368" s="154"/>
      <c r="AT368" s="154"/>
      <c r="AU368" s="167"/>
      <c r="AV368" s="167"/>
      <c r="AW368" s="131"/>
      <c r="AX368" s="167"/>
      <c r="AY368" s="131"/>
      <c r="AZ368" s="131"/>
      <c r="BA368" s="131"/>
      <c r="BB368" s="167"/>
      <c r="BC368" s="167"/>
    </row>
    <row r="369" spans="1:55" s="168" customFormat="1" ht="31.5">
      <c r="A369" s="173" t="str">
        <f>A1239</f>
        <v>II</v>
      </c>
      <c r="B369" s="174" t="str">
        <f t="shared" si="320"/>
        <v>DỰ ÁN 2: Quy hoạch, sắp xếp, bố trí ổn định dân cư ở những nơi cần thiết</v>
      </c>
      <c r="C369" s="173">
        <f t="shared" si="320"/>
        <v>0</v>
      </c>
      <c r="D369" s="154">
        <f t="shared" si="320"/>
        <v>20022</v>
      </c>
      <c r="E369" s="154">
        <f t="shared" si="320"/>
        <v>20022</v>
      </c>
      <c r="F369" s="154">
        <f t="shared" si="320"/>
        <v>0</v>
      </c>
      <c r="G369" s="154">
        <f t="shared" si="320"/>
        <v>0</v>
      </c>
      <c r="H369" s="154">
        <f t="shared" si="320"/>
        <v>20022</v>
      </c>
      <c r="I369" s="154">
        <f t="shared" si="320"/>
        <v>20022</v>
      </c>
      <c r="J369" s="154">
        <f t="shared" si="320"/>
        <v>0</v>
      </c>
      <c r="K369" s="154">
        <f t="shared" si="320"/>
        <v>20022</v>
      </c>
      <c r="L369" s="154">
        <f t="shared" si="320"/>
        <v>20022</v>
      </c>
      <c r="M369" s="154">
        <f t="shared" si="320"/>
        <v>0</v>
      </c>
      <c r="N369" s="154">
        <f t="shared" si="320"/>
        <v>0</v>
      </c>
      <c r="O369" s="154">
        <f t="shared" si="320"/>
        <v>0</v>
      </c>
      <c r="P369" s="154">
        <f t="shared" si="320"/>
        <v>0</v>
      </c>
      <c r="Q369" s="154">
        <f t="shared" si="320"/>
        <v>0</v>
      </c>
      <c r="R369" s="154"/>
      <c r="S369" s="154"/>
      <c r="T369" s="154">
        <f t="shared" si="320"/>
        <v>0</v>
      </c>
      <c r="U369" s="154"/>
      <c r="V369" s="154"/>
      <c r="W369" s="154">
        <f t="shared" si="320"/>
        <v>7000</v>
      </c>
      <c r="X369" s="154"/>
      <c r="Y369" s="154"/>
      <c r="Z369" s="154">
        <f t="shared" si="320"/>
        <v>0</v>
      </c>
      <c r="AA369" s="154"/>
      <c r="AB369" s="154"/>
      <c r="AC369" s="154">
        <f t="shared" si="320"/>
        <v>7000</v>
      </c>
      <c r="AD369" s="154"/>
      <c r="AE369" s="154"/>
      <c r="AF369" s="154">
        <f t="shared" si="320"/>
        <v>0</v>
      </c>
      <c r="AG369" s="154"/>
      <c r="AH369" s="154"/>
      <c r="AI369" s="154">
        <f t="shared" si="320"/>
        <v>6022</v>
      </c>
      <c r="AJ369" s="154"/>
      <c r="AK369" s="154"/>
      <c r="AL369" s="154">
        <f t="shared" si="320"/>
        <v>0</v>
      </c>
      <c r="AM369" s="154"/>
      <c r="AN369" s="154"/>
      <c r="AO369" s="173">
        <f t="shared" ref="AO369:AT369" si="321">AO1239</f>
        <v>0</v>
      </c>
      <c r="AP369" s="173">
        <f t="shared" si="321"/>
        <v>0</v>
      </c>
      <c r="AQ369" s="173">
        <f t="shared" si="321"/>
        <v>0</v>
      </c>
      <c r="AR369" s="173">
        <f t="shared" si="321"/>
        <v>1</v>
      </c>
      <c r="AS369" s="173">
        <f t="shared" si="321"/>
        <v>0</v>
      </c>
      <c r="AT369" s="173">
        <f t="shared" si="321"/>
        <v>0</v>
      </c>
      <c r="AU369" s="167"/>
      <c r="AV369" s="167"/>
      <c r="AW369" s="131"/>
      <c r="AX369" s="167"/>
      <c r="AY369" s="131"/>
      <c r="AZ369" s="131"/>
      <c r="BA369" s="131"/>
      <c r="BB369" s="167"/>
      <c r="BC369" s="167"/>
    </row>
    <row r="370" spans="1:55" s="168" customFormat="1" ht="31.5">
      <c r="A370" s="174" t="str">
        <f>A1241</f>
        <v>a)</v>
      </c>
      <c r="B370" s="174" t="str">
        <f t="shared" ref="B370:AL371" si="322">B1241</f>
        <v xml:space="preserve">Các xã, thôn thực hiện theo Quyết định số 652/QĐ-TTg ngày 28/5/2022 </v>
      </c>
      <c r="C370" s="174">
        <f t="shared" si="322"/>
        <v>0</v>
      </c>
      <c r="D370" s="154">
        <f t="shared" si="322"/>
        <v>20022</v>
      </c>
      <c r="E370" s="154">
        <f t="shared" si="322"/>
        <v>20022</v>
      </c>
      <c r="F370" s="154">
        <f t="shared" si="322"/>
        <v>0</v>
      </c>
      <c r="G370" s="154">
        <f t="shared" si="322"/>
        <v>0</v>
      </c>
      <c r="H370" s="154">
        <f t="shared" si="322"/>
        <v>20022</v>
      </c>
      <c r="I370" s="154">
        <f t="shared" si="322"/>
        <v>20022</v>
      </c>
      <c r="J370" s="154">
        <f t="shared" si="322"/>
        <v>0</v>
      </c>
      <c r="K370" s="154">
        <f t="shared" si="322"/>
        <v>20022</v>
      </c>
      <c r="L370" s="154">
        <f t="shared" si="322"/>
        <v>20022</v>
      </c>
      <c r="M370" s="154">
        <f t="shared" si="322"/>
        <v>0</v>
      </c>
      <c r="N370" s="154">
        <f t="shared" si="322"/>
        <v>0</v>
      </c>
      <c r="O370" s="154">
        <f t="shared" si="322"/>
        <v>0</v>
      </c>
      <c r="P370" s="154">
        <f t="shared" si="322"/>
        <v>0</v>
      </c>
      <c r="Q370" s="154">
        <f t="shared" si="322"/>
        <v>0</v>
      </c>
      <c r="R370" s="154"/>
      <c r="S370" s="154"/>
      <c r="T370" s="154">
        <f t="shared" si="322"/>
        <v>0</v>
      </c>
      <c r="U370" s="154"/>
      <c r="V370" s="154"/>
      <c r="W370" s="154">
        <f t="shared" si="322"/>
        <v>7000</v>
      </c>
      <c r="X370" s="154"/>
      <c r="Y370" s="154"/>
      <c r="Z370" s="154">
        <f t="shared" si="322"/>
        <v>0</v>
      </c>
      <c r="AA370" s="154"/>
      <c r="AB370" s="154"/>
      <c r="AC370" s="154">
        <f t="shared" si="322"/>
        <v>7000</v>
      </c>
      <c r="AD370" s="154"/>
      <c r="AE370" s="154"/>
      <c r="AF370" s="154">
        <f t="shared" si="322"/>
        <v>0</v>
      </c>
      <c r="AG370" s="154"/>
      <c r="AH370" s="154"/>
      <c r="AI370" s="154">
        <f t="shared" si="322"/>
        <v>6022</v>
      </c>
      <c r="AJ370" s="154"/>
      <c r="AK370" s="154"/>
      <c r="AL370" s="154">
        <f t="shared" si="322"/>
        <v>0</v>
      </c>
      <c r="AM370" s="154"/>
      <c r="AN370" s="154"/>
      <c r="AO370" s="154"/>
      <c r="AP370" s="154"/>
      <c r="AQ370" s="154"/>
      <c r="AR370" s="154"/>
      <c r="AS370" s="154"/>
      <c r="AT370" s="154"/>
      <c r="AU370" s="167"/>
      <c r="AV370" s="167"/>
      <c r="AW370" s="131"/>
      <c r="AX370" s="167"/>
      <c r="AY370" s="131"/>
      <c r="AZ370" s="131"/>
      <c r="BA370" s="131"/>
      <c r="BB370" s="167"/>
      <c r="BC370" s="167"/>
    </row>
    <row r="371" spans="1:55" s="168" customFormat="1" ht="15.75">
      <c r="A371" s="174" t="str">
        <f>A1242</f>
        <v>*</v>
      </c>
      <c r="B371" s="174" t="str">
        <f t="shared" si="322"/>
        <v>Xã Huổi Só</v>
      </c>
      <c r="C371" s="174">
        <f t="shared" si="322"/>
        <v>0</v>
      </c>
      <c r="D371" s="154">
        <f t="shared" si="322"/>
        <v>20022</v>
      </c>
      <c r="E371" s="154">
        <f t="shared" si="322"/>
        <v>20022</v>
      </c>
      <c r="F371" s="154">
        <f t="shared" si="322"/>
        <v>0</v>
      </c>
      <c r="G371" s="154">
        <f t="shared" si="322"/>
        <v>0</v>
      </c>
      <c r="H371" s="154">
        <f t="shared" si="322"/>
        <v>20022</v>
      </c>
      <c r="I371" s="154">
        <f t="shared" si="322"/>
        <v>20022</v>
      </c>
      <c r="J371" s="154">
        <f t="shared" si="322"/>
        <v>0</v>
      </c>
      <c r="K371" s="154">
        <f t="shared" si="322"/>
        <v>20022</v>
      </c>
      <c r="L371" s="154">
        <f t="shared" si="322"/>
        <v>20022</v>
      </c>
      <c r="M371" s="154">
        <f t="shared" si="322"/>
        <v>0</v>
      </c>
      <c r="N371" s="154">
        <f t="shared" si="322"/>
        <v>0</v>
      </c>
      <c r="O371" s="154">
        <f t="shared" si="322"/>
        <v>0</v>
      </c>
      <c r="P371" s="154">
        <f t="shared" si="322"/>
        <v>0</v>
      </c>
      <c r="Q371" s="154">
        <f t="shared" si="322"/>
        <v>0</v>
      </c>
      <c r="R371" s="154"/>
      <c r="S371" s="154"/>
      <c r="T371" s="154">
        <f t="shared" si="322"/>
        <v>0</v>
      </c>
      <c r="U371" s="154"/>
      <c r="V371" s="154"/>
      <c r="W371" s="154">
        <f t="shared" si="322"/>
        <v>7000</v>
      </c>
      <c r="X371" s="154"/>
      <c r="Y371" s="154"/>
      <c r="Z371" s="154">
        <f t="shared" si="322"/>
        <v>0</v>
      </c>
      <c r="AA371" s="154"/>
      <c r="AB371" s="154"/>
      <c r="AC371" s="154">
        <f t="shared" si="322"/>
        <v>7000</v>
      </c>
      <c r="AD371" s="154"/>
      <c r="AE371" s="154"/>
      <c r="AF371" s="154">
        <f t="shared" si="322"/>
        <v>0</v>
      </c>
      <c r="AG371" s="154"/>
      <c r="AH371" s="154"/>
      <c r="AI371" s="154">
        <f t="shared" si="322"/>
        <v>6022</v>
      </c>
      <c r="AJ371" s="154"/>
      <c r="AK371" s="154"/>
      <c r="AL371" s="154">
        <f t="shared" si="322"/>
        <v>0</v>
      </c>
      <c r="AM371" s="154"/>
      <c r="AN371" s="154"/>
      <c r="AO371" s="154"/>
      <c r="AP371" s="154"/>
      <c r="AQ371" s="154"/>
      <c r="AR371" s="154"/>
      <c r="AS371" s="154"/>
      <c r="AT371" s="154"/>
      <c r="AU371" s="167"/>
      <c r="AV371" s="167"/>
      <c r="AW371" s="131"/>
      <c r="AX371" s="167"/>
      <c r="AY371" s="131"/>
      <c r="AZ371" s="131"/>
      <c r="BA371" s="131"/>
      <c r="BB371" s="167"/>
      <c r="BC371" s="167"/>
    </row>
    <row r="372" spans="1:55" s="168" customFormat="1" ht="63">
      <c r="A372" s="173" t="str">
        <f>A1245</f>
        <v>III</v>
      </c>
      <c r="B372" s="174" t="str">
        <f t="shared" ref="B372:AL372" si="323">B1245</f>
        <v>DỰ ÁN 4: Đầu tư cơ sở hạ tầng thiết yếu, phục vụ sản xuất, đời sống trong vùng đồng bào dân tộc thiểu số và miền núi và các đơn vị sự nghiệp công của lĩnh vực dân tộc</v>
      </c>
      <c r="C372" s="173">
        <f t="shared" si="323"/>
        <v>0</v>
      </c>
      <c r="D372" s="154">
        <f t="shared" si="323"/>
        <v>162209</v>
      </c>
      <c r="E372" s="154">
        <f t="shared" si="323"/>
        <v>157403</v>
      </c>
      <c r="F372" s="154">
        <f t="shared" si="323"/>
        <v>0</v>
      </c>
      <c r="G372" s="154">
        <f t="shared" si="323"/>
        <v>0</v>
      </c>
      <c r="H372" s="154">
        <f t="shared" si="323"/>
        <v>157402.34</v>
      </c>
      <c r="I372" s="154">
        <f t="shared" si="323"/>
        <v>157402.34</v>
      </c>
      <c r="J372" s="154">
        <f t="shared" si="323"/>
        <v>0</v>
      </c>
      <c r="K372" s="154">
        <f t="shared" si="323"/>
        <v>34990</v>
      </c>
      <c r="L372" s="154">
        <f t="shared" si="323"/>
        <v>34990</v>
      </c>
      <c r="M372" s="154">
        <f t="shared" si="323"/>
        <v>0</v>
      </c>
      <c r="N372" s="154">
        <f t="shared" si="323"/>
        <v>122412.34</v>
      </c>
      <c r="O372" s="154">
        <f t="shared" si="323"/>
        <v>122412.34</v>
      </c>
      <c r="P372" s="154">
        <f t="shared" si="323"/>
        <v>0</v>
      </c>
      <c r="Q372" s="154">
        <f t="shared" si="323"/>
        <v>17495</v>
      </c>
      <c r="R372" s="154"/>
      <c r="S372" s="154"/>
      <c r="T372" s="154">
        <f t="shared" si="323"/>
        <v>0</v>
      </c>
      <c r="U372" s="154"/>
      <c r="V372" s="154"/>
      <c r="W372" s="154">
        <f t="shared" si="323"/>
        <v>46440</v>
      </c>
      <c r="X372" s="154"/>
      <c r="Y372" s="154"/>
      <c r="Z372" s="154">
        <f t="shared" si="323"/>
        <v>0</v>
      </c>
      <c r="AA372" s="154"/>
      <c r="AB372" s="154"/>
      <c r="AC372" s="154">
        <f t="shared" si="323"/>
        <v>42633</v>
      </c>
      <c r="AD372" s="154"/>
      <c r="AE372" s="154"/>
      <c r="AF372" s="154">
        <f t="shared" si="323"/>
        <v>0</v>
      </c>
      <c r="AG372" s="154"/>
      <c r="AH372" s="154"/>
      <c r="AI372" s="154">
        <f t="shared" si="323"/>
        <v>50834.340000000004</v>
      </c>
      <c r="AJ372" s="154"/>
      <c r="AK372" s="154"/>
      <c r="AL372" s="154">
        <f t="shared" si="323"/>
        <v>0</v>
      </c>
      <c r="AM372" s="154"/>
      <c r="AN372" s="154"/>
      <c r="AO372" s="154"/>
      <c r="AP372" s="154"/>
      <c r="AQ372" s="154"/>
      <c r="AR372" s="154"/>
      <c r="AS372" s="154"/>
      <c r="AT372" s="154"/>
      <c r="AU372" s="167"/>
      <c r="AV372" s="167"/>
      <c r="AW372" s="131"/>
      <c r="AX372" s="167"/>
      <c r="AY372" s="131"/>
      <c r="AZ372" s="131"/>
      <c r="BA372" s="131"/>
      <c r="BB372" s="167"/>
      <c r="BC372" s="167"/>
    </row>
    <row r="373" spans="1:55" s="168" customFormat="1" ht="15.75">
      <c r="A373" s="173" t="str">
        <f>A1247</f>
        <v>a)</v>
      </c>
      <c r="B373" s="174" t="str">
        <f t="shared" ref="B373:AT375" si="324">B1247</f>
        <v xml:space="preserve">Xã khu vực III </v>
      </c>
      <c r="C373" s="173">
        <f t="shared" si="324"/>
        <v>0</v>
      </c>
      <c r="D373" s="154">
        <f t="shared" si="324"/>
        <v>85178</v>
      </c>
      <c r="E373" s="154">
        <f t="shared" si="324"/>
        <v>85178</v>
      </c>
      <c r="F373" s="154">
        <f t="shared" si="324"/>
        <v>0</v>
      </c>
      <c r="G373" s="154">
        <f t="shared" si="324"/>
        <v>0</v>
      </c>
      <c r="H373" s="154">
        <f t="shared" si="324"/>
        <v>85177.94</v>
      </c>
      <c r="I373" s="154">
        <f t="shared" si="324"/>
        <v>85177.94</v>
      </c>
      <c r="J373" s="154">
        <f t="shared" si="324"/>
        <v>0</v>
      </c>
      <c r="K373" s="154">
        <f t="shared" si="324"/>
        <v>0</v>
      </c>
      <c r="L373" s="154">
        <f t="shared" si="324"/>
        <v>0</v>
      </c>
      <c r="M373" s="154">
        <f t="shared" si="324"/>
        <v>0</v>
      </c>
      <c r="N373" s="154">
        <f t="shared" si="324"/>
        <v>85177.94</v>
      </c>
      <c r="O373" s="154">
        <f t="shared" si="324"/>
        <v>85177.94</v>
      </c>
      <c r="P373" s="154">
        <f t="shared" si="324"/>
        <v>0</v>
      </c>
      <c r="Q373" s="154">
        <f t="shared" si="324"/>
        <v>0</v>
      </c>
      <c r="R373" s="154"/>
      <c r="S373" s="154"/>
      <c r="T373" s="154">
        <f t="shared" si="324"/>
        <v>0</v>
      </c>
      <c r="U373" s="154"/>
      <c r="V373" s="154"/>
      <c r="W373" s="154">
        <f t="shared" si="324"/>
        <v>19545</v>
      </c>
      <c r="X373" s="154"/>
      <c r="Y373" s="154"/>
      <c r="Z373" s="154">
        <f t="shared" si="324"/>
        <v>0</v>
      </c>
      <c r="AA373" s="154"/>
      <c r="AB373" s="154"/>
      <c r="AC373" s="154">
        <f t="shared" si="324"/>
        <v>34133</v>
      </c>
      <c r="AD373" s="154"/>
      <c r="AE373" s="154"/>
      <c r="AF373" s="154">
        <f t="shared" si="324"/>
        <v>0</v>
      </c>
      <c r="AG373" s="154"/>
      <c r="AH373" s="154"/>
      <c r="AI373" s="154">
        <f t="shared" si="324"/>
        <v>31499.940000000002</v>
      </c>
      <c r="AJ373" s="154"/>
      <c r="AK373" s="154"/>
      <c r="AL373" s="154">
        <f t="shared" si="324"/>
        <v>0</v>
      </c>
      <c r="AM373" s="154"/>
      <c r="AN373" s="154"/>
      <c r="AO373" s="173">
        <f t="shared" si="324"/>
        <v>0</v>
      </c>
      <c r="AP373" s="173">
        <f t="shared" si="324"/>
        <v>0</v>
      </c>
      <c r="AQ373" s="173">
        <f t="shared" si="324"/>
        <v>0</v>
      </c>
      <c r="AR373" s="173">
        <f t="shared" si="324"/>
        <v>0</v>
      </c>
      <c r="AS373" s="173">
        <f t="shared" si="324"/>
        <v>0</v>
      </c>
      <c r="AT373" s="173">
        <f t="shared" si="324"/>
        <v>0</v>
      </c>
      <c r="AU373" s="167"/>
      <c r="AV373" s="167"/>
      <c r="AW373" s="131"/>
      <c r="AX373" s="167"/>
      <c r="AY373" s="131"/>
      <c r="AZ373" s="131"/>
      <c r="BA373" s="131"/>
      <c r="BB373" s="167"/>
      <c r="BC373" s="167"/>
    </row>
    <row r="374" spans="1:55" s="168" customFormat="1" ht="31.5">
      <c r="A374" s="173" t="str">
        <f>A1248</f>
        <v>a1)</v>
      </c>
      <c r="B374" s="174" t="str">
        <f t="shared" si="324"/>
        <v xml:space="preserve">Các xã, thôn thực hiện theo Quyết định số 652/QĐ-TTg ngày 28/5/2022 </v>
      </c>
      <c r="C374" s="173">
        <f t="shared" si="324"/>
        <v>0</v>
      </c>
      <c r="D374" s="154">
        <f t="shared" si="324"/>
        <v>59878</v>
      </c>
      <c r="E374" s="154">
        <f t="shared" si="324"/>
        <v>59878</v>
      </c>
      <c r="F374" s="154">
        <f t="shared" si="324"/>
        <v>0</v>
      </c>
      <c r="G374" s="154">
        <f t="shared" si="324"/>
        <v>0</v>
      </c>
      <c r="H374" s="154">
        <f t="shared" si="324"/>
        <v>59877.94</v>
      </c>
      <c r="I374" s="154">
        <f t="shared" si="324"/>
        <v>59877.94</v>
      </c>
      <c r="J374" s="154">
        <f t="shared" si="324"/>
        <v>0</v>
      </c>
      <c r="K374" s="154">
        <f t="shared" si="324"/>
        <v>0</v>
      </c>
      <c r="L374" s="154">
        <f t="shared" si="324"/>
        <v>0</v>
      </c>
      <c r="M374" s="154">
        <f t="shared" si="324"/>
        <v>0</v>
      </c>
      <c r="N374" s="154">
        <f t="shared" si="324"/>
        <v>59877.94</v>
      </c>
      <c r="O374" s="154">
        <f t="shared" si="324"/>
        <v>59877.94</v>
      </c>
      <c r="P374" s="154">
        <f t="shared" si="324"/>
        <v>0</v>
      </c>
      <c r="Q374" s="154">
        <f t="shared" si="324"/>
        <v>0</v>
      </c>
      <c r="R374" s="154"/>
      <c r="S374" s="154"/>
      <c r="T374" s="154">
        <f t="shared" si="324"/>
        <v>0</v>
      </c>
      <c r="U374" s="154"/>
      <c r="V374" s="154"/>
      <c r="W374" s="154">
        <f t="shared" si="324"/>
        <v>17545</v>
      </c>
      <c r="X374" s="154"/>
      <c r="Y374" s="154"/>
      <c r="Z374" s="154">
        <f t="shared" si="324"/>
        <v>0</v>
      </c>
      <c r="AA374" s="154"/>
      <c r="AB374" s="154"/>
      <c r="AC374" s="154">
        <f t="shared" si="324"/>
        <v>21833</v>
      </c>
      <c r="AD374" s="154"/>
      <c r="AE374" s="154"/>
      <c r="AF374" s="154">
        <f t="shared" si="324"/>
        <v>0</v>
      </c>
      <c r="AG374" s="154"/>
      <c r="AH374" s="154"/>
      <c r="AI374" s="154">
        <f t="shared" si="324"/>
        <v>20499.940000000002</v>
      </c>
      <c r="AJ374" s="154"/>
      <c r="AK374" s="154"/>
      <c r="AL374" s="154">
        <f t="shared" si="324"/>
        <v>0</v>
      </c>
      <c r="AM374" s="154"/>
      <c r="AN374" s="154"/>
      <c r="AO374" s="154"/>
      <c r="AP374" s="154"/>
      <c r="AQ374" s="154"/>
      <c r="AR374" s="154"/>
      <c r="AS374" s="154"/>
      <c r="AT374" s="154"/>
      <c r="AU374" s="167"/>
      <c r="AV374" s="167"/>
      <c r="AW374" s="131"/>
      <c r="AX374" s="167"/>
      <c r="AY374" s="131"/>
      <c r="AZ374" s="131"/>
      <c r="BA374" s="131"/>
      <c r="BB374" s="167"/>
      <c r="BC374" s="167"/>
    </row>
    <row r="375" spans="1:55" s="168" customFormat="1" ht="15.75">
      <c r="A375" s="173" t="str">
        <f>A1249</f>
        <v>*</v>
      </c>
      <c r="B375" s="174" t="str">
        <f t="shared" si="324"/>
        <v>Xã Huổi Só</v>
      </c>
      <c r="C375" s="173">
        <f t="shared" si="324"/>
        <v>0</v>
      </c>
      <c r="D375" s="154">
        <f t="shared" si="324"/>
        <v>26678</v>
      </c>
      <c r="E375" s="154">
        <f t="shared" si="324"/>
        <v>26678</v>
      </c>
      <c r="F375" s="154">
        <f t="shared" si="324"/>
        <v>0</v>
      </c>
      <c r="G375" s="154">
        <f t="shared" si="324"/>
        <v>0</v>
      </c>
      <c r="H375" s="154">
        <f t="shared" si="324"/>
        <v>26678</v>
      </c>
      <c r="I375" s="154">
        <f t="shared" si="324"/>
        <v>26678</v>
      </c>
      <c r="J375" s="154">
        <f t="shared" si="324"/>
        <v>0</v>
      </c>
      <c r="K375" s="154">
        <f t="shared" si="324"/>
        <v>0</v>
      </c>
      <c r="L375" s="154">
        <f t="shared" si="324"/>
        <v>0</v>
      </c>
      <c r="M375" s="154">
        <f t="shared" si="324"/>
        <v>0</v>
      </c>
      <c r="N375" s="154">
        <f t="shared" si="324"/>
        <v>26678</v>
      </c>
      <c r="O375" s="154">
        <f t="shared" si="324"/>
        <v>26678</v>
      </c>
      <c r="P375" s="154">
        <f t="shared" si="324"/>
        <v>0</v>
      </c>
      <c r="Q375" s="154">
        <f t="shared" si="324"/>
        <v>0</v>
      </c>
      <c r="R375" s="154"/>
      <c r="S375" s="154"/>
      <c r="T375" s="154">
        <f t="shared" si="324"/>
        <v>0</v>
      </c>
      <c r="U375" s="154"/>
      <c r="V375" s="154"/>
      <c r="W375" s="154">
        <f t="shared" si="324"/>
        <v>13445</v>
      </c>
      <c r="X375" s="154"/>
      <c r="Y375" s="154"/>
      <c r="Z375" s="154">
        <f t="shared" si="324"/>
        <v>0</v>
      </c>
      <c r="AA375" s="154"/>
      <c r="AB375" s="154"/>
      <c r="AC375" s="154">
        <f t="shared" si="324"/>
        <v>7933</v>
      </c>
      <c r="AD375" s="154"/>
      <c r="AE375" s="154"/>
      <c r="AF375" s="154">
        <f t="shared" si="324"/>
        <v>0</v>
      </c>
      <c r="AG375" s="154"/>
      <c r="AH375" s="154"/>
      <c r="AI375" s="154">
        <f t="shared" si="324"/>
        <v>5300</v>
      </c>
      <c r="AJ375" s="154"/>
      <c r="AK375" s="154"/>
      <c r="AL375" s="154">
        <f t="shared" si="324"/>
        <v>0</v>
      </c>
      <c r="AM375" s="154"/>
      <c r="AN375" s="154"/>
      <c r="AO375" s="154"/>
      <c r="AP375" s="154"/>
      <c r="AQ375" s="154"/>
      <c r="AR375" s="154"/>
      <c r="AS375" s="154"/>
      <c r="AT375" s="154"/>
      <c r="AU375" s="167"/>
      <c r="AV375" s="167"/>
      <c r="AW375" s="131"/>
      <c r="AX375" s="167"/>
      <c r="AY375" s="131"/>
      <c r="AZ375" s="131"/>
      <c r="BA375" s="131"/>
      <c r="BB375" s="167"/>
      <c r="BC375" s="167"/>
    </row>
    <row r="376" spans="1:55" s="168" customFormat="1" ht="15.75">
      <c r="A376" s="173" t="str">
        <f>A1258</f>
        <v>*</v>
      </c>
      <c r="B376" s="174" t="str">
        <f t="shared" ref="B376:AL376" si="325">B1258</f>
        <v>Xã Mường Đun</v>
      </c>
      <c r="C376" s="173">
        <f t="shared" si="325"/>
        <v>0</v>
      </c>
      <c r="D376" s="154">
        <f t="shared" si="325"/>
        <v>8700</v>
      </c>
      <c r="E376" s="154">
        <f t="shared" si="325"/>
        <v>8700</v>
      </c>
      <c r="F376" s="154">
        <f t="shared" si="325"/>
        <v>0</v>
      </c>
      <c r="G376" s="154">
        <f t="shared" si="325"/>
        <v>0</v>
      </c>
      <c r="H376" s="154">
        <f t="shared" si="325"/>
        <v>8700</v>
      </c>
      <c r="I376" s="154">
        <f t="shared" si="325"/>
        <v>8700</v>
      </c>
      <c r="J376" s="154">
        <f t="shared" si="325"/>
        <v>0</v>
      </c>
      <c r="K376" s="154">
        <f t="shared" si="325"/>
        <v>0</v>
      </c>
      <c r="L376" s="154">
        <f t="shared" si="325"/>
        <v>0</v>
      </c>
      <c r="M376" s="154">
        <f t="shared" si="325"/>
        <v>0</v>
      </c>
      <c r="N376" s="154">
        <f t="shared" si="325"/>
        <v>8700</v>
      </c>
      <c r="O376" s="154">
        <f t="shared" si="325"/>
        <v>8700</v>
      </c>
      <c r="P376" s="154">
        <f t="shared" si="325"/>
        <v>0</v>
      </c>
      <c r="Q376" s="154">
        <f t="shared" si="325"/>
        <v>0</v>
      </c>
      <c r="R376" s="154"/>
      <c r="S376" s="154"/>
      <c r="T376" s="154">
        <f t="shared" si="325"/>
        <v>0</v>
      </c>
      <c r="U376" s="154"/>
      <c r="V376" s="154"/>
      <c r="W376" s="154">
        <f t="shared" si="325"/>
        <v>0</v>
      </c>
      <c r="X376" s="154"/>
      <c r="Y376" s="154"/>
      <c r="Z376" s="154">
        <f t="shared" si="325"/>
        <v>0</v>
      </c>
      <c r="AA376" s="154"/>
      <c r="AB376" s="154"/>
      <c r="AC376" s="154">
        <f t="shared" si="325"/>
        <v>4000</v>
      </c>
      <c r="AD376" s="154"/>
      <c r="AE376" s="154"/>
      <c r="AF376" s="154">
        <f t="shared" si="325"/>
        <v>0</v>
      </c>
      <c r="AG376" s="154"/>
      <c r="AH376" s="154"/>
      <c r="AI376" s="154">
        <f t="shared" si="325"/>
        <v>4700</v>
      </c>
      <c r="AJ376" s="154"/>
      <c r="AK376" s="154"/>
      <c r="AL376" s="154">
        <f t="shared" si="325"/>
        <v>0</v>
      </c>
      <c r="AM376" s="154"/>
      <c r="AN376" s="154"/>
      <c r="AO376" s="154"/>
      <c r="AP376" s="154"/>
      <c r="AQ376" s="154"/>
      <c r="AR376" s="154"/>
      <c r="AS376" s="154"/>
      <c r="AT376" s="154"/>
      <c r="AU376" s="167"/>
      <c r="AV376" s="167"/>
      <c r="AW376" s="131"/>
      <c r="AX376" s="167"/>
      <c r="AY376" s="131"/>
      <c r="AZ376" s="131"/>
      <c r="BA376" s="131"/>
      <c r="BB376" s="167"/>
      <c r="BC376" s="167"/>
    </row>
    <row r="377" spans="1:55" s="168" customFormat="1" ht="15.75">
      <c r="A377" s="173" t="str">
        <f>A1264</f>
        <v>*</v>
      </c>
      <c r="B377" s="174" t="str">
        <f t="shared" ref="B377:AL377" si="326">B1264</f>
        <v>Xã Tủa Thàng</v>
      </c>
      <c r="C377" s="173">
        <f t="shared" si="326"/>
        <v>0</v>
      </c>
      <c r="D377" s="154">
        <f t="shared" si="326"/>
        <v>7500</v>
      </c>
      <c r="E377" s="154">
        <f t="shared" si="326"/>
        <v>7500</v>
      </c>
      <c r="F377" s="154">
        <f t="shared" si="326"/>
        <v>0</v>
      </c>
      <c r="G377" s="154">
        <f t="shared" si="326"/>
        <v>0</v>
      </c>
      <c r="H377" s="154">
        <f t="shared" si="326"/>
        <v>7499.9400000000005</v>
      </c>
      <c r="I377" s="154">
        <f t="shared" si="326"/>
        <v>7499.9400000000005</v>
      </c>
      <c r="J377" s="154">
        <f t="shared" si="326"/>
        <v>0</v>
      </c>
      <c r="K377" s="154">
        <f t="shared" si="326"/>
        <v>0</v>
      </c>
      <c r="L377" s="154">
        <f t="shared" si="326"/>
        <v>0</v>
      </c>
      <c r="M377" s="154">
        <f t="shared" si="326"/>
        <v>0</v>
      </c>
      <c r="N377" s="154">
        <f t="shared" si="326"/>
        <v>7499.9400000000005</v>
      </c>
      <c r="O377" s="154">
        <f t="shared" si="326"/>
        <v>7499.9400000000005</v>
      </c>
      <c r="P377" s="154">
        <f t="shared" si="326"/>
        <v>0</v>
      </c>
      <c r="Q377" s="154">
        <f t="shared" si="326"/>
        <v>0</v>
      </c>
      <c r="R377" s="154"/>
      <c r="S377" s="154"/>
      <c r="T377" s="154">
        <f t="shared" si="326"/>
        <v>0</v>
      </c>
      <c r="U377" s="154"/>
      <c r="V377" s="154"/>
      <c r="W377" s="154">
        <f t="shared" si="326"/>
        <v>0</v>
      </c>
      <c r="X377" s="154"/>
      <c r="Y377" s="154"/>
      <c r="Z377" s="154">
        <f t="shared" si="326"/>
        <v>0</v>
      </c>
      <c r="AA377" s="154"/>
      <c r="AB377" s="154"/>
      <c r="AC377" s="154">
        <f t="shared" si="326"/>
        <v>2000</v>
      </c>
      <c r="AD377" s="154"/>
      <c r="AE377" s="154"/>
      <c r="AF377" s="154">
        <f t="shared" si="326"/>
        <v>0</v>
      </c>
      <c r="AG377" s="154"/>
      <c r="AH377" s="154"/>
      <c r="AI377" s="154">
        <f t="shared" si="326"/>
        <v>5499.9400000000005</v>
      </c>
      <c r="AJ377" s="154"/>
      <c r="AK377" s="154"/>
      <c r="AL377" s="154">
        <f t="shared" si="326"/>
        <v>0</v>
      </c>
      <c r="AM377" s="154"/>
      <c r="AN377" s="154"/>
      <c r="AO377" s="154"/>
      <c r="AP377" s="154"/>
      <c r="AQ377" s="154"/>
      <c r="AR377" s="154"/>
      <c r="AS377" s="154"/>
      <c r="AT377" s="154"/>
      <c r="AU377" s="167"/>
      <c r="AV377" s="167"/>
      <c r="AW377" s="131"/>
      <c r="AX377" s="167"/>
      <c r="AY377" s="131"/>
      <c r="AZ377" s="131"/>
      <c r="BA377" s="131"/>
      <c r="BB377" s="167"/>
      <c r="BC377" s="167"/>
    </row>
    <row r="378" spans="1:55" s="168" customFormat="1" ht="15.75">
      <c r="A378" s="173" t="str">
        <f>A1268</f>
        <v>*</v>
      </c>
      <c r="B378" s="174" t="str">
        <f t="shared" ref="B378:AL378" si="327">B1268</f>
        <v>Xã Sính Phình</v>
      </c>
      <c r="C378" s="173">
        <f t="shared" si="327"/>
        <v>0</v>
      </c>
      <c r="D378" s="154">
        <f t="shared" si="327"/>
        <v>8000</v>
      </c>
      <c r="E378" s="154">
        <f t="shared" si="327"/>
        <v>8000</v>
      </c>
      <c r="F378" s="154">
        <f t="shared" si="327"/>
        <v>0</v>
      </c>
      <c r="G378" s="154">
        <f t="shared" si="327"/>
        <v>0</v>
      </c>
      <c r="H378" s="154">
        <f t="shared" si="327"/>
        <v>8000</v>
      </c>
      <c r="I378" s="154">
        <f t="shared" si="327"/>
        <v>8000</v>
      </c>
      <c r="J378" s="154">
        <f t="shared" si="327"/>
        <v>0</v>
      </c>
      <c r="K378" s="154">
        <f t="shared" si="327"/>
        <v>0</v>
      </c>
      <c r="L378" s="154">
        <f t="shared" si="327"/>
        <v>0</v>
      </c>
      <c r="M378" s="154">
        <f t="shared" si="327"/>
        <v>0</v>
      </c>
      <c r="N378" s="154">
        <f t="shared" si="327"/>
        <v>8000</v>
      </c>
      <c r="O378" s="154">
        <f t="shared" si="327"/>
        <v>8000</v>
      </c>
      <c r="P378" s="154">
        <f t="shared" si="327"/>
        <v>0</v>
      </c>
      <c r="Q378" s="154">
        <f t="shared" si="327"/>
        <v>0</v>
      </c>
      <c r="R378" s="154"/>
      <c r="S378" s="154"/>
      <c r="T378" s="154">
        <f t="shared" si="327"/>
        <v>0</v>
      </c>
      <c r="U378" s="154"/>
      <c r="V378" s="154"/>
      <c r="W378" s="154">
        <f t="shared" si="327"/>
        <v>4100</v>
      </c>
      <c r="X378" s="154"/>
      <c r="Y378" s="154"/>
      <c r="Z378" s="154">
        <f t="shared" si="327"/>
        <v>0</v>
      </c>
      <c r="AA378" s="154"/>
      <c r="AB378" s="154"/>
      <c r="AC378" s="154">
        <f t="shared" si="327"/>
        <v>3900</v>
      </c>
      <c r="AD378" s="154"/>
      <c r="AE378" s="154"/>
      <c r="AF378" s="154">
        <f t="shared" si="327"/>
        <v>0</v>
      </c>
      <c r="AG378" s="154"/>
      <c r="AH378" s="154"/>
      <c r="AI378" s="154">
        <f t="shared" si="327"/>
        <v>0</v>
      </c>
      <c r="AJ378" s="154"/>
      <c r="AK378" s="154"/>
      <c r="AL378" s="154">
        <f t="shared" si="327"/>
        <v>0</v>
      </c>
      <c r="AM378" s="154"/>
      <c r="AN378" s="154"/>
      <c r="AO378" s="154"/>
      <c r="AP378" s="154"/>
      <c r="AQ378" s="154"/>
      <c r="AR378" s="154"/>
      <c r="AS378" s="154"/>
      <c r="AT378" s="154"/>
      <c r="AU378" s="167"/>
      <c r="AV378" s="167"/>
      <c r="AW378" s="131"/>
      <c r="AX378" s="167"/>
      <c r="AY378" s="131"/>
      <c r="AZ378" s="131"/>
      <c r="BA378" s="131"/>
      <c r="BB378" s="167"/>
      <c r="BC378" s="167"/>
    </row>
    <row r="379" spans="1:55" s="168" customFormat="1" ht="15.75">
      <c r="A379" s="173" t="str">
        <f>A1271</f>
        <v>*</v>
      </c>
      <c r="B379" s="174" t="str">
        <f t="shared" ref="B379:AL379" si="328">B1271</f>
        <v>Xã Trung Thu</v>
      </c>
      <c r="C379" s="173">
        <f t="shared" si="328"/>
        <v>0</v>
      </c>
      <c r="D379" s="154">
        <f t="shared" si="328"/>
        <v>9000</v>
      </c>
      <c r="E379" s="154">
        <f t="shared" si="328"/>
        <v>9000</v>
      </c>
      <c r="F379" s="154">
        <f t="shared" si="328"/>
        <v>0</v>
      </c>
      <c r="G379" s="154">
        <f t="shared" si="328"/>
        <v>0</v>
      </c>
      <c r="H379" s="154">
        <f t="shared" si="328"/>
        <v>9000</v>
      </c>
      <c r="I379" s="154">
        <f t="shared" si="328"/>
        <v>9000</v>
      </c>
      <c r="J379" s="154">
        <f t="shared" si="328"/>
        <v>0</v>
      </c>
      <c r="K379" s="154">
        <f t="shared" si="328"/>
        <v>0</v>
      </c>
      <c r="L379" s="154">
        <f t="shared" si="328"/>
        <v>0</v>
      </c>
      <c r="M379" s="154">
        <f t="shared" si="328"/>
        <v>0</v>
      </c>
      <c r="N379" s="154">
        <f t="shared" si="328"/>
        <v>9000</v>
      </c>
      <c r="O379" s="154">
        <f t="shared" si="328"/>
        <v>9000</v>
      </c>
      <c r="P379" s="154">
        <f t="shared" si="328"/>
        <v>0</v>
      </c>
      <c r="Q379" s="154">
        <f t="shared" si="328"/>
        <v>0</v>
      </c>
      <c r="R379" s="154"/>
      <c r="S379" s="154"/>
      <c r="T379" s="154">
        <f t="shared" si="328"/>
        <v>0</v>
      </c>
      <c r="U379" s="154"/>
      <c r="V379" s="154"/>
      <c r="W379" s="154">
        <f t="shared" si="328"/>
        <v>0</v>
      </c>
      <c r="X379" s="154"/>
      <c r="Y379" s="154"/>
      <c r="Z379" s="154">
        <f t="shared" si="328"/>
        <v>0</v>
      </c>
      <c r="AA379" s="154"/>
      <c r="AB379" s="154"/>
      <c r="AC379" s="154">
        <f t="shared" si="328"/>
        <v>4000</v>
      </c>
      <c r="AD379" s="154"/>
      <c r="AE379" s="154"/>
      <c r="AF379" s="154">
        <f t="shared" si="328"/>
        <v>0</v>
      </c>
      <c r="AG379" s="154"/>
      <c r="AH379" s="154"/>
      <c r="AI379" s="154">
        <f t="shared" si="328"/>
        <v>5000</v>
      </c>
      <c r="AJ379" s="154"/>
      <c r="AK379" s="154"/>
      <c r="AL379" s="154">
        <f t="shared" si="328"/>
        <v>0</v>
      </c>
      <c r="AM379" s="154"/>
      <c r="AN379" s="154"/>
      <c r="AO379" s="154"/>
      <c r="AP379" s="154"/>
      <c r="AQ379" s="154"/>
      <c r="AR379" s="154"/>
      <c r="AS379" s="154"/>
      <c r="AT379" s="154"/>
      <c r="AU379" s="167"/>
      <c r="AV379" s="167"/>
      <c r="AW379" s="131"/>
      <c r="AX379" s="167"/>
      <c r="AY379" s="131"/>
      <c r="AZ379" s="131"/>
      <c r="BA379" s="131"/>
      <c r="BB379" s="167"/>
      <c r="BC379" s="167"/>
    </row>
    <row r="380" spans="1:55" s="168" customFormat="1" ht="15.75">
      <c r="A380" s="173" t="str">
        <f>A1276</f>
        <v xml:space="preserve">a2) </v>
      </c>
      <c r="B380" s="174" t="str">
        <f t="shared" ref="B380:AL380" si="329">B1276</f>
        <v>Các xã còn lại</v>
      </c>
      <c r="C380" s="173">
        <f t="shared" si="329"/>
        <v>0</v>
      </c>
      <c r="D380" s="154">
        <f t="shared" si="329"/>
        <v>25300</v>
      </c>
      <c r="E380" s="154">
        <f t="shared" si="329"/>
        <v>25300</v>
      </c>
      <c r="F380" s="154">
        <f t="shared" si="329"/>
        <v>0</v>
      </c>
      <c r="G380" s="154">
        <f t="shared" si="329"/>
        <v>0</v>
      </c>
      <c r="H380" s="154">
        <f t="shared" si="329"/>
        <v>25300</v>
      </c>
      <c r="I380" s="154">
        <f t="shared" si="329"/>
        <v>25300</v>
      </c>
      <c r="J380" s="154">
        <f t="shared" si="329"/>
        <v>0</v>
      </c>
      <c r="K380" s="154">
        <f t="shared" si="329"/>
        <v>0</v>
      </c>
      <c r="L380" s="154">
        <f t="shared" si="329"/>
        <v>0</v>
      </c>
      <c r="M380" s="154">
        <f t="shared" si="329"/>
        <v>0</v>
      </c>
      <c r="N380" s="154">
        <f t="shared" si="329"/>
        <v>25300</v>
      </c>
      <c r="O380" s="154">
        <f t="shared" si="329"/>
        <v>25300</v>
      </c>
      <c r="P380" s="154">
        <f t="shared" si="329"/>
        <v>0</v>
      </c>
      <c r="Q380" s="154">
        <f t="shared" si="329"/>
        <v>0</v>
      </c>
      <c r="R380" s="154"/>
      <c r="S380" s="154"/>
      <c r="T380" s="154">
        <f t="shared" si="329"/>
        <v>0</v>
      </c>
      <c r="U380" s="154"/>
      <c r="V380" s="154"/>
      <c r="W380" s="154">
        <f t="shared" si="329"/>
        <v>2000</v>
      </c>
      <c r="X380" s="154"/>
      <c r="Y380" s="154"/>
      <c r="Z380" s="154">
        <f t="shared" si="329"/>
        <v>0</v>
      </c>
      <c r="AA380" s="154"/>
      <c r="AB380" s="154"/>
      <c r="AC380" s="154">
        <f t="shared" si="329"/>
        <v>12300</v>
      </c>
      <c r="AD380" s="154"/>
      <c r="AE380" s="154"/>
      <c r="AF380" s="154">
        <f t="shared" si="329"/>
        <v>0</v>
      </c>
      <c r="AG380" s="154"/>
      <c r="AH380" s="154"/>
      <c r="AI380" s="154">
        <f t="shared" si="329"/>
        <v>11000</v>
      </c>
      <c r="AJ380" s="154"/>
      <c r="AK380" s="154"/>
      <c r="AL380" s="154">
        <f t="shared" si="329"/>
        <v>0</v>
      </c>
      <c r="AM380" s="154"/>
      <c r="AN380" s="154"/>
      <c r="AO380" s="154"/>
      <c r="AP380" s="154"/>
      <c r="AQ380" s="154"/>
      <c r="AR380" s="154"/>
      <c r="AS380" s="154"/>
      <c r="AT380" s="154"/>
      <c r="AU380" s="167"/>
      <c r="AV380" s="167"/>
      <c r="AW380" s="131"/>
      <c r="AX380" s="167"/>
      <c r="AY380" s="131"/>
      <c r="AZ380" s="131"/>
      <c r="BA380" s="131"/>
      <c r="BB380" s="167"/>
      <c r="BC380" s="167"/>
    </row>
    <row r="381" spans="1:55" s="168" customFormat="1" ht="15.75">
      <c r="A381" s="173" t="str">
        <f>A1288</f>
        <v>b)</v>
      </c>
      <c r="B381" s="174" t="str">
        <f t="shared" ref="B381:AL383" si="330">B1288</f>
        <v>Thôn ĐBKK</v>
      </c>
      <c r="C381" s="173">
        <f t="shared" si="330"/>
        <v>0</v>
      </c>
      <c r="D381" s="154">
        <f t="shared" si="330"/>
        <v>25141</v>
      </c>
      <c r="E381" s="154">
        <f t="shared" si="330"/>
        <v>20335</v>
      </c>
      <c r="F381" s="154">
        <f t="shared" si="330"/>
        <v>0</v>
      </c>
      <c r="G381" s="154">
        <f t="shared" si="330"/>
        <v>0</v>
      </c>
      <c r="H381" s="154">
        <f t="shared" si="330"/>
        <v>20334.400000000001</v>
      </c>
      <c r="I381" s="154">
        <f t="shared" si="330"/>
        <v>20334.400000000001</v>
      </c>
      <c r="J381" s="154">
        <f t="shared" si="330"/>
        <v>0</v>
      </c>
      <c r="K381" s="154">
        <f t="shared" si="330"/>
        <v>0</v>
      </c>
      <c r="L381" s="154">
        <f t="shared" si="330"/>
        <v>0</v>
      </c>
      <c r="M381" s="154">
        <f t="shared" si="330"/>
        <v>0</v>
      </c>
      <c r="N381" s="154">
        <f t="shared" si="330"/>
        <v>20334.400000000001</v>
      </c>
      <c r="O381" s="154">
        <f t="shared" si="330"/>
        <v>20334.400000000001</v>
      </c>
      <c r="P381" s="154">
        <f t="shared" si="330"/>
        <v>0</v>
      </c>
      <c r="Q381" s="154">
        <f t="shared" si="330"/>
        <v>0</v>
      </c>
      <c r="R381" s="154"/>
      <c r="S381" s="154"/>
      <c r="T381" s="154">
        <f t="shared" si="330"/>
        <v>0</v>
      </c>
      <c r="U381" s="154"/>
      <c r="V381" s="154"/>
      <c r="W381" s="154">
        <f t="shared" si="330"/>
        <v>1000</v>
      </c>
      <c r="X381" s="154"/>
      <c r="Y381" s="154"/>
      <c r="Z381" s="154">
        <f t="shared" si="330"/>
        <v>0</v>
      </c>
      <c r="AA381" s="154"/>
      <c r="AB381" s="154"/>
      <c r="AC381" s="154">
        <f t="shared" si="330"/>
        <v>0</v>
      </c>
      <c r="AD381" s="154"/>
      <c r="AE381" s="154"/>
      <c r="AF381" s="154">
        <f t="shared" si="330"/>
        <v>0</v>
      </c>
      <c r="AG381" s="154"/>
      <c r="AH381" s="154"/>
      <c r="AI381" s="154">
        <f t="shared" si="330"/>
        <v>19334.400000000001</v>
      </c>
      <c r="AJ381" s="154"/>
      <c r="AK381" s="154"/>
      <c r="AL381" s="154">
        <f t="shared" si="330"/>
        <v>0</v>
      </c>
      <c r="AM381" s="154"/>
      <c r="AN381" s="154"/>
      <c r="AO381" s="154"/>
      <c r="AP381" s="154"/>
      <c r="AQ381" s="154"/>
      <c r="AR381" s="154"/>
      <c r="AS381" s="154"/>
      <c r="AT381" s="154"/>
      <c r="AU381" s="167"/>
      <c r="AV381" s="167"/>
      <c r="AW381" s="131"/>
      <c r="AX381" s="167"/>
      <c r="AY381" s="131"/>
      <c r="AZ381" s="131"/>
      <c r="BA381" s="131"/>
      <c r="BB381" s="167"/>
      <c r="BC381" s="167"/>
    </row>
    <row r="382" spans="1:55" s="168" customFormat="1" ht="31.5">
      <c r="A382" s="173" t="str">
        <f>A1289</f>
        <v>b1)</v>
      </c>
      <c r="B382" s="174" t="str">
        <f t="shared" si="330"/>
        <v xml:space="preserve">Các thôn thực hiện theo Quyết định số 652/QĐ-TTg ngày 28/5/2022 </v>
      </c>
      <c r="C382" s="173">
        <f t="shared" si="330"/>
        <v>0</v>
      </c>
      <c r="D382" s="154">
        <f t="shared" si="330"/>
        <v>1000</v>
      </c>
      <c r="E382" s="154">
        <f t="shared" si="330"/>
        <v>1000</v>
      </c>
      <c r="F382" s="154">
        <f t="shared" si="330"/>
        <v>0</v>
      </c>
      <c r="G382" s="154">
        <f t="shared" si="330"/>
        <v>0</v>
      </c>
      <c r="H382" s="154">
        <f t="shared" si="330"/>
        <v>1000</v>
      </c>
      <c r="I382" s="154">
        <f t="shared" si="330"/>
        <v>1000</v>
      </c>
      <c r="J382" s="154">
        <f t="shared" si="330"/>
        <v>0</v>
      </c>
      <c r="K382" s="154">
        <f t="shared" si="330"/>
        <v>0</v>
      </c>
      <c r="L382" s="154">
        <f t="shared" si="330"/>
        <v>0</v>
      </c>
      <c r="M382" s="154">
        <f t="shared" si="330"/>
        <v>0</v>
      </c>
      <c r="N382" s="154">
        <f t="shared" si="330"/>
        <v>1000</v>
      </c>
      <c r="O382" s="154">
        <f t="shared" si="330"/>
        <v>1000</v>
      </c>
      <c r="P382" s="154">
        <f t="shared" si="330"/>
        <v>0</v>
      </c>
      <c r="Q382" s="154">
        <f t="shared" si="330"/>
        <v>0</v>
      </c>
      <c r="R382" s="154"/>
      <c r="S382" s="154"/>
      <c r="T382" s="154">
        <f t="shared" si="330"/>
        <v>0</v>
      </c>
      <c r="U382" s="154"/>
      <c r="V382" s="154"/>
      <c r="W382" s="154">
        <f t="shared" si="330"/>
        <v>1000</v>
      </c>
      <c r="X382" s="154"/>
      <c r="Y382" s="154"/>
      <c r="Z382" s="154">
        <f t="shared" si="330"/>
        <v>0</v>
      </c>
      <c r="AA382" s="154"/>
      <c r="AB382" s="154"/>
      <c r="AC382" s="154">
        <f t="shared" si="330"/>
        <v>0</v>
      </c>
      <c r="AD382" s="154"/>
      <c r="AE382" s="154"/>
      <c r="AF382" s="154">
        <f t="shared" si="330"/>
        <v>0</v>
      </c>
      <c r="AG382" s="154"/>
      <c r="AH382" s="154"/>
      <c r="AI382" s="154">
        <f t="shared" si="330"/>
        <v>0</v>
      </c>
      <c r="AJ382" s="154"/>
      <c r="AK382" s="154"/>
      <c r="AL382" s="154">
        <f t="shared" si="330"/>
        <v>0</v>
      </c>
      <c r="AM382" s="154"/>
      <c r="AN382" s="154"/>
      <c r="AO382" s="154"/>
      <c r="AP382" s="154"/>
      <c r="AQ382" s="154"/>
      <c r="AR382" s="154"/>
      <c r="AS382" s="154"/>
      <c r="AT382" s="154"/>
      <c r="AU382" s="167"/>
      <c r="AV382" s="167"/>
      <c r="AW382" s="131"/>
      <c r="AX382" s="167"/>
      <c r="AY382" s="131"/>
      <c r="AZ382" s="131"/>
      <c r="BA382" s="131"/>
      <c r="BB382" s="167"/>
      <c r="BC382" s="167"/>
    </row>
    <row r="383" spans="1:55" s="168" customFormat="1" ht="15.75">
      <c r="A383" s="173" t="str">
        <f>A1290</f>
        <v>b1.1</v>
      </c>
      <c r="B383" s="174" t="str">
        <f t="shared" si="330"/>
        <v>Tổ dân phố Quyết Tiến</v>
      </c>
      <c r="C383" s="173">
        <f t="shared" si="330"/>
        <v>0</v>
      </c>
      <c r="D383" s="154">
        <f t="shared" si="330"/>
        <v>1000</v>
      </c>
      <c r="E383" s="154">
        <f t="shared" si="330"/>
        <v>1000</v>
      </c>
      <c r="F383" s="154">
        <f t="shared" si="330"/>
        <v>0</v>
      </c>
      <c r="G383" s="154">
        <f t="shared" si="330"/>
        <v>0</v>
      </c>
      <c r="H383" s="154">
        <f t="shared" si="330"/>
        <v>1000</v>
      </c>
      <c r="I383" s="154">
        <f t="shared" si="330"/>
        <v>1000</v>
      </c>
      <c r="J383" s="154">
        <f t="shared" si="330"/>
        <v>0</v>
      </c>
      <c r="K383" s="154">
        <f t="shared" si="330"/>
        <v>0</v>
      </c>
      <c r="L383" s="154">
        <f t="shared" si="330"/>
        <v>0</v>
      </c>
      <c r="M383" s="154">
        <f t="shared" si="330"/>
        <v>0</v>
      </c>
      <c r="N383" s="154">
        <f t="shared" si="330"/>
        <v>1000</v>
      </c>
      <c r="O383" s="154">
        <f t="shared" si="330"/>
        <v>1000</v>
      </c>
      <c r="P383" s="154">
        <f t="shared" si="330"/>
        <v>0</v>
      </c>
      <c r="Q383" s="154">
        <f t="shared" si="330"/>
        <v>0</v>
      </c>
      <c r="R383" s="154"/>
      <c r="S383" s="154"/>
      <c r="T383" s="154">
        <f t="shared" si="330"/>
        <v>0</v>
      </c>
      <c r="U383" s="154"/>
      <c r="V383" s="154"/>
      <c r="W383" s="154">
        <f t="shared" si="330"/>
        <v>1000</v>
      </c>
      <c r="X383" s="154"/>
      <c r="Y383" s="154"/>
      <c r="Z383" s="154">
        <f t="shared" si="330"/>
        <v>0</v>
      </c>
      <c r="AA383" s="154"/>
      <c r="AB383" s="154"/>
      <c r="AC383" s="154">
        <f t="shared" si="330"/>
        <v>0</v>
      </c>
      <c r="AD383" s="154"/>
      <c r="AE383" s="154"/>
      <c r="AF383" s="154">
        <f t="shared" si="330"/>
        <v>0</v>
      </c>
      <c r="AG383" s="154"/>
      <c r="AH383" s="154"/>
      <c r="AI383" s="154">
        <f t="shared" si="330"/>
        <v>0</v>
      </c>
      <c r="AJ383" s="154"/>
      <c r="AK383" s="154"/>
      <c r="AL383" s="154">
        <f t="shared" si="330"/>
        <v>0</v>
      </c>
      <c r="AM383" s="154"/>
      <c r="AN383" s="154"/>
      <c r="AO383" s="154"/>
      <c r="AP383" s="154"/>
      <c r="AQ383" s="154"/>
      <c r="AR383" s="154"/>
      <c r="AS383" s="154"/>
      <c r="AT383" s="154"/>
      <c r="AU383" s="167"/>
      <c r="AV383" s="167"/>
      <c r="AW383" s="131"/>
      <c r="AX383" s="167"/>
      <c r="AY383" s="131"/>
      <c r="AZ383" s="131"/>
      <c r="BA383" s="131"/>
      <c r="BB383" s="167"/>
      <c r="BC383" s="167"/>
    </row>
    <row r="384" spans="1:55" s="168" customFormat="1" ht="15.75">
      <c r="A384" s="173" t="str">
        <f>A1292</f>
        <v>b2)</v>
      </c>
      <c r="B384" s="174" t="str">
        <f t="shared" ref="B384:AL384" si="331">B1292</f>
        <v>Các thôn, bản còn lại</v>
      </c>
      <c r="C384" s="173">
        <f t="shared" si="331"/>
        <v>0</v>
      </c>
      <c r="D384" s="154">
        <f t="shared" si="331"/>
        <v>24141</v>
      </c>
      <c r="E384" s="154">
        <f t="shared" si="331"/>
        <v>19335</v>
      </c>
      <c r="F384" s="154">
        <f t="shared" si="331"/>
        <v>0</v>
      </c>
      <c r="G384" s="154">
        <f t="shared" si="331"/>
        <v>0</v>
      </c>
      <c r="H384" s="154">
        <f t="shared" si="331"/>
        <v>19334.400000000001</v>
      </c>
      <c r="I384" s="154">
        <f t="shared" si="331"/>
        <v>19334.400000000001</v>
      </c>
      <c r="J384" s="154">
        <f t="shared" si="331"/>
        <v>0</v>
      </c>
      <c r="K384" s="154">
        <f t="shared" si="331"/>
        <v>0</v>
      </c>
      <c r="L384" s="154">
        <f t="shared" si="331"/>
        <v>0</v>
      </c>
      <c r="M384" s="154">
        <f t="shared" si="331"/>
        <v>0</v>
      </c>
      <c r="N384" s="154">
        <f t="shared" si="331"/>
        <v>19334.400000000001</v>
      </c>
      <c r="O384" s="154">
        <f t="shared" si="331"/>
        <v>19334.400000000001</v>
      </c>
      <c r="P384" s="154">
        <f t="shared" si="331"/>
        <v>0</v>
      </c>
      <c r="Q384" s="154">
        <f t="shared" si="331"/>
        <v>0</v>
      </c>
      <c r="R384" s="154"/>
      <c r="S384" s="154"/>
      <c r="T384" s="154">
        <f t="shared" si="331"/>
        <v>0</v>
      </c>
      <c r="U384" s="154"/>
      <c r="V384" s="154"/>
      <c r="W384" s="154">
        <f t="shared" si="331"/>
        <v>0</v>
      </c>
      <c r="X384" s="154"/>
      <c r="Y384" s="154"/>
      <c r="Z384" s="154">
        <f t="shared" si="331"/>
        <v>0</v>
      </c>
      <c r="AA384" s="154"/>
      <c r="AB384" s="154"/>
      <c r="AC384" s="154">
        <f t="shared" si="331"/>
        <v>0</v>
      </c>
      <c r="AD384" s="154"/>
      <c r="AE384" s="154"/>
      <c r="AF384" s="154">
        <f t="shared" si="331"/>
        <v>0</v>
      </c>
      <c r="AG384" s="154"/>
      <c r="AH384" s="154"/>
      <c r="AI384" s="154">
        <f t="shared" si="331"/>
        <v>19334.400000000001</v>
      </c>
      <c r="AJ384" s="154"/>
      <c r="AK384" s="154"/>
      <c r="AL384" s="154">
        <f t="shared" si="331"/>
        <v>0</v>
      </c>
      <c r="AM384" s="154"/>
      <c r="AN384" s="154"/>
      <c r="AO384" s="154"/>
      <c r="AP384" s="154"/>
      <c r="AQ384" s="154"/>
      <c r="AR384" s="154"/>
      <c r="AS384" s="154"/>
      <c r="AT384" s="154"/>
      <c r="AU384" s="167"/>
      <c r="AV384" s="167"/>
      <c r="AW384" s="131"/>
      <c r="AX384" s="167"/>
      <c r="AY384" s="131"/>
      <c r="AZ384" s="131"/>
      <c r="BA384" s="131"/>
      <c r="BB384" s="167"/>
      <c r="BC384" s="167"/>
    </row>
    <row r="385" spans="1:55" s="168" customFormat="1" ht="15.75">
      <c r="A385" s="173" t="str">
        <f>A1310</f>
        <v>III.2</v>
      </c>
      <c r="B385" s="173" t="str">
        <f t="shared" ref="B385:AL387" si="332">B1310</f>
        <v>Cứng hóa đường giao thông đến trung tâm xã</v>
      </c>
      <c r="C385" s="173">
        <f t="shared" si="332"/>
        <v>0</v>
      </c>
      <c r="D385" s="154">
        <f t="shared" si="332"/>
        <v>41390</v>
      </c>
      <c r="E385" s="154">
        <f t="shared" si="332"/>
        <v>41390</v>
      </c>
      <c r="F385" s="154">
        <f t="shared" si="332"/>
        <v>0</v>
      </c>
      <c r="G385" s="154">
        <f t="shared" si="332"/>
        <v>0</v>
      </c>
      <c r="H385" s="154">
        <f t="shared" si="332"/>
        <v>41390</v>
      </c>
      <c r="I385" s="154">
        <f t="shared" si="332"/>
        <v>41390</v>
      </c>
      <c r="J385" s="154">
        <f t="shared" si="332"/>
        <v>0</v>
      </c>
      <c r="K385" s="154">
        <f t="shared" si="332"/>
        <v>34990</v>
      </c>
      <c r="L385" s="154">
        <f t="shared" si="332"/>
        <v>34990</v>
      </c>
      <c r="M385" s="154">
        <f t="shared" si="332"/>
        <v>0</v>
      </c>
      <c r="N385" s="154">
        <f t="shared" si="332"/>
        <v>6400</v>
      </c>
      <c r="O385" s="154">
        <f t="shared" si="332"/>
        <v>6400</v>
      </c>
      <c r="P385" s="154">
        <f t="shared" si="332"/>
        <v>0</v>
      </c>
      <c r="Q385" s="154">
        <f t="shared" si="332"/>
        <v>17495</v>
      </c>
      <c r="R385" s="154"/>
      <c r="S385" s="154"/>
      <c r="T385" s="154">
        <f t="shared" si="332"/>
        <v>0</v>
      </c>
      <c r="U385" s="154"/>
      <c r="V385" s="154"/>
      <c r="W385" s="154">
        <f t="shared" si="332"/>
        <v>21895</v>
      </c>
      <c r="X385" s="154"/>
      <c r="Y385" s="154"/>
      <c r="Z385" s="154">
        <f t="shared" si="332"/>
        <v>0</v>
      </c>
      <c r="AA385" s="154"/>
      <c r="AB385" s="154"/>
      <c r="AC385" s="154">
        <f t="shared" si="332"/>
        <v>2000</v>
      </c>
      <c r="AD385" s="154"/>
      <c r="AE385" s="154"/>
      <c r="AF385" s="154">
        <f t="shared" si="332"/>
        <v>0</v>
      </c>
      <c r="AG385" s="154"/>
      <c r="AH385" s="154"/>
      <c r="AI385" s="154">
        <f t="shared" si="332"/>
        <v>0</v>
      </c>
      <c r="AJ385" s="154"/>
      <c r="AK385" s="154"/>
      <c r="AL385" s="154">
        <f t="shared" si="332"/>
        <v>0</v>
      </c>
      <c r="AM385" s="154"/>
      <c r="AN385" s="154"/>
      <c r="AO385" s="154"/>
      <c r="AP385" s="154"/>
      <c r="AQ385" s="154"/>
      <c r="AR385" s="154"/>
      <c r="AS385" s="154"/>
      <c r="AT385" s="154"/>
      <c r="AU385" s="167"/>
      <c r="AV385" s="167"/>
      <c r="AW385" s="131"/>
      <c r="AX385" s="167"/>
      <c r="AY385" s="131"/>
      <c r="AZ385" s="131"/>
      <c r="BA385" s="131"/>
      <c r="BB385" s="167"/>
      <c r="BC385" s="167"/>
    </row>
    <row r="386" spans="1:55" s="168" customFormat="1" ht="31.5">
      <c r="A386" s="173" t="str">
        <f>A1311</f>
        <v>a)</v>
      </c>
      <c r="B386" s="174" t="str">
        <f t="shared" si="332"/>
        <v xml:space="preserve">Các xã, thôn thực hiện theo Quyết định số 652/QĐ-TTg ngày 28/5/2022 </v>
      </c>
      <c r="C386" s="173">
        <f t="shared" si="332"/>
        <v>0</v>
      </c>
      <c r="D386" s="154">
        <f t="shared" si="332"/>
        <v>34990</v>
      </c>
      <c r="E386" s="154">
        <f t="shared" si="332"/>
        <v>34990</v>
      </c>
      <c r="F386" s="154">
        <f t="shared" si="332"/>
        <v>0</v>
      </c>
      <c r="G386" s="154">
        <f t="shared" si="332"/>
        <v>0</v>
      </c>
      <c r="H386" s="154">
        <f t="shared" si="332"/>
        <v>34990</v>
      </c>
      <c r="I386" s="154">
        <f t="shared" si="332"/>
        <v>34990</v>
      </c>
      <c r="J386" s="154">
        <f t="shared" si="332"/>
        <v>0</v>
      </c>
      <c r="K386" s="154">
        <f t="shared" si="332"/>
        <v>34990</v>
      </c>
      <c r="L386" s="154">
        <f t="shared" si="332"/>
        <v>34990</v>
      </c>
      <c r="M386" s="154">
        <f t="shared" si="332"/>
        <v>0</v>
      </c>
      <c r="N386" s="154">
        <f t="shared" si="332"/>
        <v>0</v>
      </c>
      <c r="O386" s="154">
        <f t="shared" si="332"/>
        <v>0</v>
      </c>
      <c r="P386" s="154">
        <f t="shared" si="332"/>
        <v>0</v>
      </c>
      <c r="Q386" s="154">
        <f t="shared" si="332"/>
        <v>17495</v>
      </c>
      <c r="R386" s="154"/>
      <c r="S386" s="154"/>
      <c r="T386" s="154">
        <f t="shared" si="332"/>
        <v>0</v>
      </c>
      <c r="U386" s="154"/>
      <c r="V386" s="154"/>
      <c r="W386" s="154">
        <f t="shared" si="332"/>
        <v>17495</v>
      </c>
      <c r="X386" s="154"/>
      <c r="Y386" s="154"/>
      <c r="Z386" s="154">
        <f t="shared" si="332"/>
        <v>0</v>
      </c>
      <c r="AA386" s="154"/>
      <c r="AB386" s="154"/>
      <c r="AC386" s="154">
        <f t="shared" si="332"/>
        <v>0</v>
      </c>
      <c r="AD386" s="154"/>
      <c r="AE386" s="154"/>
      <c r="AF386" s="154">
        <f t="shared" si="332"/>
        <v>0</v>
      </c>
      <c r="AG386" s="154"/>
      <c r="AH386" s="154"/>
      <c r="AI386" s="154">
        <f t="shared" si="332"/>
        <v>0</v>
      </c>
      <c r="AJ386" s="154"/>
      <c r="AK386" s="154"/>
      <c r="AL386" s="154">
        <f t="shared" si="332"/>
        <v>0</v>
      </c>
      <c r="AM386" s="154"/>
      <c r="AN386" s="154"/>
      <c r="AO386" s="154"/>
      <c r="AP386" s="154"/>
      <c r="AQ386" s="154"/>
      <c r="AR386" s="154"/>
      <c r="AS386" s="154"/>
      <c r="AT386" s="154"/>
      <c r="AU386" s="167"/>
      <c r="AV386" s="167"/>
      <c r="AW386" s="131"/>
      <c r="AX386" s="167"/>
      <c r="AY386" s="131"/>
      <c r="AZ386" s="131"/>
      <c r="BA386" s="131"/>
      <c r="BB386" s="167"/>
      <c r="BC386" s="167"/>
    </row>
    <row r="387" spans="1:55" s="168" customFormat="1" ht="15.75">
      <c r="A387" s="173" t="str">
        <f>A1312</f>
        <v>*</v>
      </c>
      <c r="B387" s="174" t="str">
        <f t="shared" si="332"/>
        <v>Xã Mường Đun</v>
      </c>
      <c r="C387" s="173">
        <f t="shared" si="332"/>
        <v>0</v>
      </c>
      <c r="D387" s="154">
        <f t="shared" si="332"/>
        <v>14990</v>
      </c>
      <c r="E387" s="154">
        <f t="shared" si="332"/>
        <v>14990</v>
      </c>
      <c r="F387" s="154">
        <f t="shared" si="332"/>
        <v>0</v>
      </c>
      <c r="G387" s="154">
        <f t="shared" si="332"/>
        <v>0</v>
      </c>
      <c r="H387" s="154">
        <f t="shared" si="332"/>
        <v>14990</v>
      </c>
      <c r="I387" s="154">
        <f t="shared" si="332"/>
        <v>14990</v>
      </c>
      <c r="J387" s="154">
        <f t="shared" si="332"/>
        <v>0</v>
      </c>
      <c r="K387" s="154">
        <f t="shared" si="332"/>
        <v>14990</v>
      </c>
      <c r="L387" s="154">
        <f t="shared" si="332"/>
        <v>14990</v>
      </c>
      <c r="M387" s="154">
        <f t="shared" si="332"/>
        <v>0</v>
      </c>
      <c r="N387" s="154">
        <f t="shared" si="332"/>
        <v>0</v>
      </c>
      <c r="O387" s="154">
        <f t="shared" si="332"/>
        <v>0</v>
      </c>
      <c r="P387" s="154">
        <f t="shared" si="332"/>
        <v>0</v>
      </c>
      <c r="Q387" s="154">
        <f t="shared" si="332"/>
        <v>7495</v>
      </c>
      <c r="R387" s="154"/>
      <c r="S387" s="154"/>
      <c r="T387" s="154">
        <f t="shared" si="332"/>
        <v>0</v>
      </c>
      <c r="U387" s="154"/>
      <c r="V387" s="154"/>
      <c r="W387" s="154">
        <f t="shared" si="332"/>
        <v>7495</v>
      </c>
      <c r="X387" s="154"/>
      <c r="Y387" s="154"/>
      <c r="Z387" s="154">
        <f t="shared" si="332"/>
        <v>0</v>
      </c>
      <c r="AA387" s="154"/>
      <c r="AB387" s="154"/>
      <c r="AC387" s="154">
        <f t="shared" si="332"/>
        <v>0</v>
      </c>
      <c r="AD387" s="154"/>
      <c r="AE387" s="154"/>
      <c r="AF387" s="154">
        <f t="shared" si="332"/>
        <v>0</v>
      </c>
      <c r="AG387" s="154"/>
      <c r="AH387" s="154"/>
      <c r="AI387" s="154">
        <f t="shared" si="332"/>
        <v>0</v>
      </c>
      <c r="AJ387" s="154"/>
      <c r="AK387" s="154"/>
      <c r="AL387" s="154">
        <f t="shared" si="332"/>
        <v>0</v>
      </c>
      <c r="AM387" s="154"/>
      <c r="AN387" s="154"/>
      <c r="AO387" s="154"/>
      <c r="AP387" s="154"/>
      <c r="AQ387" s="154"/>
      <c r="AR387" s="154"/>
      <c r="AS387" s="154"/>
      <c r="AT387" s="154"/>
      <c r="AU387" s="167"/>
      <c r="AV387" s="167"/>
      <c r="AW387" s="131"/>
      <c r="AX387" s="167"/>
      <c r="AY387" s="131"/>
      <c r="AZ387" s="131"/>
      <c r="BA387" s="131"/>
      <c r="BB387" s="167"/>
      <c r="BC387" s="167"/>
    </row>
    <row r="388" spans="1:55" s="168" customFormat="1" ht="15.75">
      <c r="A388" s="173" t="str">
        <f>A1314</f>
        <v>*</v>
      </c>
      <c r="B388" s="174" t="str">
        <f t="shared" ref="B388:AT388" si="333">B1314</f>
        <v>Xã Trung Thu</v>
      </c>
      <c r="C388" s="173">
        <f t="shared" si="333"/>
        <v>0</v>
      </c>
      <c r="D388" s="154">
        <f t="shared" si="333"/>
        <v>20000</v>
      </c>
      <c r="E388" s="154">
        <f t="shared" si="333"/>
        <v>20000</v>
      </c>
      <c r="F388" s="154">
        <f t="shared" si="333"/>
        <v>0</v>
      </c>
      <c r="G388" s="154">
        <f t="shared" si="333"/>
        <v>0</v>
      </c>
      <c r="H388" s="154">
        <f t="shared" si="333"/>
        <v>20000</v>
      </c>
      <c r="I388" s="154">
        <f t="shared" si="333"/>
        <v>20000</v>
      </c>
      <c r="J388" s="154">
        <f t="shared" si="333"/>
        <v>0</v>
      </c>
      <c r="K388" s="154">
        <f t="shared" si="333"/>
        <v>20000</v>
      </c>
      <c r="L388" s="154">
        <f t="shared" si="333"/>
        <v>20000</v>
      </c>
      <c r="M388" s="154">
        <f t="shared" si="333"/>
        <v>0</v>
      </c>
      <c r="N388" s="154">
        <f t="shared" si="333"/>
        <v>0</v>
      </c>
      <c r="O388" s="154">
        <f t="shared" si="333"/>
        <v>0</v>
      </c>
      <c r="P388" s="154">
        <f t="shared" si="333"/>
        <v>0</v>
      </c>
      <c r="Q388" s="154">
        <f t="shared" si="333"/>
        <v>10000</v>
      </c>
      <c r="R388" s="154"/>
      <c r="S388" s="154"/>
      <c r="T388" s="154">
        <f t="shared" si="333"/>
        <v>0</v>
      </c>
      <c r="U388" s="154"/>
      <c r="V388" s="154"/>
      <c r="W388" s="154">
        <f t="shared" si="333"/>
        <v>10000</v>
      </c>
      <c r="X388" s="154"/>
      <c r="Y388" s="154"/>
      <c r="Z388" s="154">
        <f t="shared" si="333"/>
        <v>0</v>
      </c>
      <c r="AA388" s="154"/>
      <c r="AB388" s="154"/>
      <c r="AC388" s="154">
        <f t="shared" si="333"/>
        <v>0</v>
      </c>
      <c r="AD388" s="154"/>
      <c r="AE388" s="154"/>
      <c r="AF388" s="154">
        <f t="shared" si="333"/>
        <v>0</v>
      </c>
      <c r="AG388" s="154"/>
      <c r="AH388" s="154"/>
      <c r="AI388" s="154">
        <f t="shared" si="333"/>
        <v>0</v>
      </c>
      <c r="AJ388" s="154"/>
      <c r="AK388" s="154"/>
      <c r="AL388" s="154">
        <f t="shared" si="333"/>
        <v>0</v>
      </c>
      <c r="AM388" s="154"/>
      <c r="AN388" s="154"/>
      <c r="AO388" s="173">
        <f t="shared" si="333"/>
        <v>0</v>
      </c>
      <c r="AP388" s="173">
        <f t="shared" si="333"/>
        <v>0</v>
      </c>
      <c r="AQ388" s="173">
        <f t="shared" si="333"/>
        <v>0</v>
      </c>
      <c r="AR388" s="173">
        <f t="shared" si="333"/>
        <v>0</v>
      </c>
      <c r="AS388" s="173">
        <f t="shared" si="333"/>
        <v>0</v>
      </c>
      <c r="AT388" s="173">
        <f t="shared" si="333"/>
        <v>0</v>
      </c>
      <c r="AU388" s="167"/>
      <c r="AV388" s="167"/>
      <c r="AW388" s="131"/>
      <c r="AX388" s="167"/>
      <c r="AY388" s="131"/>
      <c r="AZ388" s="131"/>
      <c r="BA388" s="131"/>
      <c r="BB388" s="167"/>
      <c r="BC388" s="167"/>
    </row>
    <row r="389" spans="1:55" s="168" customFormat="1" ht="15.75">
      <c r="A389" s="173" t="str">
        <f>A1316</f>
        <v>b</v>
      </c>
      <c r="B389" s="174" t="str">
        <f t="shared" ref="B389:AL389" si="334">B1316</f>
        <v>Các xã còn lại</v>
      </c>
      <c r="C389" s="173">
        <f t="shared" si="334"/>
        <v>0</v>
      </c>
      <c r="D389" s="154">
        <f t="shared" si="334"/>
        <v>6400</v>
      </c>
      <c r="E389" s="154">
        <f t="shared" si="334"/>
        <v>6400</v>
      </c>
      <c r="F389" s="154">
        <f t="shared" si="334"/>
        <v>0</v>
      </c>
      <c r="G389" s="154">
        <f t="shared" si="334"/>
        <v>0</v>
      </c>
      <c r="H389" s="154">
        <f t="shared" si="334"/>
        <v>6400</v>
      </c>
      <c r="I389" s="154">
        <f t="shared" si="334"/>
        <v>6400</v>
      </c>
      <c r="J389" s="154">
        <f t="shared" si="334"/>
        <v>0</v>
      </c>
      <c r="K389" s="154">
        <f t="shared" si="334"/>
        <v>0</v>
      </c>
      <c r="L389" s="154">
        <f t="shared" si="334"/>
        <v>0</v>
      </c>
      <c r="M389" s="154">
        <f t="shared" si="334"/>
        <v>0</v>
      </c>
      <c r="N389" s="154">
        <f t="shared" si="334"/>
        <v>6400</v>
      </c>
      <c r="O389" s="154">
        <f t="shared" si="334"/>
        <v>6400</v>
      </c>
      <c r="P389" s="154">
        <f t="shared" si="334"/>
        <v>0</v>
      </c>
      <c r="Q389" s="154">
        <f t="shared" si="334"/>
        <v>0</v>
      </c>
      <c r="R389" s="154"/>
      <c r="S389" s="154"/>
      <c r="T389" s="154">
        <f t="shared" si="334"/>
        <v>0</v>
      </c>
      <c r="U389" s="154"/>
      <c r="V389" s="154"/>
      <c r="W389" s="154">
        <f t="shared" si="334"/>
        <v>4400</v>
      </c>
      <c r="X389" s="154"/>
      <c r="Y389" s="154"/>
      <c r="Z389" s="154">
        <f t="shared" si="334"/>
        <v>0</v>
      </c>
      <c r="AA389" s="154"/>
      <c r="AB389" s="154"/>
      <c r="AC389" s="154">
        <f t="shared" si="334"/>
        <v>2000</v>
      </c>
      <c r="AD389" s="154"/>
      <c r="AE389" s="154"/>
      <c r="AF389" s="154">
        <f t="shared" si="334"/>
        <v>0</v>
      </c>
      <c r="AG389" s="154"/>
      <c r="AH389" s="154"/>
      <c r="AI389" s="154">
        <f t="shared" si="334"/>
        <v>0</v>
      </c>
      <c r="AJ389" s="154"/>
      <c r="AK389" s="154"/>
      <c r="AL389" s="154">
        <f t="shared" si="334"/>
        <v>0</v>
      </c>
      <c r="AM389" s="154"/>
      <c r="AN389" s="154"/>
      <c r="AO389" s="154"/>
      <c r="AP389" s="154"/>
      <c r="AQ389" s="154"/>
      <c r="AR389" s="154"/>
      <c r="AS389" s="154"/>
      <c r="AT389" s="154"/>
      <c r="AU389" s="167"/>
      <c r="AV389" s="167"/>
      <c r="AW389" s="131"/>
      <c r="AX389" s="167"/>
      <c r="AY389" s="131"/>
      <c r="AZ389" s="131"/>
      <c r="BA389" s="131"/>
      <c r="BB389" s="167"/>
      <c r="BC389" s="167"/>
    </row>
    <row r="390" spans="1:55" s="168" customFormat="1" ht="31.5">
      <c r="A390" s="173" t="str">
        <f>A1319</f>
        <v>III.3</v>
      </c>
      <c r="B390" s="174" t="str">
        <f t="shared" ref="B390:AL393" si="335">B1319</f>
        <v>Xây dựng mới xã chưa có đường giao thông đến trung tâm xã</v>
      </c>
      <c r="C390" s="173">
        <f t="shared" si="335"/>
        <v>0</v>
      </c>
      <c r="D390" s="154">
        <f t="shared" si="335"/>
        <v>0</v>
      </c>
      <c r="E390" s="154">
        <f t="shared" si="335"/>
        <v>0</v>
      </c>
      <c r="F390" s="154">
        <f t="shared" si="335"/>
        <v>0</v>
      </c>
      <c r="G390" s="154">
        <f t="shared" si="335"/>
        <v>0</v>
      </c>
      <c r="H390" s="154">
        <f t="shared" si="335"/>
        <v>0</v>
      </c>
      <c r="I390" s="154">
        <f t="shared" si="335"/>
        <v>0</v>
      </c>
      <c r="J390" s="154">
        <f t="shared" si="335"/>
        <v>0</v>
      </c>
      <c r="K390" s="154">
        <f t="shared" si="335"/>
        <v>0</v>
      </c>
      <c r="L390" s="154">
        <f t="shared" si="335"/>
        <v>0</v>
      </c>
      <c r="M390" s="154">
        <f t="shared" si="335"/>
        <v>0</v>
      </c>
      <c r="N390" s="154">
        <f t="shared" si="335"/>
        <v>0</v>
      </c>
      <c r="O390" s="154">
        <f t="shared" si="335"/>
        <v>0</v>
      </c>
      <c r="P390" s="154">
        <f t="shared" si="335"/>
        <v>0</v>
      </c>
      <c r="Q390" s="154">
        <f t="shared" si="335"/>
        <v>0</v>
      </c>
      <c r="R390" s="154"/>
      <c r="S390" s="154"/>
      <c r="T390" s="154">
        <f t="shared" si="335"/>
        <v>0</v>
      </c>
      <c r="U390" s="154"/>
      <c r="V390" s="154"/>
      <c r="W390" s="154">
        <f t="shared" si="335"/>
        <v>0</v>
      </c>
      <c r="X390" s="154"/>
      <c r="Y390" s="154"/>
      <c r="Z390" s="154">
        <f t="shared" si="335"/>
        <v>0</v>
      </c>
      <c r="AA390" s="154"/>
      <c r="AB390" s="154"/>
      <c r="AC390" s="154">
        <f t="shared" si="335"/>
        <v>0</v>
      </c>
      <c r="AD390" s="154"/>
      <c r="AE390" s="154"/>
      <c r="AF390" s="154">
        <f t="shared" si="335"/>
        <v>0</v>
      </c>
      <c r="AG390" s="154"/>
      <c r="AH390" s="154"/>
      <c r="AI390" s="154">
        <f t="shared" si="335"/>
        <v>0</v>
      </c>
      <c r="AJ390" s="154"/>
      <c r="AK390" s="154"/>
      <c r="AL390" s="154">
        <f t="shared" si="335"/>
        <v>0</v>
      </c>
      <c r="AM390" s="154"/>
      <c r="AN390" s="154"/>
      <c r="AO390" s="154"/>
      <c r="AP390" s="154"/>
      <c r="AQ390" s="154"/>
      <c r="AR390" s="154"/>
      <c r="AS390" s="154"/>
      <c r="AT390" s="154"/>
      <c r="AU390" s="167"/>
      <c r="AV390" s="167"/>
      <c r="AW390" s="131"/>
      <c r="AX390" s="167"/>
      <c r="AY390" s="131"/>
      <c r="AZ390" s="131"/>
      <c r="BA390" s="131"/>
      <c r="BB390" s="167"/>
      <c r="BC390" s="167"/>
    </row>
    <row r="391" spans="1:55" s="168" customFormat="1" ht="15.75">
      <c r="A391" s="173" t="str">
        <f>A1320</f>
        <v>III.4</v>
      </c>
      <c r="B391" s="174" t="str">
        <f t="shared" si="335"/>
        <v>Xây dựng, cải tạo mạng lưới chợ vùng DTTS&amp;MN</v>
      </c>
      <c r="C391" s="173">
        <f t="shared" si="335"/>
        <v>0</v>
      </c>
      <c r="D391" s="154">
        <f t="shared" si="335"/>
        <v>10500</v>
      </c>
      <c r="E391" s="154">
        <f t="shared" si="335"/>
        <v>10500</v>
      </c>
      <c r="F391" s="154">
        <f t="shared" si="335"/>
        <v>0</v>
      </c>
      <c r="G391" s="154">
        <f t="shared" si="335"/>
        <v>0</v>
      </c>
      <c r="H391" s="154">
        <f t="shared" si="335"/>
        <v>10500</v>
      </c>
      <c r="I391" s="154">
        <f t="shared" si="335"/>
        <v>10500</v>
      </c>
      <c r="J391" s="154">
        <f t="shared" si="335"/>
        <v>0</v>
      </c>
      <c r="K391" s="154">
        <f t="shared" si="335"/>
        <v>0</v>
      </c>
      <c r="L391" s="154">
        <f t="shared" si="335"/>
        <v>0</v>
      </c>
      <c r="M391" s="154">
        <f t="shared" si="335"/>
        <v>0</v>
      </c>
      <c r="N391" s="154">
        <f t="shared" si="335"/>
        <v>10500</v>
      </c>
      <c r="O391" s="154">
        <f t="shared" si="335"/>
        <v>10500</v>
      </c>
      <c r="P391" s="154">
        <f t="shared" si="335"/>
        <v>0</v>
      </c>
      <c r="Q391" s="154">
        <f t="shared" si="335"/>
        <v>0</v>
      </c>
      <c r="R391" s="154"/>
      <c r="S391" s="154"/>
      <c r="T391" s="154">
        <f t="shared" si="335"/>
        <v>0</v>
      </c>
      <c r="U391" s="154"/>
      <c r="V391" s="154"/>
      <c r="W391" s="154">
        <f t="shared" si="335"/>
        <v>4000</v>
      </c>
      <c r="X391" s="154"/>
      <c r="Y391" s="154"/>
      <c r="Z391" s="154">
        <f t="shared" si="335"/>
        <v>0</v>
      </c>
      <c r="AA391" s="154"/>
      <c r="AB391" s="154"/>
      <c r="AC391" s="154">
        <f t="shared" si="335"/>
        <v>6500</v>
      </c>
      <c r="AD391" s="154"/>
      <c r="AE391" s="154"/>
      <c r="AF391" s="154">
        <f t="shared" si="335"/>
        <v>0</v>
      </c>
      <c r="AG391" s="154"/>
      <c r="AH391" s="154"/>
      <c r="AI391" s="154">
        <f t="shared" si="335"/>
        <v>0</v>
      </c>
      <c r="AJ391" s="154"/>
      <c r="AK391" s="154"/>
      <c r="AL391" s="154">
        <f t="shared" si="335"/>
        <v>0</v>
      </c>
      <c r="AM391" s="154"/>
      <c r="AN391" s="154"/>
      <c r="AO391" s="154"/>
      <c r="AP391" s="154"/>
      <c r="AQ391" s="154"/>
      <c r="AR391" s="154"/>
      <c r="AS391" s="154"/>
      <c r="AT391" s="154"/>
      <c r="AU391" s="167"/>
      <c r="AV391" s="167"/>
      <c r="AW391" s="131"/>
      <c r="AX391" s="167"/>
      <c r="AY391" s="131"/>
      <c r="AZ391" s="131"/>
      <c r="BA391" s="131"/>
      <c r="BB391" s="167"/>
      <c r="BC391" s="167"/>
    </row>
    <row r="392" spans="1:55" s="168" customFormat="1" ht="31.5">
      <c r="A392" s="173" t="str">
        <f>A1321</f>
        <v>a)</v>
      </c>
      <c r="B392" s="174" t="str">
        <f t="shared" si="335"/>
        <v xml:space="preserve">Các xã, thôn thực hiện theo Quyết định số 652/QĐ-TTg ngày 28/5/2022 </v>
      </c>
      <c r="C392" s="173">
        <f t="shared" si="335"/>
        <v>0</v>
      </c>
      <c r="D392" s="154">
        <f t="shared" si="335"/>
        <v>10500</v>
      </c>
      <c r="E392" s="154">
        <f t="shared" si="335"/>
        <v>10500</v>
      </c>
      <c r="F392" s="154">
        <f t="shared" si="335"/>
        <v>0</v>
      </c>
      <c r="G392" s="154">
        <f t="shared" si="335"/>
        <v>0</v>
      </c>
      <c r="H392" s="154">
        <f t="shared" si="335"/>
        <v>10500</v>
      </c>
      <c r="I392" s="154">
        <f t="shared" si="335"/>
        <v>10500</v>
      </c>
      <c r="J392" s="154">
        <f t="shared" si="335"/>
        <v>0</v>
      </c>
      <c r="K392" s="154">
        <f t="shared" si="335"/>
        <v>0</v>
      </c>
      <c r="L392" s="154">
        <f t="shared" si="335"/>
        <v>0</v>
      </c>
      <c r="M392" s="154">
        <f t="shared" si="335"/>
        <v>0</v>
      </c>
      <c r="N392" s="154">
        <f t="shared" si="335"/>
        <v>10500</v>
      </c>
      <c r="O392" s="154">
        <f t="shared" si="335"/>
        <v>10500</v>
      </c>
      <c r="P392" s="154">
        <f t="shared" si="335"/>
        <v>0</v>
      </c>
      <c r="Q392" s="154">
        <f t="shared" si="335"/>
        <v>0</v>
      </c>
      <c r="R392" s="154"/>
      <c r="S392" s="154"/>
      <c r="T392" s="154">
        <f t="shared" si="335"/>
        <v>0</v>
      </c>
      <c r="U392" s="154"/>
      <c r="V392" s="154"/>
      <c r="W392" s="154">
        <f t="shared" si="335"/>
        <v>4000</v>
      </c>
      <c r="X392" s="154"/>
      <c r="Y392" s="154"/>
      <c r="Z392" s="154">
        <f t="shared" si="335"/>
        <v>0</v>
      </c>
      <c r="AA392" s="154"/>
      <c r="AB392" s="154"/>
      <c r="AC392" s="154">
        <f t="shared" si="335"/>
        <v>6500</v>
      </c>
      <c r="AD392" s="154"/>
      <c r="AE392" s="154"/>
      <c r="AF392" s="154">
        <f t="shared" si="335"/>
        <v>0</v>
      </c>
      <c r="AG392" s="154"/>
      <c r="AH392" s="154"/>
      <c r="AI392" s="154">
        <f t="shared" si="335"/>
        <v>0</v>
      </c>
      <c r="AJ392" s="154"/>
      <c r="AK392" s="154"/>
      <c r="AL392" s="154">
        <f t="shared" si="335"/>
        <v>0</v>
      </c>
      <c r="AM392" s="154"/>
      <c r="AN392" s="154"/>
      <c r="AO392" s="173">
        <f t="shared" ref="AO392:AT392" si="336">AO1321</f>
        <v>0</v>
      </c>
      <c r="AP392" s="173">
        <f t="shared" si="336"/>
        <v>0</v>
      </c>
      <c r="AQ392" s="173">
        <f t="shared" si="336"/>
        <v>0</v>
      </c>
      <c r="AR392" s="173">
        <f t="shared" si="336"/>
        <v>0</v>
      </c>
      <c r="AS392" s="173">
        <f t="shared" si="336"/>
        <v>0</v>
      </c>
      <c r="AT392" s="173">
        <f t="shared" si="336"/>
        <v>0</v>
      </c>
      <c r="AU392" s="167"/>
      <c r="AV392" s="167"/>
      <c r="AW392" s="131"/>
      <c r="AX392" s="167"/>
      <c r="AY392" s="131"/>
      <c r="AZ392" s="131"/>
      <c r="BA392" s="131"/>
      <c r="BB392" s="167"/>
      <c r="BC392" s="167"/>
    </row>
    <row r="393" spans="1:55" s="168" customFormat="1" ht="15.75">
      <c r="A393" s="173" t="str">
        <f>A1322</f>
        <v>*</v>
      </c>
      <c r="B393" s="174" t="str">
        <f t="shared" si="335"/>
        <v>Xã Huổi Só</v>
      </c>
      <c r="C393" s="173">
        <f t="shared" si="335"/>
        <v>0</v>
      </c>
      <c r="D393" s="154">
        <f t="shared" si="335"/>
        <v>10500</v>
      </c>
      <c r="E393" s="154">
        <f t="shared" si="335"/>
        <v>10500</v>
      </c>
      <c r="F393" s="154">
        <f t="shared" si="335"/>
        <v>0</v>
      </c>
      <c r="G393" s="154">
        <f t="shared" si="335"/>
        <v>0</v>
      </c>
      <c r="H393" s="154">
        <f t="shared" si="335"/>
        <v>10500</v>
      </c>
      <c r="I393" s="154">
        <f t="shared" si="335"/>
        <v>10500</v>
      </c>
      <c r="J393" s="154">
        <f t="shared" si="335"/>
        <v>0</v>
      </c>
      <c r="K393" s="154">
        <f t="shared" si="335"/>
        <v>0</v>
      </c>
      <c r="L393" s="154">
        <f t="shared" si="335"/>
        <v>0</v>
      </c>
      <c r="M393" s="154">
        <f t="shared" si="335"/>
        <v>0</v>
      </c>
      <c r="N393" s="154">
        <f t="shared" si="335"/>
        <v>10500</v>
      </c>
      <c r="O393" s="154">
        <f t="shared" si="335"/>
        <v>10500</v>
      </c>
      <c r="P393" s="154">
        <f t="shared" si="335"/>
        <v>0</v>
      </c>
      <c r="Q393" s="154">
        <f t="shared" si="335"/>
        <v>0</v>
      </c>
      <c r="R393" s="154"/>
      <c r="S393" s="154"/>
      <c r="T393" s="154">
        <f t="shared" si="335"/>
        <v>0</v>
      </c>
      <c r="U393" s="154"/>
      <c r="V393" s="154"/>
      <c r="W393" s="154">
        <f t="shared" si="335"/>
        <v>4000</v>
      </c>
      <c r="X393" s="154"/>
      <c r="Y393" s="154"/>
      <c r="Z393" s="154">
        <f t="shared" si="335"/>
        <v>0</v>
      </c>
      <c r="AA393" s="154"/>
      <c r="AB393" s="154"/>
      <c r="AC393" s="154">
        <f t="shared" si="335"/>
        <v>6500</v>
      </c>
      <c r="AD393" s="154"/>
      <c r="AE393" s="154"/>
      <c r="AF393" s="154">
        <f t="shared" si="335"/>
        <v>0</v>
      </c>
      <c r="AG393" s="154"/>
      <c r="AH393" s="154"/>
      <c r="AI393" s="154">
        <f t="shared" si="335"/>
        <v>0</v>
      </c>
      <c r="AJ393" s="154"/>
      <c r="AK393" s="154"/>
      <c r="AL393" s="154"/>
      <c r="AM393" s="154"/>
      <c r="AN393" s="154"/>
      <c r="AO393" s="154"/>
      <c r="AP393" s="154"/>
      <c r="AQ393" s="154"/>
      <c r="AR393" s="154"/>
      <c r="AS393" s="154"/>
      <c r="AT393" s="154"/>
      <c r="AU393" s="167"/>
      <c r="AV393" s="167"/>
      <c r="AW393" s="131"/>
      <c r="AX393" s="167"/>
      <c r="AY393" s="131"/>
      <c r="AZ393" s="131"/>
      <c r="BA393" s="131"/>
      <c r="BB393" s="167"/>
      <c r="BC393" s="167"/>
    </row>
    <row r="394" spans="1:55" s="168" customFormat="1" ht="31.5">
      <c r="A394" s="173" t="str">
        <f>A1324</f>
        <v>IV</v>
      </c>
      <c r="B394" s="174" t="str">
        <f t="shared" ref="B394:AT394" si="337">B1324</f>
        <v>DỰ ÁN  5: Phát triển giáo dục đào tạo nâng cao chất lượng nguồn nhân lực</v>
      </c>
      <c r="C394" s="173">
        <f t="shared" si="337"/>
        <v>0</v>
      </c>
      <c r="D394" s="154">
        <f t="shared" si="337"/>
        <v>62107</v>
      </c>
      <c r="E394" s="154">
        <f t="shared" si="337"/>
        <v>62107</v>
      </c>
      <c r="F394" s="154">
        <f t="shared" si="337"/>
        <v>0</v>
      </c>
      <c r="G394" s="154">
        <f t="shared" si="337"/>
        <v>0</v>
      </c>
      <c r="H394" s="154">
        <f t="shared" si="337"/>
        <v>62107</v>
      </c>
      <c r="I394" s="154">
        <f t="shared" si="337"/>
        <v>62107</v>
      </c>
      <c r="J394" s="154">
        <f t="shared" si="337"/>
        <v>0</v>
      </c>
      <c r="K394" s="154">
        <f t="shared" si="337"/>
        <v>26053</v>
      </c>
      <c r="L394" s="154">
        <f t="shared" si="337"/>
        <v>26053</v>
      </c>
      <c r="M394" s="154">
        <f t="shared" si="337"/>
        <v>0</v>
      </c>
      <c r="N394" s="154">
        <f t="shared" si="337"/>
        <v>36054</v>
      </c>
      <c r="O394" s="154">
        <f t="shared" si="337"/>
        <v>36054</v>
      </c>
      <c r="P394" s="154">
        <f t="shared" si="337"/>
        <v>0</v>
      </c>
      <c r="Q394" s="154">
        <f t="shared" si="337"/>
        <v>14000</v>
      </c>
      <c r="R394" s="154"/>
      <c r="S394" s="154"/>
      <c r="T394" s="154">
        <f t="shared" si="337"/>
        <v>0</v>
      </c>
      <c r="U394" s="154"/>
      <c r="V394" s="154"/>
      <c r="W394" s="154">
        <f t="shared" si="337"/>
        <v>17103</v>
      </c>
      <c r="X394" s="154"/>
      <c r="Y394" s="154"/>
      <c r="Z394" s="154">
        <f t="shared" si="337"/>
        <v>0</v>
      </c>
      <c r="AA394" s="154"/>
      <c r="AB394" s="154"/>
      <c r="AC394" s="154">
        <f t="shared" si="337"/>
        <v>19811</v>
      </c>
      <c r="AD394" s="154"/>
      <c r="AE394" s="154"/>
      <c r="AF394" s="154">
        <f t="shared" si="337"/>
        <v>0</v>
      </c>
      <c r="AG394" s="154"/>
      <c r="AH394" s="154"/>
      <c r="AI394" s="154">
        <f t="shared" si="337"/>
        <v>11193</v>
      </c>
      <c r="AJ394" s="154"/>
      <c r="AK394" s="154"/>
      <c r="AL394" s="154">
        <f t="shared" si="337"/>
        <v>0</v>
      </c>
      <c r="AM394" s="154"/>
      <c r="AN394" s="154"/>
      <c r="AO394" s="173">
        <f t="shared" si="337"/>
        <v>0</v>
      </c>
      <c r="AP394" s="173">
        <f t="shared" si="337"/>
        <v>0</v>
      </c>
      <c r="AQ394" s="173">
        <f t="shared" si="337"/>
        <v>0</v>
      </c>
      <c r="AR394" s="173">
        <f t="shared" si="337"/>
        <v>0</v>
      </c>
      <c r="AS394" s="173">
        <f t="shared" si="337"/>
        <v>0</v>
      </c>
      <c r="AT394" s="173">
        <f t="shared" si="337"/>
        <v>0</v>
      </c>
      <c r="AU394" s="167"/>
      <c r="AV394" s="167"/>
      <c r="AW394" s="131"/>
      <c r="AX394" s="167"/>
      <c r="AY394" s="131"/>
      <c r="AZ394" s="131"/>
      <c r="BA394" s="131"/>
      <c r="BB394" s="167"/>
      <c r="BC394" s="167"/>
    </row>
    <row r="395" spans="1:55" s="168" customFormat="1" ht="31.5">
      <c r="A395" s="173" t="str">
        <f>A1326</f>
        <v>a)</v>
      </c>
      <c r="B395" s="174" t="str">
        <f t="shared" ref="B395:AL396" si="338">B1326</f>
        <v xml:space="preserve">Các xã thực hiện theo Quyết định số 652/QĐ-TTg ngày 28/5/2022 </v>
      </c>
      <c r="C395" s="173">
        <f t="shared" si="338"/>
        <v>0</v>
      </c>
      <c r="D395" s="154">
        <f t="shared" si="338"/>
        <v>40893</v>
      </c>
      <c r="E395" s="154">
        <f t="shared" si="338"/>
        <v>40893</v>
      </c>
      <c r="F395" s="154">
        <f t="shared" si="338"/>
        <v>0</v>
      </c>
      <c r="G395" s="154">
        <f t="shared" si="338"/>
        <v>0</v>
      </c>
      <c r="H395" s="154">
        <f t="shared" si="338"/>
        <v>40893</v>
      </c>
      <c r="I395" s="154">
        <f t="shared" si="338"/>
        <v>40893</v>
      </c>
      <c r="J395" s="154">
        <f t="shared" si="338"/>
        <v>0</v>
      </c>
      <c r="K395" s="154">
        <f t="shared" si="338"/>
        <v>26053</v>
      </c>
      <c r="L395" s="154">
        <f t="shared" si="338"/>
        <v>26053</v>
      </c>
      <c r="M395" s="154">
        <f t="shared" si="338"/>
        <v>0</v>
      </c>
      <c r="N395" s="154">
        <f t="shared" si="338"/>
        <v>14840</v>
      </c>
      <c r="O395" s="154">
        <f t="shared" si="338"/>
        <v>14840</v>
      </c>
      <c r="P395" s="154">
        <f t="shared" si="338"/>
        <v>0</v>
      </c>
      <c r="Q395" s="154">
        <f t="shared" si="338"/>
        <v>14000</v>
      </c>
      <c r="R395" s="154"/>
      <c r="S395" s="154"/>
      <c r="T395" s="154">
        <f t="shared" si="338"/>
        <v>0</v>
      </c>
      <c r="U395" s="154"/>
      <c r="V395" s="154"/>
      <c r="W395" s="154">
        <f t="shared" si="338"/>
        <v>12053</v>
      </c>
      <c r="X395" s="154"/>
      <c r="Y395" s="154"/>
      <c r="Z395" s="154">
        <f t="shared" si="338"/>
        <v>0</v>
      </c>
      <c r="AA395" s="154"/>
      <c r="AB395" s="154"/>
      <c r="AC395" s="154">
        <f t="shared" si="338"/>
        <v>9000</v>
      </c>
      <c r="AD395" s="154"/>
      <c r="AE395" s="154"/>
      <c r="AF395" s="154">
        <f t="shared" si="338"/>
        <v>0</v>
      </c>
      <c r="AG395" s="154"/>
      <c r="AH395" s="154"/>
      <c r="AI395" s="154">
        <f t="shared" si="338"/>
        <v>5840</v>
      </c>
      <c r="AJ395" s="154"/>
      <c r="AK395" s="154"/>
      <c r="AL395" s="154">
        <f t="shared" si="338"/>
        <v>0</v>
      </c>
      <c r="AM395" s="154"/>
      <c r="AN395" s="154"/>
      <c r="AO395" s="173"/>
      <c r="AP395" s="173"/>
      <c r="AQ395" s="173"/>
      <c r="AR395" s="173"/>
      <c r="AS395" s="173"/>
      <c r="AT395" s="173"/>
      <c r="AU395" s="167"/>
      <c r="AV395" s="167"/>
      <c r="AW395" s="131"/>
      <c r="AX395" s="167"/>
      <c r="AY395" s="131"/>
      <c r="AZ395" s="131"/>
      <c r="BA395" s="131"/>
      <c r="BB395" s="167"/>
      <c r="BC395" s="167"/>
    </row>
    <row r="396" spans="1:55" s="168" customFormat="1" ht="15.75">
      <c r="A396" s="173" t="str">
        <f>A1327</f>
        <v>*</v>
      </c>
      <c r="B396" s="174" t="str">
        <f t="shared" si="338"/>
        <v>Xã Tủa Thàng</v>
      </c>
      <c r="C396" s="173">
        <f t="shared" si="338"/>
        <v>0</v>
      </c>
      <c r="D396" s="154">
        <f t="shared" si="338"/>
        <v>12853</v>
      </c>
      <c r="E396" s="154">
        <f t="shared" si="338"/>
        <v>12853</v>
      </c>
      <c r="F396" s="154">
        <f t="shared" si="338"/>
        <v>0</v>
      </c>
      <c r="G396" s="154">
        <f t="shared" si="338"/>
        <v>0</v>
      </c>
      <c r="H396" s="154">
        <f t="shared" si="338"/>
        <v>12853</v>
      </c>
      <c r="I396" s="154">
        <f t="shared" si="338"/>
        <v>12853</v>
      </c>
      <c r="J396" s="154">
        <f t="shared" si="338"/>
        <v>0</v>
      </c>
      <c r="K396" s="154">
        <f t="shared" si="338"/>
        <v>12853</v>
      </c>
      <c r="L396" s="154">
        <f t="shared" si="338"/>
        <v>12853</v>
      </c>
      <c r="M396" s="154">
        <f t="shared" si="338"/>
        <v>0</v>
      </c>
      <c r="N396" s="154">
        <f t="shared" si="338"/>
        <v>0</v>
      </c>
      <c r="O396" s="154">
        <f t="shared" si="338"/>
        <v>0</v>
      </c>
      <c r="P396" s="154">
        <f t="shared" si="338"/>
        <v>0</v>
      </c>
      <c r="Q396" s="154">
        <f t="shared" si="338"/>
        <v>7000</v>
      </c>
      <c r="R396" s="154"/>
      <c r="S396" s="154"/>
      <c r="T396" s="154">
        <f t="shared" si="338"/>
        <v>0</v>
      </c>
      <c r="U396" s="154"/>
      <c r="V396" s="154"/>
      <c r="W396" s="154">
        <f t="shared" si="338"/>
        <v>5853</v>
      </c>
      <c r="X396" s="154"/>
      <c r="Y396" s="154"/>
      <c r="Z396" s="154">
        <f t="shared" si="338"/>
        <v>0</v>
      </c>
      <c r="AA396" s="154"/>
      <c r="AB396" s="154"/>
      <c r="AC396" s="154">
        <f t="shared" si="338"/>
        <v>0</v>
      </c>
      <c r="AD396" s="154"/>
      <c r="AE396" s="154"/>
      <c r="AF396" s="154">
        <f t="shared" si="338"/>
        <v>0</v>
      </c>
      <c r="AG396" s="154"/>
      <c r="AH396" s="154"/>
      <c r="AI396" s="154">
        <f t="shared" si="338"/>
        <v>0</v>
      </c>
      <c r="AJ396" s="154"/>
      <c r="AK396" s="154"/>
      <c r="AL396" s="154">
        <f t="shared" si="338"/>
        <v>0</v>
      </c>
      <c r="AM396" s="154"/>
      <c r="AN396" s="154"/>
      <c r="AO396" s="173"/>
      <c r="AP396" s="173"/>
      <c r="AQ396" s="173"/>
      <c r="AR396" s="173"/>
      <c r="AS396" s="173"/>
      <c r="AT396" s="173"/>
      <c r="AU396" s="167"/>
      <c r="AV396" s="167"/>
      <c r="AW396" s="131"/>
      <c r="AX396" s="167"/>
      <c r="AY396" s="131"/>
      <c r="AZ396" s="131"/>
      <c r="BA396" s="131"/>
      <c r="BB396" s="167"/>
      <c r="BC396" s="167"/>
    </row>
    <row r="397" spans="1:55" s="168" customFormat="1" ht="15.75">
      <c r="A397" s="173" t="str">
        <f>A1329</f>
        <v>*</v>
      </c>
      <c r="B397" s="174" t="str">
        <f t="shared" ref="B397:AI397" si="339">B1329</f>
        <v>Xã Sính Phình</v>
      </c>
      <c r="C397" s="173">
        <f t="shared" si="339"/>
        <v>0</v>
      </c>
      <c r="D397" s="154">
        <f t="shared" si="339"/>
        <v>13200</v>
      </c>
      <c r="E397" s="154">
        <f t="shared" si="339"/>
        <v>13200</v>
      </c>
      <c r="F397" s="154">
        <f t="shared" si="339"/>
        <v>0</v>
      </c>
      <c r="G397" s="154">
        <f t="shared" si="339"/>
        <v>0</v>
      </c>
      <c r="H397" s="154">
        <f t="shared" si="339"/>
        <v>13200</v>
      </c>
      <c r="I397" s="154">
        <f t="shared" si="339"/>
        <v>13200</v>
      </c>
      <c r="J397" s="154">
        <f t="shared" si="339"/>
        <v>0</v>
      </c>
      <c r="K397" s="154">
        <f t="shared" si="339"/>
        <v>13200</v>
      </c>
      <c r="L397" s="154">
        <f t="shared" si="339"/>
        <v>13200</v>
      </c>
      <c r="M397" s="154">
        <f t="shared" si="339"/>
        <v>0</v>
      </c>
      <c r="N397" s="154">
        <f t="shared" si="339"/>
        <v>0</v>
      </c>
      <c r="O397" s="154">
        <f t="shared" si="339"/>
        <v>0</v>
      </c>
      <c r="P397" s="154">
        <f t="shared" si="339"/>
        <v>0</v>
      </c>
      <c r="Q397" s="154">
        <f t="shared" si="339"/>
        <v>7000</v>
      </c>
      <c r="R397" s="154"/>
      <c r="S397" s="154"/>
      <c r="T397" s="154">
        <f t="shared" si="339"/>
        <v>0</v>
      </c>
      <c r="U397" s="154"/>
      <c r="V397" s="154"/>
      <c r="W397" s="154">
        <f t="shared" si="339"/>
        <v>6200</v>
      </c>
      <c r="X397" s="154"/>
      <c r="Y397" s="154"/>
      <c r="Z397" s="154">
        <f t="shared" si="339"/>
        <v>0</v>
      </c>
      <c r="AA397" s="154"/>
      <c r="AB397" s="154"/>
      <c r="AC397" s="154">
        <f t="shared" si="339"/>
        <v>0</v>
      </c>
      <c r="AD397" s="154"/>
      <c r="AE397" s="154"/>
      <c r="AF397" s="154">
        <f t="shared" si="339"/>
        <v>0</v>
      </c>
      <c r="AG397" s="154"/>
      <c r="AH397" s="154"/>
      <c r="AI397" s="154">
        <f t="shared" si="339"/>
        <v>0</v>
      </c>
      <c r="AJ397" s="154"/>
      <c r="AK397" s="154"/>
      <c r="AL397" s="154"/>
      <c r="AM397" s="154"/>
      <c r="AN397" s="154"/>
      <c r="AO397" s="173"/>
      <c r="AP397" s="173"/>
      <c r="AQ397" s="173"/>
      <c r="AR397" s="173"/>
      <c r="AS397" s="173"/>
      <c r="AT397" s="173"/>
      <c r="AU397" s="167"/>
      <c r="AV397" s="167"/>
      <c r="AW397" s="131"/>
      <c r="AX397" s="167"/>
      <c r="AY397" s="131"/>
      <c r="AZ397" s="131"/>
      <c r="BA397" s="131"/>
      <c r="BB397" s="167"/>
      <c r="BC397" s="167"/>
    </row>
    <row r="398" spans="1:55" s="168" customFormat="1" ht="15.75">
      <c r="A398" s="173" t="str">
        <f>A1331</f>
        <v>*</v>
      </c>
      <c r="B398" s="174" t="str">
        <f t="shared" ref="B398:AI398" si="340">B1331</f>
        <v>Xã Trung Thu</v>
      </c>
      <c r="C398" s="173">
        <f t="shared" si="340"/>
        <v>0</v>
      </c>
      <c r="D398" s="154">
        <f t="shared" si="340"/>
        <v>6484</v>
      </c>
      <c r="E398" s="154">
        <f t="shared" si="340"/>
        <v>6484</v>
      </c>
      <c r="F398" s="154">
        <f t="shared" si="340"/>
        <v>0</v>
      </c>
      <c r="G398" s="154">
        <f t="shared" si="340"/>
        <v>0</v>
      </c>
      <c r="H398" s="154">
        <f t="shared" si="340"/>
        <v>6484</v>
      </c>
      <c r="I398" s="154">
        <f t="shared" si="340"/>
        <v>6484</v>
      </c>
      <c r="J398" s="154">
        <f t="shared" si="340"/>
        <v>0</v>
      </c>
      <c r="K398" s="154">
        <f t="shared" si="340"/>
        <v>0</v>
      </c>
      <c r="L398" s="154">
        <f t="shared" si="340"/>
        <v>0</v>
      </c>
      <c r="M398" s="154">
        <f t="shared" si="340"/>
        <v>0</v>
      </c>
      <c r="N398" s="154">
        <f t="shared" si="340"/>
        <v>6484</v>
      </c>
      <c r="O398" s="154">
        <f t="shared" si="340"/>
        <v>6484</v>
      </c>
      <c r="P398" s="154">
        <f t="shared" si="340"/>
        <v>0</v>
      </c>
      <c r="Q398" s="154">
        <f t="shared" si="340"/>
        <v>0</v>
      </c>
      <c r="R398" s="154"/>
      <c r="S398" s="154"/>
      <c r="T398" s="154">
        <f t="shared" si="340"/>
        <v>0</v>
      </c>
      <c r="U398" s="154"/>
      <c r="V398" s="154"/>
      <c r="W398" s="154">
        <f t="shared" si="340"/>
        <v>0</v>
      </c>
      <c r="X398" s="154"/>
      <c r="Y398" s="154"/>
      <c r="Z398" s="154">
        <f t="shared" si="340"/>
        <v>0</v>
      </c>
      <c r="AA398" s="154"/>
      <c r="AB398" s="154"/>
      <c r="AC398" s="154">
        <f t="shared" si="340"/>
        <v>3000</v>
      </c>
      <c r="AD398" s="154"/>
      <c r="AE398" s="154"/>
      <c r="AF398" s="154">
        <f t="shared" si="340"/>
        <v>0</v>
      </c>
      <c r="AG398" s="154"/>
      <c r="AH398" s="154"/>
      <c r="AI398" s="154">
        <f t="shared" si="340"/>
        <v>3484</v>
      </c>
      <c r="AJ398" s="154"/>
      <c r="AK398" s="154"/>
      <c r="AL398" s="154"/>
      <c r="AM398" s="154"/>
      <c r="AN398" s="154"/>
      <c r="AO398" s="173"/>
      <c r="AP398" s="173"/>
      <c r="AQ398" s="173"/>
      <c r="AR398" s="173"/>
      <c r="AS398" s="173"/>
      <c r="AT398" s="173"/>
      <c r="AU398" s="167"/>
      <c r="AV398" s="167"/>
      <c r="AW398" s="131"/>
      <c r="AX398" s="167"/>
      <c r="AY398" s="131"/>
      <c r="AZ398" s="131"/>
      <c r="BA398" s="131"/>
      <c r="BB398" s="167"/>
      <c r="BC398" s="167"/>
    </row>
    <row r="399" spans="1:55" s="168" customFormat="1" ht="15.75">
      <c r="A399" s="173" t="str">
        <f>A1333</f>
        <v>*</v>
      </c>
      <c r="B399" s="174" t="str">
        <f t="shared" ref="B399:AT399" si="341">B1333</f>
        <v>Xã Mường Đun</v>
      </c>
      <c r="C399" s="173">
        <f t="shared" si="341"/>
        <v>0</v>
      </c>
      <c r="D399" s="154">
        <f t="shared" si="341"/>
        <v>8356</v>
      </c>
      <c r="E399" s="154">
        <f t="shared" si="341"/>
        <v>8356</v>
      </c>
      <c r="F399" s="154">
        <f t="shared" si="341"/>
        <v>0</v>
      </c>
      <c r="G399" s="154">
        <f t="shared" si="341"/>
        <v>0</v>
      </c>
      <c r="H399" s="154">
        <f t="shared" si="341"/>
        <v>8356</v>
      </c>
      <c r="I399" s="154">
        <f t="shared" si="341"/>
        <v>8356</v>
      </c>
      <c r="J399" s="154">
        <f t="shared" si="341"/>
        <v>0</v>
      </c>
      <c r="K399" s="154">
        <f t="shared" si="341"/>
        <v>0</v>
      </c>
      <c r="L399" s="154">
        <f t="shared" si="341"/>
        <v>0</v>
      </c>
      <c r="M399" s="154">
        <f t="shared" si="341"/>
        <v>0</v>
      </c>
      <c r="N399" s="154">
        <f t="shared" si="341"/>
        <v>8356</v>
      </c>
      <c r="O399" s="154">
        <f t="shared" si="341"/>
        <v>8356</v>
      </c>
      <c r="P399" s="154">
        <f t="shared" si="341"/>
        <v>0</v>
      </c>
      <c r="Q399" s="154">
        <f t="shared" si="341"/>
        <v>0</v>
      </c>
      <c r="R399" s="154"/>
      <c r="S399" s="154"/>
      <c r="T399" s="154">
        <f t="shared" si="341"/>
        <v>0</v>
      </c>
      <c r="U399" s="154"/>
      <c r="V399" s="154"/>
      <c r="W399" s="154">
        <f t="shared" si="341"/>
        <v>0</v>
      </c>
      <c r="X399" s="154"/>
      <c r="Y399" s="154"/>
      <c r="Z399" s="154">
        <f t="shared" si="341"/>
        <v>0</v>
      </c>
      <c r="AA399" s="154"/>
      <c r="AB399" s="154"/>
      <c r="AC399" s="154">
        <f t="shared" si="341"/>
        <v>6000</v>
      </c>
      <c r="AD399" s="154"/>
      <c r="AE399" s="154"/>
      <c r="AF399" s="154">
        <f t="shared" si="341"/>
        <v>0</v>
      </c>
      <c r="AG399" s="154"/>
      <c r="AH399" s="154"/>
      <c r="AI399" s="154">
        <f t="shared" si="341"/>
        <v>2356</v>
      </c>
      <c r="AJ399" s="154"/>
      <c r="AK399" s="154"/>
      <c r="AL399" s="154">
        <f t="shared" si="341"/>
        <v>0</v>
      </c>
      <c r="AM399" s="154"/>
      <c r="AN399" s="154"/>
      <c r="AO399" s="173">
        <f t="shared" si="341"/>
        <v>0</v>
      </c>
      <c r="AP399" s="173">
        <f t="shared" si="341"/>
        <v>0</v>
      </c>
      <c r="AQ399" s="173">
        <f t="shared" si="341"/>
        <v>0</v>
      </c>
      <c r="AR399" s="173">
        <f t="shared" si="341"/>
        <v>0</v>
      </c>
      <c r="AS399" s="173">
        <f t="shared" si="341"/>
        <v>0</v>
      </c>
      <c r="AT399" s="173">
        <f t="shared" si="341"/>
        <v>0</v>
      </c>
      <c r="AU399" s="167"/>
      <c r="AV399" s="167"/>
      <c r="AW399" s="131"/>
      <c r="AX399" s="167"/>
      <c r="AY399" s="131"/>
      <c r="AZ399" s="131"/>
      <c r="BA399" s="131"/>
      <c r="BB399" s="167"/>
      <c r="BC399" s="167"/>
    </row>
    <row r="400" spans="1:55" s="168" customFormat="1" ht="15.75">
      <c r="A400" s="173" t="str">
        <f>A1335</f>
        <v>b)</v>
      </c>
      <c r="B400" s="174" t="str">
        <f t="shared" ref="B400:AL400" si="342">B1335</f>
        <v>Các xã còn lại</v>
      </c>
      <c r="C400" s="173">
        <f t="shared" si="342"/>
        <v>0</v>
      </c>
      <c r="D400" s="154">
        <f t="shared" si="342"/>
        <v>21214</v>
      </c>
      <c r="E400" s="154">
        <f t="shared" si="342"/>
        <v>21214</v>
      </c>
      <c r="F400" s="154">
        <f t="shared" si="342"/>
        <v>0</v>
      </c>
      <c r="G400" s="154">
        <f t="shared" si="342"/>
        <v>0</v>
      </c>
      <c r="H400" s="154">
        <f t="shared" si="342"/>
        <v>21214</v>
      </c>
      <c r="I400" s="154">
        <f t="shared" si="342"/>
        <v>21214</v>
      </c>
      <c r="J400" s="154">
        <f t="shared" si="342"/>
        <v>0</v>
      </c>
      <c r="K400" s="154">
        <f t="shared" si="342"/>
        <v>0</v>
      </c>
      <c r="L400" s="154">
        <f t="shared" si="342"/>
        <v>0</v>
      </c>
      <c r="M400" s="154">
        <f t="shared" si="342"/>
        <v>0</v>
      </c>
      <c r="N400" s="154">
        <f t="shared" si="342"/>
        <v>21214</v>
      </c>
      <c r="O400" s="154">
        <f t="shared" si="342"/>
        <v>21214</v>
      </c>
      <c r="P400" s="154">
        <f t="shared" si="342"/>
        <v>0</v>
      </c>
      <c r="Q400" s="154">
        <f t="shared" si="342"/>
        <v>0</v>
      </c>
      <c r="R400" s="154"/>
      <c r="S400" s="154"/>
      <c r="T400" s="154">
        <f t="shared" si="342"/>
        <v>0</v>
      </c>
      <c r="U400" s="154"/>
      <c r="V400" s="154"/>
      <c r="W400" s="154">
        <f t="shared" si="342"/>
        <v>5050</v>
      </c>
      <c r="X400" s="154"/>
      <c r="Y400" s="154"/>
      <c r="Z400" s="154">
        <f t="shared" si="342"/>
        <v>0</v>
      </c>
      <c r="AA400" s="154"/>
      <c r="AB400" s="154"/>
      <c r="AC400" s="154">
        <f t="shared" si="342"/>
        <v>10811</v>
      </c>
      <c r="AD400" s="154"/>
      <c r="AE400" s="154"/>
      <c r="AF400" s="154">
        <f t="shared" si="342"/>
        <v>0</v>
      </c>
      <c r="AG400" s="154"/>
      <c r="AH400" s="154"/>
      <c r="AI400" s="154">
        <f t="shared" si="342"/>
        <v>5353</v>
      </c>
      <c r="AJ400" s="154"/>
      <c r="AK400" s="154"/>
      <c r="AL400" s="154">
        <f t="shared" si="342"/>
        <v>0</v>
      </c>
      <c r="AM400" s="154"/>
      <c r="AN400" s="154"/>
      <c r="AO400" s="173"/>
      <c r="AP400" s="173"/>
      <c r="AQ400" s="173"/>
      <c r="AR400" s="173"/>
      <c r="AS400" s="173"/>
      <c r="AT400" s="173"/>
      <c r="AU400" s="167"/>
      <c r="AV400" s="167"/>
      <c r="AW400" s="131"/>
      <c r="AX400" s="167"/>
      <c r="AY400" s="131"/>
      <c r="AZ400" s="131"/>
      <c r="BA400" s="131"/>
      <c r="BB400" s="167"/>
      <c r="BC400" s="167"/>
    </row>
    <row r="401" spans="1:55" s="168" customFormat="1" ht="47.25">
      <c r="A401" s="173" t="str">
        <f>A1341</f>
        <v>IV</v>
      </c>
      <c r="B401" s="174" t="str">
        <f t="shared" ref="B401:AL401" si="343">B1341</f>
        <v>DỰ ÁN 6: Bảo tồn phát huy giá trị văn hóa truyền thống tốt đẹp của các dân tộc thiểu số gắn với phát triển du lịch</v>
      </c>
      <c r="C401" s="173">
        <f t="shared" si="343"/>
        <v>0</v>
      </c>
      <c r="D401" s="154">
        <f t="shared" si="343"/>
        <v>4190</v>
      </c>
      <c r="E401" s="154">
        <f t="shared" si="343"/>
        <v>4190</v>
      </c>
      <c r="F401" s="154">
        <f t="shared" si="343"/>
        <v>0</v>
      </c>
      <c r="G401" s="154">
        <f t="shared" si="343"/>
        <v>0</v>
      </c>
      <c r="H401" s="154">
        <f t="shared" si="343"/>
        <v>4190</v>
      </c>
      <c r="I401" s="154">
        <f t="shared" si="343"/>
        <v>4190</v>
      </c>
      <c r="J401" s="154">
        <f t="shared" si="343"/>
        <v>0</v>
      </c>
      <c r="K401" s="154">
        <f t="shared" si="343"/>
        <v>0</v>
      </c>
      <c r="L401" s="154">
        <f t="shared" si="343"/>
        <v>0</v>
      </c>
      <c r="M401" s="154">
        <f t="shared" si="343"/>
        <v>0</v>
      </c>
      <c r="N401" s="154">
        <f t="shared" si="343"/>
        <v>4190</v>
      </c>
      <c r="O401" s="154">
        <f t="shared" si="343"/>
        <v>4190</v>
      </c>
      <c r="P401" s="154">
        <f t="shared" si="343"/>
        <v>0</v>
      </c>
      <c r="Q401" s="154">
        <f t="shared" si="343"/>
        <v>0</v>
      </c>
      <c r="R401" s="154"/>
      <c r="S401" s="154"/>
      <c r="T401" s="154">
        <f t="shared" si="343"/>
        <v>0</v>
      </c>
      <c r="U401" s="154"/>
      <c r="V401" s="154"/>
      <c r="W401" s="154">
        <f t="shared" si="343"/>
        <v>2500</v>
      </c>
      <c r="X401" s="154"/>
      <c r="Y401" s="154"/>
      <c r="Z401" s="154">
        <f t="shared" si="343"/>
        <v>0</v>
      </c>
      <c r="AA401" s="154"/>
      <c r="AB401" s="154"/>
      <c r="AC401" s="154">
        <f t="shared" si="343"/>
        <v>1690</v>
      </c>
      <c r="AD401" s="154"/>
      <c r="AE401" s="154"/>
      <c r="AF401" s="154">
        <f t="shared" si="343"/>
        <v>0</v>
      </c>
      <c r="AG401" s="154"/>
      <c r="AH401" s="154"/>
      <c r="AI401" s="154">
        <f t="shared" si="343"/>
        <v>0</v>
      </c>
      <c r="AJ401" s="154"/>
      <c r="AK401" s="154"/>
      <c r="AL401" s="154">
        <f t="shared" si="343"/>
        <v>0</v>
      </c>
      <c r="AM401" s="154"/>
      <c r="AN401" s="154"/>
      <c r="AO401" s="173"/>
      <c r="AP401" s="173"/>
      <c r="AQ401" s="173"/>
      <c r="AR401" s="173"/>
      <c r="AS401" s="173"/>
      <c r="AT401" s="173"/>
      <c r="AU401" s="167"/>
      <c r="AV401" s="167"/>
      <c r="AW401" s="131"/>
      <c r="AX401" s="167"/>
      <c r="AY401" s="131"/>
      <c r="AZ401" s="131"/>
      <c r="BA401" s="131"/>
      <c r="BB401" s="167"/>
      <c r="BC401" s="167"/>
    </row>
    <row r="402" spans="1:55" s="165" customFormat="1" ht="15.75">
      <c r="A402" s="169" t="s">
        <v>110</v>
      </c>
      <c r="B402" s="162" t="str">
        <f>B1347</f>
        <v>HUYỆN NẬM PỒ</v>
      </c>
      <c r="C402" s="162">
        <f t="shared" ref="C402:AT402" si="344">C1347</f>
        <v>0</v>
      </c>
      <c r="D402" s="163">
        <f t="shared" si="344"/>
        <v>326605</v>
      </c>
      <c r="E402" s="163">
        <f t="shared" si="344"/>
        <v>286918</v>
      </c>
      <c r="F402" s="163">
        <f t="shared" si="344"/>
        <v>0</v>
      </c>
      <c r="G402" s="163">
        <f t="shared" si="344"/>
        <v>0</v>
      </c>
      <c r="H402" s="163">
        <f t="shared" si="344"/>
        <v>295351.75</v>
      </c>
      <c r="I402" s="163">
        <f t="shared" si="344"/>
        <v>286918</v>
      </c>
      <c r="J402" s="163">
        <f t="shared" si="344"/>
        <v>8433.75</v>
      </c>
      <c r="K402" s="163">
        <f t="shared" si="344"/>
        <v>118243</v>
      </c>
      <c r="L402" s="163">
        <f t="shared" si="344"/>
        <v>118243</v>
      </c>
      <c r="M402" s="163">
        <f t="shared" si="344"/>
        <v>0</v>
      </c>
      <c r="N402" s="163">
        <f t="shared" si="344"/>
        <v>177108.75</v>
      </c>
      <c r="O402" s="163">
        <f t="shared" si="344"/>
        <v>168675</v>
      </c>
      <c r="P402" s="163">
        <f t="shared" si="344"/>
        <v>8433.75</v>
      </c>
      <c r="Q402" s="163">
        <f t="shared" si="344"/>
        <v>48605</v>
      </c>
      <c r="R402" s="163"/>
      <c r="S402" s="163"/>
      <c r="T402" s="163">
        <f t="shared" si="344"/>
        <v>0</v>
      </c>
      <c r="U402" s="163"/>
      <c r="V402" s="163"/>
      <c r="W402" s="163">
        <f t="shared" si="344"/>
        <v>73543</v>
      </c>
      <c r="X402" s="163"/>
      <c r="Y402" s="163"/>
      <c r="Z402" s="163">
        <f t="shared" si="344"/>
        <v>0</v>
      </c>
      <c r="AA402" s="163"/>
      <c r="AB402" s="163"/>
      <c r="AC402" s="163">
        <f t="shared" si="344"/>
        <v>96220</v>
      </c>
      <c r="AD402" s="163"/>
      <c r="AE402" s="163"/>
      <c r="AF402" s="163">
        <f t="shared" si="344"/>
        <v>0</v>
      </c>
      <c r="AG402" s="163"/>
      <c r="AH402" s="163"/>
      <c r="AI402" s="163">
        <f t="shared" si="344"/>
        <v>68550</v>
      </c>
      <c r="AJ402" s="163"/>
      <c r="AK402" s="163"/>
      <c r="AL402" s="163">
        <f t="shared" si="344"/>
        <v>0</v>
      </c>
      <c r="AM402" s="163"/>
      <c r="AN402" s="163"/>
      <c r="AO402" s="163">
        <f t="shared" si="344"/>
        <v>0</v>
      </c>
      <c r="AP402" s="163">
        <f t="shared" si="344"/>
        <v>0</v>
      </c>
      <c r="AQ402" s="163">
        <f t="shared" si="344"/>
        <v>0</v>
      </c>
      <c r="AR402" s="163">
        <f t="shared" si="344"/>
        <v>4</v>
      </c>
      <c r="AS402" s="163">
        <f t="shared" si="344"/>
        <v>7</v>
      </c>
      <c r="AT402" s="163">
        <f t="shared" si="344"/>
        <v>0</v>
      </c>
      <c r="AU402" s="162"/>
      <c r="AV402" s="162"/>
      <c r="AW402" s="160"/>
      <c r="AX402" s="162"/>
      <c r="AY402" s="160"/>
      <c r="AZ402" s="160"/>
      <c r="BA402" s="160"/>
      <c r="BB402" s="162"/>
      <c r="BC402" s="162"/>
    </row>
    <row r="403" spans="1:55" s="165" customFormat="1" ht="31.5">
      <c r="A403" s="147" t="s">
        <v>612</v>
      </c>
      <c r="B403" s="158" t="s">
        <v>613</v>
      </c>
      <c r="C403" s="162"/>
      <c r="D403" s="163">
        <f t="shared" ref="D403:AL403" si="345">D413+D421+D425+D436+D441</f>
        <v>68975</v>
      </c>
      <c r="E403" s="163">
        <f t="shared" si="345"/>
        <v>68975</v>
      </c>
      <c r="F403" s="163">
        <f t="shared" si="345"/>
        <v>0</v>
      </c>
      <c r="G403" s="163">
        <f t="shared" si="345"/>
        <v>0</v>
      </c>
      <c r="H403" s="163">
        <f t="shared" si="345"/>
        <v>68975</v>
      </c>
      <c r="I403" s="163">
        <f t="shared" si="345"/>
        <v>68975</v>
      </c>
      <c r="J403" s="163">
        <f t="shared" si="345"/>
        <v>0</v>
      </c>
      <c r="K403" s="163">
        <f t="shared" si="345"/>
        <v>26400</v>
      </c>
      <c r="L403" s="163">
        <f t="shared" si="345"/>
        <v>26400</v>
      </c>
      <c r="M403" s="163">
        <f t="shared" si="345"/>
        <v>0</v>
      </c>
      <c r="N403" s="163">
        <f t="shared" si="345"/>
        <v>42575</v>
      </c>
      <c r="O403" s="163">
        <f t="shared" si="345"/>
        <v>42575</v>
      </c>
      <c r="P403" s="163">
        <f t="shared" si="345"/>
        <v>0</v>
      </c>
      <c r="Q403" s="163">
        <f t="shared" si="345"/>
        <v>18480</v>
      </c>
      <c r="R403" s="163"/>
      <c r="S403" s="163"/>
      <c r="T403" s="163">
        <f t="shared" si="345"/>
        <v>0</v>
      </c>
      <c r="U403" s="163"/>
      <c r="V403" s="163"/>
      <c r="W403" s="163">
        <f t="shared" si="345"/>
        <v>18420</v>
      </c>
      <c r="X403" s="163"/>
      <c r="Y403" s="163"/>
      <c r="Z403" s="163">
        <f t="shared" si="345"/>
        <v>0</v>
      </c>
      <c r="AA403" s="163"/>
      <c r="AB403" s="163"/>
      <c r="AC403" s="163">
        <f t="shared" si="345"/>
        <v>19100</v>
      </c>
      <c r="AD403" s="163"/>
      <c r="AE403" s="163"/>
      <c r="AF403" s="163">
        <f t="shared" si="345"/>
        <v>0</v>
      </c>
      <c r="AG403" s="163"/>
      <c r="AH403" s="163"/>
      <c r="AI403" s="163">
        <f t="shared" si="345"/>
        <v>12975</v>
      </c>
      <c r="AJ403" s="163"/>
      <c r="AK403" s="163"/>
      <c r="AL403" s="163">
        <f t="shared" si="345"/>
        <v>0</v>
      </c>
      <c r="AM403" s="163"/>
      <c r="AN403" s="163"/>
      <c r="AO403" s="163"/>
      <c r="AP403" s="163"/>
      <c r="AQ403" s="163"/>
      <c r="AR403" s="163"/>
      <c r="AS403" s="163"/>
      <c r="AT403" s="163"/>
      <c r="AU403" s="162"/>
      <c r="AV403" s="162"/>
      <c r="AW403" s="160"/>
      <c r="AX403" s="162"/>
      <c r="AY403" s="160"/>
      <c r="AZ403" s="160"/>
      <c r="BA403" s="160"/>
      <c r="BB403" s="162"/>
      <c r="BC403" s="162"/>
    </row>
    <row r="404" spans="1:55" s="168" customFormat="1" ht="15.75">
      <c r="A404" s="128">
        <v>1</v>
      </c>
      <c r="B404" s="167" t="s">
        <v>668</v>
      </c>
      <c r="C404" s="167"/>
      <c r="D404" s="154" t="e">
        <f>D426</f>
        <v>#REF!</v>
      </c>
      <c r="E404" s="154" t="e">
        <f t="shared" ref="E404:AL404" si="346">E426</f>
        <v>#REF!</v>
      </c>
      <c r="F404" s="154" t="e">
        <f t="shared" si="346"/>
        <v>#REF!</v>
      </c>
      <c r="G404" s="154" t="e">
        <f t="shared" si="346"/>
        <v>#REF!</v>
      </c>
      <c r="H404" s="154" t="e">
        <f t="shared" si="346"/>
        <v>#REF!</v>
      </c>
      <c r="I404" s="154" t="e">
        <f t="shared" si="346"/>
        <v>#REF!</v>
      </c>
      <c r="J404" s="154" t="e">
        <f t="shared" si="346"/>
        <v>#REF!</v>
      </c>
      <c r="K404" s="154" t="e">
        <f t="shared" si="346"/>
        <v>#REF!</v>
      </c>
      <c r="L404" s="154" t="e">
        <f t="shared" si="346"/>
        <v>#REF!</v>
      </c>
      <c r="M404" s="154" t="e">
        <f t="shared" si="346"/>
        <v>#REF!</v>
      </c>
      <c r="N404" s="154" t="e">
        <f t="shared" si="346"/>
        <v>#REF!</v>
      </c>
      <c r="O404" s="154" t="e">
        <f t="shared" si="346"/>
        <v>#REF!</v>
      </c>
      <c r="P404" s="154" t="e">
        <f t="shared" si="346"/>
        <v>#REF!</v>
      </c>
      <c r="Q404" s="154" t="e">
        <f t="shared" si="346"/>
        <v>#REF!</v>
      </c>
      <c r="R404" s="154"/>
      <c r="S404" s="154"/>
      <c r="T404" s="154" t="e">
        <f t="shared" si="346"/>
        <v>#REF!</v>
      </c>
      <c r="U404" s="154"/>
      <c r="V404" s="154"/>
      <c r="W404" s="154" t="e">
        <f t="shared" si="346"/>
        <v>#REF!</v>
      </c>
      <c r="X404" s="154"/>
      <c r="Y404" s="154"/>
      <c r="Z404" s="154" t="e">
        <f t="shared" si="346"/>
        <v>#REF!</v>
      </c>
      <c r="AA404" s="154"/>
      <c r="AB404" s="154"/>
      <c r="AC404" s="154" t="e">
        <f t="shared" si="346"/>
        <v>#REF!</v>
      </c>
      <c r="AD404" s="154"/>
      <c r="AE404" s="154"/>
      <c r="AF404" s="154" t="e">
        <f t="shared" si="346"/>
        <v>#REF!</v>
      </c>
      <c r="AG404" s="154"/>
      <c r="AH404" s="154"/>
      <c r="AI404" s="154" t="e">
        <f t="shared" si="346"/>
        <v>#REF!</v>
      </c>
      <c r="AJ404" s="154"/>
      <c r="AK404" s="154"/>
      <c r="AL404" s="154" t="e">
        <f t="shared" si="346"/>
        <v>#REF!</v>
      </c>
      <c r="AM404" s="154"/>
      <c r="AN404" s="154"/>
      <c r="AO404" s="154"/>
      <c r="AP404" s="154"/>
      <c r="AQ404" s="154"/>
      <c r="AR404" s="154"/>
      <c r="AS404" s="154"/>
      <c r="AT404" s="154"/>
      <c r="AU404" s="167"/>
      <c r="AV404" s="167"/>
      <c r="AW404" s="131"/>
      <c r="AX404" s="167"/>
      <c r="AY404" s="131"/>
      <c r="AZ404" s="131"/>
      <c r="BA404" s="131"/>
      <c r="BB404" s="167"/>
      <c r="BC404" s="167"/>
    </row>
    <row r="405" spans="1:55" s="168" customFormat="1" ht="15.75">
      <c r="A405" s="128">
        <v>2</v>
      </c>
      <c r="B405" s="167" t="s">
        <v>669</v>
      </c>
      <c r="C405" s="167"/>
      <c r="D405" s="154">
        <f>D414+D422+D427+D442</f>
        <v>46950</v>
      </c>
      <c r="E405" s="154">
        <f t="shared" ref="E405:M405" si="347">E414+E422+E427+E442</f>
        <v>46950</v>
      </c>
      <c r="F405" s="154">
        <f t="shared" si="347"/>
        <v>0</v>
      </c>
      <c r="G405" s="154">
        <f t="shared" si="347"/>
        <v>0</v>
      </c>
      <c r="H405" s="154">
        <f t="shared" si="347"/>
        <v>46950</v>
      </c>
      <c r="I405" s="154">
        <f t="shared" si="347"/>
        <v>46950</v>
      </c>
      <c r="J405" s="154">
        <f t="shared" si="347"/>
        <v>0</v>
      </c>
      <c r="K405" s="154">
        <f t="shared" si="347"/>
        <v>26400</v>
      </c>
      <c r="L405" s="154">
        <f t="shared" si="347"/>
        <v>26400</v>
      </c>
      <c r="M405" s="154">
        <f t="shared" si="347"/>
        <v>0</v>
      </c>
      <c r="N405" s="154">
        <f>N414+N422+N427+N442</f>
        <v>20550</v>
      </c>
      <c r="O405" s="154">
        <f t="shared" ref="O405:AL405" si="348">O414+O422+O427+O442</f>
        <v>20550</v>
      </c>
      <c r="P405" s="154">
        <f t="shared" si="348"/>
        <v>0</v>
      </c>
      <c r="Q405" s="154">
        <f t="shared" si="348"/>
        <v>18480</v>
      </c>
      <c r="R405" s="154"/>
      <c r="S405" s="154"/>
      <c r="T405" s="154">
        <f t="shared" si="348"/>
        <v>0</v>
      </c>
      <c r="U405" s="154"/>
      <c r="V405" s="154"/>
      <c r="W405" s="154">
        <f t="shared" si="348"/>
        <v>12920</v>
      </c>
      <c r="X405" s="154"/>
      <c r="Y405" s="154"/>
      <c r="Z405" s="154">
        <f t="shared" si="348"/>
        <v>0</v>
      </c>
      <c r="AA405" s="154"/>
      <c r="AB405" s="154"/>
      <c r="AC405" s="154">
        <f t="shared" si="348"/>
        <v>9700</v>
      </c>
      <c r="AD405" s="154"/>
      <c r="AE405" s="154"/>
      <c r="AF405" s="154">
        <f t="shared" si="348"/>
        <v>0</v>
      </c>
      <c r="AG405" s="154"/>
      <c r="AH405" s="154"/>
      <c r="AI405" s="154">
        <f t="shared" si="348"/>
        <v>5850</v>
      </c>
      <c r="AJ405" s="154"/>
      <c r="AK405" s="154"/>
      <c r="AL405" s="154">
        <f t="shared" si="348"/>
        <v>0</v>
      </c>
      <c r="AM405" s="154"/>
      <c r="AN405" s="154"/>
      <c r="AO405" s="154"/>
      <c r="AP405" s="154"/>
      <c r="AQ405" s="154"/>
      <c r="AR405" s="154"/>
      <c r="AS405" s="154"/>
      <c r="AT405" s="154"/>
      <c r="AU405" s="167"/>
      <c r="AV405" s="167"/>
      <c r="AW405" s="131"/>
      <c r="AX405" s="167"/>
      <c r="AY405" s="131"/>
      <c r="AZ405" s="131"/>
      <c r="BA405" s="131"/>
      <c r="BB405" s="167"/>
      <c r="BC405" s="167"/>
    </row>
    <row r="406" spans="1:55" s="168" customFormat="1" ht="15.75">
      <c r="A406" s="128">
        <v>3</v>
      </c>
      <c r="B406" s="167" t="s">
        <v>670</v>
      </c>
      <c r="C406" s="167"/>
      <c r="D406" s="154">
        <f>D428</f>
        <v>2825</v>
      </c>
      <c r="E406" s="154">
        <f t="shared" ref="E406:T407" si="349">E428</f>
        <v>2825</v>
      </c>
      <c r="F406" s="154">
        <f t="shared" si="349"/>
        <v>0</v>
      </c>
      <c r="G406" s="154">
        <f t="shared" si="349"/>
        <v>0</v>
      </c>
      <c r="H406" s="154">
        <f t="shared" si="349"/>
        <v>2825</v>
      </c>
      <c r="I406" s="154">
        <f t="shared" si="349"/>
        <v>2825</v>
      </c>
      <c r="J406" s="154">
        <f t="shared" si="349"/>
        <v>0</v>
      </c>
      <c r="K406" s="154">
        <f t="shared" si="349"/>
        <v>0</v>
      </c>
      <c r="L406" s="154">
        <f t="shared" si="349"/>
        <v>0</v>
      </c>
      <c r="M406" s="154">
        <f t="shared" si="349"/>
        <v>0</v>
      </c>
      <c r="N406" s="154">
        <f>N428</f>
        <v>2825</v>
      </c>
      <c r="O406" s="154">
        <f t="shared" ref="O406:AL407" si="350">O428</f>
        <v>2825</v>
      </c>
      <c r="P406" s="154">
        <f t="shared" si="350"/>
        <v>0</v>
      </c>
      <c r="Q406" s="154">
        <f t="shared" si="350"/>
        <v>0</v>
      </c>
      <c r="R406" s="154"/>
      <c r="S406" s="154"/>
      <c r="T406" s="154">
        <f t="shared" si="350"/>
        <v>0</v>
      </c>
      <c r="U406" s="154"/>
      <c r="V406" s="154"/>
      <c r="W406" s="154">
        <f t="shared" si="350"/>
        <v>0</v>
      </c>
      <c r="X406" s="154"/>
      <c r="Y406" s="154"/>
      <c r="Z406" s="154">
        <f t="shared" si="350"/>
        <v>0</v>
      </c>
      <c r="AA406" s="154"/>
      <c r="AB406" s="154"/>
      <c r="AC406" s="154">
        <f t="shared" si="350"/>
        <v>0</v>
      </c>
      <c r="AD406" s="154"/>
      <c r="AE406" s="154"/>
      <c r="AF406" s="154">
        <f t="shared" si="350"/>
        <v>0</v>
      </c>
      <c r="AG406" s="154"/>
      <c r="AH406" s="154"/>
      <c r="AI406" s="154">
        <f t="shared" si="350"/>
        <v>2825</v>
      </c>
      <c r="AJ406" s="154"/>
      <c r="AK406" s="154"/>
      <c r="AL406" s="154">
        <f t="shared" si="350"/>
        <v>0</v>
      </c>
      <c r="AM406" s="154"/>
      <c r="AN406" s="154"/>
      <c r="AO406" s="154"/>
      <c r="AP406" s="154"/>
      <c r="AQ406" s="154"/>
      <c r="AR406" s="154"/>
      <c r="AS406" s="154"/>
      <c r="AT406" s="154"/>
      <c r="AU406" s="167"/>
      <c r="AV406" s="167"/>
      <c r="AW406" s="131"/>
      <c r="AX406" s="167"/>
      <c r="AY406" s="131"/>
      <c r="AZ406" s="131"/>
      <c r="BA406" s="131"/>
      <c r="BB406" s="167"/>
      <c r="BC406" s="167"/>
    </row>
    <row r="407" spans="1:55" s="168" customFormat="1" ht="15.75">
      <c r="A407" s="128">
        <v>4</v>
      </c>
      <c r="B407" s="167" t="s">
        <v>671</v>
      </c>
      <c r="C407" s="167"/>
      <c r="D407" s="154" t="e">
        <f>D429</f>
        <v>#REF!</v>
      </c>
      <c r="E407" s="154" t="e">
        <f t="shared" si="349"/>
        <v>#REF!</v>
      </c>
      <c r="F407" s="154" t="e">
        <f t="shared" si="349"/>
        <v>#REF!</v>
      </c>
      <c r="G407" s="154" t="e">
        <f t="shared" si="349"/>
        <v>#REF!</v>
      </c>
      <c r="H407" s="154" t="e">
        <f t="shared" si="349"/>
        <v>#REF!</v>
      </c>
      <c r="I407" s="154" t="e">
        <f t="shared" si="349"/>
        <v>#REF!</v>
      </c>
      <c r="J407" s="154" t="e">
        <f t="shared" si="349"/>
        <v>#REF!</v>
      </c>
      <c r="K407" s="154" t="e">
        <f t="shared" si="349"/>
        <v>#REF!</v>
      </c>
      <c r="L407" s="154" t="e">
        <f t="shared" si="349"/>
        <v>#REF!</v>
      </c>
      <c r="M407" s="154" t="e">
        <f t="shared" si="349"/>
        <v>#REF!</v>
      </c>
      <c r="N407" s="154" t="e">
        <f t="shared" si="349"/>
        <v>#REF!</v>
      </c>
      <c r="O407" s="154" t="e">
        <f t="shared" si="349"/>
        <v>#REF!</v>
      </c>
      <c r="P407" s="154" t="e">
        <f t="shared" si="349"/>
        <v>#REF!</v>
      </c>
      <c r="Q407" s="154" t="e">
        <f t="shared" si="349"/>
        <v>#REF!</v>
      </c>
      <c r="R407" s="154"/>
      <c r="S407" s="154"/>
      <c r="T407" s="154" t="e">
        <f t="shared" si="349"/>
        <v>#REF!</v>
      </c>
      <c r="U407" s="154"/>
      <c r="V407" s="154"/>
      <c r="W407" s="154" t="e">
        <f t="shared" si="350"/>
        <v>#REF!</v>
      </c>
      <c r="X407" s="154"/>
      <c r="Y407" s="154"/>
      <c r="Z407" s="154" t="e">
        <f t="shared" si="350"/>
        <v>#REF!</v>
      </c>
      <c r="AA407" s="154"/>
      <c r="AB407" s="154"/>
      <c r="AC407" s="154" t="e">
        <f t="shared" si="350"/>
        <v>#REF!</v>
      </c>
      <c r="AD407" s="154"/>
      <c r="AE407" s="154"/>
      <c r="AF407" s="154" t="e">
        <f t="shared" si="350"/>
        <v>#REF!</v>
      </c>
      <c r="AG407" s="154"/>
      <c r="AH407" s="154"/>
      <c r="AI407" s="154" t="e">
        <f t="shared" si="350"/>
        <v>#REF!</v>
      </c>
      <c r="AJ407" s="154"/>
      <c r="AK407" s="154"/>
      <c r="AL407" s="154"/>
      <c r="AM407" s="154"/>
      <c r="AN407" s="154"/>
      <c r="AO407" s="154"/>
      <c r="AP407" s="154"/>
      <c r="AQ407" s="154"/>
      <c r="AR407" s="154"/>
      <c r="AS407" s="154"/>
      <c r="AT407" s="154"/>
      <c r="AU407" s="167"/>
      <c r="AV407" s="167"/>
      <c r="AW407" s="131"/>
      <c r="AX407" s="167"/>
      <c r="AY407" s="131"/>
      <c r="AZ407" s="131"/>
      <c r="BA407" s="131"/>
      <c r="BB407" s="167"/>
      <c r="BC407" s="167"/>
    </row>
    <row r="408" spans="1:55" s="165" customFormat="1" ht="15.75">
      <c r="A408" s="169" t="s">
        <v>615</v>
      </c>
      <c r="B408" s="158" t="s">
        <v>616</v>
      </c>
      <c r="C408" s="162"/>
      <c r="D408" s="163">
        <f>D415+D416+D423+D430+D443+D437+D444</f>
        <v>255188</v>
      </c>
      <c r="E408" s="163">
        <f t="shared" ref="E408:M408" si="351">E415+E416+E423+E430+E443+E437+E444</f>
        <v>215501</v>
      </c>
      <c r="F408" s="163">
        <f t="shared" si="351"/>
        <v>0</v>
      </c>
      <c r="G408" s="163">
        <f t="shared" si="351"/>
        <v>0</v>
      </c>
      <c r="H408" s="163">
        <f t="shared" si="351"/>
        <v>215501</v>
      </c>
      <c r="I408" s="163">
        <f t="shared" si="351"/>
        <v>215501</v>
      </c>
      <c r="J408" s="163">
        <f t="shared" si="351"/>
        <v>0</v>
      </c>
      <c r="K408" s="163">
        <f t="shared" si="351"/>
        <v>91843</v>
      </c>
      <c r="L408" s="163">
        <f t="shared" si="351"/>
        <v>91843</v>
      </c>
      <c r="M408" s="163">
        <f t="shared" si="351"/>
        <v>0</v>
      </c>
      <c r="N408" s="163">
        <f>N415+N416+N423+N430+N443+N437+N444</f>
        <v>123658</v>
      </c>
      <c r="O408" s="163">
        <f t="shared" ref="O408:AI408" si="352">O415+O416+O423+O430+O443+O437+O444</f>
        <v>123658</v>
      </c>
      <c r="P408" s="163">
        <f t="shared" si="352"/>
        <v>0</v>
      </c>
      <c r="Q408" s="163">
        <f t="shared" si="352"/>
        <v>30125</v>
      </c>
      <c r="R408" s="163"/>
      <c r="S408" s="163"/>
      <c r="T408" s="163">
        <f t="shared" si="352"/>
        <v>0</v>
      </c>
      <c r="U408" s="163"/>
      <c r="V408" s="163"/>
      <c r="W408" s="163">
        <f t="shared" si="352"/>
        <v>55123</v>
      </c>
      <c r="X408" s="163"/>
      <c r="Y408" s="163"/>
      <c r="Z408" s="163">
        <f t="shared" si="352"/>
        <v>0</v>
      </c>
      <c r="AA408" s="163"/>
      <c r="AB408" s="163"/>
      <c r="AC408" s="163">
        <f t="shared" si="352"/>
        <v>77120</v>
      </c>
      <c r="AD408" s="163"/>
      <c r="AE408" s="163"/>
      <c r="AF408" s="163">
        <f t="shared" si="352"/>
        <v>0</v>
      </c>
      <c r="AG408" s="163"/>
      <c r="AH408" s="163"/>
      <c r="AI408" s="163">
        <f t="shared" si="352"/>
        <v>53133</v>
      </c>
      <c r="AJ408" s="163"/>
      <c r="AK408" s="163"/>
      <c r="AL408" s="163">
        <f t="shared" ref="AL408:AT408" si="353">AL415+AL416+AL423+AL430+AL443+AL437</f>
        <v>0</v>
      </c>
      <c r="AM408" s="163"/>
      <c r="AN408" s="163"/>
      <c r="AO408" s="163">
        <f t="shared" si="353"/>
        <v>0</v>
      </c>
      <c r="AP408" s="163">
        <f t="shared" si="353"/>
        <v>0</v>
      </c>
      <c r="AQ408" s="163">
        <f t="shared" si="353"/>
        <v>0</v>
      </c>
      <c r="AR408" s="163">
        <f t="shared" si="353"/>
        <v>0</v>
      </c>
      <c r="AS408" s="163">
        <f t="shared" si="353"/>
        <v>1</v>
      </c>
      <c r="AT408" s="163">
        <f t="shared" si="353"/>
        <v>0</v>
      </c>
      <c r="AU408" s="162"/>
      <c r="AV408" s="162"/>
      <c r="AW408" s="160"/>
      <c r="AX408" s="162"/>
      <c r="AY408" s="160"/>
      <c r="AZ408" s="160"/>
      <c r="BA408" s="160"/>
      <c r="BB408" s="162"/>
      <c r="BC408" s="162"/>
    </row>
    <row r="409" spans="1:55" s="165" customFormat="1" ht="31.5">
      <c r="A409" s="169" t="s">
        <v>617</v>
      </c>
      <c r="B409" s="158" t="s">
        <v>618</v>
      </c>
      <c r="C409" s="162"/>
      <c r="D409" s="163">
        <f>D432</f>
        <v>2442</v>
      </c>
      <c r="E409" s="163">
        <f t="shared" ref="E409:M409" si="354">E432</f>
        <v>2442</v>
      </c>
      <c r="F409" s="163">
        <f t="shared" si="354"/>
        <v>0</v>
      </c>
      <c r="G409" s="163">
        <f t="shared" si="354"/>
        <v>0</v>
      </c>
      <c r="H409" s="163">
        <f t="shared" si="354"/>
        <v>2442</v>
      </c>
      <c r="I409" s="163">
        <f t="shared" si="354"/>
        <v>2442</v>
      </c>
      <c r="J409" s="163">
        <f t="shared" si="354"/>
        <v>0</v>
      </c>
      <c r="K409" s="163">
        <f t="shared" si="354"/>
        <v>0</v>
      </c>
      <c r="L409" s="163">
        <f t="shared" si="354"/>
        <v>0</v>
      </c>
      <c r="M409" s="163">
        <f t="shared" si="354"/>
        <v>0</v>
      </c>
      <c r="N409" s="163">
        <f>N432</f>
        <v>2442</v>
      </c>
      <c r="O409" s="163">
        <f t="shared" ref="O409:AT409" si="355">O432</f>
        <v>2442</v>
      </c>
      <c r="P409" s="163">
        <f t="shared" si="355"/>
        <v>0</v>
      </c>
      <c r="Q409" s="163">
        <f t="shared" si="355"/>
        <v>0</v>
      </c>
      <c r="R409" s="163"/>
      <c r="S409" s="163"/>
      <c r="T409" s="163">
        <f t="shared" si="355"/>
        <v>0</v>
      </c>
      <c r="U409" s="163"/>
      <c r="V409" s="163"/>
      <c r="W409" s="163">
        <f t="shared" si="355"/>
        <v>0</v>
      </c>
      <c r="X409" s="163"/>
      <c r="Y409" s="163"/>
      <c r="Z409" s="163">
        <f t="shared" si="355"/>
        <v>0</v>
      </c>
      <c r="AA409" s="163"/>
      <c r="AB409" s="163"/>
      <c r="AC409" s="163">
        <f t="shared" si="355"/>
        <v>0</v>
      </c>
      <c r="AD409" s="163"/>
      <c r="AE409" s="163"/>
      <c r="AF409" s="163">
        <f t="shared" si="355"/>
        <v>0</v>
      </c>
      <c r="AG409" s="163"/>
      <c r="AH409" s="163"/>
      <c r="AI409" s="163">
        <f t="shared" si="355"/>
        <v>2442</v>
      </c>
      <c r="AJ409" s="163"/>
      <c r="AK409" s="163"/>
      <c r="AL409" s="163">
        <f t="shared" si="355"/>
        <v>0</v>
      </c>
      <c r="AM409" s="163"/>
      <c r="AN409" s="163"/>
      <c r="AO409" s="163">
        <f t="shared" si="355"/>
        <v>0</v>
      </c>
      <c r="AP409" s="163">
        <f t="shared" si="355"/>
        <v>0</v>
      </c>
      <c r="AQ409" s="163">
        <f t="shared" si="355"/>
        <v>0</v>
      </c>
      <c r="AR409" s="163">
        <f t="shared" si="355"/>
        <v>0</v>
      </c>
      <c r="AS409" s="163">
        <f t="shared" si="355"/>
        <v>0</v>
      </c>
      <c r="AT409" s="163">
        <f t="shared" si="355"/>
        <v>0</v>
      </c>
      <c r="AU409" s="162"/>
      <c r="AV409" s="162"/>
      <c r="AW409" s="160"/>
      <c r="AX409" s="162"/>
      <c r="AY409" s="160"/>
      <c r="AZ409" s="160"/>
      <c r="BA409" s="160"/>
      <c r="BB409" s="162"/>
      <c r="BC409" s="162"/>
    </row>
    <row r="410" spans="1:55" s="168" customFormat="1" ht="15.75">
      <c r="A410" s="128">
        <v>1</v>
      </c>
      <c r="B410" s="166" t="str">
        <f>B433</f>
        <v>Bản Huổi Sâu xã Pa Tần</v>
      </c>
      <c r="C410" s="166">
        <f t="shared" ref="C410:AL411" si="356">C433</f>
        <v>0</v>
      </c>
      <c r="D410" s="155">
        <f t="shared" si="356"/>
        <v>2442</v>
      </c>
      <c r="E410" s="155">
        <f t="shared" si="356"/>
        <v>2442</v>
      </c>
      <c r="F410" s="155">
        <f t="shared" si="356"/>
        <v>0</v>
      </c>
      <c r="G410" s="155">
        <f t="shared" si="356"/>
        <v>0</v>
      </c>
      <c r="H410" s="155">
        <f t="shared" si="356"/>
        <v>2442</v>
      </c>
      <c r="I410" s="155">
        <f t="shared" si="356"/>
        <v>2442</v>
      </c>
      <c r="J410" s="155">
        <f t="shared" si="356"/>
        <v>0</v>
      </c>
      <c r="K410" s="155">
        <f t="shared" si="356"/>
        <v>0</v>
      </c>
      <c r="L410" s="155">
        <f t="shared" si="356"/>
        <v>0</v>
      </c>
      <c r="M410" s="155">
        <f t="shared" si="356"/>
        <v>0</v>
      </c>
      <c r="N410" s="155">
        <f t="shared" si="356"/>
        <v>2442</v>
      </c>
      <c r="O410" s="155">
        <f t="shared" si="356"/>
        <v>2442</v>
      </c>
      <c r="P410" s="155">
        <f t="shared" si="356"/>
        <v>0</v>
      </c>
      <c r="Q410" s="155">
        <f t="shared" si="356"/>
        <v>0</v>
      </c>
      <c r="R410" s="155"/>
      <c r="S410" s="155"/>
      <c r="T410" s="155">
        <f t="shared" si="356"/>
        <v>0</v>
      </c>
      <c r="U410" s="155"/>
      <c r="V410" s="155"/>
      <c r="W410" s="155">
        <f t="shared" si="356"/>
        <v>0</v>
      </c>
      <c r="X410" s="155"/>
      <c r="Y410" s="155"/>
      <c r="Z410" s="155">
        <f t="shared" si="356"/>
        <v>0</v>
      </c>
      <c r="AA410" s="155"/>
      <c r="AB410" s="155"/>
      <c r="AC410" s="155">
        <f t="shared" si="356"/>
        <v>0</v>
      </c>
      <c r="AD410" s="155"/>
      <c r="AE410" s="155"/>
      <c r="AF410" s="155">
        <f t="shared" si="356"/>
        <v>0</v>
      </c>
      <c r="AG410" s="155"/>
      <c r="AH410" s="155"/>
      <c r="AI410" s="155">
        <f t="shared" si="356"/>
        <v>2442</v>
      </c>
      <c r="AJ410" s="155"/>
      <c r="AK410" s="155"/>
      <c r="AL410" s="155">
        <f t="shared" si="356"/>
        <v>0</v>
      </c>
      <c r="AM410" s="155"/>
      <c r="AN410" s="155"/>
      <c r="AO410" s="154"/>
      <c r="AP410" s="154"/>
      <c r="AQ410" s="154"/>
      <c r="AR410" s="154"/>
      <c r="AS410" s="154"/>
      <c r="AT410" s="154"/>
      <c r="AU410" s="167"/>
      <c r="AV410" s="167"/>
      <c r="AW410" s="131"/>
      <c r="AX410" s="167"/>
      <c r="AY410" s="131"/>
      <c r="AZ410" s="131"/>
      <c r="BA410" s="131"/>
      <c r="BB410" s="167"/>
      <c r="BC410" s="167"/>
    </row>
    <row r="411" spans="1:55" s="165" customFormat="1" ht="15.75">
      <c r="A411" s="169" t="s">
        <v>629</v>
      </c>
      <c r="B411" s="158" t="str">
        <f>B434</f>
        <v>Các thôn còn lại</v>
      </c>
      <c r="C411" s="158">
        <f t="shared" si="356"/>
        <v>0</v>
      </c>
      <c r="D411" s="171">
        <f t="shared" si="356"/>
        <v>0</v>
      </c>
      <c r="E411" s="171">
        <f t="shared" si="356"/>
        <v>0</v>
      </c>
      <c r="F411" s="171">
        <f t="shared" si="356"/>
        <v>0</v>
      </c>
      <c r="G411" s="171">
        <f t="shared" si="356"/>
        <v>0</v>
      </c>
      <c r="H411" s="171">
        <f t="shared" si="356"/>
        <v>0</v>
      </c>
      <c r="I411" s="171">
        <f t="shared" si="356"/>
        <v>0</v>
      </c>
      <c r="J411" s="171">
        <f t="shared" si="356"/>
        <v>0</v>
      </c>
      <c r="K411" s="171">
        <f t="shared" si="356"/>
        <v>0</v>
      </c>
      <c r="L411" s="171">
        <f t="shared" si="356"/>
        <v>0</v>
      </c>
      <c r="M411" s="171">
        <f t="shared" si="356"/>
        <v>0</v>
      </c>
      <c r="N411" s="171">
        <f t="shared" si="356"/>
        <v>0</v>
      </c>
      <c r="O411" s="171">
        <f t="shared" si="356"/>
        <v>0</v>
      </c>
      <c r="P411" s="171">
        <f t="shared" si="356"/>
        <v>0</v>
      </c>
      <c r="Q411" s="171">
        <f t="shared" si="356"/>
        <v>0</v>
      </c>
      <c r="R411" s="171"/>
      <c r="S411" s="171"/>
      <c r="T411" s="171">
        <f t="shared" si="356"/>
        <v>0</v>
      </c>
      <c r="U411" s="171"/>
      <c r="V411" s="171"/>
      <c r="W411" s="171">
        <f t="shared" si="356"/>
        <v>0</v>
      </c>
      <c r="X411" s="171"/>
      <c r="Y411" s="171"/>
      <c r="Z411" s="171">
        <f t="shared" si="356"/>
        <v>0</v>
      </c>
      <c r="AA411" s="171"/>
      <c r="AB411" s="171"/>
      <c r="AC411" s="171">
        <f t="shared" si="356"/>
        <v>0</v>
      </c>
      <c r="AD411" s="171"/>
      <c r="AE411" s="171"/>
      <c r="AF411" s="171">
        <f t="shared" si="356"/>
        <v>0</v>
      </c>
      <c r="AG411" s="171"/>
      <c r="AH411" s="171"/>
      <c r="AI411" s="171">
        <f t="shared" si="356"/>
        <v>0</v>
      </c>
      <c r="AJ411" s="171"/>
      <c r="AK411" s="171"/>
      <c r="AL411" s="171">
        <f t="shared" si="356"/>
        <v>0</v>
      </c>
      <c r="AM411" s="171"/>
      <c r="AN411" s="171"/>
      <c r="AO411" s="163"/>
      <c r="AP411" s="163"/>
      <c r="AQ411" s="163"/>
      <c r="AR411" s="163"/>
      <c r="AS411" s="163"/>
      <c r="AT411" s="163"/>
      <c r="AU411" s="162"/>
      <c r="AV411" s="162"/>
      <c r="AW411" s="160"/>
      <c r="AX411" s="162"/>
      <c r="AY411" s="160"/>
      <c r="AZ411" s="160"/>
      <c r="BA411" s="160"/>
      <c r="BB411" s="162"/>
      <c r="BC411" s="162"/>
    </row>
    <row r="412" spans="1:55" s="168" customFormat="1" ht="31.5">
      <c r="A412" s="173" t="str">
        <f>A1348</f>
        <v>I</v>
      </c>
      <c r="B412" s="174" t="str">
        <f t="shared" ref="B412:AT412" si="357">B1348</f>
        <v>DỰ ÁN 1: Giải quyết tình trạng thiếu đất ở, nhà ở, đất sản xuất, nước sinh hoạt</v>
      </c>
      <c r="C412" s="173">
        <f t="shared" si="357"/>
        <v>0</v>
      </c>
      <c r="D412" s="154">
        <f t="shared" si="357"/>
        <v>25737</v>
      </c>
      <c r="E412" s="154">
        <f t="shared" si="357"/>
        <v>25737</v>
      </c>
      <c r="F412" s="154">
        <f t="shared" si="357"/>
        <v>0</v>
      </c>
      <c r="G412" s="154">
        <f t="shared" si="357"/>
        <v>0</v>
      </c>
      <c r="H412" s="154">
        <f t="shared" si="357"/>
        <v>25737</v>
      </c>
      <c r="I412" s="154">
        <f t="shared" si="357"/>
        <v>25737</v>
      </c>
      <c r="J412" s="154">
        <f t="shared" si="357"/>
        <v>0</v>
      </c>
      <c r="K412" s="154">
        <f t="shared" si="357"/>
        <v>0</v>
      </c>
      <c r="L412" s="154">
        <f t="shared" si="357"/>
        <v>0</v>
      </c>
      <c r="M412" s="154">
        <f t="shared" si="357"/>
        <v>0</v>
      </c>
      <c r="N412" s="154">
        <f t="shared" si="357"/>
        <v>25737</v>
      </c>
      <c r="O412" s="154">
        <f t="shared" si="357"/>
        <v>25737</v>
      </c>
      <c r="P412" s="154">
        <f t="shared" si="357"/>
        <v>0</v>
      </c>
      <c r="Q412" s="154">
        <f t="shared" si="357"/>
        <v>0</v>
      </c>
      <c r="R412" s="154"/>
      <c r="S412" s="154"/>
      <c r="T412" s="154">
        <f t="shared" si="357"/>
        <v>0</v>
      </c>
      <c r="U412" s="154"/>
      <c r="V412" s="154"/>
      <c r="W412" s="154">
        <f t="shared" si="357"/>
        <v>9000</v>
      </c>
      <c r="X412" s="154"/>
      <c r="Y412" s="154"/>
      <c r="Z412" s="154">
        <f t="shared" si="357"/>
        <v>0</v>
      </c>
      <c r="AA412" s="154"/>
      <c r="AB412" s="154"/>
      <c r="AC412" s="154">
        <f t="shared" si="357"/>
        <v>10500</v>
      </c>
      <c r="AD412" s="154"/>
      <c r="AE412" s="154"/>
      <c r="AF412" s="154">
        <f t="shared" si="357"/>
        <v>0</v>
      </c>
      <c r="AG412" s="154"/>
      <c r="AH412" s="154"/>
      <c r="AI412" s="154">
        <f t="shared" si="357"/>
        <v>6237</v>
      </c>
      <c r="AJ412" s="154"/>
      <c r="AK412" s="154"/>
      <c r="AL412" s="154">
        <f t="shared" si="357"/>
        <v>0</v>
      </c>
      <c r="AM412" s="154"/>
      <c r="AN412" s="154"/>
      <c r="AO412" s="173">
        <f t="shared" si="357"/>
        <v>0</v>
      </c>
      <c r="AP412" s="173">
        <f t="shared" si="357"/>
        <v>0</v>
      </c>
      <c r="AQ412" s="173">
        <f t="shared" si="357"/>
        <v>0</v>
      </c>
      <c r="AR412" s="173">
        <f t="shared" si="357"/>
        <v>1</v>
      </c>
      <c r="AS412" s="173">
        <f t="shared" si="357"/>
        <v>2</v>
      </c>
      <c r="AT412" s="173">
        <f t="shared" si="357"/>
        <v>0</v>
      </c>
      <c r="AU412" s="167"/>
      <c r="AV412" s="167"/>
      <c r="AW412" s="131"/>
      <c r="AX412" s="167"/>
      <c r="AY412" s="131"/>
      <c r="AZ412" s="131"/>
      <c r="BA412" s="131"/>
      <c r="BB412" s="167"/>
      <c r="BC412" s="167"/>
    </row>
    <row r="413" spans="1:55" s="168" customFormat="1" ht="31.5">
      <c r="A413" s="173" t="str">
        <f>A1350</f>
        <v>a1)</v>
      </c>
      <c r="B413" s="174" t="str">
        <f>B1350</f>
        <v xml:space="preserve">Các xã thực hiện theo Quyết định số 652/QĐ-TTg ngày 28/5/2022 </v>
      </c>
      <c r="C413" s="173">
        <f t="shared" ref="C413:AT413" si="358">C1350</f>
        <v>0</v>
      </c>
      <c r="D413" s="154">
        <f t="shared" si="358"/>
        <v>6000</v>
      </c>
      <c r="E413" s="154">
        <f t="shared" si="358"/>
        <v>6000</v>
      </c>
      <c r="F413" s="154">
        <f t="shared" si="358"/>
        <v>0</v>
      </c>
      <c r="G413" s="154">
        <f t="shared" si="358"/>
        <v>0</v>
      </c>
      <c r="H413" s="154">
        <f t="shared" si="358"/>
        <v>6000</v>
      </c>
      <c r="I413" s="154">
        <f t="shared" si="358"/>
        <v>6000</v>
      </c>
      <c r="J413" s="154">
        <f t="shared" si="358"/>
        <v>0</v>
      </c>
      <c r="K413" s="154">
        <f t="shared" si="358"/>
        <v>0</v>
      </c>
      <c r="L413" s="154">
        <f t="shared" si="358"/>
        <v>0</v>
      </c>
      <c r="M413" s="154">
        <f t="shared" si="358"/>
        <v>0</v>
      </c>
      <c r="N413" s="154">
        <f t="shared" si="358"/>
        <v>6000</v>
      </c>
      <c r="O413" s="154">
        <f t="shared" si="358"/>
        <v>6000</v>
      </c>
      <c r="P413" s="154">
        <f t="shared" si="358"/>
        <v>0</v>
      </c>
      <c r="Q413" s="154">
        <f t="shared" si="358"/>
        <v>0</v>
      </c>
      <c r="R413" s="154"/>
      <c r="S413" s="154"/>
      <c r="T413" s="154">
        <f t="shared" si="358"/>
        <v>0</v>
      </c>
      <c r="U413" s="154"/>
      <c r="V413" s="154"/>
      <c r="W413" s="154">
        <f t="shared" si="358"/>
        <v>3500</v>
      </c>
      <c r="X413" s="154"/>
      <c r="Y413" s="154"/>
      <c r="Z413" s="154">
        <f t="shared" si="358"/>
        <v>0</v>
      </c>
      <c r="AA413" s="154"/>
      <c r="AB413" s="154"/>
      <c r="AC413" s="154">
        <f t="shared" si="358"/>
        <v>2500</v>
      </c>
      <c r="AD413" s="154"/>
      <c r="AE413" s="154"/>
      <c r="AF413" s="154">
        <f t="shared" si="358"/>
        <v>0</v>
      </c>
      <c r="AG413" s="154"/>
      <c r="AH413" s="154"/>
      <c r="AI413" s="154">
        <f t="shared" si="358"/>
        <v>0</v>
      </c>
      <c r="AJ413" s="154"/>
      <c r="AK413" s="154"/>
      <c r="AL413" s="154">
        <f t="shared" si="358"/>
        <v>0</v>
      </c>
      <c r="AM413" s="154"/>
      <c r="AN413" s="154"/>
      <c r="AO413" s="173">
        <f t="shared" si="358"/>
        <v>0</v>
      </c>
      <c r="AP413" s="173">
        <f t="shared" si="358"/>
        <v>0</v>
      </c>
      <c r="AQ413" s="173">
        <f t="shared" si="358"/>
        <v>0</v>
      </c>
      <c r="AR413" s="173">
        <f t="shared" si="358"/>
        <v>1</v>
      </c>
      <c r="AS413" s="173">
        <f t="shared" si="358"/>
        <v>0</v>
      </c>
      <c r="AT413" s="173">
        <f t="shared" si="358"/>
        <v>0</v>
      </c>
      <c r="AU413" s="167"/>
      <c r="AV413" s="167"/>
      <c r="AW413" s="131"/>
      <c r="AX413" s="167"/>
      <c r="AY413" s="131"/>
      <c r="AZ413" s="131"/>
      <c r="BA413" s="131"/>
      <c r="BB413" s="167"/>
      <c r="BC413" s="167"/>
    </row>
    <row r="414" spans="1:55" s="168" customFormat="1" ht="15.75">
      <c r="A414" s="173" t="str">
        <f>A1351</f>
        <v xml:space="preserve">* </v>
      </c>
      <c r="B414" s="174" t="str">
        <f t="shared" ref="B414:AI414" si="359">B1351</f>
        <v>Xã Nà Hỳ</v>
      </c>
      <c r="C414" s="173">
        <f t="shared" si="359"/>
        <v>0</v>
      </c>
      <c r="D414" s="154">
        <f t="shared" si="359"/>
        <v>6000</v>
      </c>
      <c r="E414" s="154">
        <f t="shared" si="359"/>
        <v>6000</v>
      </c>
      <c r="F414" s="154">
        <f t="shared" si="359"/>
        <v>0</v>
      </c>
      <c r="G414" s="154">
        <f t="shared" si="359"/>
        <v>0</v>
      </c>
      <c r="H414" s="154">
        <f t="shared" si="359"/>
        <v>6000</v>
      </c>
      <c r="I414" s="154">
        <f t="shared" si="359"/>
        <v>6000</v>
      </c>
      <c r="J414" s="154">
        <f t="shared" si="359"/>
        <v>0</v>
      </c>
      <c r="K414" s="154">
        <f t="shared" si="359"/>
        <v>0</v>
      </c>
      <c r="L414" s="154">
        <f t="shared" si="359"/>
        <v>0</v>
      </c>
      <c r="M414" s="154">
        <f t="shared" si="359"/>
        <v>0</v>
      </c>
      <c r="N414" s="154">
        <f t="shared" si="359"/>
        <v>6000</v>
      </c>
      <c r="O414" s="154">
        <f t="shared" si="359"/>
        <v>6000</v>
      </c>
      <c r="P414" s="154">
        <f t="shared" si="359"/>
        <v>0</v>
      </c>
      <c r="Q414" s="154">
        <f t="shared" si="359"/>
        <v>0</v>
      </c>
      <c r="R414" s="154"/>
      <c r="S414" s="154"/>
      <c r="T414" s="154">
        <f t="shared" si="359"/>
        <v>0</v>
      </c>
      <c r="U414" s="154"/>
      <c r="V414" s="154"/>
      <c r="W414" s="154">
        <f t="shared" si="359"/>
        <v>3500</v>
      </c>
      <c r="X414" s="154"/>
      <c r="Y414" s="154"/>
      <c r="Z414" s="154">
        <f t="shared" si="359"/>
        <v>0</v>
      </c>
      <c r="AA414" s="154"/>
      <c r="AB414" s="154"/>
      <c r="AC414" s="154">
        <f t="shared" si="359"/>
        <v>2500</v>
      </c>
      <c r="AD414" s="154"/>
      <c r="AE414" s="154"/>
      <c r="AF414" s="154">
        <f t="shared" si="359"/>
        <v>0</v>
      </c>
      <c r="AG414" s="154"/>
      <c r="AH414" s="154"/>
      <c r="AI414" s="154">
        <f t="shared" si="359"/>
        <v>0</v>
      </c>
      <c r="AJ414" s="154"/>
      <c r="AK414" s="154"/>
      <c r="AL414" s="154"/>
      <c r="AM414" s="154"/>
      <c r="AN414" s="154"/>
      <c r="AO414" s="154"/>
      <c r="AP414" s="154"/>
      <c r="AQ414" s="154"/>
      <c r="AR414" s="154"/>
      <c r="AS414" s="154"/>
      <c r="AT414" s="154"/>
      <c r="AU414" s="167"/>
      <c r="AV414" s="167"/>
      <c r="AW414" s="131"/>
      <c r="AX414" s="167"/>
      <c r="AY414" s="131"/>
      <c r="AZ414" s="131"/>
      <c r="BA414" s="131"/>
      <c r="BB414" s="167"/>
      <c r="BC414" s="167"/>
    </row>
    <row r="415" spans="1:55" s="168" customFormat="1" ht="15.75">
      <c r="A415" s="173" t="str">
        <f>A1353</f>
        <v>a2)</v>
      </c>
      <c r="B415" s="174" t="str">
        <f t="shared" ref="B415:AL415" si="360">B1353</f>
        <v>Các xã còn lại</v>
      </c>
      <c r="C415" s="173">
        <f t="shared" si="360"/>
        <v>0</v>
      </c>
      <c r="D415" s="154">
        <f t="shared" si="360"/>
        <v>12152</v>
      </c>
      <c r="E415" s="154">
        <f t="shared" si="360"/>
        <v>12152</v>
      </c>
      <c r="F415" s="154">
        <f t="shared" si="360"/>
        <v>0</v>
      </c>
      <c r="G415" s="154">
        <f t="shared" si="360"/>
        <v>0</v>
      </c>
      <c r="H415" s="154">
        <f t="shared" si="360"/>
        <v>12152</v>
      </c>
      <c r="I415" s="154">
        <f t="shared" si="360"/>
        <v>12152</v>
      </c>
      <c r="J415" s="154">
        <f t="shared" si="360"/>
        <v>0</v>
      </c>
      <c r="K415" s="154">
        <f t="shared" si="360"/>
        <v>0</v>
      </c>
      <c r="L415" s="154">
        <f t="shared" si="360"/>
        <v>0</v>
      </c>
      <c r="M415" s="154">
        <f t="shared" si="360"/>
        <v>0</v>
      </c>
      <c r="N415" s="154">
        <f t="shared" si="360"/>
        <v>12152</v>
      </c>
      <c r="O415" s="154">
        <f t="shared" si="360"/>
        <v>12152</v>
      </c>
      <c r="P415" s="154">
        <f t="shared" si="360"/>
        <v>0</v>
      </c>
      <c r="Q415" s="154">
        <f t="shared" si="360"/>
        <v>0</v>
      </c>
      <c r="R415" s="154"/>
      <c r="S415" s="154"/>
      <c r="T415" s="154">
        <f t="shared" si="360"/>
        <v>0</v>
      </c>
      <c r="U415" s="154"/>
      <c r="V415" s="154"/>
      <c r="W415" s="154">
        <f t="shared" si="360"/>
        <v>3500</v>
      </c>
      <c r="X415" s="154"/>
      <c r="Y415" s="154"/>
      <c r="Z415" s="154">
        <f t="shared" si="360"/>
        <v>0</v>
      </c>
      <c r="AA415" s="154"/>
      <c r="AB415" s="154"/>
      <c r="AC415" s="154">
        <f t="shared" si="360"/>
        <v>5000</v>
      </c>
      <c r="AD415" s="154"/>
      <c r="AE415" s="154"/>
      <c r="AF415" s="154">
        <f t="shared" si="360"/>
        <v>0</v>
      </c>
      <c r="AG415" s="154"/>
      <c r="AH415" s="154"/>
      <c r="AI415" s="154">
        <f t="shared" si="360"/>
        <v>3652</v>
      </c>
      <c r="AJ415" s="154"/>
      <c r="AK415" s="154"/>
      <c r="AL415" s="154">
        <f t="shared" si="360"/>
        <v>0</v>
      </c>
      <c r="AM415" s="154"/>
      <c r="AN415" s="154"/>
      <c r="AO415" s="154"/>
      <c r="AP415" s="154"/>
      <c r="AQ415" s="154"/>
      <c r="AR415" s="154"/>
      <c r="AS415" s="154"/>
      <c r="AT415" s="154"/>
      <c r="AU415" s="167"/>
      <c r="AV415" s="167"/>
      <c r="AW415" s="131"/>
      <c r="AX415" s="167"/>
      <c r="AY415" s="131"/>
      <c r="AZ415" s="131"/>
      <c r="BA415" s="131"/>
      <c r="BB415" s="167"/>
      <c r="BC415" s="167"/>
    </row>
    <row r="416" spans="1:55" s="168" customFormat="1" ht="15.75">
      <c r="A416" s="173" t="str">
        <f>A1357</f>
        <v>b)</v>
      </c>
      <c r="B416" s="174" t="str">
        <f t="shared" ref="B416:AL418" si="361">B1357</f>
        <v xml:space="preserve">Hỗ trợ đất ở, nhà ở, đất sản xuất </v>
      </c>
      <c r="C416" s="173">
        <f t="shared" si="361"/>
        <v>0</v>
      </c>
      <c r="D416" s="154">
        <f t="shared" si="361"/>
        <v>7585</v>
      </c>
      <c r="E416" s="154">
        <f t="shared" si="361"/>
        <v>7585</v>
      </c>
      <c r="F416" s="154">
        <f t="shared" si="361"/>
        <v>0</v>
      </c>
      <c r="G416" s="154">
        <f t="shared" si="361"/>
        <v>0</v>
      </c>
      <c r="H416" s="154">
        <f t="shared" si="361"/>
        <v>7585</v>
      </c>
      <c r="I416" s="154">
        <f t="shared" si="361"/>
        <v>7585</v>
      </c>
      <c r="J416" s="154">
        <f t="shared" si="361"/>
        <v>0</v>
      </c>
      <c r="K416" s="154">
        <f t="shared" si="361"/>
        <v>0</v>
      </c>
      <c r="L416" s="154">
        <f t="shared" si="361"/>
        <v>0</v>
      </c>
      <c r="M416" s="154">
        <f t="shared" si="361"/>
        <v>0</v>
      </c>
      <c r="N416" s="154">
        <f t="shared" si="361"/>
        <v>7585</v>
      </c>
      <c r="O416" s="154">
        <f t="shared" si="361"/>
        <v>7585</v>
      </c>
      <c r="P416" s="154">
        <f t="shared" si="361"/>
        <v>0</v>
      </c>
      <c r="Q416" s="154">
        <f t="shared" si="361"/>
        <v>0</v>
      </c>
      <c r="R416" s="154"/>
      <c r="S416" s="154"/>
      <c r="T416" s="154">
        <f t="shared" si="361"/>
        <v>0</v>
      </c>
      <c r="U416" s="154"/>
      <c r="V416" s="154"/>
      <c r="W416" s="154">
        <f t="shared" si="361"/>
        <v>2000</v>
      </c>
      <c r="X416" s="154"/>
      <c r="Y416" s="154"/>
      <c r="Z416" s="154">
        <f t="shared" si="361"/>
        <v>0</v>
      </c>
      <c r="AA416" s="154"/>
      <c r="AB416" s="154"/>
      <c r="AC416" s="154">
        <f t="shared" si="361"/>
        <v>3000</v>
      </c>
      <c r="AD416" s="154"/>
      <c r="AE416" s="154"/>
      <c r="AF416" s="154">
        <f t="shared" si="361"/>
        <v>0</v>
      </c>
      <c r="AG416" s="154"/>
      <c r="AH416" s="154"/>
      <c r="AI416" s="154">
        <f t="shared" si="361"/>
        <v>2585</v>
      </c>
      <c r="AJ416" s="154"/>
      <c r="AK416" s="154"/>
      <c r="AL416" s="154">
        <f t="shared" si="361"/>
        <v>0</v>
      </c>
      <c r="AM416" s="154"/>
      <c r="AN416" s="154"/>
      <c r="AO416" s="154"/>
      <c r="AP416" s="154"/>
      <c r="AQ416" s="154"/>
      <c r="AR416" s="154"/>
      <c r="AS416" s="154"/>
      <c r="AT416" s="154"/>
      <c r="AU416" s="167"/>
      <c r="AV416" s="167"/>
      <c r="AW416" s="131"/>
      <c r="AX416" s="167"/>
      <c r="AY416" s="131"/>
      <c r="AZ416" s="131"/>
      <c r="BA416" s="131"/>
      <c r="BB416" s="167"/>
      <c r="BC416" s="167"/>
    </row>
    <row r="417" spans="1:55" s="168" customFormat="1" ht="31.5">
      <c r="A417" s="174" t="str">
        <f>A1358</f>
        <v>II</v>
      </c>
      <c r="B417" s="174" t="str">
        <f t="shared" si="361"/>
        <v>DỰ ÁN 2: Quy hoạch, sắp xếp, bố trí ổn định dân cư ở những nơi cần thiết</v>
      </c>
      <c r="C417" s="174">
        <f t="shared" si="361"/>
        <v>0</v>
      </c>
      <c r="D417" s="154">
        <f t="shared" si="361"/>
        <v>0</v>
      </c>
      <c r="E417" s="154">
        <f t="shared" si="361"/>
        <v>0</v>
      </c>
      <c r="F417" s="154">
        <f t="shared" si="361"/>
        <v>0</v>
      </c>
      <c r="G417" s="154">
        <f t="shared" si="361"/>
        <v>0</v>
      </c>
      <c r="H417" s="154">
        <f t="shared" si="361"/>
        <v>0</v>
      </c>
      <c r="I417" s="154">
        <f t="shared" si="361"/>
        <v>0</v>
      </c>
      <c r="J417" s="154">
        <f t="shared" si="361"/>
        <v>0</v>
      </c>
      <c r="K417" s="154">
        <f t="shared" si="361"/>
        <v>0</v>
      </c>
      <c r="L417" s="154">
        <f t="shared" si="361"/>
        <v>0</v>
      </c>
      <c r="M417" s="154">
        <f t="shared" si="361"/>
        <v>0</v>
      </c>
      <c r="N417" s="154">
        <f t="shared" si="361"/>
        <v>0</v>
      </c>
      <c r="O417" s="154">
        <f t="shared" si="361"/>
        <v>0</v>
      </c>
      <c r="P417" s="154">
        <f t="shared" si="361"/>
        <v>0</v>
      </c>
      <c r="Q417" s="154">
        <f t="shared" si="361"/>
        <v>0</v>
      </c>
      <c r="R417" s="154"/>
      <c r="S417" s="154"/>
      <c r="T417" s="154">
        <f t="shared" si="361"/>
        <v>0</v>
      </c>
      <c r="U417" s="154"/>
      <c r="V417" s="154"/>
      <c r="W417" s="154">
        <f t="shared" si="361"/>
        <v>0</v>
      </c>
      <c r="X417" s="154"/>
      <c r="Y417" s="154"/>
      <c r="Z417" s="154">
        <f t="shared" si="361"/>
        <v>0</v>
      </c>
      <c r="AA417" s="154"/>
      <c r="AB417" s="154"/>
      <c r="AC417" s="154">
        <f t="shared" si="361"/>
        <v>0</v>
      </c>
      <c r="AD417" s="154"/>
      <c r="AE417" s="154"/>
      <c r="AF417" s="154">
        <f t="shared" si="361"/>
        <v>0</v>
      </c>
      <c r="AG417" s="154"/>
      <c r="AH417" s="154"/>
      <c r="AI417" s="154">
        <f t="shared" si="361"/>
        <v>0</v>
      </c>
      <c r="AJ417" s="154"/>
      <c r="AK417" s="154"/>
      <c r="AL417" s="154">
        <f t="shared" si="361"/>
        <v>0</v>
      </c>
      <c r="AM417" s="154"/>
      <c r="AN417" s="154"/>
      <c r="AO417" s="154"/>
      <c r="AP417" s="154"/>
      <c r="AQ417" s="154"/>
      <c r="AR417" s="154"/>
      <c r="AS417" s="154"/>
      <c r="AT417" s="154"/>
      <c r="AU417" s="167"/>
      <c r="AV417" s="167"/>
      <c r="AW417" s="131"/>
      <c r="AX417" s="167"/>
      <c r="AY417" s="131"/>
      <c r="AZ417" s="131"/>
      <c r="BA417" s="131"/>
      <c r="BB417" s="167"/>
      <c r="BC417" s="167"/>
    </row>
    <row r="418" spans="1:55" s="168" customFormat="1" ht="63">
      <c r="A418" s="173" t="str">
        <f>A1359</f>
        <v>III</v>
      </c>
      <c r="B418" s="174" t="str">
        <f t="shared" si="361"/>
        <v>DỰ ÁN 4: Đầu tư cơ sở hạ tầng thiết yếu, phục vụ sản xuất, đời sống trong vùng đồng bào dân tộc thiểu số và miền núi và các đơn vị sự nghiệp công của lĩnh vực dân tộc</v>
      </c>
      <c r="C418" s="173">
        <f t="shared" si="361"/>
        <v>0</v>
      </c>
      <c r="D418" s="154">
        <f t="shared" si="361"/>
        <v>238437</v>
      </c>
      <c r="E418" s="154">
        <f t="shared" si="361"/>
        <v>198750</v>
      </c>
      <c r="F418" s="154">
        <f t="shared" si="361"/>
        <v>0</v>
      </c>
      <c r="G418" s="154">
        <f t="shared" si="361"/>
        <v>0</v>
      </c>
      <c r="H418" s="154">
        <f t="shared" si="361"/>
        <v>198750</v>
      </c>
      <c r="I418" s="154">
        <f t="shared" si="361"/>
        <v>198750</v>
      </c>
      <c r="J418" s="154">
        <f t="shared" si="361"/>
        <v>0</v>
      </c>
      <c r="K418" s="154">
        <f t="shared" si="361"/>
        <v>87593</v>
      </c>
      <c r="L418" s="154">
        <f t="shared" si="361"/>
        <v>87593</v>
      </c>
      <c r="M418" s="154">
        <f t="shared" si="361"/>
        <v>0</v>
      </c>
      <c r="N418" s="154">
        <f t="shared" si="361"/>
        <v>111157</v>
      </c>
      <c r="O418" s="154">
        <f t="shared" si="361"/>
        <v>111157</v>
      </c>
      <c r="P418" s="154">
        <f t="shared" si="361"/>
        <v>0</v>
      </c>
      <c r="Q418" s="154">
        <f t="shared" si="361"/>
        <v>30400</v>
      </c>
      <c r="R418" s="154"/>
      <c r="S418" s="154"/>
      <c r="T418" s="154">
        <f t="shared" si="361"/>
        <v>0</v>
      </c>
      <c r="U418" s="154"/>
      <c r="V418" s="154"/>
      <c r="W418" s="154">
        <f t="shared" si="361"/>
        <v>48600</v>
      </c>
      <c r="X418" s="154"/>
      <c r="Y418" s="154"/>
      <c r="Z418" s="154">
        <f t="shared" si="361"/>
        <v>0</v>
      </c>
      <c r="AA418" s="154"/>
      <c r="AB418" s="154"/>
      <c r="AC418" s="154">
        <f t="shared" si="361"/>
        <v>70595</v>
      </c>
      <c r="AD418" s="154"/>
      <c r="AE418" s="154"/>
      <c r="AF418" s="154">
        <f t="shared" si="361"/>
        <v>0</v>
      </c>
      <c r="AG418" s="154"/>
      <c r="AH418" s="154"/>
      <c r="AI418" s="154">
        <f t="shared" si="361"/>
        <v>49155</v>
      </c>
      <c r="AJ418" s="154"/>
      <c r="AK418" s="154"/>
      <c r="AL418" s="154">
        <f t="shared" si="361"/>
        <v>0</v>
      </c>
      <c r="AM418" s="154"/>
      <c r="AN418" s="154"/>
      <c r="AO418" s="154"/>
      <c r="AP418" s="154"/>
      <c r="AQ418" s="154"/>
      <c r="AR418" s="154"/>
      <c r="AS418" s="154"/>
      <c r="AT418" s="154"/>
      <c r="AU418" s="167"/>
      <c r="AV418" s="167"/>
      <c r="AW418" s="131"/>
      <c r="AX418" s="167"/>
      <c r="AY418" s="131"/>
      <c r="AZ418" s="131"/>
      <c r="BA418" s="131"/>
      <c r="BB418" s="167"/>
      <c r="BC418" s="167"/>
    </row>
    <row r="419" spans="1:55" s="168" customFormat="1" ht="15.75">
      <c r="A419" s="173" t="str">
        <f>A1361</f>
        <v>1)</v>
      </c>
      <c r="B419" s="174" t="str">
        <f t="shared" ref="B419:AT422" si="362">B1361</f>
        <v xml:space="preserve">Xã khu vực III </v>
      </c>
      <c r="C419" s="173">
        <f t="shared" si="362"/>
        <v>0</v>
      </c>
      <c r="D419" s="154">
        <f t="shared" si="362"/>
        <v>196495</v>
      </c>
      <c r="E419" s="154">
        <f t="shared" si="362"/>
        <v>156808</v>
      </c>
      <c r="F419" s="154">
        <f t="shared" si="362"/>
        <v>0</v>
      </c>
      <c r="G419" s="154">
        <f t="shared" si="362"/>
        <v>0</v>
      </c>
      <c r="H419" s="154">
        <f t="shared" si="362"/>
        <v>156808</v>
      </c>
      <c r="I419" s="154">
        <f t="shared" si="362"/>
        <v>156808</v>
      </c>
      <c r="J419" s="154">
        <f t="shared" si="362"/>
        <v>0</v>
      </c>
      <c r="K419" s="154">
        <f t="shared" si="362"/>
        <v>48093</v>
      </c>
      <c r="L419" s="154">
        <f t="shared" si="362"/>
        <v>48093</v>
      </c>
      <c r="M419" s="154">
        <f t="shared" si="362"/>
        <v>0</v>
      </c>
      <c r="N419" s="154">
        <f t="shared" si="362"/>
        <v>108715</v>
      </c>
      <c r="O419" s="154">
        <f t="shared" si="362"/>
        <v>108715</v>
      </c>
      <c r="P419" s="154">
        <f t="shared" si="362"/>
        <v>0</v>
      </c>
      <c r="Q419" s="154">
        <f t="shared" si="362"/>
        <v>15400</v>
      </c>
      <c r="R419" s="154"/>
      <c r="S419" s="154"/>
      <c r="T419" s="154">
        <f t="shared" si="362"/>
        <v>0</v>
      </c>
      <c r="U419" s="154"/>
      <c r="V419" s="154"/>
      <c r="W419" s="154">
        <f t="shared" si="362"/>
        <v>33600</v>
      </c>
      <c r="X419" s="154"/>
      <c r="Y419" s="154"/>
      <c r="Z419" s="154">
        <f t="shared" si="362"/>
        <v>0</v>
      </c>
      <c r="AA419" s="154"/>
      <c r="AB419" s="154"/>
      <c r="AC419" s="154">
        <f t="shared" si="362"/>
        <v>61095</v>
      </c>
      <c r="AD419" s="154"/>
      <c r="AE419" s="154"/>
      <c r="AF419" s="154">
        <f t="shared" si="362"/>
        <v>0</v>
      </c>
      <c r="AG419" s="154"/>
      <c r="AH419" s="154"/>
      <c r="AI419" s="154">
        <f t="shared" si="362"/>
        <v>46713</v>
      </c>
      <c r="AJ419" s="154"/>
      <c r="AK419" s="154"/>
      <c r="AL419" s="154">
        <f t="shared" si="362"/>
        <v>0</v>
      </c>
      <c r="AM419" s="154"/>
      <c r="AN419" s="154"/>
      <c r="AO419" s="173">
        <f t="shared" si="362"/>
        <v>0</v>
      </c>
      <c r="AP419" s="173">
        <f t="shared" si="362"/>
        <v>0</v>
      </c>
      <c r="AQ419" s="173">
        <f t="shared" si="362"/>
        <v>0</v>
      </c>
      <c r="AR419" s="173">
        <f t="shared" si="362"/>
        <v>1</v>
      </c>
      <c r="AS419" s="173">
        <f t="shared" si="362"/>
        <v>3</v>
      </c>
      <c r="AT419" s="173">
        <f t="shared" si="362"/>
        <v>0</v>
      </c>
      <c r="AU419" s="167"/>
      <c r="AV419" s="167"/>
      <c r="AW419" s="131"/>
      <c r="AX419" s="167"/>
      <c r="AY419" s="131"/>
      <c r="AZ419" s="131"/>
      <c r="BA419" s="131"/>
      <c r="BB419" s="167"/>
      <c r="BC419" s="167"/>
    </row>
    <row r="420" spans="1:55" s="168" customFormat="1" ht="15.75">
      <c r="A420" s="173" t="str">
        <f>A1362</f>
        <v>a)</v>
      </c>
      <c r="B420" s="174" t="str">
        <f t="shared" si="362"/>
        <v>Đường giao thông liên bản, nội bản</v>
      </c>
      <c r="C420" s="173">
        <f t="shared" si="362"/>
        <v>0</v>
      </c>
      <c r="D420" s="154">
        <f t="shared" si="362"/>
        <v>65000</v>
      </c>
      <c r="E420" s="154">
        <f t="shared" si="362"/>
        <v>56093</v>
      </c>
      <c r="F420" s="154">
        <f t="shared" si="362"/>
        <v>0</v>
      </c>
      <c r="G420" s="154">
        <f t="shared" si="362"/>
        <v>0</v>
      </c>
      <c r="H420" s="154">
        <f t="shared" si="362"/>
        <v>56093</v>
      </c>
      <c r="I420" s="154">
        <f t="shared" si="362"/>
        <v>56093</v>
      </c>
      <c r="J420" s="154">
        <f t="shared" si="362"/>
        <v>0</v>
      </c>
      <c r="K420" s="154">
        <f t="shared" si="362"/>
        <v>48093</v>
      </c>
      <c r="L420" s="154">
        <f t="shared" si="362"/>
        <v>48093</v>
      </c>
      <c r="M420" s="154">
        <f t="shared" si="362"/>
        <v>0</v>
      </c>
      <c r="N420" s="154">
        <f t="shared" si="362"/>
        <v>8000</v>
      </c>
      <c r="O420" s="154">
        <f t="shared" si="362"/>
        <v>8000</v>
      </c>
      <c r="P420" s="154">
        <f t="shared" si="362"/>
        <v>0</v>
      </c>
      <c r="Q420" s="154">
        <f t="shared" si="362"/>
        <v>15400</v>
      </c>
      <c r="R420" s="154"/>
      <c r="S420" s="154"/>
      <c r="T420" s="154">
        <f t="shared" si="362"/>
        <v>0</v>
      </c>
      <c r="U420" s="154"/>
      <c r="V420" s="154"/>
      <c r="W420" s="154">
        <f t="shared" si="362"/>
        <v>14600</v>
      </c>
      <c r="X420" s="154"/>
      <c r="Y420" s="154"/>
      <c r="Z420" s="154">
        <f t="shared" si="362"/>
        <v>0</v>
      </c>
      <c r="AA420" s="154"/>
      <c r="AB420" s="154"/>
      <c r="AC420" s="154">
        <f t="shared" si="362"/>
        <v>14000</v>
      </c>
      <c r="AD420" s="154"/>
      <c r="AE420" s="154"/>
      <c r="AF420" s="154">
        <f t="shared" si="362"/>
        <v>0</v>
      </c>
      <c r="AG420" s="154"/>
      <c r="AH420" s="154"/>
      <c r="AI420" s="154">
        <f t="shared" si="362"/>
        <v>12093</v>
      </c>
      <c r="AJ420" s="154"/>
      <c r="AK420" s="154"/>
      <c r="AL420" s="154">
        <f t="shared" si="362"/>
        <v>0</v>
      </c>
      <c r="AM420" s="154"/>
      <c r="AN420" s="154"/>
      <c r="AO420" s="173">
        <f t="shared" si="362"/>
        <v>0</v>
      </c>
      <c r="AP420" s="173">
        <f t="shared" si="362"/>
        <v>0</v>
      </c>
      <c r="AQ420" s="173">
        <f t="shared" si="362"/>
        <v>0</v>
      </c>
      <c r="AR420" s="173">
        <f t="shared" si="362"/>
        <v>0</v>
      </c>
      <c r="AS420" s="173">
        <f t="shared" si="362"/>
        <v>1</v>
      </c>
      <c r="AT420" s="173">
        <f t="shared" si="362"/>
        <v>0</v>
      </c>
      <c r="AU420" s="167"/>
      <c r="AV420" s="167"/>
      <c r="AW420" s="131"/>
      <c r="AX420" s="167"/>
      <c r="AY420" s="131"/>
      <c r="AZ420" s="131"/>
      <c r="BA420" s="131"/>
      <c r="BB420" s="167"/>
      <c r="BC420" s="167"/>
    </row>
    <row r="421" spans="1:55" s="168" customFormat="1" ht="31.5">
      <c r="A421" s="173" t="str">
        <f>A1363</f>
        <v>a1)</v>
      </c>
      <c r="B421" s="174" t="str">
        <f t="shared" si="362"/>
        <v xml:space="preserve">Các xã thực hiện theo Quyết định số 652/QĐ-TTg ngày 28/5/2022 </v>
      </c>
      <c r="C421" s="173">
        <f t="shared" si="362"/>
        <v>0</v>
      </c>
      <c r="D421" s="154">
        <f t="shared" si="362"/>
        <v>12000</v>
      </c>
      <c r="E421" s="154">
        <f t="shared" si="362"/>
        <v>12000</v>
      </c>
      <c r="F421" s="154">
        <f t="shared" si="362"/>
        <v>0</v>
      </c>
      <c r="G421" s="154">
        <f t="shared" si="362"/>
        <v>0</v>
      </c>
      <c r="H421" s="154">
        <f t="shared" si="362"/>
        <v>12000</v>
      </c>
      <c r="I421" s="154">
        <f t="shared" si="362"/>
        <v>12000</v>
      </c>
      <c r="J421" s="154">
        <f t="shared" si="362"/>
        <v>0</v>
      </c>
      <c r="K421" s="154">
        <f t="shared" si="362"/>
        <v>12000</v>
      </c>
      <c r="L421" s="154">
        <f t="shared" si="362"/>
        <v>12000</v>
      </c>
      <c r="M421" s="154">
        <f t="shared" si="362"/>
        <v>0</v>
      </c>
      <c r="N421" s="154">
        <f t="shared" si="362"/>
        <v>0</v>
      </c>
      <c r="O421" s="154">
        <f t="shared" si="362"/>
        <v>0</v>
      </c>
      <c r="P421" s="154">
        <f t="shared" si="362"/>
        <v>0</v>
      </c>
      <c r="Q421" s="154">
        <f t="shared" si="362"/>
        <v>8400</v>
      </c>
      <c r="R421" s="154"/>
      <c r="S421" s="154"/>
      <c r="T421" s="154">
        <f t="shared" si="362"/>
        <v>0</v>
      </c>
      <c r="U421" s="154"/>
      <c r="V421" s="154"/>
      <c r="W421" s="154">
        <f t="shared" si="362"/>
        <v>3600</v>
      </c>
      <c r="X421" s="154"/>
      <c r="Y421" s="154"/>
      <c r="Z421" s="154">
        <f t="shared" si="362"/>
        <v>0</v>
      </c>
      <c r="AA421" s="154"/>
      <c r="AB421" s="154"/>
      <c r="AC421" s="154">
        <f t="shared" si="362"/>
        <v>0</v>
      </c>
      <c r="AD421" s="154"/>
      <c r="AE421" s="154"/>
      <c r="AF421" s="154">
        <f t="shared" si="362"/>
        <v>0</v>
      </c>
      <c r="AG421" s="154"/>
      <c r="AH421" s="154"/>
      <c r="AI421" s="154">
        <f t="shared" si="362"/>
        <v>0</v>
      </c>
      <c r="AJ421" s="154"/>
      <c r="AK421" s="154"/>
      <c r="AL421" s="154">
        <f t="shared" si="362"/>
        <v>0</v>
      </c>
      <c r="AM421" s="154"/>
      <c r="AN421" s="154"/>
      <c r="AO421" s="173">
        <f t="shared" si="362"/>
        <v>0</v>
      </c>
      <c r="AP421" s="173">
        <f t="shared" si="362"/>
        <v>0</v>
      </c>
      <c r="AQ421" s="173">
        <f t="shared" si="362"/>
        <v>0</v>
      </c>
      <c r="AR421" s="173">
        <f t="shared" si="362"/>
        <v>0</v>
      </c>
      <c r="AS421" s="173">
        <f t="shared" si="362"/>
        <v>0</v>
      </c>
      <c r="AT421" s="173">
        <f t="shared" si="362"/>
        <v>0</v>
      </c>
      <c r="AU421" s="167"/>
      <c r="AV421" s="167"/>
      <c r="AW421" s="131"/>
      <c r="AX421" s="167"/>
      <c r="AY421" s="131"/>
      <c r="AZ421" s="131"/>
      <c r="BA421" s="131"/>
      <c r="BB421" s="167"/>
      <c r="BC421" s="167"/>
    </row>
    <row r="422" spans="1:55" s="168" customFormat="1" ht="15.75">
      <c r="A422" s="173" t="str">
        <f>A1364</f>
        <v>*</v>
      </c>
      <c r="B422" s="174" t="str">
        <f t="shared" si="362"/>
        <v>Xã Nà Hỳ</v>
      </c>
      <c r="C422" s="173">
        <f t="shared" si="362"/>
        <v>0</v>
      </c>
      <c r="D422" s="154">
        <f t="shared" si="362"/>
        <v>12000</v>
      </c>
      <c r="E422" s="154">
        <f t="shared" si="362"/>
        <v>12000</v>
      </c>
      <c r="F422" s="154">
        <f t="shared" si="362"/>
        <v>0</v>
      </c>
      <c r="G422" s="154">
        <f t="shared" si="362"/>
        <v>0</v>
      </c>
      <c r="H422" s="154">
        <f t="shared" si="362"/>
        <v>12000</v>
      </c>
      <c r="I422" s="154">
        <f t="shared" si="362"/>
        <v>12000</v>
      </c>
      <c r="J422" s="154">
        <f t="shared" si="362"/>
        <v>0</v>
      </c>
      <c r="K422" s="154">
        <f t="shared" si="362"/>
        <v>12000</v>
      </c>
      <c r="L422" s="154">
        <f t="shared" si="362"/>
        <v>12000</v>
      </c>
      <c r="M422" s="154">
        <f t="shared" si="362"/>
        <v>0</v>
      </c>
      <c r="N422" s="154">
        <f t="shared" si="362"/>
        <v>0</v>
      </c>
      <c r="O422" s="154">
        <f t="shared" si="362"/>
        <v>0</v>
      </c>
      <c r="P422" s="154">
        <f t="shared" si="362"/>
        <v>0</v>
      </c>
      <c r="Q422" s="154">
        <f t="shared" si="362"/>
        <v>8400</v>
      </c>
      <c r="R422" s="154"/>
      <c r="S422" s="154"/>
      <c r="T422" s="154">
        <f t="shared" si="362"/>
        <v>0</v>
      </c>
      <c r="U422" s="154"/>
      <c r="V422" s="154"/>
      <c r="W422" s="154">
        <f t="shared" si="362"/>
        <v>3600</v>
      </c>
      <c r="X422" s="154"/>
      <c r="Y422" s="154"/>
      <c r="Z422" s="154">
        <f t="shared" si="362"/>
        <v>0</v>
      </c>
      <c r="AA422" s="154"/>
      <c r="AB422" s="154"/>
      <c r="AC422" s="154">
        <f t="shared" si="362"/>
        <v>0</v>
      </c>
      <c r="AD422" s="154"/>
      <c r="AE422" s="154"/>
      <c r="AF422" s="154">
        <f t="shared" si="362"/>
        <v>0</v>
      </c>
      <c r="AG422" s="154"/>
      <c r="AH422" s="154"/>
      <c r="AI422" s="154">
        <f t="shared" si="362"/>
        <v>0</v>
      </c>
      <c r="AJ422" s="154"/>
      <c r="AK422" s="154"/>
      <c r="AL422" s="154">
        <f t="shared" si="362"/>
        <v>0</v>
      </c>
      <c r="AM422" s="154"/>
      <c r="AN422" s="154"/>
      <c r="AO422" s="154"/>
      <c r="AP422" s="154"/>
      <c r="AQ422" s="154"/>
      <c r="AR422" s="154"/>
      <c r="AS422" s="154"/>
      <c r="AT422" s="154"/>
      <c r="AU422" s="167"/>
      <c r="AV422" s="167"/>
      <c r="AW422" s="131"/>
      <c r="AX422" s="167"/>
      <c r="AY422" s="131"/>
      <c r="AZ422" s="131"/>
      <c r="BA422" s="131"/>
      <c r="BB422" s="167"/>
      <c r="BC422" s="167"/>
    </row>
    <row r="423" spans="1:55" s="168" customFormat="1" ht="15.75">
      <c r="A423" s="173" t="str">
        <f>A1367</f>
        <v xml:space="preserve">a2) </v>
      </c>
      <c r="B423" s="174" t="str">
        <f t="shared" ref="B423:AL423" si="363">B1367</f>
        <v>Các xã còn lại</v>
      </c>
      <c r="C423" s="173">
        <f t="shared" si="363"/>
        <v>0</v>
      </c>
      <c r="D423" s="154">
        <f t="shared" si="363"/>
        <v>53000</v>
      </c>
      <c r="E423" s="154">
        <f t="shared" si="363"/>
        <v>44093</v>
      </c>
      <c r="F423" s="154">
        <f t="shared" si="363"/>
        <v>0</v>
      </c>
      <c r="G423" s="154">
        <f t="shared" si="363"/>
        <v>0</v>
      </c>
      <c r="H423" s="154">
        <f t="shared" si="363"/>
        <v>44093</v>
      </c>
      <c r="I423" s="154">
        <f t="shared" si="363"/>
        <v>44093</v>
      </c>
      <c r="J423" s="154">
        <f t="shared" si="363"/>
        <v>0</v>
      </c>
      <c r="K423" s="154">
        <f t="shared" si="363"/>
        <v>36093</v>
      </c>
      <c r="L423" s="154">
        <f t="shared" si="363"/>
        <v>36093</v>
      </c>
      <c r="M423" s="154">
        <f t="shared" si="363"/>
        <v>0</v>
      </c>
      <c r="N423" s="154">
        <f t="shared" si="363"/>
        <v>8000</v>
      </c>
      <c r="O423" s="154">
        <f t="shared" si="363"/>
        <v>8000</v>
      </c>
      <c r="P423" s="154">
        <f t="shared" si="363"/>
        <v>0</v>
      </c>
      <c r="Q423" s="154">
        <f t="shared" si="363"/>
        <v>7000</v>
      </c>
      <c r="R423" s="154"/>
      <c r="S423" s="154"/>
      <c r="T423" s="154">
        <f t="shared" si="363"/>
        <v>0</v>
      </c>
      <c r="U423" s="154"/>
      <c r="V423" s="154"/>
      <c r="W423" s="154">
        <f t="shared" si="363"/>
        <v>11000</v>
      </c>
      <c r="X423" s="154"/>
      <c r="Y423" s="154"/>
      <c r="Z423" s="154">
        <f t="shared" si="363"/>
        <v>0</v>
      </c>
      <c r="AA423" s="154"/>
      <c r="AB423" s="154"/>
      <c r="AC423" s="154">
        <f t="shared" si="363"/>
        <v>14000</v>
      </c>
      <c r="AD423" s="154"/>
      <c r="AE423" s="154"/>
      <c r="AF423" s="154">
        <f t="shared" si="363"/>
        <v>0</v>
      </c>
      <c r="AG423" s="154"/>
      <c r="AH423" s="154"/>
      <c r="AI423" s="154">
        <f t="shared" si="363"/>
        <v>12093</v>
      </c>
      <c r="AJ423" s="154"/>
      <c r="AK423" s="154"/>
      <c r="AL423" s="154">
        <f t="shared" si="363"/>
        <v>0</v>
      </c>
      <c r="AM423" s="154"/>
      <c r="AN423" s="154"/>
      <c r="AO423" s="154"/>
      <c r="AP423" s="154"/>
      <c r="AQ423" s="154"/>
      <c r="AR423" s="154"/>
      <c r="AS423" s="154"/>
      <c r="AT423" s="154"/>
      <c r="AU423" s="167"/>
      <c r="AV423" s="167"/>
      <c r="AW423" s="131"/>
      <c r="AX423" s="167"/>
      <c r="AY423" s="131"/>
      <c r="AZ423" s="131"/>
      <c r="BA423" s="131"/>
      <c r="BB423" s="167"/>
      <c r="BC423" s="167"/>
    </row>
    <row r="424" spans="1:55" s="168" customFormat="1" ht="15.75">
      <c r="A424" s="173" t="str">
        <f>A1371</f>
        <v>b)</v>
      </c>
      <c r="B424" s="174" t="str">
        <f t="shared" ref="B424:AT425" si="364">B1371</f>
        <v>Văn hóa, xã hội, thể thao</v>
      </c>
      <c r="C424" s="173">
        <f t="shared" si="364"/>
        <v>0</v>
      </c>
      <c r="D424" s="154">
        <f t="shared" si="364"/>
        <v>131495</v>
      </c>
      <c r="E424" s="154">
        <f t="shared" si="364"/>
        <v>100715</v>
      </c>
      <c r="F424" s="154">
        <f t="shared" si="364"/>
        <v>0</v>
      </c>
      <c r="G424" s="154">
        <f t="shared" si="364"/>
        <v>0</v>
      </c>
      <c r="H424" s="154">
        <f t="shared" si="364"/>
        <v>100715</v>
      </c>
      <c r="I424" s="154">
        <f t="shared" si="364"/>
        <v>100715</v>
      </c>
      <c r="J424" s="154">
        <f t="shared" si="364"/>
        <v>0</v>
      </c>
      <c r="K424" s="154">
        <f t="shared" si="364"/>
        <v>0</v>
      </c>
      <c r="L424" s="154">
        <f t="shared" si="364"/>
        <v>0</v>
      </c>
      <c r="M424" s="173"/>
      <c r="N424" s="154">
        <f t="shared" si="364"/>
        <v>100715</v>
      </c>
      <c r="O424" s="154">
        <f t="shared" si="364"/>
        <v>100715</v>
      </c>
      <c r="P424" s="154">
        <f t="shared" si="364"/>
        <v>0</v>
      </c>
      <c r="Q424" s="154">
        <f t="shared" si="364"/>
        <v>0</v>
      </c>
      <c r="R424" s="154"/>
      <c r="S424" s="154"/>
      <c r="T424" s="154">
        <f t="shared" si="364"/>
        <v>0</v>
      </c>
      <c r="U424" s="154"/>
      <c r="V424" s="154"/>
      <c r="W424" s="154">
        <f t="shared" si="364"/>
        <v>19000</v>
      </c>
      <c r="X424" s="154"/>
      <c r="Y424" s="154"/>
      <c r="Z424" s="154">
        <f t="shared" si="364"/>
        <v>0</v>
      </c>
      <c r="AA424" s="154"/>
      <c r="AB424" s="154"/>
      <c r="AC424" s="154">
        <f t="shared" si="364"/>
        <v>47095</v>
      </c>
      <c r="AD424" s="154"/>
      <c r="AE424" s="154"/>
      <c r="AF424" s="154">
        <f t="shared" si="364"/>
        <v>0</v>
      </c>
      <c r="AG424" s="154"/>
      <c r="AH424" s="154"/>
      <c r="AI424" s="154">
        <f t="shared" si="364"/>
        <v>34620</v>
      </c>
      <c r="AJ424" s="154"/>
      <c r="AK424" s="154"/>
      <c r="AL424" s="154">
        <f t="shared" si="364"/>
        <v>0</v>
      </c>
      <c r="AM424" s="154"/>
      <c r="AN424" s="154"/>
      <c r="AO424" s="173">
        <f t="shared" si="364"/>
        <v>0</v>
      </c>
      <c r="AP424" s="173">
        <f t="shared" si="364"/>
        <v>0</v>
      </c>
      <c r="AQ424" s="173">
        <f t="shared" si="364"/>
        <v>0</v>
      </c>
      <c r="AR424" s="173">
        <f t="shared" si="364"/>
        <v>1</v>
      </c>
      <c r="AS424" s="173">
        <f t="shared" si="364"/>
        <v>2</v>
      </c>
      <c r="AT424" s="173">
        <f t="shared" si="364"/>
        <v>0</v>
      </c>
      <c r="AU424" s="167"/>
      <c r="AV424" s="167"/>
      <c r="AW424" s="131"/>
      <c r="AX424" s="167"/>
      <c r="AY424" s="131"/>
      <c r="AZ424" s="131"/>
      <c r="BA424" s="131"/>
      <c r="BB424" s="167"/>
      <c r="BC424" s="167"/>
    </row>
    <row r="425" spans="1:55" s="168" customFormat="1" ht="31.5">
      <c r="A425" s="173" t="str">
        <f>A1372</f>
        <v>b1)</v>
      </c>
      <c r="B425" s="174" t="str">
        <f t="shared" si="364"/>
        <v xml:space="preserve">Các xã, thôn thực hiện theo Quyết định số 652/QĐ-TTg ngày 28/5/2022 </v>
      </c>
      <c r="C425" s="173">
        <f t="shared" si="364"/>
        <v>0</v>
      </c>
      <c r="D425" s="154">
        <f t="shared" si="364"/>
        <v>36575</v>
      </c>
      <c r="E425" s="154">
        <f t="shared" si="364"/>
        <v>36575</v>
      </c>
      <c r="F425" s="154">
        <f t="shared" si="364"/>
        <v>0</v>
      </c>
      <c r="G425" s="154">
        <f t="shared" si="364"/>
        <v>0</v>
      </c>
      <c r="H425" s="154">
        <f t="shared" si="364"/>
        <v>36575</v>
      </c>
      <c r="I425" s="154">
        <f t="shared" si="364"/>
        <v>36575</v>
      </c>
      <c r="J425" s="154">
        <f t="shared" si="364"/>
        <v>0</v>
      </c>
      <c r="K425" s="154">
        <f t="shared" si="364"/>
        <v>0</v>
      </c>
      <c r="L425" s="154">
        <f t="shared" si="364"/>
        <v>0</v>
      </c>
      <c r="M425" s="173"/>
      <c r="N425" s="154">
        <f t="shared" si="364"/>
        <v>36575</v>
      </c>
      <c r="O425" s="154">
        <f t="shared" si="364"/>
        <v>36575</v>
      </c>
      <c r="P425" s="154">
        <f t="shared" si="364"/>
        <v>0</v>
      </c>
      <c r="Q425" s="154">
        <f t="shared" si="364"/>
        <v>0</v>
      </c>
      <c r="R425" s="154"/>
      <c r="S425" s="154"/>
      <c r="T425" s="154">
        <f t="shared" si="364"/>
        <v>0</v>
      </c>
      <c r="U425" s="154"/>
      <c r="V425" s="154"/>
      <c r="W425" s="154">
        <f t="shared" si="364"/>
        <v>7000</v>
      </c>
      <c r="X425" s="154"/>
      <c r="Y425" s="154"/>
      <c r="Z425" s="154">
        <f t="shared" si="364"/>
        <v>0</v>
      </c>
      <c r="AA425" s="154"/>
      <c r="AB425" s="154"/>
      <c r="AC425" s="154">
        <f t="shared" si="364"/>
        <v>16600</v>
      </c>
      <c r="AD425" s="154"/>
      <c r="AE425" s="154"/>
      <c r="AF425" s="154">
        <f t="shared" si="364"/>
        <v>0</v>
      </c>
      <c r="AG425" s="154"/>
      <c r="AH425" s="154"/>
      <c r="AI425" s="154">
        <f t="shared" si="364"/>
        <v>12975</v>
      </c>
      <c r="AJ425" s="154"/>
      <c r="AK425" s="154"/>
      <c r="AL425" s="154">
        <f t="shared" si="364"/>
        <v>0</v>
      </c>
      <c r="AM425" s="154"/>
      <c r="AN425" s="154"/>
      <c r="AO425" s="173"/>
      <c r="AP425" s="173"/>
      <c r="AQ425" s="173"/>
      <c r="AR425" s="173"/>
      <c r="AS425" s="173"/>
      <c r="AT425" s="173"/>
      <c r="AU425" s="167"/>
      <c r="AV425" s="167"/>
      <c r="AW425" s="131"/>
      <c r="AX425" s="167"/>
      <c r="AY425" s="131"/>
      <c r="AZ425" s="131"/>
      <c r="BA425" s="131"/>
      <c r="BB425" s="167"/>
      <c r="BC425" s="167"/>
    </row>
    <row r="426" spans="1:55" s="168" customFormat="1" ht="15.75">
      <c r="A426" s="173" t="e">
        <f>#REF!</f>
        <v>#REF!</v>
      </c>
      <c r="B426" s="174" t="e">
        <f>#REF!</f>
        <v>#REF!</v>
      </c>
      <c r="C426" s="173" t="e">
        <f>#REF!</f>
        <v>#REF!</v>
      </c>
      <c r="D426" s="173" t="e">
        <f>#REF!</f>
        <v>#REF!</v>
      </c>
      <c r="E426" s="173" t="e">
        <f>#REF!</f>
        <v>#REF!</v>
      </c>
      <c r="F426" s="173" t="e">
        <f>#REF!</f>
        <v>#REF!</v>
      </c>
      <c r="G426" s="173" t="e">
        <f>#REF!</f>
        <v>#REF!</v>
      </c>
      <c r="H426" s="173" t="e">
        <f>#REF!</f>
        <v>#REF!</v>
      </c>
      <c r="I426" s="173" t="e">
        <f>#REF!</f>
        <v>#REF!</v>
      </c>
      <c r="J426" s="173" t="e">
        <f>#REF!</f>
        <v>#REF!</v>
      </c>
      <c r="K426" s="173" t="e">
        <f>#REF!</f>
        <v>#REF!</v>
      </c>
      <c r="L426" s="173" t="e">
        <f>#REF!</f>
        <v>#REF!</v>
      </c>
      <c r="M426" s="173" t="e">
        <f>#REF!</f>
        <v>#REF!</v>
      </c>
      <c r="N426" s="173" t="e">
        <f>#REF!</f>
        <v>#REF!</v>
      </c>
      <c r="O426" s="173" t="e">
        <f>#REF!</f>
        <v>#REF!</v>
      </c>
      <c r="P426" s="173" t="e">
        <f>#REF!</f>
        <v>#REF!</v>
      </c>
      <c r="Q426" s="173" t="e">
        <f>#REF!</f>
        <v>#REF!</v>
      </c>
      <c r="R426" s="173"/>
      <c r="S426" s="173"/>
      <c r="T426" s="173" t="e">
        <f>#REF!</f>
        <v>#REF!</v>
      </c>
      <c r="U426" s="173"/>
      <c r="V426" s="173"/>
      <c r="W426" s="173" t="e">
        <f>#REF!</f>
        <v>#REF!</v>
      </c>
      <c r="X426" s="173"/>
      <c r="Y426" s="173"/>
      <c r="Z426" s="173" t="e">
        <f>#REF!</f>
        <v>#REF!</v>
      </c>
      <c r="AA426" s="173"/>
      <c r="AB426" s="173"/>
      <c r="AC426" s="173" t="e">
        <f>#REF!</f>
        <v>#REF!</v>
      </c>
      <c r="AD426" s="173"/>
      <c r="AE426" s="173"/>
      <c r="AF426" s="173" t="e">
        <f>#REF!</f>
        <v>#REF!</v>
      </c>
      <c r="AG426" s="173"/>
      <c r="AH426" s="173"/>
      <c r="AI426" s="173" t="e">
        <f>#REF!</f>
        <v>#REF!</v>
      </c>
      <c r="AJ426" s="173"/>
      <c r="AK426" s="173"/>
      <c r="AL426" s="173" t="e">
        <f>#REF!</f>
        <v>#REF!</v>
      </c>
      <c r="AM426" s="173"/>
      <c r="AN426" s="173"/>
      <c r="AO426" s="173"/>
      <c r="AP426" s="173"/>
      <c r="AQ426" s="173"/>
      <c r="AR426" s="173"/>
      <c r="AS426" s="173"/>
      <c r="AT426" s="173"/>
      <c r="AU426" s="167"/>
      <c r="AV426" s="167"/>
      <c r="AW426" s="131"/>
      <c r="AX426" s="167"/>
      <c r="AY426" s="131"/>
      <c r="AZ426" s="131"/>
      <c r="BA426" s="131"/>
      <c r="BB426" s="167"/>
      <c r="BC426" s="167"/>
    </row>
    <row r="427" spans="1:55" s="168" customFormat="1" ht="15.75">
      <c r="A427" s="173" t="str">
        <f>A1382</f>
        <v>*</v>
      </c>
      <c r="B427" s="174" t="str">
        <f t="shared" ref="B427:AL427" si="365">B1382</f>
        <v>Xã Nà Hỳ</v>
      </c>
      <c r="C427" s="173">
        <f t="shared" si="365"/>
        <v>0</v>
      </c>
      <c r="D427" s="154">
        <f t="shared" si="365"/>
        <v>14550</v>
      </c>
      <c r="E427" s="154">
        <f t="shared" si="365"/>
        <v>14550</v>
      </c>
      <c r="F427" s="154">
        <f t="shared" si="365"/>
        <v>0</v>
      </c>
      <c r="G427" s="154">
        <f t="shared" si="365"/>
        <v>0</v>
      </c>
      <c r="H427" s="154">
        <f t="shared" si="365"/>
        <v>14550</v>
      </c>
      <c r="I427" s="154">
        <f t="shared" si="365"/>
        <v>14550</v>
      </c>
      <c r="J427" s="154">
        <f t="shared" si="365"/>
        <v>0</v>
      </c>
      <c r="K427" s="154">
        <f t="shared" si="365"/>
        <v>0</v>
      </c>
      <c r="L427" s="154">
        <f t="shared" si="365"/>
        <v>0</v>
      </c>
      <c r="M427" s="154">
        <f t="shared" si="365"/>
        <v>0</v>
      </c>
      <c r="N427" s="154">
        <f t="shared" si="365"/>
        <v>14550</v>
      </c>
      <c r="O427" s="154">
        <f t="shared" si="365"/>
        <v>14550</v>
      </c>
      <c r="P427" s="154">
        <f t="shared" si="365"/>
        <v>0</v>
      </c>
      <c r="Q427" s="154">
        <f t="shared" si="365"/>
        <v>0</v>
      </c>
      <c r="R427" s="154"/>
      <c r="S427" s="154"/>
      <c r="T427" s="154">
        <f t="shared" si="365"/>
        <v>0</v>
      </c>
      <c r="U427" s="154"/>
      <c r="V427" s="154"/>
      <c r="W427" s="154">
        <f t="shared" si="365"/>
        <v>1500</v>
      </c>
      <c r="X427" s="154"/>
      <c r="Y427" s="154"/>
      <c r="Z427" s="154">
        <f t="shared" si="365"/>
        <v>0</v>
      </c>
      <c r="AA427" s="154"/>
      <c r="AB427" s="154"/>
      <c r="AC427" s="154">
        <f t="shared" si="365"/>
        <v>7200</v>
      </c>
      <c r="AD427" s="154"/>
      <c r="AE427" s="154"/>
      <c r="AF427" s="154">
        <f t="shared" si="365"/>
        <v>0</v>
      </c>
      <c r="AG427" s="154"/>
      <c r="AH427" s="154"/>
      <c r="AI427" s="154">
        <f t="shared" si="365"/>
        <v>5850</v>
      </c>
      <c r="AJ427" s="154"/>
      <c r="AK427" s="154"/>
      <c r="AL427" s="154">
        <f t="shared" si="365"/>
        <v>0</v>
      </c>
      <c r="AM427" s="154"/>
      <c r="AN427" s="154"/>
      <c r="AO427" s="173"/>
      <c r="AP427" s="173"/>
      <c r="AQ427" s="173"/>
      <c r="AR427" s="173"/>
      <c r="AS427" s="173"/>
      <c r="AT427" s="173"/>
      <c r="AU427" s="167"/>
      <c r="AV427" s="167"/>
      <c r="AW427" s="131"/>
      <c r="AX427" s="167"/>
      <c r="AY427" s="131"/>
      <c r="AZ427" s="131"/>
      <c r="BA427" s="131"/>
      <c r="BB427" s="167"/>
      <c r="BC427" s="167"/>
    </row>
    <row r="428" spans="1:55" s="168" customFormat="1" ht="15.75">
      <c r="A428" s="173" t="str">
        <f t="shared" ref="A428:Q428" si="366">A1376</f>
        <v>*</v>
      </c>
      <c r="B428" s="174" t="str">
        <f t="shared" si="366"/>
        <v>Xã Chà Cang</v>
      </c>
      <c r="C428" s="173">
        <f t="shared" si="366"/>
        <v>0</v>
      </c>
      <c r="D428" s="154">
        <f t="shared" si="366"/>
        <v>2825</v>
      </c>
      <c r="E428" s="154">
        <f t="shared" si="366"/>
        <v>2825</v>
      </c>
      <c r="F428" s="154">
        <f t="shared" si="366"/>
        <v>0</v>
      </c>
      <c r="G428" s="154">
        <f t="shared" si="366"/>
        <v>0</v>
      </c>
      <c r="H428" s="154">
        <f t="shared" si="366"/>
        <v>2825</v>
      </c>
      <c r="I428" s="154">
        <f t="shared" si="366"/>
        <v>2825</v>
      </c>
      <c r="J428" s="154">
        <f t="shared" si="366"/>
        <v>0</v>
      </c>
      <c r="K428" s="154">
        <f t="shared" si="366"/>
        <v>0</v>
      </c>
      <c r="L428" s="154">
        <f t="shared" si="366"/>
        <v>0</v>
      </c>
      <c r="M428" s="154">
        <f t="shared" si="366"/>
        <v>0</v>
      </c>
      <c r="N428" s="154">
        <f t="shared" si="366"/>
        <v>2825</v>
      </c>
      <c r="O428" s="154">
        <f t="shared" si="366"/>
        <v>2825</v>
      </c>
      <c r="P428" s="154">
        <f t="shared" si="366"/>
        <v>0</v>
      </c>
      <c r="Q428" s="154">
        <f t="shared" si="366"/>
        <v>0</v>
      </c>
      <c r="R428" s="154"/>
      <c r="S428" s="154"/>
      <c r="T428" s="154">
        <f>T1376</f>
        <v>0</v>
      </c>
      <c r="U428" s="154"/>
      <c r="V428" s="154"/>
      <c r="W428" s="154">
        <f>W1376</f>
        <v>0</v>
      </c>
      <c r="X428" s="154"/>
      <c r="Y428" s="154"/>
      <c r="Z428" s="154">
        <f>Z1376</f>
        <v>0</v>
      </c>
      <c r="AA428" s="154"/>
      <c r="AB428" s="154"/>
      <c r="AC428" s="154">
        <f>AC1376</f>
        <v>0</v>
      </c>
      <c r="AD428" s="154"/>
      <c r="AE428" s="154"/>
      <c r="AF428" s="154">
        <f>AF1376</f>
        <v>0</v>
      </c>
      <c r="AG428" s="154"/>
      <c r="AH428" s="154"/>
      <c r="AI428" s="154">
        <f>AI1376</f>
        <v>2825</v>
      </c>
      <c r="AJ428" s="154"/>
      <c r="AK428" s="154"/>
      <c r="AL428" s="154">
        <f>AL1376</f>
        <v>0</v>
      </c>
      <c r="AM428" s="154"/>
      <c r="AN428" s="154"/>
      <c r="AO428" s="173"/>
      <c r="AP428" s="173"/>
      <c r="AQ428" s="173"/>
      <c r="AR428" s="173"/>
      <c r="AS428" s="173"/>
      <c r="AT428" s="173"/>
      <c r="AU428" s="167"/>
      <c r="AV428" s="167"/>
      <c r="AW428" s="131"/>
      <c r="AX428" s="167"/>
      <c r="AY428" s="131"/>
      <c r="AZ428" s="131"/>
      <c r="BA428" s="131"/>
      <c r="BB428" s="167"/>
      <c r="BC428" s="167"/>
    </row>
    <row r="429" spans="1:55" s="168" customFormat="1" ht="15.75">
      <c r="A429" s="174" t="e">
        <f>#REF!</f>
        <v>#REF!</v>
      </c>
      <c r="B429" s="174" t="e">
        <f>#REF!</f>
        <v>#REF!</v>
      </c>
      <c r="C429" s="174" t="e">
        <f>#REF!</f>
        <v>#REF!</v>
      </c>
      <c r="D429" s="154" t="e">
        <f>#REF!</f>
        <v>#REF!</v>
      </c>
      <c r="E429" s="154" t="e">
        <f>#REF!</f>
        <v>#REF!</v>
      </c>
      <c r="F429" s="154" t="e">
        <f>#REF!</f>
        <v>#REF!</v>
      </c>
      <c r="G429" s="154" t="e">
        <f>#REF!</f>
        <v>#REF!</v>
      </c>
      <c r="H429" s="154" t="e">
        <f>#REF!</f>
        <v>#REF!</v>
      </c>
      <c r="I429" s="154" t="e">
        <f>#REF!</f>
        <v>#REF!</v>
      </c>
      <c r="J429" s="154" t="e">
        <f>#REF!</f>
        <v>#REF!</v>
      </c>
      <c r="K429" s="154" t="e">
        <f>#REF!</f>
        <v>#REF!</v>
      </c>
      <c r="L429" s="154" t="e">
        <f>#REF!</f>
        <v>#REF!</v>
      </c>
      <c r="M429" s="154" t="e">
        <f>#REF!</f>
        <v>#REF!</v>
      </c>
      <c r="N429" s="154" t="e">
        <f>#REF!</f>
        <v>#REF!</v>
      </c>
      <c r="O429" s="174" t="e">
        <f>#REF!</f>
        <v>#REF!</v>
      </c>
      <c r="P429" s="174" t="e">
        <f>#REF!</f>
        <v>#REF!</v>
      </c>
      <c r="Q429" s="174" t="e">
        <f>#REF!</f>
        <v>#REF!</v>
      </c>
      <c r="R429" s="174"/>
      <c r="S429" s="174"/>
      <c r="T429" s="174" t="e">
        <f>#REF!</f>
        <v>#REF!</v>
      </c>
      <c r="U429" s="174"/>
      <c r="V429" s="174"/>
      <c r="W429" s="174" t="e">
        <f>#REF!</f>
        <v>#REF!</v>
      </c>
      <c r="X429" s="174"/>
      <c r="Y429" s="174"/>
      <c r="Z429" s="174" t="e">
        <f>#REF!</f>
        <v>#REF!</v>
      </c>
      <c r="AA429" s="174"/>
      <c r="AB429" s="174"/>
      <c r="AC429" s="174" t="e">
        <f>#REF!</f>
        <v>#REF!</v>
      </c>
      <c r="AD429" s="174"/>
      <c r="AE429" s="174"/>
      <c r="AF429" s="174" t="e">
        <f>#REF!</f>
        <v>#REF!</v>
      </c>
      <c r="AG429" s="174"/>
      <c r="AH429" s="174"/>
      <c r="AI429" s="174" t="e">
        <f>#REF!</f>
        <v>#REF!</v>
      </c>
      <c r="AJ429" s="174"/>
      <c r="AK429" s="174"/>
      <c r="AL429" s="154" t="e">
        <f>#REF!</f>
        <v>#REF!</v>
      </c>
      <c r="AM429" s="154"/>
      <c r="AN429" s="154"/>
      <c r="AO429" s="173"/>
      <c r="AP429" s="173"/>
      <c r="AQ429" s="173"/>
      <c r="AR429" s="173"/>
      <c r="AS429" s="173"/>
      <c r="AT429" s="173"/>
      <c r="AU429" s="167"/>
      <c r="AV429" s="167"/>
      <c r="AW429" s="131"/>
      <c r="AX429" s="167"/>
      <c r="AY429" s="131"/>
      <c r="AZ429" s="131"/>
      <c r="BA429" s="131"/>
      <c r="BB429" s="167"/>
      <c r="BC429" s="167"/>
    </row>
    <row r="430" spans="1:55" s="168" customFormat="1" ht="15.75">
      <c r="A430" s="173" t="str">
        <f>A1387</f>
        <v>b2)</v>
      </c>
      <c r="B430" s="174" t="str">
        <f t="shared" ref="B430:AT430" si="367">B1387</f>
        <v>Các xã còn lại</v>
      </c>
      <c r="C430" s="173">
        <f t="shared" si="367"/>
        <v>0</v>
      </c>
      <c r="D430" s="154">
        <f t="shared" si="367"/>
        <v>94920</v>
      </c>
      <c r="E430" s="154">
        <f t="shared" si="367"/>
        <v>64140</v>
      </c>
      <c r="F430" s="154">
        <f t="shared" si="367"/>
        <v>0</v>
      </c>
      <c r="G430" s="154">
        <f t="shared" si="367"/>
        <v>0</v>
      </c>
      <c r="H430" s="154">
        <f t="shared" si="367"/>
        <v>64140</v>
      </c>
      <c r="I430" s="154">
        <f t="shared" si="367"/>
        <v>64140</v>
      </c>
      <c r="J430" s="154">
        <f t="shared" si="367"/>
        <v>0</v>
      </c>
      <c r="K430" s="154">
        <f t="shared" si="367"/>
        <v>0</v>
      </c>
      <c r="L430" s="154">
        <f t="shared" si="367"/>
        <v>0</v>
      </c>
      <c r="M430" s="154">
        <f t="shared" si="367"/>
        <v>0</v>
      </c>
      <c r="N430" s="154">
        <f t="shared" si="367"/>
        <v>64140</v>
      </c>
      <c r="O430" s="154">
        <f t="shared" si="367"/>
        <v>64140</v>
      </c>
      <c r="P430" s="154">
        <f t="shared" si="367"/>
        <v>0</v>
      </c>
      <c r="Q430" s="154">
        <f t="shared" si="367"/>
        <v>0</v>
      </c>
      <c r="R430" s="154"/>
      <c r="S430" s="154"/>
      <c r="T430" s="154">
        <f t="shared" si="367"/>
        <v>0</v>
      </c>
      <c r="U430" s="154"/>
      <c r="V430" s="154"/>
      <c r="W430" s="154">
        <f t="shared" si="367"/>
        <v>12000</v>
      </c>
      <c r="X430" s="154"/>
      <c r="Y430" s="154"/>
      <c r="Z430" s="154">
        <f t="shared" si="367"/>
        <v>0</v>
      </c>
      <c r="AA430" s="154"/>
      <c r="AB430" s="154"/>
      <c r="AC430" s="154">
        <f t="shared" si="367"/>
        <v>30495</v>
      </c>
      <c r="AD430" s="154"/>
      <c r="AE430" s="154"/>
      <c r="AF430" s="154">
        <f t="shared" si="367"/>
        <v>0</v>
      </c>
      <c r="AG430" s="154"/>
      <c r="AH430" s="154"/>
      <c r="AI430" s="154">
        <f t="shared" si="367"/>
        <v>21645</v>
      </c>
      <c r="AJ430" s="154"/>
      <c r="AK430" s="154"/>
      <c r="AL430" s="154">
        <f t="shared" si="367"/>
        <v>0</v>
      </c>
      <c r="AM430" s="154"/>
      <c r="AN430" s="154"/>
      <c r="AO430" s="173">
        <f t="shared" si="367"/>
        <v>0</v>
      </c>
      <c r="AP430" s="173">
        <f t="shared" si="367"/>
        <v>0</v>
      </c>
      <c r="AQ430" s="173">
        <f t="shared" si="367"/>
        <v>0</v>
      </c>
      <c r="AR430" s="173">
        <f t="shared" si="367"/>
        <v>0</v>
      </c>
      <c r="AS430" s="173">
        <f t="shared" si="367"/>
        <v>1</v>
      </c>
      <c r="AT430" s="173">
        <f t="shared" si="367"/>
        <v>0</v>
      </c>
      <c r="AU430" s="167"/>
      <c r="AV430" s="167"/>
      <c r="AW430" s="131"/>
      <c r="AX430" s="167"/>
      <c r="AY430" s="131"/>
      <c r="AZ430" s="131"/>
      <c r="BA430" s="131"/>
      <c r="BB430" s="167"/>
      <c r="BC430" s="167"/>
    </row>
    <row r="431" spans="1:55" s="168" customFormat="1" ht="15.75">
      <c r="A431" s="173" t="str">
        <f t="shared" ref="A431:AL433" si="368">A1410</f>
        <v>2)</v>
      </c>
      <c r="B431" s="174" t="str">
        <f t="shared" si="368"/>
        <v>Thôn ĐBKK</v>
      </c>
      <c r="C431" s="173">
        <f t="shared" si="368"/>
        <v>0</v>
      </c>
      <c r="D431" s="154">
        <f t="shared" si="368"/>
        <v>2442</v>
      </c>
      <c r="E431" s="154">
        <f t="shared" si="368"/>
        <v>2442</v>
      </c>
      <c r="F431" s="154">
        <f t="shared" si="368"/>
        <v>0</v>
      </c>
      <c r="G431" s="154">
        <f t="shared" si="368"/>
        <v>0</v>
      </c>
      <c r="H431" s="154">
        <f t="shared" si="368"/>
        <v>2442</v>
      </c>
      <c r="I431" s="154">
        <f t="shared" si="368"/>
        <v>2442</v>
      </c>
      <c r="J431" s="154">
        <f t="shared" si="368"/>
        <v>0</v>
      </c>
      <c r="K431" s="154">
        <f t="shared" si="368"/>
        <v>0</v>
      </c>
      <c r="L431" s="154">
        <f t="shared" si="368"/>
        <v>0</v>
      </c>
      <c r="M431" s="154">
        <f t="shared" si="368"/>
        <v>0</v>
      </c>
      <c r="N431" s="154">
        <f t="shared" si="368"/>
        <v>2442</v>
      </c>
      <c r="O431" s="154">
        <f t="shared" si="368"/>
        <v>2442</v>
      </c>
      <c r="P431" s="154">
        <f t="shared" si="368"/>
        <v>0</v>
      </c>
      <c r="Q431" s="154">
        <f t="shared" si="368"/>
        <v>0</v>
      </c>
      <c r="R431" s="154"/>
      <c r="S431" s="154"/>
      <c r="T431" s="154">
        <f t="shared" si="368"/>
        <v>0</v>
      </c>
      <c r="U431" s="154"/>
      <c r="V431" s="154"/>
      <c r="W431" s="154">
        <f t="shared" si="368"/>
        <v>0</v>
      </c>
      <c r="X431" s="154"/>
      <c r="Y431" s="154"/>
      <c r="Z431" s="154">
        <f t="shared" si="368"/>
        <v>0</v>
      </c>
      <c r="AA431" s="154"/>
      <c r="AB431" s="154"/>
      <c r="AC431" s="154">
        <f t="shared" si="368"/>
        <v>0</v>
      </c>
      <c r="AD431" s="154"/>
      <c r="AE431" s="154"/>
      <c r="AF431" s="154">
        <f t="shared" si="368"/>
        <v>0</v>
      </c>
      <c r="AG431" s="154"/>
      <c r="AH431" s="154"/>
      <c r="AI431" s="154">
        <f t="shared" si="368"/>
        <v>2442</v>
      </c>
      <c r="AJ431" s="154"/>
      <c r="AK431" s="154"/>
      <c r="AL431" s="154">
        <f t="shared" si="368"/>
        <v>0</v>
      </c>
      <c r="AM431" s="154"/>
      <c r="AN431" s="154"/>
      <c r="AO431" s="173"/>
      <c r="AP431" s="173"/>
      <c r="AQ431" s="173"/>
      <c r="AR431" s="173"/>
      <c r="AS431" s="173"/>
      <c r="AT431" s="173"/>
      <c r="AU431" s="167"/>
      <c r="AV431" s="167"/>
      <c r="AW431" s="131"/>
      <c r="AX431" s="167"/>
      <c r="AY431" s="131"/>
      <c r="AZ431" s="131"/>
      <c r="BA431" s="131"/>
      <c r="BB431" s="167"/>
      <c r="BC431" s="167"/>
    </row>
    <row r="432" spans="1:55" s="168" customFormat="1" ht="31.5">
      <c r="A432" s="173" t="str">
        <f t="shared" si="368"/>
        <v>a)</v>
      </c>
      <c r="B432" s="174" t="str">
        <f t="shared" si="368"/>
        <v xml:space="preserve">Các  thôn thực hiện theo Quyết định số 652/QĐ-TTg ngày 28/5/2022 </v>
      </c>
      <c r="C432" s="173">
        <f t="shared" si="368"/>
        <v>0</v>
      </c>
      <c r="D432" s="154">
        <f t="shared" si="368"/>
        <v>2442</v>
      </c>
      <c r="E432" s="154">
        <f t="shared" si="368"/>
        <v>2442</v>
      </c>
      <c r="F432" s="154">
        <f t="shared" si="368"/>
        <v>0</v>
      </c>
      <c r="G432" s="154">
        <f t="shared" si="368"/>
        <v>0</v>
      </c>
      <c r="H432" s="154">
        <f t="shared" si="368"/>
        <v>2442</v>
      </c>
      <c r="I432" s="154">
        <f t="shared" si="368"/>
        <v>2442</v>
      </c>
      <c r="J432" s="154">
        <f t="shared" si="368"/>
        <v>0</v>
      </c>
      <c r="K432" s="154">
        <f t="shared" si="368"/>
        <v>0</v>
      </c>
      <c r="L432" s="154">
        <f t="shared" si="368"/>
        <v>0</v>
      </c>
      <c r="M432" s="154">
        <f t="shared" si="368"/>
        <v>0</v>
      </c>
      <c r="N432" s="154">
        <f t="shared" si="368"/>
        <v>2442</v>
      </c>
      <c r="O432" s="154">
        <f t="shared" si="368"/>
        <v>2442</v>
      </c>
      <c r="P432" s="154">
        <f t="shared" si="368"/>
        <v>0</v>
      </c>
      <c r="Q432" s="154">
        <f t="shared" si="368"/>
        <v>0</v>
      </c>
      <c r="R432" s="154"/>
      <c r="S432" s="154"/>
      <c r="T432" s="154">
        <f t="shared" si="368"/>
        <v>0</v>
      </c>
      <c r="U432" s="154"/>
      <c r="V432" s="154"/>
      <c r="W432" s="154">
        <f t="shared" si="368"/>
        <v>0</v>
      </c>
      <c r="X432" s="154"/>
      <c r="Y432" s="154"/>
      <c r="Z432" s="154">
        <f t="shared" si="368"/>
        <v>0</v>
      </c>
      <c r="AA432" s="154"/>
      <c r="AB432" s="154"/>
      <c r="AC432" s="154">
        <f t="shared" si="368"/>
        <v>0</v>
      </c>
      <c r="AD432" s="154"/>
      <c r="AE432" s="154"/>
      <c r="AF432" s="154">
        <f t="shared" si="368"/>
        <v>0</v>
      </c>
      <c r="AG432" s="154"/>
      <c r="AH432" s="154"/>
      <c r="AI432" s="154">
        <f t="shared" si="368"/>
        <v>2442</v>
      </c>
      <c r="AJ432" s="154"/>
      <c r="AK432" s="154"/>
      <c r="AL432" s="154">
        <f t="shared" si="368"/>
        <v>0</v>
      </c>
      <c r="AM432" s="154"/>
      <c r="AN432" s="154"/>
      <c r="AO432" s="173">
        <f t="shared" ref="AO432:AT432" si="369">AO1411</f>
        <v>0</v>
      </c>
      <c r="AP432" s="173">
        <f t="shared" si="369"/>
        <v>0</v>
      </c>
      <c r="AQ432" s="173">
        <f t="shared" si="369"/>
        <v>0</v>
      </c>
      <c r="AR432" s="173">
        <f t="shared" si="369"/>
        <v>0</v>
      </c>
      <c r="AS432" s="173">
        <f t="shared" si="369"/>
        <v>0</v>
      </c>
      <c r="AT432" s="173">
        <f t="shared" si="369"/>
        <v>0</v>
      </c>
      <c r="AU432" s="167"/>
      <c r="AV432" s="167"/>
      <c r="AW432" s="131"/>
      <c r="AX432" s="167"/>
      <c r="AY432" s="131"/>
      <c r="AZ432" s="131"/>
      <c r="BA432" s="131"/>
      <c r="BB432" s="167"/>
      <c r="BC432" s="167"/>
    </row>
    <row r="433" spans="1:55" s="168" customFormat="1" ht="15.75">
      <c r="A433" s="173" t="str">
        <f>A1412</f>
        <v>*</v>
      </c>
      <c r="B433" s="174" t="str">
        <f t="shared" si="368"/>
        <v>Bản Huổi Sâu xã Pa Tần</v>
      </c>
      <c r="C433" s="173">
        <f t="shared" si="368"/>
        <v>0</v>
      </c>
      <c r="D433" s="173">
        <f t="shared" si="368"/>
        <v>2442</v>
      </c>
      <c r="E433" s="173">
        <f t="shared" si="368"/>
        <v>2442</v>
      </c>
      <c r="F433" s="173">
        <f t="shared" si="368"/>
        <v>0</v>
      </c>
      <c r="G433" s="173">
        <f t="shared" si="368"/>
        <v>0</v>
      </c>
      <c r="H433" s="173">
        <f t="shared" si="368"/>
        <v>2442</v>
      </c>
      <c r="I433" s="173">
        <f t="shared" si="368"/>
        <v>2442</v>
      </c>
      <c r="J433" s="173">
        <f t="shared" si="368"/>
        <v>0</v>
      </c>
      <c r="K433" s="173">
        <f t="shared" si="368"/>
        <v>0</v>
      </c>
      <c r="L433" s="173">
        <f t="shared" si="368"/>
        <v>0</v>
      </c>
      <c r="M433" s="173">
        <f t="shared" si="368"/>
        <v>0</v>
      </c>
      <c r="N433" s="173">
        <f t="shared" si="368"/>
        <v>2442</v>
      </c>
      <c r="O433" s="173">
        <f t="shared" si="368"/>
        <v>2442</v>
      </c>
      <c r="P433" s="173">
        <f t="shared" si="368"/>
        <v>0</v>
      </c>
      <c r="Q433" s="173">
        <f t="shared" si="368"/>
        <v>0</v>
      </c>
      <c r="R433" s="173"/>
      <c r="S433" s="173"/>
      <c r="T433" s="173">
        <f t="shared" si="368"/>
        <v>0</v>
      </c>
      <c r="U433" s="173"/>
      <c r="V433" s="173"/>
      <c r="W433" s="173">
        <f t="shared" si="368"/>
        <v>0</v>
      </c>
      <c r="X433" s="173"/>
      <c r="Y433" s="173"/>
      <c r="Z433" s="173">
        <f t="shared" si="368"/>
        <v>0</v>
      </c>
      <c r="AA433" s="173"/>
      <c r="AB433" s="173"/>
      <c r="AC433" s="173">
        <f t="shared" si="368"/>
        <v>0</v>
      </c>
      <c r="AD433" s="173"/>
      <c r="AE433" s="173"/>
      <c r="AF433" s="173">
        <f t="shared" si="368"/>
        <v>0</v>
      </c>
      <c r="AG433" s="173"/>
      <c r="AH433" s="173"/>
      <c r="AI433" s="173">
        <f t="shared" si="368"/>
        <v>2442</v>
      </c>
      <c r="AJ433" s="173"/>
      <c r="AK433" s="173"/>
      <c r="AL433" s="173">
        <f t="shared" si="368"/>
        <v>0</v>
      </c>
      <c r="AM433" s="173"/>
      <c r="AN433" s="173"/>
      <c r="AO433" s="173"/>
      <c r="AP433" s="173"/>
      <c r="AQ433" s="173"/>
      <c r="AR433" s="173"/>
      <c r="AS433" s="173"/>
      <c r="AT433" s="173"/>
      <c r="AU433" s="167"/>
      <c r="AV433" s="167"/>
      <c r="AW433" s="131"/>
      <c r="AX433" s="167"/>
      <c r="AY433" s="131"/>
      <c r="AZ433" s="131"/>
      <c r="BA433" s="131"/>
      <c r="BB433" s="167"/>
      <c r="BC433" s="167"/>
    </row>
    <row r="434" spans="1:55" s="168" customFormat="1" ht="15.75">
      <c r="A434" s="173" t="str">
        <f>A1414</f>
        <v>b)</v>
      </c>
      <c r="B434" s="174" t="str">
        <f t="shared" ref="B434:AL437" si="370">B1414</f>
        <v>Các thôn còn lại</v>
      </c>
      <c r="C434" s="173">
        <f t="shared" si="370"/>
        <v>0</v>
      </c>
      <c r="D434" s="154">
        <f t="shared" si="370"/>
        <v>0</v>
      </c>
      <c r="E434" s="154">
        <f t="shared" si="370"/>
        <v>0</v>
      </c>
      <c r="F434" s="154">
        <f t="shared" si="370"/>
        <v>0</v>
      </c>
      <c r="G434" s="154">
        <f t="shared" si="370"/>
        <v>0</v>
      </c>
      <c r="H434" s="154">
        <f t="shared" si="370"/>
        <v>0</v>
      </c>
      <c r="I434" s="154">
        <f t="shared" si="370"/>
        <v>0</v>
      </c>
      <c r="J434" s="154">
        <f t="shared" si="370"/>
        <v>0</v>
      </c>
      <c r="K434" s="154">
        <f t="shared" si="370"/>
        <v>0</v>
      </c>
      <c r="L434" s="154">
        <f t="shared" si="370"/>
        <v>0</v>
      </c>
      <c r="M434" s="154">
        <f t="shared" si="370"/>
        <v>0</v>
      </c>
      <c r="N434" s="154">
        <f t="shared" si="370"/>
        <v>0</v>
      </c>
      <c r="O434" s="154">
        <f t="shared" si="370"/>
        <v>0</v>
      </c>
      <c r="P434" s="154">
        <f t="shared" si="370"/>
        <v>0</v>
      </c>
      <c r="Q434" s="154">
        <f t="shared" si="370"/>
        <v>0</v>
      </c>
      <c r="R434" s="154"/>
      <c r="S434" s="154"/>
      <c r="T434" s="154">
        <f t="shared" si="370"/>
        <v>0</v>
      </c>
      <c r="U434" s="154"/>
      <c r="V434" s="154"/>
      <c r="W434" s="154">
        <f t="shared" si="370"/>
        <v>0</v>
      </c>
      <c r="X434" s="154"/>
      <c r="Y434" s="154"/>
      <c r="Z434" s="154">
        <f t="shared" si="370"/>
        <v>0</v>
      </c>
      <c r="AA434" s="154"/>
      <c r="AB434" s="154"/>
      <c r="AC434" s="154">
        <f t="shared" si="370"/>
        <v>0</v>
      </c>
      <c r="AD434" s="154"/>
      <c r="AE434" s="154"/>
      <c r="AF434" s="154">
        <f t="shared" si="370"/>
        <v>0</v>
      </c>
      <c r="AG434" s="154"/>
      <c r="AH434" s="154"/>
      <c r="AI434" s="154">
        <f t="shared" si="370"/>
        <v>0</v>
      </c>
      <c r="AJ434" s="154"/>
      <c r="AK434" s="154"/>
      <c r="AL434" s="154">
        <f t="shared" si="370"/>
        <v>0</v>
      </c>
      <c r="AM434" s="154"/>
      <c r="AN434" s="154"/>
      <c r="AO434" s="173"/>
      <c r="AP434" s="173"/>
      <c r="AQ434" s="173"/>
      <c r="AR434" s="173"/>
      <c r="AS434" s="173"/>
      <c r="AT434" s="173"/>
      <c r="AU434" s="167"/>
      <c r="AV434" s="167"/>
      <c r="AW434" s="131"/>
      <c r="AX434" s="167"/>
      <c r="AY434" s="131"/>
      <c r="AZ434" s="131"/>
      <c r="BA434" s="131"/>
      <c r="BB434" s="167"/>
      <c r="BC434" s="167"/>
    </row>
    <row r="435" spans="1:55" s="168" customFormat="1" ht="15.75">
      <c r="A435" s="173" t="str">
        <f>A1415</f>
        <v>III.2</v>
      </c>
      <c r="B435" s="174" t="str">
        <f t="shared" si="370"/>
        <v>Cứng hóa đường giao thông đến trung tâm xã</v>
      </c>
      <c r="C435" s="173">
        <f t="shared" si="370"/>
        <v>0</v>
      </c>
      <c r="D435" s="154">
        <f t="shared" si="370"/>
        <v>39500</v>
      </c>
      <c r="E435" s="154">
        <f t="shared" si="370"/>
        <v>39500</v>
      </c>
      <c r="F435" s="154">
        <f t="shared" si="370"/>
        <v>0</v>
      </c>
      <c r="G435" s="154">
        <f t="shared" si="370"/>
        <v>0</v>
      </c>
      <c r="H435" s="154">
        <f t="shared" si="370"/>
        <v>39500</v>
      </c>
      <c r="I435" s="154">
        <f t="shared" si="370"/>
        <v>39500</v>
      </c>
      <c r="J435" s="154">
        <f t="shared" si="370"/>
        <v>0</v>
      </c>
      <c r="K435" s="154">
        <f t="shared" si="370"/>
        <v>39500</v>
      </c>
      <c r="L435" s="154">
        <f t="shared" si="370"/>
        <v>39500</v>
      </c>
      <c r="M435" s="154">
        <f t="shared" si="370"/>
        <v>0</v>
      </c>
      <c r="N435" s="154">
        <f t="shared" si="370"/>
        <v>0</v>
      </c>
      <c r="O435" s="154">
        <f t="shared" si="370"/>
        <v>0</v>
      </c>
      <c r="P435" s="154">
        <f t="shared" si="370"/>
        <v>0</v>
      </c>
      <c r="Q435" s="154">
        <f t="shared" si="370"/>
        <v>15000</v>
      </c>
      <c r="R435" s="154"/>
      <c r="S435" s="154"/>
      <c r="T435" s="154">
        <f t="shared" si="370"/>
        <v>0</v>
      </c>
      <c r="U435" s="154"/>
      <c r="V435" s="154"/>
      <c r="W435" s="154">
        <f t="shared" si="370"/>
        <v>15000</v>
      </c>
      <c r="X435" s="154"/>
      <c r="Y435" s="154"/>
      <c r="Z435" s="154">
        <f t="shared" si="370"/>
        <v>0</v>
      </c>
      <c r="AA435" s="154"/>
      <c r="AB435" s="154"/>
      <c r="AC435" s="154">
        <f t="shared" si="370"/>
        <v>9500</v>
      </c>
      <c r="AD435" s="154"/>
      <c r="AE435" s="154"/>
      <c r="AF435" s="154">
        <f t="shared" si="370"/>
        <v>0</v>
      </c>
      <c r="AG435" s="154"/>
      <c r="AH435" s="154"/>
      <c r="AI435" s="154">
        <f t="shared" si="370"/>
        <v>0</v>
      </c>
      <c r="AJ435" s="154"/>
      <c r="AK435" s="154"/>
      <c r="AL435" s="154">
        <f t="shared" si="370"/>
        <v>0</v>
      </c>
      <c r="AM435" s="154"/>
      <c r="AN435" s="154"/>
      <c r="AO435" s="173"/>
      <c r="AP435" s="173"/>
      <c r="AQ435" s="173"/>
      <c r="AR435" s="173"/>
      <c r="AS435" s="173"/>
      <c r="AT435" s="173"/>
      <c r="AU435" s="167"/>
      <c r="AV435" s="167"/>
      <c r="AW435" s="131"/>
      <c r="AX435" s="167"/>
      <c r="AY435" s="131"/>
      <c r="AZ435" s="131"/>
      <c r="BA435" s="131"/>
      <c r="BB435" s="167"/>
      <c r="BC435" s="167"/>
    </row>
    <row r="436" spans="1:55" s="168" customFormat="1" ht="15.75">
      <c r="A436" s="173" t="str">
        <f>A1416</f>
        <v>a)</v>
      </c>
      <c r="B436" s="174" t="str">
        <f t="shared" si="370"/>
        <v>Các xã thực hiện theo Quyết định số 652/QĐ-TTg</v>
      </c>
      <c r="C436" s="173">
        <f t="shared" si="370"/>
        <v>0</v>
      </c>
      <c r="D436" s="154">
        <f t="shared" si="370"/>
        <v>0</v>
      </c>
      <c r="E436" s="154">
        <f t="shared" si="370"/>
        <v>0</v>
      </c>
      <c r="F436" s="154">
        <f t="shared" si="370"/>
        <v>0</v>
      </c>
      <c r="G436" s="154">
        <f t="shared" si="370"/>
        <v>0</v>
      </c>
      <c r="H436" s="154">
        <f t="shared" si="370"/>
        <v>0</v>
      </c>
      <c r="I436" s="154">
        <f t="shared" si="370"/>
        <v>0</v>
      </c>
      <c r="J436" s="154">
        <f t="shared" si="370"/>
        <v>0</v>
      </c>
      <c r="K436" s="154">
        <f t="shared" si="370"/>
        <v>0</v>
      </c>
      <c r="L436" s="154">
        <f t="shared" si="370"/>
        <v>0</v>
      </c>
      <c r="M436" s="154">
        <f t="shared" si="370"/>
        <v>0</v>
      </c>
      <c r="N436" s="154">
        <f t="shared" si="370"/>
        <v>0</v>
      </c>
      <c r="O436" s="154">
        <f t="shared" si="370"/>
        <v>0</v>
      </c>
      <c r="P436" s="154">
        <f t="shared" si="370"/>
        <v>0</v>
      </c>
      <c r="Q436" s="154">
        <f t="shared" si="370"/>
        <v>0</v>
      </c>
      <c r="R436" s="154"/>
      <c r="S436" s="154"/>
      <c r="T436" s="154">
        <f t="shared" si="370"/>
        <v>0</v>
      </c>
      <c r="U436" s="154"/>
      <c r="V436" s="154"/>
      <c r="W436" s="154">
        <f t="shared" si="370"/>
        <v>0</v>
      </c>
      <c r="X436" s="154"/>
      <c r="Y436" s="154"/>
      <c r="Z436" s="154">
        <f t="shared" si="370"/>
        <v>0</v>
      </c>
      <c r="AA436" s="154"/>
      <c r="AB436" s="154"/>
      <c r="AC436" s="154">
        <f t="shared" si="370"/>
        <v>0</v>
      </c>
      <c r="AD436" s="154"/>
      <c r="AE436" s="154"/>
      <c r="AF436" s="154">
        <f t="shared" si="370"/>
        <v>0</v>
      </c>
      <c r="AG436" s="154"/>
      <c r="AH436" s="154"/>
      <c r="AI436" s="154">
        <f t="shared" si="370"/>
        <v>0</v>
      </c>
      <c r="AJ436" s="154"/>
      <c r="AK436" s="154"/>
      <c r="AL436" s="154">
        <f t="shared" si="370"/>
        <v>0</v>
      </c>
      <c r="AM436" s="154"/>
      <c r="AN436" s="154"/>
      <c r="AO436" s="173"/>
      <c r="AP436" s="173"/>
      <c r="AQ436" s="173"/>
      <c r="AR436" s="173"/>
      <c r="AS436" s="173"/>
      <c r="AT436" s="173"/>
      <c r="AU436" s="167"/>
      <c r="AV436" s="167"/>
      <c r="AW436" s="131"/>
      <c r="AX436" s="167"/>
      <c r="AY436" s="131"/>
      <c r="AZ436" s="131"/>
      <c r="BA436" s="131"/>
      <c r="BB436" s="167"/>
      <c r="BC436" s="167"/>
    </row>
    <row r="437" spans="1:55" s="168" customFormat="1" ht="15.75">
      <c r="A437" s="173" t="str">
        <f>A1417</f>
        <v>b)</v>
      </c>
      <c r="B437" s="174" t="str">
        <f t="shared" si="370"/>
        <v>Các xã còn lại</v>
      </c>
      <c r="C437" s="173">
        <f t="shared" si="370"/>
        <v>0</v>
      </c>
      <c r="D437" s="154">
        <f t="shared" si="370"/>
        <v>39500</v>
      </c>
      <c r="E437" s="154">
        <f t="shared" si="370"/>
        <v>39500</v>
      </c>
      <c r="F437" s="154">
        <f t="shared" si="370"/>
        <v>0</v>
      </c>
      <c r="G437" s="154">
        <f t="shared" si="370"/>
        <v>0</v>
      </c>
      <c r="H437" s="154">
        <f t="shared" si="370"/>
        <v>39500</v>
      </c>
      <c r="I437" s="154">
        <f t="shared" si="370"/>
        <v>39500</v>
      </c>
      <c r="J437" s="154">
        <f t="shared" si="370"/>
        <v>0</v>
      </c>
      <c r="K437" s="154">
        <f t="shared" si="370"/>
        <v>39500</v>
      </c>
      <c r="L437" s="154">
        <f t="shared" si="370"/>
        <v>39500</v>
      </c>
      <c r="M437" s="173"/>
      <c r="N437" s="154">
        <f t="shared" si="370"/>
        <v>0</v>
      </c>
      <c r="O437" s="154">
        <f t="shared" si="370"/>
        <v>0</v>
      </c>
      <c r="P437" s="154">
        <f t="shared" si="370"/>
        <v>0</v>
      </c>
      <c r="Q437" s="154">
        <f t="shared" si="370"/>
        <v>15000</v>
      </c>
      <c r="R437" s="154"/>
      <c r="S437" s="154"/>
      <c r="T437" s="154">
        <f t="shared" si="370"/>
        <v>0</v>
      </c>
      <c r="U437" s="154"/>
      <c r="V437" s="154"/>
      <c r="W437" s="154">
        <f t="shared" si="370"/>
        <v>15000</v>
      </c>
      <c r="X437" s="154"/>
      <c r="Y437" s="154"/>
      <c r="Z437" s="154">
        <f t="shared" si="370"/>
        <v>0</v>
      </c>
      <c r="AA437" s="154"/>
      <c r="AB437" s="154"/>
      <c r="AC437" s="154">
        <f t="shared" si="370"/>
        <v>9500</v>
      </c>
      <c r="AD437" s="154"/>
      <c r="AE437" s="154"/>
      <c r="AF437" s="154">
        <f t="shared" si="370"/>
        <v>0</v>
      </c>
      <c r="AG437" s="154"/>
      <c r="AH437" s="154"/>
      <c r="AI437" s="154">
        <f t="shared" si="370"/>
        <v>0</v>
      </c>
      <c r="AJ437" s="154"/>
      <c r="AK437" s="154"/>
      <c r="AL437" s="154">
        <f t="shared" si="370"/>
        <v>0</v>
      </c>
      <c r="AM437" s="154"/>
      <c r="AN437" s="154"/>
      <c r="AO437" s="173">
        <f t="shared" ref="AO437:AT437" si="371">AO1417</f>
        <v>0</v>
      </c>
      <c r="AP437" s="173">
        <f t="shared" si="371"/>
        <v>0</v>
      </c>
      <c r="AQ437" s="173">
        <f t="shared" si="371"/>
        <v>0</v>
      </c>
      <c r="AR437" s="173">
        <f t="shared" si="371"/>
        <v>0</v>
      </c>
      <c r="AS437" s="173">
        <f t="shared" si="371"/>
        <v>0</v>
      </c>
      <c r="AT437" s="173">
        <f t="shared" si="371"/>
        <v>0</v>
      </c>
      <c r="AU437" s="167"/>
      <c r="AV437" s="167"/>
      <c r="AW437" s="131"/>
      <c r="AX437" s="167"/>
      <c r="AY437" s="131"/>
      <c r="AZ437" s="131"/>
      <c r="BA437" s="131"/>
      <c r="BB437" s="167"/>
      <c r="BC437" s="167"/>
    </row>
    <row r="438" spans="1:55" s="168" customFormat="1" ht="31.5">
      <c r="A438" s="173" t="str">
        <f>A1419</f>
        <v>III.3</v>
      </c>
      <c r="B438" s="174" t="str">
        <f t="shared" ref="B438:AL440" si="372">B1419</f>
        <v>Xây dựng mới xã chưa có đường giao thông đến trung tâm xã</v>
      </c>
      <c r="C438" s="173">
        <f t="shared" si="372"/>
        <v>0</v>
      </c>
      <c r="D438" s="154">
        <f t="shared" si="372"/>
        <v>0</v>
      </c>
      <c r="E438" s="154">
        <f t="shared" si="372"/>
        <v>0</v>
      </c>
      <c r="F438" s="154">
        <f t="shared" si="372"/>
        <v>0</v>
      </c>
      <c r="G438" s="154">
        <f t="shared" si="372"/>
        <v>0</v>
      </c>
      <c r="H438" s="154">
        <f t="shared" si="372"/>
        <v>0</v>
      </c>
      <c r="I438" s="154">
        <f t="shared" si="372"/>
        <v>0</v>
      </c>
      <c r="J438" s="154">
        <f t="shared" si="372"/>
        <v>0</v>
      </c>
      <c r="K438" s="154">
        <f t="shared" si="372"/>
        <v>0</v>
      </c>
      <c r="L438" s="154">
        <f t="shared" si="372"/>
        <v>0</v>
      </c>
      <c r="M438" s="154">
        <f t="shared" si="372"/>
        <v>0</v>
      </c>
      <c r="N438" s="154">
        <f t="shared" si="372"/>
        <v>0</v>
      </c>
      <c r="O438" s="154">
        <f t="shared" si="372"/>
        <v>0</v>
      </c>
      <c r="P438" s="154">
        <f t="shared" si="372"/>
        <v>0</v>
      </c>
      <c r="Q438" s="154">
        <f t="shared" si="372"/>
        <v>0</v>
      </c>
      <c r="R438" s="154"/>
      <c r="S438" s="154"/>
      <c r="T438" s="154">
        <f t="shared" si="372"/>
        <v>0</v>
      </c>
      <c r="U438" s="154"/>
      <c r="V438" s="154"/>
      <c r="W438" s="154">
        <f t="shared" si="372"/>
        <v>0</v>
      </c>
      <c r="X438" s="154"/>
      <c r="Y438" s="154"/>
      <c r="Z438" s="154">
        <f t="shared" si="372"/>
        <v>0</v>
      </c>
      <c r="AA438" s="154"/>
      <c r="AB438" s="154"/>
      <c r="AC438" s="154">
        <f t="shared" si="372"/>
        <v>0</v>
      </c>
      <c r="AD438" s="154"/>
      <c r="AE438" s="154"/>
      <c r="AF438" s="154">
        <f t="shared" si="372"/>
        <v>0</v>
      </c>
      <c r="AG438" s="154"/>
      <c r="AH438" s="154"/>
      <c r="AI438" s="154">
        <f t="shared" si="372"/>
        <v>0</v>
      </c>
      <c r="AJ438" s="154"/>
      <c r="AK438" s="154"/>
      <c r="AL438" s="154">
        <f t="shared" si="372"/>
        <v>0</v>
      </c>
      <c r="AM438" s="154"/>
      <c r="AN438" s="154"/>
      <c r="AO438" s="173"/>
      <c r="AP438" s="173"/>
      <c r="AQ438" s="173"/>
      <c r="AR438" s="173"/>
      <c r="AS438" s="173"/>
      <c r="AT438" s="173"/>
      <c r="AU438" s="167"/>
      <c r="AV438" s="167"/>
      <c r="AW438" s="131"/>
      <c r="AX438" s="167"/>
      <c r="AY438" s="131"/>
      <c r="AZ438" s="131"/>
      <c r="BA438" s="131"/>
      <c r="BB438" s="167"/>
      <c r="BC438" s="167"/>
    </row>
    <row r="439" spans="1:55" s="168" customFormat="1" ht="15.75">
      <c r="A439" s="173" t="str">
        <f>A1420</f>
        <v>III.4</v>
      </c>
      <c r="B439" s="174" t="str">
        <f t="shared" si="372"/>
        <v>Xây dựng, cải tạo mạng lưới chợ vùng DTTS&amp;MN</v>
      </c>
      <c r="C439" s="173">
        <f t="shared" si="372"/>
        <v>0</v>
      </c>
      <c r="D439" s="154">
        <f t="shared" si="372"/>
        <v>0</v>
      </c>
      <c r="E439" s="154">
        <f t="shared" si="372"/>
        <v>0</v>
      </c>
      <c r="F439" s="154">
        <f t="shared" si="372"/>
        <v>0</v>
      </c>
      <c r="G439" s="154">
        <f t="shared" si="372"/>
        <v>0</v>
      </c>
      <c r="H439" s="154">
        <f t="shared" si="372"/>
        <v>0</v>
      </c>
      <c r="I439" s="154">
        <f t="shared" si="372"/>
        <v>0</v>
      </c>
      <c r="J439" s="154">
        <f t="shared" si="372"/>
        <v>0</v>
      </c>
      <c r="K439" s="154">
        <f t="shared" si="372"/>
        <v>0</v>
      </c>
      <c r="L439" s="154">
        <f t="shared" si="372"/>
        <v>0</v>
      </c>
      <c r="M439" s="154">
        <f t="shared" si="372"/>
        <v>0</v>
      </c>
      <c r="N439" s="154">
        <f t="shared" si="372"/>
        <v>0</v>
      </c>
      <c r="O439" s="154">
        <f t="shared" si="372"/>
        <v>0</v>
      </c>
      <c r="P439" s="154">
        <f t="shared" si="372"/>
        <v>0</v>
      </c>
      <c r="Q439" s="154">
        <f t="shared" si="372"/>
        <v>0</v>
      </c>
      <c r="R439" s="154"/>
      <c r="S439" s="154"/>
      <c r="T439" s="154">
        <f t="shared" si="372"/>
        <v>0</v>
      </c>
      <c r="U439" s="154"/>
      <c r="V439" s="154"/>
      <c r="W439" s="154">
        <f t="shared" si="372"/>
        <v>0</v>
      </c>
      <c r="X439" s="154"/>
      <c r="Y439" s="154"/>
      <c r="Z439" s="154">
        <f t="shared" si="372"/>
        <v>0</v>
      </c>
      <c r="AA439" s="154"/>
      <c r="AB439" s="154"/>
      <c r="AC439" s="154">
        <f t="shared" si="372"/>
        <v>0</v>
      </c>
      <c r="AD439" s="154"/>
      <c r="AE439" s="154"/>
      <c r="AF439" s="154">
        <f t="shared" si="372"/>
        <v>0</v>
      </c>
      <c r="AG439" s="154"/>
      <c r="AH439" s="154"/>
      <c r="AI439" s="154">
        <f t="shared" si="372"/>
        <v>0</v>
      </c>
      <c r="AJ439" s="154"/>
      <c r="AK439" s="154"/>
      <c r="AL439" s="154">
        <f t="shared" si="372"/>
        <v>0</v>
      </c>
      <c r="AM439" s="154"/>
      <c r="AN439" s="154"/>
      <c r="AO439" s="173"/>
      <c r="AP439" s="173"/>
      <c r="AQ439" s="173"/>
      <c r="AR439" s="173"/>
      <c r="AS439" s="173"/>
      <c r="AT439" s="173"/>
      <c r="AU439" s="167"/>
      <c r="AV439" s="167"/>
      <c r="AW439" s="131"/>
      <c r="AX439" s="167"/>
      <c r="AY439" s="131"/>
      <c r="AZ439" s="131"/>
      <c r="BA439" s="131"/>
      <c r="BB439" s="167"/>
      <c r="BC439" s="167"/>
    </row>
    <row r="440" spans="1:55" s="168" customFormat="1" ht="31.5">
      <c r="A440" s="173" t="str">
        <f>A1421</f>
        <v>IV</v>
      </c>
      <c r="B440" s="174" t="str">
        <f t="shared" si="372"/>
        <v>DỰ ÁN  5: Phát triển giáo dục đào tạo nâng cao chất lượng nguồn nhân lực</v>
      </c>
      <c r="C440" s="173">
        <f t="shared" si="372"/>
        <v>0</v>
      </c>
      <c r="D440" s="154">
        <f t="shared" si="372"/>
        <v>59808</v>
      </c>
      <c r="E440" s="154">
        <f t="shared" si="372"/>
        <v>59808</v>
      </c>
      <c r="F440" s="154">
        <f t="shared" si="372"/>
        <v>0</v>
      </c>
      <c r="G440" s="154">
        <f t="shared" si="372"/>
        <v>0</v>
      </c>
      <c r="H440" s="154">
        <f t="shared" si="372"/>
        <v>59808</v>
      </c>
      <c r="I440" s="154">
        <f t="shared" si="372"/>
        <v>59808</v>
      </c>
      <c r="J440" s="154">
        <f t="shared" si="372"/>
        <v>0</v>
      </c>
      <c r="K440" s="154">
        <f t="shared" si="372"/>
        <v>30650</v>
      </c>
      <c r="L440" s="154">
        <f t="shared" si="372"/>
        <v>30650</v>
      </c>
      <c r="M440" s="154">
        <f t="shared" si="372"/>
        <v>0</v>
      </c>
      <c r="N440" s="154">
        <f t="shared" si="372"/>
        <v>29158</v>
      </c>
      <c r="O440" s="154">
        <f t="shared" si="372"/>
        <v>29158</v>
      </c>
      <c r="P440" s="154">
        <f t="shared" si="372"/>
        <v>0</v>
      </c>
      <c r="Q440" s="154">
        <f t="shared" si="372"/>
        <v>18205</v>
      </c>
      <c r="R440" s="154"/>
      <c r="S440" s="154"/>
      <c r="T440" s="154">
        <f t="shared" si="372"/>
        <v>0</v>
      </c>
      <c r="U440" s="154"/>
      <c r="V440" s="154"/>
      <c r="W440" s="154">
        <f t="shared" si="372"/>
        <v>13320</v>
      </c>
      <c r="X440" s="154"/>
      <c r="Y440" s="154"/>
      <c r="Z440" s="154">
        <f t="shared" si="372"/>
        <v>0</v>
      </c>
      <c r="AA440" s="154"/>
      <c r="AB440" s="154"/>
      <c r="AC440" s="154">
        <f t="shared" si="372"/>
        <v>15125</v>
      </c>
      <c r="AD440" s="154"/>
      <c r="AE440" s="154"/>
      <c r="AF440" s="154">
        <f t="shared" si="372"/>
        <v>0</v>
      </c>
      <c r="AG440" s="154"/>
      <c r="AH440" s="154"/>
      <c r="AI440" s="154">
        <f t="shared" si="372"/>
        <v>13158</v>
      </c>
      <c r="AJ440" s="154"/>
      <c r="AK440" s="154"/>
      <c r="AL440" s="154">
        <f t="shared" si="372"/>
        <v>0</v>
      </c>
      <c r="AM440" s="154"/>
      <c r="AN440" s="154"/>
      <c r="AO440" s="173"/>
      <c r="AP440" s="173"/>
      <c r="AQ440" s="173"/>
      <c r="AR440" s="173"/>
      <c r="AS440" s="173"/>
      <c r="AT440" s="173"/>
      <c r="AU440" s="167"/>
      <c r="AV440" s="167"/>
      <c r="AW440" s="131"/>
      <c r="AX440" s="167"/>
      <c r="AY440" s="131"/>
      <c r="AZ440" s="131"/>
      <c r="BA440" s="131"/>
      <c r="BB440" s="167"/>
      <c r="BC440" s="167"/>
    </row>
    <row r="441" spans="1:55" s="168" customFormat="1" ht="31.5">
      <c r="A441" s="173" t="str">
        <f>A1423</f>
        <v>a)</v>
      </c>
      <c r="B441" s="174" t="str">
        <f t="shared" ref="B441:AL442" si="373">B1423</f>
        <v xml:space="preserve">Các xã thực hiện theo Quyết định số 652/QĐ-TTg ngày 28/5/2022 </v>
      </c>
      <c r="C441" s="173">
        <f t="shared" si="373"/>
        <v>0</v>
      </c>
      <c r="D441" s="154">
        <f t="shared" si="373"/>
        <v>14400</v>
      </c>
      <c r="E441" s="154">
        <f t="shared" si="373"/>
        <v>14400</v>
      </c>
      <c r="F441" s="154">
        <f t="shared" si="373"/>
        <v>0</v>
      </c>
      <c r="G441" s="154">
        <f t="shared" si="373"/>
        <v>0</v>
      </c>
      <c r="H441" s="154">
        <f t="shared" si="373"/>
        <v>14400</v>
      </c>
      <c r="I441" s="154">
        <f t="shared" si="373"/>
        <v>14400</v>
      </c>
      <c r="J441" s="154">
        <f t="shared" si="373"/>
        <v>0</v>
      </c>
      <c r="K441" s="154">
        <f t="shared" si="373"/>
        <v>14400</v>
      </c>
      <c r="L441" s="154">
        <f t="shared" si="373"/>
        <v>14400</v>
      </c>
      <c r="M441" s="154">
        <f t="shared" si="373"/>
        <v>0</v>
      </c>
      <c r="N441" s="154">
        <f t="shared" si="373"/>
        <v>0</v>
      </c>
      <c r="O441" s="154">
        <f t="shared" si="373"/>
        <v>0</v>
      </c>
      <c r="P441" s="154">
        <f t="shared" si="373"/>
        <v>0</v>
      </c>
      <c r="Q441" s="154">
        <f t="shared" si="373"/>
        <v>10080</v>
      </c>
      <c r="R441" s="154"/>
      <c r="S441" s="154"/>
      <c r="T441" s="154">
        <f t="shared" si="373"/>
        <v>0</v>
      </c>
      <c r="U441" s="154"/>
      <c r="V441" s="154"/>
      <c r="W441" s="154">
        <f t="shared" si="373"/>
        <v>4320</v>
      </c>
      <c r="X441" s="154"/>
      <c r="Y441" s="154"/>
      <c r="Z441" s="154">
        <f t="shared" si="373"/>
        <v>0</v>
      </c>
      <c r="AA441" s="154"/>
      <c r="AB441" s="154"/>
      <c r="AC441" s="154">
        <f t="shared" si="373"/>
        <v>0</v>
      </c>
      <c r="AD441" s="154"/>
      <c r="AE441" s="154"/>
      <c r="AF441" s="154">
        <f t="shared" si="373"/>
        <v>0</v>
      </c>
      <c r="AG441" s="154"/>
      <c r="AH441" s="154"/>
      <c r="AI441" s="154">
        <f t="shared" si="373"/>
        <v>0</v>
      </c>
      <c r="AJ441" s="154"/>
      <c r="AK441" s="154"/>
      <c r="AL441" s="154">
        <f t="shared" si="373"/>
        <v>0</v>
      </c>
      <c r="AM441" s="154"/>
      <c r="AN441" s="154"/>
      <c r="AO441" s="173"/>
      <c r="AP441" s="173"/>
      <c r="AQ441" s="173"/>
      <c r="AR441" s="173"/>
      <c r="AS441" s="173"/>
      <c r="AT441" s="173"/>
      <c r="AU441" s="167"/>
      <c r="AV441" s="167"/>
      <c r="AW441" s="131"/>
      <c r="AX441" s="167"/>
      <c r="AY441" s="131"/>
      <c r="AZ441" s="131"/>
      <c r="BA441" s="131"/>
      <c r="BB441" s="167"/>
      <c r="BC441" s="167"/>
    </row>
    <row r="442" spans="1:55" s="168" customFormat="1" ht="15.75">
      <c r="A442" s="173"/>
      <c r="B442" s="174" t="str">
        <f>B1424</f>
        <v>Xã Nà Hỳ</v>
      </c>
      <c r="C442" s="174">
        <f t="shared" si="373"/>
        <v>0</v>
      </c>
      <c r="D442" s="154">
        <f t="shared" si="373"/>
        <v>14400</v>
      </c>
      <c r="E442" s="154">
        <f t="shared" si="373"/>
        <v>14400</v>
      </c>
      <c r="F442" s="154">
        <f t="shared" si="373"/>
        <v>0</v>
      </c>
      <c r="G442" s="154">
        <f t="shared" si="373"/>
        <v>0</v>
      </c>
      <c r="H442" s="154">
        <f t="shared" si="373"/>
        <v>14400</v>
      </c>
      <c r="I442" s="154">
        <f t="shared" si="373"/>
        <v>14400</v>
      </c>
      <c r="J442" s="154">
        <f t="shared" si="373"/>
        <v>0</v>
      </c>
      <c r="K442" s="154">
        <f t="shared" si="373"/>
        <v>14400</v>
      </c>
      <c r="L442" s="154">
        <f t="shared" si="373"/>
        <v>14400</v>
      </c>
      <c r="M442" s="154">
        <f t="shared" si="373"/>
        <v>0</v>
      </c>
      <c r="N442" s="154">
        <f t="shared" si="373"/>
        <v>0</v>
      </c>
      <c r="O442" s="154">
        <f t="shared" si="373"/>
        <v>0</v>
      </c>
      <c r="P442" s="154">
        <f t="shared" si="373"/>
        <v>0</v>
      </c>
      <c r="Q442" s="154">
        <f t="shared" si="373"/>
        <v>10080</v>
      </c>
      <c r="R442" s="154"/>
      <c r="S442" s="154"/>
      <c r="T442" s="154">
        <f t="shared" si="373"/>
        <v>0</v>
      </c>
      <c r="U442" s="154"/>
      <c r="V442" s="154"/>
      <c r="W442" s="154">
        <f t="shared" si="373"/>
        <v>4320</v>
      </c>
      <c r="X442" s="154"/>
      <c r="Y442" s="154"/>
      <c r="Z442" s="154">
        <f t="shared" si="373"/>
        <v>0</v>
      </c>
      <c r="AA442" s="154"/>
      <c r="AB442" s="154"/>
      <c r="AC442" s="154">
        <f t="shared" si="373"/>
        <v>0</v>
      </c>
      <c r="AD442" s="154"/>
      <c r="AE442" s="154"/>
      <c r="AF442" s="154">
        <f t="shared" si="373"/>
        <v>0</v>
      </c>
      <c r="AG442" s="154"/>
      <c r="AH442" s="154"/>
      <c r="AI442" s="154">
        <f t="shared" si="373"/>
        <v>0</v>
      </c>
      <c r="AJ442" s="154"/>
      <c r="AK442" s="154"/>
      <c r="AL442" s="154">
        <f t="shared" si="373"/>
        <v>0</v>
      </c>
      <c r="AM442" s="154"/>
      <c r="AN442" s="154"/>
      <c r="AO442" s="173"/>
      <c r="AP442" s="173"/>
      <c r="AQ442" s="173"/>
      <c r="AR442" s="173"/>
      <c r="AS442" s="173"/>
      <c r="AT442" s="173"/>
      <c r="AU442" s="167"/>
      <c r="AV442" s="167"/>
      <c r="AW442" s="131"/>
      <c r="AX442" s="167"/>
      <c r="AY442" s="131"/>
      <c r="AZ442" s="131"/>
      <c r="BA442" s="131"/>
      <c r="BB442" s="167"/>
      <c r="BC442" s="167"/>
    </row>
    <row r="443" spans="1:55" s="168" customFormat="1" ht="15.75">
      <c r="A443" s="173" t="str">
        <f>A1426</f>
        <v>b)</v>
      </c>
      <c r="B443" s="174" t="str">
        <f t="shared" ref="B443:AL443" si="374">B1426</f>
        <v>Các xã còn lại</v>
      </c>
      <c r="C443" s="173">
        <f t="shared" si="374"/>
        <v>0</v>
      </c>
      <c r="D443" s="154">
        <f t="shared" si="374"/>
        <v>45408</v>
      </c>
      <c r="E443" s="154">
        <f t="shared" si="374"/>
        <v>45408</v>
      </c>
      <c r="F443" s="154">
        <f t="shared" si="374"/>
        <v>0</v>
      </c>
      <c r="G443" s="154">
        <f t="shared" si="374"/>
        <v>0</v>
      </c>
      <c r="H443" s="154">
        <f t="shared" si="374"/>
        <v>45408</v>
      </c>
      <c r="I443" s="154">
        <f t="shared" si="374"/>
        <v>45408</v>
      </c>
      <c r="J443" s="154">
        <f t="shared" si="374"/>
        <v>0</v>
      </c>
      <c r="K443" s="154">
        <f t="shared" si="374"/>
        <v>16250</v>
      </c>
      <c r="L443" s="154">
        <f t="shared" si="374"/>
        <v>16250</v>
      </c>
      <c r="M443" s="154">
        <f t="shared" si="374"/>
        <v>0</v>
      </c>
      <c r="N443" s="154">
        <f t="shared" si="374"/>
        <v>29158</v>
      </c>
      <c r="O443" s="154">
        <f t="shared" si="374"/>
        <v>29158</v>
      </c>
      <c r="P443" s="154">
        <f t="shared" si="374"/>
        <v>0</v>
      </c>
      <c r="Q443" s="154">
        <f t="shared" si="374"/>
        <v>8125</v>
      </c>
      <c r="R443" s="154"/>
      <c r="S443" s="154"/>
      <c r="T443" s="154">
        <f t="shared" si="374"/>
        <v>0</v>
      </c>
      <c r="U443" s="154"/>
      <c r="V443" s="154"/>
      <c r="W443" s="154">
        <f t="shared" si="374"/>
        <v>9000</v>
      </c>
      <c r="X443" s="154"/>
      <c r="Y443" s="154"/>
      <c r="Z443" s="154">
        <f t="shared" si="374"/>
        <v>0</v>
      </c>
      <c r="AA443" s="154"/>
      <c r="AB443" s="154"/>
      <c r="AC443" s="154">
        <f t="shared" si="374"/>
        <v>15125</v>
      </c>
      <c r="AD443" s="154"/>
      <c r="AE443" s="154"/>
      <c r="AF443" s="154">
        <f t="shared" si="374"/>
        <v>0</v>
      </c>
      <c r="AG443" s="154"/>
      <c r="AH443" s="154"/>
      <c r="AI443" s="154">
        <f t="shared" si="374"/>
        <v>13158</v>
      </c>
      <c r="AJ443" s="154"/>
      <c r="AK443" s="154"/>
      <c r="AL443" s="154">
        <f t="shared" si="374"/>
        <v>0</v>
      </c>
      <c r="AM443" s="154"/>
      <c r="AN443" s="154"/>
      <c r="AO443" s="173"/>
      <c r="AP443" s="173"/>
      <c r="AQ443" s="173"/>
      <c r="AR443" s="173"/>
      <c r="AS443" s="173"/>
      <c r="AT443" s="173"/>
      <c r="AU443" s="167"/>
      <c r="AV443" s="167"/>
      <c r="AW443" s="131"/>
      <c r="AX443" s="167"/>
      <c r="AY443" s="131"/>
      <c r="AZ443" s="131"/>
      <c r="BA443" s="131"/>
      <c r="BB443" s="167"/>
      <c r="BC443" s="167"/>
    </row>
    <row r="444" spans="1:55" s="168" customFormat="1" ht="47.25">
      <c r="A444" s="173" t="str">
        <f>A1434</f>
        <v>IV</v>
      </c>
      <c r="B444" s="174" t="str">
        <f t="shared" ref="B444:AT444" si="375">B1434</f>
        <v>DỰ ÁN 6: Bảo tồn phát huy giá trị văn hóa truyền thống tốt đẹp của các dân tộc thiểu số gắn với phát triển du lịch</v>
      </c>
      <c r="C444" s="173">
        <f t="shared" si="375"/>
        <v>0</v>
      </c>
      <c r="D444" s="154">
        <f t="shared" si="375"/>
        <v>2623</v>
      </c>
      <c r="E444" s="154">
        <f t="shared" si="375"/>
        <v>2623</v>
      </c>
      <c r="F444" s="154">
        <f t="shared" si="375"/>
        <v>0</v>
      </c>
      <c r="G444" s="154">
        <f t="shared" si="375"/>
        <v>0</v>
      </c>
      <c r="H444" s="154">
        <f t="shared" si="375"/>
        <v>2623</v>
      </c>
      <c r="I444" s="154">
        <f t="shared" si="375"/>
        <v>2623</v>
      </c>
      <c r="J444" s="154">
        <f t="shared" si="375"/>
        <v>0</v>
      </c>
      <c r="K444" s="154">
        <f t="shared" si="375"/>
        <v>0</v>
      </c>
      <c r="L444" s="154">
        <f t="shared" si="375"/>
        <v>0</v>
      </c>
      <c r="M444" s="154">
        <f t="shared" si="375"/>
        <v>0</v>
      </c>
      <c r="N444" s="154">
        <f t="shared" si="375"/>
        <v>2623</v>
      </c>
      <c r="O444" s="154">
        <f t="shared" si="375"/>
        <v>2623</v>
      </c>
      <c r="P444" s="154">
        <f t="shared" si="375"/>
        <v>0</v>
      </c>
      <c r="Q444" s="154">
        <f t="shared" si="375"/>
        <v>0</v>
      </c>
      <c r="R444" s="154"/>
      <c r="S444" s="154"/>
      <c r="T444" s="154">
        <f t="shared" si="375"/>
        <v>0</v>
      </c>
      <c r="U444" s="154"/>
      <c r="V444" s="154"/>
      <c r="W444" s="154">
        <f t="shared" si="375"/>
        <v>2623</v>
      </c>
      <c r="X444" s="154"/>
      <c r="Y444" s="154"/>
      <c r="Z444" s="154">
        <f t="shared" si="375"/>
        <v>0</v>
      </c>
      <c r="AA444" s="154"/>
      <c r="AB444" s="154"/>
      <c r="AC444" s="154">
        <f t="shared" si="375"/>
        <v>0</v>
      </c>
      <c r="AD444" s="154"/>
      <c r="AE444" s="154"/>
      <c r="AF444" s="154">
        <f t="shared" si="375"/>
        <v>0</v>
      </c>
      <c r="AG444" s="154"/>
      <c r="AH444" s="154"/>
      <c r="AI444" s="154">
        <f t="shared" si="375"/>
        <v>0</v>
      </c>
      <c r="AJ444" s="154"/>
      <c r="AK444" s="154"/>
      <c r="AL444" s="154">
        <f t="shared" si="375"/>
        <v>0</v>
      </c>
      <c r="AM444" s="154"/>
      <c r="AN444" s="154"/>
      <c r="AO444" s="173">
        <f t="shared" si="375"/>
        <v>0</v>
      </c>
      <c r="AP444" s="173">
        <f t="shared" si="375"/>
        <v>0</v>
      </c>
      <c r="AQ444" s="173">
        <f t="shared" si="375"/>
        <v>0</v>
      </c>
      <c r="AR444" s="173">
        <f t="shared" si="375"/>
        <v>0</v>
      </c>
      <c r="AS444" s="173">
        <f t="shared" si="375"/>
        <v>0</v>
      </c>
      <c r="AT444" s="173">
        <f t="shared" si="375"/>
        <v>0</v>
      </c>
      <c r="AU444" s="167"/>
      <c r="AV444" s="167"/>
      <c r="AW444" s="131"/>
      <c r="AX444" s="167"/>
      <c r="AY444" s="131"/>
      <c r="AZ444" s="131"/>
      <c r="BA444" s="131"/>
      <c r="BB444" s="167"/>
      <c r="BC444" s="167"/>
    </row>
    <row r="445" spans="1:55" s="165" customFormat="1" ht="15.75">
      <c r="A445" s="169" t="s">
        <v>114</v>
      </c>
      <c r="B445" s="179" t="str">
        <f>B1439</f>
        <v>THỊ XÃ MƯỜNG LAY</v>
      </c>
      <c r="C445" s="179">
        <f t="shared" ref="C445:AT445" si="376">C1439</f>
        <v>0</v>
      </c>
      <c r="D445" s="163">
        <f t="shared" si="376"/>
        <v>10319</v>
      </c>
      <c r="E445" s="163">
        <f t="shared" si="376"/>
        <v>10318.5</v>
      </c>
      <c r="F445" s="163">
        <f t="shared" si="376"/>
        <v>0</v>
      </c>
      <c r="G445" s="163">
        <f t="shared" si="376"/>
        <v>0</v>
      </c>
      <c r="H445" s="163">
        <f t="shared" si="376"/>
        <v>10834.424999999999</v>
      </c>
      <c r="I445" s="163">
        <f t="shared" si="376"/>
        <v>10318.5</v>
      </c>
      <c r="J445" s="163">
        <f t="shared" si="376"/>
        <v>515.92500000000007</v>
      </c>
      <c r="K445" s="163">
        <f t="shared" si="376"/>
        <v>0</v>
      </c>
      <c r="L445" s="163">
        <f t="shared" si="376"/>
        <v>0</v>
      </c>
      <c r="M445" s="163">
        <f t="shared" si="376"/>
        <v>0</v>
      </c>
      <c r="N445" s="163">
        <f t="shared" si="376"/>
        <v>10834.424999999999</v>
      </c>
      <c r="O445" s="163">
        <f t="shared" si="376"/>
        <v>10318.5</v>
      </c>
      <c r="P445" s="163">
        <f t="shared" si="376"/>
        <v>515.92500000000007</v>
      </c>
      <c r="Q445" s="163">
        <f t="shared" si="376"/>
        <v>0</v>
      </c>
      <c r="R445" s="163"/>
      <c r="S445" s="163"/>
      <c r="T445" s="163">
        <f t="shared" si="376"/>
        <v>0</v>
      </c>
      <c r="U445" s="163"/>
      <c r="V445" s="163"/>
      <c r="W445" s="163">
        <f t="shared" si="376"/>
        <v>4389</v>
      </c>
      <c r="X445" s="163"/>
      <c r="Y445" s="163"/>
      <c r="Z445" s="163">
        <f t="shared" si="376"/>
        <v>0</v>
      </c>
      <c r="AA445" s="163"/>
      <c r="AB445" s="163"/>
      <c r="AC445" s="163">
        <f t="shared" si="376"/>
        <v>5929.5</v>
      </c>
      <c r="AD445" s="163"/>
      <c r="AE445" s="163"/>
      <c r="AF445" s="163">
        <f t="shared" si="376"/>
        <v>0</v>
      </c>
      <c r="AG445" s="163"/>
      <c r="AH445" s="163"/>
      <c r="AI445" s="163">
        <f t="shared" si="376"/>
        <v>0</v>
      </c>
      <c r="AJ445" s="163"/>
      <c r="AK445" s="163"/>
      <c r="AL445" s="163">
        <f t="shared" si="376"/>
        <v>0</v>
      </c>
      <c r="AM445" s="163"/>
      <c r="AN445" s="163"/>
      <c r="AO445" s="163">
        <f t="shared" si="376"/>
        <v>0</v>
      </c>
      <c r="AP445" s="163">
        <f t="shared" si="376"/>
        <v>0</v>
      </c>
      <c r="AQ445" s="163">
        <f t="shared" si="376"/>
        <v>0</v>
      </c>
      <c r="AR445" s="163">
        <f t="shared" si="376"/>
        <v>0</v>
      </c>
      <c r="AS445" s="163">
        <f t="shared" si="376"/>
        <v>0</v>
      </c>
      <c r="AT445" s="163">
        <f t="shared" si="376"/>
        <v>0</v>
      </c>
      <c r="AU445" s="162"/>
      <c r="AV445" s="162"/>
      <c r="AW445" s="160"/>
      <c r="AX445" s="162"/>
      <c r="AY445" s="160"/>
      <c r="AZ445" s="164"/>
      <c r="BA445" s="160"/>
      <c r="BB445" s="162"/>
      <c r="BC445" s="162"/>
    </row>
    <row r="446" spans="1:55" s="165" customFormat="1" ht="31.5">
      <c r="A446" s="173" t="s">
        <v>612</v>
      </c>
      <c r="B446" s="167" t="s">
        <v>646</v>
      </c>
      <c r="C446" s="179"/>
      <c r="D446" s="163">
        <f>D449+D451</f>
        <v>7930</v>
      </c>
      <c r="E446" s="163">
        <f t="shared" ref="E446:M446" si="377">E449+E451</f>
        <v>7929.5</v>
      </c>
      <c r="F446" s="163">
        <f t="shared" si="377"/>
        <v>0</v>
      </c>
      <c r="G446" s="163">
        <f t="shared" si="377"/>
        <v>0</v>
      </c>
      <c r="H446" s="163">
        <f t="shared" si="377"/>
        <v>7929.5</v>
      </c>
      <c r="I446" s="163">
        <f t="shared" si="377"/>
        <v>7929.5</v>
      </c>
      <c r="J446" s="163">
        <f t="shared" si="377"/>
        <v>0</v>
      </c>
      <c r="K446" s="163">
        <f t="shared" si="377"/>
        <v>0</v>
      </c>
      <c r="L446" s="163">
        <f t="shared" si="377"/>
        <v>0</v>
      </c>
      <c r="M446" s="163">
        <f t="shared" si="377"/>
        <v>0</v>
      </c>
      <c r="N446" s="163">
        <f>N449+N451</f>
        <v>7929.5</v>
      </c>
      <c r="O446" s="163">
        <f t="shared" ref="O446:AF446" si="378">O449+O451</f>
        <v>7929.5</v>
      </c>
      <c r="P446" s="163">
        <f t="shared" si="378"/>
        <v>0</v>
      </c>
      <c r="Q446" s="163">
        <f t="shared" si="378"/>
        <v>0</v>
      </c>
      <c r="R446" s="163"/>
      <c r="S446" s="163"/>
      <c r="T446" s="163">
        <f t="shared" si="378"/>
        <v>0</v>
      </c>
      <c r="U446" s="163"/>
      <c r="V446" s="163"/>
      <c r="W446" s="163">
        <f t="shared" si="378"/>
        <v>2000</v>
      </c>
      <c r="X446" s="163"/>
      <c r="Y446" s="163"/>
      <c r="Z446" s="163">
        <f t="shared" si="378"/>
        <v>0</v>
      </c>
      <c r="AA446" s="163"/>
      <c r="AB446" s="163"/>
      <c r="AC446" s="163">
        <f t="shared" si="378"/>
        <v>5929.5</v>
      </c>
      <c r="AD446" s="163"/>
      <c r="AE446" s="163"/>
      <c r="AF446" s="163">
        <f t="shared" si="378"/>
        <v>0</v>
      </c>
      <c r="AG446" s="163"/>
      <c r="AH446" s="163"/>
      <c r="AI446" s="163"/>
      <c r="AJ446" s="163"/>
      <c r="AK446" s="163"/>
      <c r="AL446" s="163"/>
      <c r="AM446" s="163"/>
      <c r="AN446" s="163"/>
      <c r="AO446" s="163"/>
      <c r="AP446" s="163"/>
      <c r="AQ446" s="163"/>
      <c r="AR446" s="163"/>
      <c r="AS446" s="163"/>
      <c r="AT446" s="163"/>
      <c r="AU446" s="162"/>
      <c r="AV446" s="162"/>
      <c r="AW446" s="160"/>
      <c r="AX446" s="162"/>
      <c r="AY446" s="160"/>
      <c r="AZ446" s="164"/>
      <c r="BA446" s="160"/>
      <c r="BB446" s="162"/>
      <c r="BC446" s="162"/>
    </row>
    <row r="447" spans="1:55" s="168" customFormat="1" ht="15.75">
      <c r="A447" s="173" t="s">
        <v>615</v>
      </c>
      <c r="B447" s="180" t="s">
        <v>658</v>
      </c>
      <c r="C447" s="180"/>
      <c r="D447" s="154">
        <f>D453</f>
        <v>2389</v>
      </c>
      <c r="E447" s="154">
        <f t="shared" ref="E447:M447" si="379">E453</f>
        <v>2389</v>
      </c>
      <c r="F447" s="154">
        <f t="shared" si="379"/>
        <v>0</v>
      </c>
      <c r="G447" s="154">
        <f t="shared" si="379"/>
        <v>0</v>
      </c>
      <c r="H447" s="154">
        <f t="shared" si="379"/>
        <v>2389</v>
      </c>
      <c r="I447" s="154">
        <f t="shared" si="379"/>
        <v>2389</v>
      </c>
      <c r="J447" s="154">
        <f t="shared" si="379"/>
        <v>0</v>
      </c>
      <c r="K447" s="154">
        <f t="shared" si="379"/>
        <v>0</v>
      </c>
      <c r="L447" s="154">
        <f t="shared" si="379"/>
        <v>0</v>
      </c>
      <c r="M447" s="154">
        <f t="shared" si="379"/>
        <v>0</v>
      </c>
      <c r="N447" s="154">
        <f>N453</f>
        <v>2389</v>
      </c>
      <c r="O447" s="154">
        <f t="shared" ref="O447:AT447" si="380">O453</f>
        <v>2389</v>
      </c>
      <c r="P447" s="154">
        <f t="shared" si="380"/>
        <v>0</v>
      </c>
      <c r="Q447" s="154">
        <f t="shared" si="380"/>
        <v>0</v>
      </c>
      <c r="R447" s="154"/>
      <c r="S447" s="154"/>
      <c r="T447" s="154">
        <f t="shared" si="380"/>
        <v>0</v>
      </c>
      <c r="U447" s="154"/>
      <c r="V447" s="154"/>
      <c r="W447" s="154">
        <f t="shared" si="380"/>
        <v>2389</v>
      </c>
      <c r="X447" s="154"/>
      <c r="Y447" s="154"/>
      <c r="Z447" s="154">
        <f t="shared" si="380"/>
        <v>0</v>
      </c>
      <c r="AA447" s="154"/>
      <c r="AB447" s="154"/>
      <c r="AC447" s="154">
        <f t="shared" si="380"/>
        <v>0</v>
      </c>
      <c r="AD447" s="154"/>
      <c r="AE447" s="154"/>
      <c r="AF447" s="154">
        <f t="shared" si="380"/>
        <v>0</v>
      </c>
      <c r="AG447" s="154"/>
      <c r="AH447" s="154"/>
      <c r="AI447" s="154">
        <f t="shared" si="380"/>
        <v>0</v>
      </c>
      <c r="AJ447" s="154"/>
      <c r="AK447" s="154"/>
      <c r="AL447" s="154">
        <f t="shared" si="380"/>
        <v>0</v>
      </c>
      <c r="AM447" s="154"/>
      <c r="AN447" s="154"/>
      <c r="AO447" s="154">
        <f t="shared" si="380"/>
        <v>0</v>
      </c>
      <c r="AP447" s="154">
        <f t="shared" si="380"/>
        <v>0</v>
      </c>
      <c r="AQ447" s="154">
        <f t="shared" si="380"/>
        <v>0</v>
      </c>
      <c r="AR447" s="154">
        <f t="shared" si="380"/>
        <v>0</v>
      </c>
      <c r="AS447" s="154">
        <f t="shared" si="380"/>
        <v>0</v>
      </c>
      <c r="AT447" s="154">
        <f t="shared" si="380"/>
        <v>0</v>
      </c>
      <c r="AU447" s="167"/>
      <c r="AV447" s="167"/>
      <c r="AW447" s="131"/>
      <c r="AX447" s="167"/>
      <c r="AY447" s="131"/>
      <c r="AZ447" s="152"/>
      <c r="BA447" s="131"/>
      <c r="BB447" s="167"/>
      <c r="BC447" s="167"/>
    </row>
    <row r="448" spans="1:55" s="165" customFormat="1" ht="31.5">
      <c r="A448" s="169" t="str">
        <f>A1440</f>
        <v>I</v>
      </c>
      <c r="B448" s="172" t="str">
        <f t="shared" ref="B448:AT448" si="381">B1440</f>
        <v>DỰ ÁN 1: Giải quyết tình trạng thiếu đất ở, nhà ở, đất sản xuất, nước sinh hoạt</v>
      </c>
      <c r="C448" s="169">
        <f t="shared" si="381"/>
        <v>0</v>
      </c>
      <c r="D448" s="169">
        <f t="shared" si="381"/>
        <v>2504</v>
      </c>
      <c r="E448" s="169">
        <f t="shared" si="381"/>
        <v>2503.5</v>
      </c>
      <c r="F448" s="169">
        <f t="shared" si="381"/>
        <v>0</v>
      </c>
      <c r="G448" s="169">
        <f t="shared" si="381"/>
        <v>0</v>
      </c>
      <c r="H448" s="169">
        <f t="shared" si="381"/>
        <v>2503.5</v>
      </c>
      <c r="I448" s="169">
        <f t="shared" si="381"/>
        <v>2503.5</v>
      </c>
      <c r="J448" s="169">
        <f t="shared" si="381"/>
        <v>0</v>
      </c>
      <c r="K448" s="169">
        <f t="shared" si="381"/>
        <v>0</v>
      </c>
      <c r="L448" s="169">
        <f t="shared" si="381"/>
        <v>0</v>
      </c>
      <c r="M448" s="169">
        <f t="shared" si="381"/>
        <v>0</v>
      </c>
      <c r="N448" s="169">
        <f t="shared" si="381"/>
        <v>2503.5</v>
      </c>
      <c r="O448" s="169">
        <f t="shared" si="381"/>
        <v>2503.5</v>
      </c>
      <c r="P448" s="169">
        <f t="shared" si="381"/>
        <v>0</v>
      </c>
      <c r="Q448" s="169">
        <f t="shared" si="381"/>
        <v>0</v>
      </c>
      <c r="R448" s="169"/>
      <c r="S448" s="169"/>
      <c r="T448" s="169">
        <f t="shared" si="381"/>
        <v>0</v>
      </c>
      <c r="U448" s="169"/>
      <c r="V448" s="169"/>
      <c r="W448" s="169">
        <f t="shared" si="381"/>
        <v>0</v>
      </c>
      <c r="X448" s="169"/>
      <c r="Y448" s="169"/>
      <c r="Z448" s="169">
        <f t="shared" si="381"/>
        <v>0</v>
      </c>
      <c r="AA448" s="169"/>
      <c r="AB448" s="169"/>
      <c r="AC448" s="169">
        <f t="shared" si="381"/>
        <v>2503.5</v>
      </c>
      <c r="AD448" s="169"/>
      <c r="AE448" s="169"/>
      <c r="AF448" s="169">
        <f t="shared" si="381"/>
        <v>0</v>
      </c>
      <c r="AG448" s="169"/>
      <c r="AH448" s="169"/>
      <c r="AI448" s="169">
        <f t="shared" si="381"/>
        <v>0</v>
      </c>
      <c r="AJ448" s="169"/>
      <c r="AK448" s="169"/>
      <c r="AL448" s="169">
        <f t="shared" si="381"/>
        <v>0</v>
      </c>
      <c r="AM448" s="169"/>
      <c r="AN448" s="169"/>
      <c r="AO448" s="169">
        <f t="shared" si="381"/>
        <v>0</v>
      </c>
      <c r="AP448" s="169">
        <f t="shared" si="381"/>
        <v>0</v>
      </c>
      <c r="AQ448" s="169">
        <f t="shared" si="381"/>
        <v>0</v>
      </c>
      <c r="AR448" s="169">
        <f t="shared" si="381"/>
        <v>0</v>
      </c>
      <c r="AS448" s="169">
        <f t="shared" si="381"/>
        <v>0</v>
      </c>
      <c r="AT448" s="169">
        <f t="shared" si="381"/>
        <v>0</v>
      </c>
      <c r="AU448" s="162"/>
      <c r="AV448" s="162"/>
      <c r="AW448" s="160"/>
      <c r="AX448" s="162"/>
      <c r="AY448" s="160"/>
      <c r="AZ448" s="164"/>
      <c r="BA448" s="160"/>
      <c r="BB448" s="162"/>
      <c r="BC448" s="162"/>
    </row>
    <row r="449" spans="1:55" s="165" customFormat="1" ht="31.5">
      <c r="A449" s="169" t="str">
        <f>A1442</f>
        <v>a1</v>
      </c>
      <c r="B449" s="174" t="str">
        <f t="shared" ref="B449:AT449" si="382">B1442</f>
        <v xml:space="preserve">Các thôn thực hiện theo Quyết định số 652/QĐ-TTg ngày 28/5/2022 </v>
      </c>
      <c r="C449" s="169">
        <f t="shared" si="382"/>
        <v>0</v>
      </c>
      <c r="D449" s="169">
        <f t="shared" si="382"/>
        <v>2504</v>
      </c>
      <c r="E449" s="169">
        <f t="shared" si="382"/>
        <v>2503.5</v>
      </c>
      <c r="F449" s="169">
        <f t="shared" si="382"/>
        <v>0</v>
      </c>
      <c r="G449" s="169">
        <f t="shared" si="382"/>
        <v>0</v>
      </c>
      <c r="H449" s="169">
        <f t="shared" si="382"/>
        <v>2503.5</v>
      </c>
      <c r="I449" s="169">
        <f t="shared" si="382"/>
        <v>2503.5</v>
      </c>
      <c r="J449" s="169">
        <f t="shared" si="382"/>
        <v>0</v>
      </c>
      <c r="K449" s="169">
        <f t="shared" si="382"/>
        <v>0</v>
      </c>
      <c r="L449" s="169">
        <f t="shared" si="382"/>
        <v>0</v>
      </c>
      <c r="M449" s="169">
        <f t="shared" si="382"/>
        <v>0</v>
      </c>
      <c r="N449" s="169">
        <f t="shared" si="382"/>
        <v>2503.5</v>
      </c>
      <c r="O449" s="169">
        <f t="shared" si="382"/>
        <v>2503.5</v>
      </c>
      <c r="P449" s="169">
        <f t="shared" si="382"/>
        <v>0</v>
      </c>
      <c r="Q449" s="169">
        <f t="shared" si="382"/>
        <v>0</v>
      </c>
      <c r="R449" s="169"/>
      <c r="S449" s="169"/>
      <c r="T449" s="169">
        <f t="shared" si="382"/>
        <v>0</v>
      </c>
      <c r="U449" s="169"/>
      <c r="V449" s="169"/>
      <c r="W449" s="169">
        <f t="shared" si="382"/>
        <v>0</v>
      </c>
      <c r="X449" s="169"/>
      <c r="Y449" s="169"/>
      <c r="Z449" s="169">
        <f t="shared" si="382"/>
        <v>0</v>
      </c>
      <c r="AA449" s="169"/>
      <c r="AB449" s="169"/>
      <c r="AC449" s="169">
        <f t="shared" si="382"/>
        <v>2503.5</v>
      </c>
      <c r="AD449" s="169"/>
      <c r="AE449" s="169"/>
      <c r="AF449" s="169">
        <f t="shared" si="382"/>
        <v>0</v>
      </c>
      <c r="AG449" s="169"/>
      <c r="AH449" s="169"/>
      <c r="AI449" s="169">
        <f t="shared" si="382"/>
        <v>0</v>
      </c>
      <c r="AJ449" s="169"/>
      <c r="AK449" s="169"/>
      <c r="AL449" s="169">
        <f t="shared" si="382"/>
        <v>0</v>
      </c>
      <c r="AM449" s="169"/>
      <c r="AN449" s="169"/>
      <c r="AO449" s="169">
        <f t="shared" si="382"/>
        <v>0</v>
      </c>
      <c r="AP449" s="169">
        <f t="shared" si="382"/>
        <v>0</v>
      </c>
      <c r="AQ449" s="169">
        <f t="shared" si="382"/>
        <v>0</v>
      </c>
      <c r="AR449" s="169">
        <f t="shared" si="382"/>
        <v>0</v>
      </c>
      <c r="AS449" s="169">
        <f t="shared" si="382"/>
        <v>0</v>
      </c>
      <c r="AT449" s="169">
        <f t="shared" si="382"/>
        <v>0</v>
      </c>
      <c r="AU449" s="162"/>
      <c r="AV449" s="162"/>
      <c r="AW449" s="160"/>
      <c r="AX449" s="162"/>
      <c r="AY449" s="160"/>
      <c r="AZ449" s="164"/>
      <c r="BA449" s="160"/>
      <c r="BB449" s="162"/>
      <c r="BC449" s="162"/>
    </row>
    <row r="450" spans="1:55" s="165" customFormat="1" ht="63">
      <c r="A450" s="169" t="str">
        <f>A1447</f>
        <v>III</v>
      </c>
      <c r="B450" s="172" t="str">
        <f t="shared" ref="B450:AL450" si="383">B1447</f>
        <v>DỰ ÁN 4: Đầu tư cơ sở hạ tầng thiết yếu, phục vụ sản xuất, đời sống trong vùng đồng bào dân tộc thiểu số và miền núi và các đơn vị sự nghiệp công của lĩnh vực dân tộc</v>
      </c>
      <c r="C450" s="169">
        <f t="shared" si="383"/>
        <v>0</v>
      </c>
      <c r="D450" s="169">
        <f t="shared" si="383"/>
        <v>5426</v>
      </c>
      <c r="E450" s="169">
        <f t="shared" si="383"/>
        <v>5426</v>
      </c>
      <c r="F450" s="169">
        <f t="shared" si="383"/>
        <v>0</v>
      </c>
      <c r="G450" s="169">
        <f t="shared" si="383"/>
        <v>0</v>
      </c>
      <c r="H450" s="169">
        <f t="shared" si="383"/>
        <v>5426</v>
      </c>
      <c r="I450" s="169">
        <f t="shared" si="383"/>
        <v>5426</v>
      </c>
      <c r="J450" s="169">
        <f t="shared" si="383"/>
        <v>0</v>
      </c>
      <c r="K450" s="169">
        <f t="shared" si="383"/>
        <v>0</v>
      </c>
      <c r="L450" s="169">
        <f t="shared" si="383"/>
        <v>0</v>
      </c>
      <c r="M450" s="169">
        <f t="shared" si="383"/>
        <v>0</v>
      </c>
      <c r="N450" s="169">
        <f t="shared" si="383"/>
        <v>5426</v>
      </c>
      <c r="O450" s="169">
        <f t="shared" si="383"/>
        <v>5426</v>
      </c>
      <c r="P450" s="169">
        <f t="shared" si="383"/>
        <v>0</v>
      </c>
      <c r="Q450" s="169">
        <f t="shared" si="383"/>
        <v>0</v>
      </c>
      <c r="R450" s="169"/>
      <c r="S450" s="169"/>
      <c r="T450" s="169">
        <f t="shared" si="383"/>
        <v>0</v>
      </c>
      <c r="U450" s="169"/>
      <c r="V450" s="169"/>
      <c r="W450" s="169">
        <f t="shared" si="383"/>
        <v>2000</v>
      </c>
      <c r="X450" s="169"/>
      <c r="Y450" s="169"/>
      <c r="Z450" s="169">
        <f t="shared" si="383"/>
        <v>0</v>
      </c>
      <c r="AA450" s="169"/>
      <c r="AB450" s="169"/>
      <c r="AC450" s="169">
        <f t="shared" si="383"/>
        <v>3426</v>
      </c>
      <c r="AD450" s="169"/>
      <c r="AE450" s="169"/>
      <c r="AF450" s="169">
        <f t="shared" si="383"/>
        <v>0</v>
      </c>
      <c r="AG450" s="169"/>
      <c r="AH450" s="169"/>
      <c r="AI450" s="169">
        <f t="shared" si="383"/>
        <v>0</v>
      </c>
      <c r="AJ450" s="169"/>
      <c r="AK450" s="169"/>
      <c r="AL450" s="169">
        <f t="shared" si="383"/>
        <v>0</v>
      </c>
      <c r="AM450" s="169"/>
      <c r="AN450" s="169"/>
      <c r="AO450" s="163"/>
      <c r="AP450" s="163"/>
      <c r="AQ450" s="163"/>
      <c r="AR450" s="163"/>
      <c r="AS450" s="163"/>
      <c r="AT450" s="163"/>
      <c r="AU450" s="162"/>
      <c r="AV450" s="162"/>
      <c r="AW450" s="160"/>
      <c r="AX450" s="162"/>
      <c r="AY450" s="160"/>
      <c r="AZ450" s="164"/>
      <c r="BA450" s="160"/>
      <c r="BB450" s="162"/>
      <c r="BC450" s="162"/>
    </row>
    <row r="451" spans="1:55" s="165" customFormat="1" ht="31.5">
      <c r="A451" s="169" t="str">
        <f>A1451</f>
        <v>b1)</v>
      </c>
      <c r="B451" s="172" t="str">
        <f t="shared" ref="B451:AU452" si="384">B1451</f>
        <v xml:space="preserve">Các thôn thực hiện theo Quyết định số 652/QĐ-TTg ngày 28/5/2022 </v>
      </c>
      <c r="C451" s="169">
        <f t="shared" si="384"/>
        <v>0</v>
      </c>
      <c r="D451" s="169">
        <f t="shared" si="384"/>
        <v>5426</v>
      </c>
      <c r="E451" s="169">
        <f t="shared" si="384"/>
        <v>5426</v>
      </c>
      <c r="F451" s="169">
        <f t="shared" si="384"/>
        <v>0</v>
      </c>
      <c r="G451" s="169">
        <f t="shared" si="384"/>
        <v>0</v>
      </c>
      <c r="H451" s="169">
        <f t="shared" si="384"/>
        <v>5426</v>
      </c>
      <c r="I451" s="169">
        <f t="shared" si="384"/>
        <v>5426</v>
      </c>
      <c r="J451" s="169">
        <f t="shared" si="384"/>
        <v>0</v>
      </c>
      <c r="K451" s="169">
        <f t="shared" si="384"/>
        <v>0</v>
      </c>
      <c r="L451" s="169">
        <f t="shared" si="384"/>
        <v>0</v>
      </c>
      <c r="M451" s="169">
        <f t="shared" si="384"/>
        <v>0</v>
      </c>
      <c r="N451" s="169">
        <f t="shared" si="384"/>
        <v>5426</v>
      </c>
      <c r="O451" s="169">
        <f t="shared" si="384"/>
        <v>5426</v>
      </c>
      <c r="P451" s="169">
        <f t="shared" si="384"/>
        <v>0</v>
      </c>
      <c r="Q451" s="169">
        <f t="shared" si="384"/>
        <v>0</v>
      </c>
      <c r="R451" s="169"/>
      <c r="S451" s="169"/>
      <c r="T451" s="169">
        <f t="shared" si="384"/>
        <v>0</v>
      </c>
      <c r="U451" s="169"/>
      <c r="V451" s="169"/>
      <c r="W451" s="169">
        <f t="shared" si="384"/>
        <v>2000</v>
      </c>
      <c r="X451" s="169"/>
      <c r="Y451" s="169"/>
      <c r="Z451" s="169">
        <f t="shared" si="384"/>
        <v>0</v>
      </c>
      <c r="AA451" s="169"/>
      <c r="AB451" s="169"/>
      <c r="AC451" s="169">
        <f t="shared" si="384"/>
        <v>3426</v>
      </c>
      <c r="AD451" s="169"/>
      <c r="AE451" s="169"/>
      <c r="AF451" s="169">
        <f t="shared" si="384"/>
        <v>0</v>
      </c>
      <c r="AG451" s="169"/>
      <c r="AH451" s="169"/>
      <c r="AI451" s="169">
        <f t="shared" si="384"/>
        <v>0</v>
      </c>
      <c r="AJ451" s="169"/>
      <c r="AK451" s="169"/>
      <c r="AL451" s="169">
        <f t="shared" si="384"/>
        <v>0</v>
      </c>
      <c r="AM451" s="169"/>
      <c r="AN451" s="169"/>
      <c r="AO451" s="169">
        <f t="shared" si="384"/>
        <v>0</v>
      </c>
      <c r="AP451" s="169">
        <f t="shared" si="384"/>
        <v>0</v>
      </c>
      <c r="AQ451" s="169">
        <f t="shared" si="384"/>
        <v>0</v>
      </c>
      <c r="AR451" s="169">
        <f t="shared" si="384"/>
        <v>0</v>
      </c>
      <c r="AS451" s="169">
        <f t="shared" si="384"/>
        <v>0</v>
      </c>
      <c r="AT451" s="169">
        <f t="shared" si="384"/>
        <v>0</v>
      </c>
      <c r="AU451" s="169">
        <f t="shared" si="384"/>
        <v>0</v>
      </c>
      <c r="AV451" s="169"/>
      <c r="AW451" s="160"/>
      <c r="AX451" s="162"/>
      <c r="AY451" s="160"/>
      <c r="AZ451" s="164"/>
      <c r="BA451" s="160"/>
      <c r="BB451" s="162"/>
      <c r="BC451" s="162"/>
    </row>
    <row r="452" spans="1:55" s="165" customFormat="1" ht="15.75">
      <c r="A452" s="173" t="str">
        <f>A1452</f>
        <v>*</v>
      </c>
      <c r="B452" s="174" t="str">
        <f>B1452</f>
        <v>Bản Huổi Min</v>
      </c>
      <c r="C452" s="173">
        <f t="shared" si="384"/>
        <v>0</v>
      </c>
      <c r="D452" s="173">
        <f t="shared" si="384"/>
        <v>5426</v>
      </c>
      <c r="E452" s="173">
        <f t="shared" si="384"/>
        <v>5426</v>
      </c>
      <c r="F452" s="173">
        <f t="shared" si="384"/>
        <v>0</v>
      </c>
      <c r="G452" s="173">
        <f t="shared" si="384"/>
        <v>0</v>
      </c>
      <c r="H452" s="173">
        <f t="shared" si="384"/>
        <v>5426</v>
      </c>
      <c r="I452" s="173">
        <f t="shared" si="384"/>
        <v>5426</v>
      </c>
      <c r="J452" s="173">
        <f t="shared" si="384"/>
        <v>0</v>
      </c>
      <c r="K452" s="173">
        <f t="shared" si="384"/>
        <v>0</v>
      </c>
      <c r="L452" s="173">
        <f t="shared" si="384"/>
        <v>0</v>
      </c>
      <c r="M452" s="173">
        <f t="shared" si="384"/>
        <v>0</v>
      </c>
      <c r="N452" s="173">
        <f t="shared" si="384"/>
        <v>5426</v>
      </c>
      <c r="O452" s="173">
        <f t="shared" si="384"/>
        <v>5426</v>
      </c>
      <c r="P452" s="173">
        <f t="shared" si="384"/>
        <v>0</v>
      </c>
      <c r="Q452" s="173">
        <f t="shared" si="384"/>
        <v>0</v>
      </c>
      <c r="R452" s="173"/>
      <c r="S452" s="173"/>
      <c r="T452" s="173">
        <f t="shared" si="384"/>
        <v>0</v>
      </c>
      <c r="U452" s="173"/>
      <c r="V452" s="173"/>
      <c r="W452" s="173">
        <f t="shared" si="384"/>
        <v>2000</v>
      </c>
      <c r="X452" s="173"/>
      <c r="Y452" s="173"/>
      <c r="Z452" s="173">
        <f t="shared" si="384"/>
        <v>0</v>
      </c>
      <c r="AA452" s="173"/>
      <c r="AB452" s="173"/>
      <c r="AC452" s="173">
        <f t="shared" si="384"/>
        <v>3426</v>
      </c>
      <c r="AD452" s="173"/>
      <c r="AE452" s="173"/>
      <c r="AF452" s="173">
        <f t="shared" si="384"/>
        <v>0</v>
      </c>
      <c r="AG452" s="173"/>
      <c r="AH452" s="173"/>
      <c r="AI452" s="173">
        <f t="shared" si="384"/>
        <v>0</v>
      </c>
      <c r="AJ452" s="173"/>
      <c r="AK452" s="173"/>
      <c r="AL452" s="173">
        <f t="shared" si="384"/>
        <v>0</v>
      </c>
      <c r="AM452" s="173"/>
      <c r="AN452" s="173"/>
      <c r="AO452" s="173">
        <f t="shared" si="384"/>
        <v>0</v>
      </c>
      <c r="AP452" s="173">
        <f t="shared" si="384"/>
        <v>0</v>
      </c>
      <c r="AQ452" s="173">
        <f t="shared" si="384"/>
        <v>0</v>
      </c>
      <c r="AR452" s="173">
        <f t="shared" si="384"/>
        <v>0</v>
      </c>
      <c r="AS452" s="173">
        <f t="shared" si="384"/>
        <v>0</v>
      </c>
      <c r="AT452" s="173">
        <f t="shared" si="384"/>
        <v>0</v>
      </c>
      <c r="AU452" s="169"/>
      <c r="AV452" s="169"/>
      <c r="AW452" s="160"/>
      <c r="AX452" s="162"/>
      <c r="AY452" s="160"/>
      <c r="AZ452" s="164"/>
      <c r="BA452" s="160"/>
      <c r="BB452" s="162"/>
      <c r="BC452" s="162"/>
    </row>
    <row r="453" spans="1:55" s="165" customFormat="1" ht="47.25">
      <c r="A453" s="169" t="str">
        <f>A1460</f>
        <v>IV</v>
      </c>
      <c r="B453" s="172" t="str">
        <f t="shared" ref="B453:AL453" si="385">B1460</f>
        <v>DỰ ÁN 6: Bảo tồn phát huy giá trị văn hóa truyền thống tốt đẹp của các dân tộc thiểu số gắn với phát triển du lịch</v>
      </c>
      <c r="C453" s="169">
        <f t="shared" si="385"/>
        <v>0</v>
      </c>
      <c r="D453" s="169">
        <f t="shared" si="385"/>
        <v>2389</v>
      </c>
      <c r="E453" s="169">
        <f t="shared" si="385"/>
        <v>2389</v>
      </c>
      <c r="F453" s="169">
        <f t="shared" si="385"/>
        <v>0</v>
      </c>
      <c r="G453" s="169">
        <f t="shared" si="385"/>
        <v>0</v>
      </c>
      <c r="H453" s="169">
        <f t="shared" si="385"/>
        <v>2389</v>
      </c>
      <c r="I453" s="169">
        <f t="shared" si="385"/>
        <v>2389</v>
      </c>
      <c r="J453" s="169">
        <f t="shared" si="385"/>
        <v>0</v>
      </c>
      <c r="K453" s="169">
        <f t="shared" si="385"/>
        <v>0</v>
      </c>
      <c r="L453" s="169">
        <f t="shared" si="385"/>
        <v>0</v>
      </c>
      <c r="M453" s="169">
        <f t="shared" si="385"/>
        <v>0</v>
      </c>
      <c r="N453" s="169">
        <f t="shared" si="385"/>
        <v>2389</v>
      </c>
      <c r="O453" s="169">
        <f t="shared" si="385"/>
        <v>2389</v>
      </c>
      <c r="P453" s="169">
        <f t="shared" si="385"/>
        <v>0</v>
      </c>
      <c r="Q453" s="169">
        <f t="shared" si="385"/>
        <v>0</v>
      </c>
      <c r="R453" s="169"/>
      <c r="S453" s="169"/>
      <c r="T453" s="169">
        <f t="shared" si="385"/>
        <v>0</v>
      </c>
      <c r="U453" s="169"/>
      <c r="V453" s="169"/>
      <c r="W453" s="169">
        <f t="shared" si="385"/>
        <v>2389</v>
      </c>
      <c r="X453" s="169"/>
      <c r="Y453" s="169"/>
      <c r="Z453" s="169">
        <f t="shared" si="385"/>
        <v>0</v>
      </c>
      <c r="AA453" s="169"/>
      <c r="AB453" s="169"/>
      <c r="AC453" s="169">
        <f t="shared" si="385"/>
        <v>0</v>
      </c>
      <c r="AD453" s="169"/>
      <c r="AE453" s="169"/>
      <c r="AF453" s="169">
        <f t="shared" si="385"/>
        <v>0</v>
      </c>
      <c r="AG453" s="169"/>
      <c r="AH453" s="169"/>
      <c r="AI453" s="169">
        <f t="shared" si="385"/>
        <v>0</v>
      </c>
      <c r="AJ453" s="169"/>
      <c r="AK453" s="169"/>
      <c r="AL453" s="169">
        <f t="shared" si="385"/>
        <v>0</v>
      </c>
      <c r="AM453" s="169"/>
      <c r="AN453" s="169"/>
      <c r="AO453" s="169"/>
      <c r="AP453" s="169"/>
      <c r="AQ453" s="169"/>
      <c r="AR453" s="169"/>
      <c r="AS453" s="169"/>
      <c r="AT453" s="169"/>
      <c r="AU453" s="169"/>
      <c r="AV453" s="169"/>
      <c r="AW453" s="160"/>
      <c r="AX453" s="162"/>
      <c r="AY453" s="160"/>
      <c r="AZ453" s="164"/>
      <c r="BA453" s="160"/>
      <c r="BB453" s="162"/>
      <c r="BC453" s="162"/>
    </row>
    <row r="454" spans="1:55" s="189" customFormat="1" ht="15.75">
      <c r="A454" s="185" t="s">
        <v>672</v>
      </c>
      <c r="B454" s="186" t="s">
        <v>673</v>
      </c>
      <c r="C454" s="186"/>
      <c r="D454" s="186"/>
      <c r="E454" s="186"/>
      <c r="F454" s="186"/>
      <c r="G454" s="186"/>
      <c r="H454" s="186"/>
      <c r="I454" s="186"/>
      <c r="J454" s="186"/>
      <c r="K454" s="186"/>
      <c r="L454" s="186"/>
      <c r="M454" s="186"/>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8"/>
      <c r="AV454" s="188"/>
      <c r="AW454" s="188"/>
      <c r="AX454" s="188"/>
      <c r="AY454" s="188"/>
      <c r="AZ454" s="188"/>
      <c r="BA454" s="188"/>
      <c r="BB454" s="188"/>
      <c r="BC454" s="188"/>
    </row>
    <row r="455" spans="1:55" s="193" customFormat="1" ht="31.5">
      <c r="A455" s="190" t="s">
        <v>17</v>
      </c>
      <c r="B455" s="191" t="s">
        <v>607</v>
      </c>
      <c r="C455" s="191"/>
      <c r="D455" s="192">
        <f t="shared" ref="D455:O455" si="386">D456+D462+D483</f>
        <v>2861603.2018499998</v>
      </c>
      <c r="E455" s="192">
        <f t="shared" si="386"/>
        <v>2598122.1639999999</v>
      </c>
      <c r="F455" s="192">
        <f t="shared" si="386"/>
        <v>3947.3059999999996</v>
      </c>
      <c r="G455" s="192">
        <f t="shared" si="386"/>
        <v>3610.42</v>
      </c>
      <c r="H455" s="192">
        <f t="shared" si="386"/>
        <v>2741267.4148499998</v>
      </c>
      <c r="I455" s="192">
        <f t="shared" si="386"/>
        <v>2530902.057</v>
      </c>
      <c r="J455" s="192">
        <f t="shared" si="386"/>
        <v>210365.35785</v>
      </c>
      <c r="K455" s="192">
        <f t="shared" si="386"/>
        <v>1135893.2449999999</v>
      </c>
      <c r="L455" s="192">
        <f>L456+L462+L483</f>
        <v>1000066.9</v>
      </c>
      <c r="M455" s="192">
        <f>M456+M462+M483</f>
        <v>135826.345</v>
      </c>
      <c r="N455" s="192">
        <f t="shared" si="386"/>
        <v>1605374.1698499999</v>
      </c>
      <c r="O455" s="192">
        <f t="shared" si="386"/>
        <v>1530835.1570000001</v>
      </c>
      <c r="P455" s="192">
        <f>P456+P462+P483</f>
        <v>74539.012849999999</v>
      </c>
      <c r="Q455" s="192">
        <f>Q456+Q462+Q483</f>
        <v>477820.85699999996</v>
      </c>
      <c r="R455" s="192">
        <f>R456+R462+R483</f>
        <v>473854.17999999993</v>
      </c>
      <c r="S455" s="192">
        <f>S456+S462+S483</f>
        <v>3966.6769999999997</v>
      </c>
      <c r="T455" s="192">
        <f t="shared" ref="T455:AT455" si="387">T456+T462+T483</f>
        <v>24000</v>
      </c>
      <c r="U455" s="192">
        <f>U456+U462+U483</f>
        <v>24000</v>
      </c>
      <c r="V455" s="192">
        <f t="shared" si="387"/>
        <v>0</v>
      </c>
      <c r="W455" s="192">
        <f t="shared" si="387"/>
        <v>712179.42</v>
      </c>
      <c r="X455" s="192">
        <f t="shared" si="387"/>
        <v>336936.72000000003</v>
      </c>
      <c r="Y455" s="192">
        <f t="shared" si="387"/>
        <v>375242.7</v>
      </c>
      <c r="Z455" s="192">
        <f t="shared" si="387"/>
        <v>65105</v>
      </c>
      <c r="AA455" s="192">
        <f t="shared" si="387"/>
        <v>65104.836000000003</v>
      </c>
      <c r="AB455" s="192">
        <f t="shared" si="387"/>
        <v>0</v>
      </c>
      <c r="AC455" s="192">
        <f t="shared" si="387"/>
        <v>728419.8</v>
      </c>
      <c r="AD455" s="192">
        <f>AD456+AD462+AD483</f>
        <v>126297</v>
      </c>
      <c r="AE455" s="192">
        <f t="shared" si="387"/>
        <v>602122.80000000005</v>
      </c>
      <c r="AF455" s="192">
        <f t="shared" si="387"/>
        <v>43572</v>
      </c>
      <c r="AG455" s="192">
        <f t="shared" si="387"/>
        <v>43571.85</v>
      </c>
      <c r="AH455" s="192">
        <f t="shared" si="387"/>
        <v>0</v>
      </c>
      <c r="AI455" s="192">
        <f t="shared" si="387"/>
        <v>612481.79</v>
      </c>
      <c r="AJ455" s="192">
        <f t="shared" si="387"/>
        <v>62979</v>
      </c>
      <c r="AK455" s="192">
        <f t="shared" si="387"/>
        <v>549502.79</v>
      </c>
      <c r="AL455" s="192">
        <f>AL456+AL462+AL483</f>
        <v>3149</v>
      </c>
      <c r="AM455" s="192">
        <f t="shared" si="387"/>
        <v>3148.9500000000003</v>
      </c>
      <c r="AN455" s="192">
        <f t="shared" si="387"/>
        <v>0</v>
      </c>
      <c r="AO455" s="192" t="e">
        <f t="shared" si="387"/>
        <v>#REF!</v>
      </c>
      <c r="AP455" s="192" t="e">
        <f t="shared" si="387"/>
        <v>#REF!</v>
      </c>
      <c r="AQ455" s="192" t="e">
        <f t="shared" si="387"/>
        <v>#REF!</v>
      </c>
      <c r="AR455" s="192" t="e">
        <f t="shared" si="387"/>
        <v>#REF!</v>
      </c>
      <c r="AS455" s="192" t="e">
        <f t="shared" si="387"/>
        <v>#REF!</v>
      </c>
      <c r="AT455" s="192" t="e">
        <f t="shared" si="387"/>
        <v>#REF!</v>
      </c>
      <c r="AU455" s="145"/>
      <c r="AV455" s="145"/>
      <c r="AW455" s="145"/>
      <c r="AX455" s="145"/>
      <c r="AY455" s="145">
        <f>5%*L455</f>
        <v>50003.345000000001</v>
      </c>
      <c r="AZ455" s="145"/>
      <c r="BA455" s="145"/>
      <c r="BB455" s="145"/>
      <c r="BC455" s="145"/>
    </row>
    <row r="456" spans="1:55" s="198" customFormat="1" ht="15.75">
      <c r="A456" s="194" t="s">
        <v>608</v>
      </c>
      <c r="B456" s="195" t="str">
        <f>B485</f>
        <v>ĐƠN VỊ CẤP TỈNH</v>
      </c>
      <c r="C456" s="195">
        <f t="shared" ref="C456:P456" si="388">C485</f>
        <v>0</v>
      </c>
      <c r="D456" s="196">
        <f>D485</f>
        <v>258603</v>
      </c>
      <c r="E456" s="196">
        <f>E485</f>
        <v>230588</v>
      </c>
      <c r="F456" s="196"/>
      <c r="G456" s="196"/>
      <c r="H456" s="196">
        <f>H485</f>
        <v>258603</v>
      </c>
      <c r="I456" s="196">
        <f>I485</f>
        <v>230588</v>
      </c>
      <c r="J456" s="196">
        <f t="shared" si="388"/>
        <v>28015</v>
      </c>
      <c r="K456" s="196">
        <f>K485</f>
        <v>258603</v>
      </c>
      <c r="L456" s="196">
        <f t="shared" si="388"/>
        <v>230588</v>
      </c>
      <c r="M456" s="196">
        <f>M485</f>
        <v>28015</v>
      </c>
      <c r="N456" s="196">
        <f t="shared" si="388"/>
        <v>0</v>
      </c>
      <c r="O456" s="196">
        <f t="shared" si="388"/>
        <v>0</v>
      </c>
      <c r="P456" s="196">
        <f t="shared" si="388"/>
        <v>0</v>
      </c>
      <c r="Q456" s="196">
        <f>Q485</f>
        <v>63989.5</v>
      </c>
      <c r="R456" s="196">
        <f t="shared" ref="R456:AT457" si="389">R485</f>
        <v>63989.5</v>
      </c>
      <c r="S456" s="196">
        <f t="shared" si="389"/>
        <v>0</v>
      </c>
      <c r="T456" s="196">
        <f t="shared" si="389"/>
        <v>0</v>
      </c>
      <c r="U456" s="196">
        <f t="shared" si="389"/>
        <v>0</v>
      </c>
      <c r="V456" s="196">
        <f t="shared" si="389"/>
        <v>0</v>
      </c>
      <c r="W456" s="196">
        <f t="shared" si="389"/>
        <v>88295.5</v>
      </c>
      <c r="X456" s="196">
        <f t="shared" si="389"/>
        <v>88295.5</v>
      </c>
      <c r="Y456" s="196">
        <f t="shared" si="389"/>
        <v>0</v>
      </c>
      <c r="Z456" s="196">
        <f t="shared" si="389"/>
        <v>14000</v>
      </c>
      <c r="AA456" s="196">
        <f t="shared" si="389"/>
        <v>14000</v>
      </c>
      <c r="AB456" s="196">
        <f t="shared" si="389"/>
        <v>0</v>
      </c>
      <c r="AC456" s="196">
        <f t="shared" si="389"/>
        <v>56172</v>
      </c>
      <c r="AD456" s="196">
        <f t="shared" si="389"/>
        <v>56172</v>
      </c>
      <c r="AE456" s="196">
        <f t="shared" si="389"/>
        <v>0</v>
      </c>
      <c r="AF456" s="196">
        <f t="shared" si="389"/>
        <v>14015</v>
      </c>
      <c r="AG456" s="196">
        <f t="shared" si="389"/>
        <v>14015</v>
      </c>
      <c r="AH456" s="196">
        <f t="shared" si="389"/>
        <v>0</v>
      </c>
      <c r="AI456" s="196">
        <f t="shared" si="389"/>
        <v>22131</v>
      </c>
      <c r="AJ456" s="196">
        <f t="shared" si="389"/>
        <v>22131</v>
      </c>
      <c r="AK456" s="196">
        <f t="shared" si="389"/>
        <v>0</v>
      </c>
      <c r="AL456" s="196">
        <f t="shared" si="389"/>
        <v>0</v>
      </c>
      <c r="AM456" s="196">
        <f t="shared" si="389"/>
        <v>0</v>
      </c>
      <c r="AN456" s="196">
        <f t="shared" si="389"/>
        <v>0</v>
      </c>
      <c r="AO456" s="196">
        <f t="shared" si="389"/>
        <v>0</v>
      </c>
      <c r="AP456" s="196">
        <f t="shared" si="389"/>
        <v>0</v>
      </c>
      <c r="AQ456" s="196">
        <f t="shared" si="389"/>
        <v>0</v>
      </c>
      <c r="AR456" s="196">
        <f t="shared" si="389"/>
        <v>0</v>
      </c>
      <c r="AS456" s="196">
        <f t="shared" si="389"/>
        <v>0</v>
      </c>
      <c r="AT456" s="196">
        <f t="shared" si="389"/>
        <v>0</v>
      </c>
      <c r="AU456" s="197"/>
      <c r="AV456" s="197"/>
      <c r="AW456" s="197"/>
      <c r="AX456" s="197"/>
      <c r="AY456" s="197"/>
      <c r="AZ456" s="145"/>
      <c r="BA456" s="145"/>
      <c r="BB456" s="197"/>
      <c r="BC456" s="197"/>
    </row>
    <row r="457" spans="1:55" s="161" customFormat="1" ht="15.75">
      <c r="A457" s="170" t="s">
        <v>20</v>
      </c>
      <c r="B457" s="172" t="str">
        <f>B486</f>
        <v>SỞ Y TẾ</v>
      </c>
      <c r="C457" s="172">
        <f>C486</f>
        <v>0</v>
      </c>
      <c r="D457" s="172">
        <f>D486</f>
        <v>68000</v>
      </c>
      <c r="E457" s="163">
        <f t="shared" ref="E457" si="390">E486</f>
        <v>39985</v>
      </c>
      <c r="F457" s="163"/>
      <c r="G457" s="163"/>
      <c r="H457" s="155">
        <f>H486</f>
        <v>68000</v>
      </c>
      <c r="I457" s="155">
        <f>I486</f>
        <v>39985</v>
      </c>
      <c r="J457" s="154">
        <f>J486</f>
        <v>28015</v>
      </c>
      <c r="K457" s="155">
        <f>K486</f>
        <v>68000</v>
      </c>
      <c r="L457" s="155">
        <f>L486</f>
        <v>39985</v>
      </c>
      <c r="M457" s="154">
        <f>M486</f>
        <v>28015</v>
      </c>
      <c r="N457" s="154">
        <f>N486</f>
        <v>0</v>
      </c>
      <c r="O457" s="154">
        <f>O486</f>
        <v>0</v>
      </c>
      <c r="P457" s="154">
        <f>P486</f>
        <v>0</v>
      </c>
      <c r="Q457" s="155">
        <f>Q486</f>
        <v>25989.5</v>
      </c>
      <c r="R457" s="155">
        <f t="shared" si="389"/>
        <v>25989.5</v>
      </c>
      <c r="S457" s="155">
        <f t="shared" si="389"/>
        <v>0</v>
      </c>
      <c r="T457" s="155">
        <f t="shared" si="389"/>
        <v>0</v>
      </c>
      <c r="U457" s="155">
        <f t="shared" si="389"/>
        <v>0</v>
      </c>
      <c r="V457" s="155">
        <f t="shared" si="389"/>
        <v>0</v>
      </c>
      <c r="W457" s="155">
        <f t="shared" si="389"/>
        <v>13995.5</v>
      </c>
      <c r="X457" s="155">
        <f t="shared" si="389"/>
        <v>13995.5</v>
      </c>
      <c r="Y457" s="155">
        <f t="shared" si="389"/>
        <v>0</v>
      </c>
      <c r="Z457" s="155">
        <f t="shared" si="389"/>
        <v>14000</v>
      </c>
      <c r="AA457" s="155">
        <f t="shared" si="389"/>
        <v>14000</v>
      </c>
      <c r="AB457" s="155">
        <f t="shared" si="389"/>
        <v>0</v>
      </c>
      <c r="AC457" s="155">
        <f t="shared" si="389"/>
        <v>0</v>
      </c>
      <c r="AD457" s="155">
        <f t="shared" si="389"/>
        <v>0</v>
      </c>
      <c r="AE457" s="155">
        <f t="shared" si="389"/>
        <v>0</v>
      </c>
      <c r="AF457" s="155">
        <f t="shared" si="389"/>
        <v>14015</v>
      </c>
      <c r="AG457" s="155">
        <f t="shared" si="389"/>
        <v>14015</v>
      </c>
      <c r="AH457" s="155">
        <f t="shared" si="389"/>
        <v>0</v>
      </c>
      <c r="AI457" s="155">
        <f t="shared" si="389"/>
        <v>0</v>
      </c>
      <c r="AJ457" s="155">
        <f t="shared" si="389"/>
        <v>0</v>
      </c>
      <c r="AK457" s="155">
        <f t="shared" si="389"/>
        <v>0</v>
      </c>
      <c r="AL457" s="155">
        <f t="shared" si="389"/>
        <v>0</v>
      </c>
      <c r="AM457" s="155">
        <f t="shared" si="389"/>
        <v>0</v>
      </c>
      <c r="AN457" s="155">
        <f t="shared" si="389"/>
        <v>0</v>
      </c>
      <c r="AO457" s="199"/>
      <c r="AP457" s="199"/>
      <c r="AQ457" s="199"/>
      <c r="AR457" s="199"/>
      <c r="AS457" s="199"/>
      <c r="AT457" s="199"/>
      <c r="AU457" s="160"/>
      <c r="AV457" s="160"/>
      <c r="AW457" s="160"/>
      <c r="AX457" s="160"/>
      <c r="AY457" s="160"/>
      <c r="AZ457" s="145"/>
      <c r="BA457" s="145"/>
      <c r="BB457" s="160"/>
      <c r="BC457" s="160"/>
    </row>
    <row r="458" spans="1:55" s="161" customFormat="1" ht="15.75">
      <c r="A458" s="170" t="s">
        <v>48</v>
      </c>
      <c r="B458" s="158" t="str">
        <f>B493</f>
        <v>SỞ GIÁO DỤC VÀ ĐÀO TẠO</v>
      </c>
      <c r="C458" s="171">
        <f t="shared" ref="C458:AT458" si="391">C493</f>
        <v>0</v>
      </c>
      <c r="D458" s="171">
        <f t="shared" si="391"/>
        <v>100000</v>
      </c>
      <c r="E458" s="171">
        <f t="shared" si="391"/>
        <v>100000</v>
      </c>
      <c r="F458" s="171"/>
      <c r="G458" s="171"/>
      <c r="H458" s="155">
        <f t="shared" si="391"/>
        <v>100000</v>
      </c>
      <c r="I458" s="155">
        <f t="shared" si="391"/>
        <v>100000</v>
      </c>
      <c r="J458" s="155">
        <f t="shared" si="391"/>
        <v>0</v>
      </c>
      <c r="K458" s="155">
        <f t="shared" si="391"/>
        <v>100000</v>
      </c>
      <c r="L458" s="155">
        <f t="shared" si="391"/>
        <v>100000</v>
      </c>
      <c r="M458" s="155">
        <f t="shared" si="391"/>
        <v>0</v>
      </c>
      <c r="N458" s="155">
        <f t="shared" si="391"/>
        <v>0</v>
      </c>
      <c r="O458" s="155">
        <f t="shared" si="391"/>
        <v>0</v>
      </c>
      <c r="P458" s="155">
        <f t="shared" si="391"/>
        <v>0</v>
      </c>
      <c r="Q458" s="155">
        <f t="shared" si="391"/>
        <v>38000</v>
      </c>
      <c r="R458" s="155">
        <f t="shared" si="391"/>
        <v>38000</v>
      </c>
      <c r="S458" s="155">
        <f t="shared" si="391"/>
        <v>0</v>
      </c>
      <c r="T458" s="155">
        <f t="shared" si="391"/>
        <v>0</v>
      </c>
      <c r="U458" s="155">
        <f t="shared" si="391"/>
        <v>0</v>
      </c>
      <c r="V458" s="155">
        <f t="shared" si="391"/>
        <v>0</v>
      </c>
      <c r="W458" s="155">
        <f t="shared" si="391"/>
        <v>37000</v>
      </c>
      <c r="X458" s="155">
        <f t="shared" si="391"/>
        <v>37000</v>
      </c>
      <c r="Y458" s="155">
        <f t="shared" si="391"/>
        <v>0</v>
      </c>
      <c r="Z458" s="155">
        <f t="shared" si="391"/>
        <v>0</v>
      </c>
      <c r="AA458" s="155">
        <f t="shared" si="391"/>
        <v>0</v>
      </c>
      <c r="AB458" s="155">
        <f t="shared" si="391"/>
        <v>0</v>
      </c>
      <c r="AC458" s="155">
        <f t="shared" si="391"/>
        <v>25000</v>
      </c>
      <c r="AD458" s="155">
        <f t="shared" si="391"/>
        <v>25000</v>
      </c>
      <c r="AE458" s="155">
        <f t="shared" si="391"/>
        <v>0</v>
      </c>
      <c r="AF458" s="155">
        <f t="shared" si="391"/>
        <v>0</v>
      </c>
      <c r="AG458" s="155">
        <f t="shared" si="391"/>
        <v>0</v>
      </c>
      <c r="AH458" s="155">
        <f t="shared" si="391"/>
        <v>0</v>
      </c>
      <c r="AI458" s="155">
        <f t="shared" si="391"/>
        <v>0</v>
      </c>
      <c r="AJ458" s="155">
        <f t="shared" si="391"/>
        <v>0</v>
      </c>
      <c r="AK458" s="155">
        <f t="shared" si="391"/>
        <v>0</v>
      </c>
      <c r="AL458" s="155">
        <f t="shared" si="391"/>
        <v>0</v>
      </c>
      <c r="AM458" s="155">
        <f t="shared" si="391"/>
        <v>0</v>
      </c>
      <c r="AN458" s="155">
        <f t="shared" si="391"/>
        <v>0</v>
      </c>
      <c r="AO458" s="171">
        <f t="shared" si="391"/>
        <v>0</v>
      </c>
      <c r="AP458" s="171">
        <f t="shared" si="391"/>
        <v>0</v>
      </c>
      <c r="AQ458" s="171">
        <f t="shared" si="391"/>
        <v>0</v>
      </c>
      <c r="AR458" s="171">
        <f t="shared" si="391"/>
        <v>0</v>
      </c>
      <c r="AS458" s="171">
        <f t="shared" si="391"/>
        <v>0</v>
      </c>
      <c r="AT458" s="171">
        <f t="shared" si="391"/>
        <v>0</v>
      </c>
      <c r="AU458" s="160"/>
      <c r="AV458" s="160">
        <v>100000</v>
      </c>
      <c r="AW458" s="160"/>
      <c r="AX458" s="160"/>
      <c r="AY458" s="160"/>
      <c r="AZ458" s="145"/>
      <c r="BA458" s="145"/>
      <c r="BB458" s="160"/>
      <c r="BC458" s="160"/>
    </row>
    <row r="459" spans="1:55" s="161" customFormat="1" ht="15.75">
      <c r="A459" s="170" t="s">
        <v>49</v>
      </c>
      <c r="B459" s="158" t="str">
        <f>B498</f>
        <v>SỞ VĂN HÓA THỂ THAO VÀ DU LỊCH</v>
      </c>
      <c r="C459" s="171">
        <f t="shared" ref="C459:P459" si="392">C498</f>
        <v>0</v>
      </c>
      <c r="D459" s="171">
        <f t="shared" si="392"/>
        <v>39172</v>
      </c>
      <c r="E459" s="171">
        <f t="shared" si="392"/>
        <v>39172</v>
      </c>
      <c r="F459" s="171"/>
      <c r="G459" s="171"/>
      <c r="H459" s="155">
        <f t="shared" si="392"/>
        <v>39172</v>
      </c>
      <c r="I459" s="155">
        <f t="shared" si="392"/>
        <v>39172</v>
      </c>
      <c r="J459" s="155">
        <f t="shared" si="392"/>
        <v>0</v>
      </c>
      <c r="K459" s="155">
        <f t="shared" si="392"/>
        <v>39172</v>
      </c>
      <c r="L459" s="155">
        <f t="shared" si="392"/>
        <v>39172</v>
      </c>
      <c r="M459" s="155">
        <f t="shared" si="392"/>
        <v>0</v>
      </c>
      <c r="N459" s="155">
        <f t="shared" si="392"/>
        <v>0</v>
      </c>
      <c r="O459" s="155">
        <f t="shared" si="392"/>
        <v>0</v>
      </c>
      <c r="P459" s="155">
        <f t="shared" si="392"/>
        <v>0</v>
      </c>
      <c r="Q459" s="155">
        <f>Q498</f>
        <v>0</v>
      </c>
      <c r="R459" s="155">
        <f t="shared" ref="R459:AN459" si="393">R498</f>
        <v>0</v>
      </c>
      <c r="S459" s="155">
        <f t="shared" si="393"/>
        <v>0</v>
      </c>
      <c r="T459" s="155">
        <f t="shared" si="393"/>
        <v>0</v>
      </c>
      <c r="U459" s="155">
        <f t="shared" si="393"/>
        <v>0</v>
      </c>
      <c r="V459" s="155">
        <f t="shared" si="393"/>
        <v>0</v>
      </c>
      <c r="W459" s="155">
        <f t="shared" si="393"/>
        <v>15000</v>
      </c>
      <c r="X459" s="155">
        <f t="shared" si="393"/>
        <v>15000</v>
      </c>
      <c r="Y459" s="155">
        <f t="shared" si="393"/>
        <v>0</v>
      </c>
      <c r="Z459" s="155">
        <f t="shared" si="393"/>
        <v>0</v>
      </c>
      <c r="AA459" s="155">
        <f t="shared" si="393"/>
        <v>0</v>
      </c>
      <c r="AB459" s="155">
        <f t="shared" si="393"/>
        <v>0</v>
      </c>
      <c r="AC459" s="155">
        <f t="shared" si="393"/>
        <v>16172</v>
      </c>
      <c r="AD459" s="155">
        <f t="shared" si="393"/>
        <v>16172</v>
      </c>
      <c r="AE459" s="155">
        <f t="shared" si="393"/>
        <v>0</v>
      </c>
      <c r="AF459" s="155">
        <f t="shared" si="393"/>
        <v>0</v>
      </c>
      <c r="AG459" s="155">
        <f t="shared" si="393"/>
        <v>0</v>
      </c>
      <c r="AH459" s="155">
        <f t="shared" si="393"/>
        <v>0</v>
      </c>
      <c r="AI459" s="155">
        <f t="shared" si="393"/>
        <v>8000</v>
      </c>
      <c r="AJ459" s="155">
        <f t="shared" si="393"/>
        <v>8000</v>
      </c>
      <c r="AK459" s="155">
        <f t="shared" si="393"/>
        <v>0</v>
      </c>
      <c r="AL459" s="155">
        <f t="shared" si="393"/>
        <v>0</v>
      </c>
      <c r="AM459" s="155">
        <f t="shared" si="393"/>
        <v>0</v>
      </c>
      <c r="AN459" s="155">
        <f t="shared" si="393"/>
        <v>0</v>
      </c>
      <c r="AO459" s="199"/>
      <c r="AP459" s="199"/>
      <c r="AQ459" s="199"/>
      <c r="AR459" s="199"/>
      <c r="AS459" s="199"/>
      <c r="AT459" s="199"/>
      <c r="AU459" s="160"/>
      <c r="AV459" s="160">
        <v>39172</v>
      </c>
      <c r="AW459" s="160"/>
      <c r="AX459" s="160"/>
      <c r="AY459" s="160">
        <f>AY460/3</f>
        <v>704360.35233333334</v>
      </c>
      <c r="AZ459" s="145"/>
      <c r="BA459" s="145"/>
      <c r="BB459" s="160"/>
      <c r="BC459" s="160"/>
    </row>
    <row r="460" spans="1:55" s="161" customFormat="1" ht="15.75">
      <c r="A460" s="170" t="s">
        <v>50</v>
      </c>
      <c r="B460" s="158" t="str">
        <f>B501</f>
        <v>BAN DÂN TỘC TỈNH</v>
      </c>
      <c r="C460" s="171">
        <f t="shared" ref="C460:AT460" si="394">C501</f>
        <v>0</v>
      </c>
      <c r="D460" s="171">
        <f t="shared" si="394"/>
        <v>7300</v>
      </c>
      <c r="E460" s="171">
        <f t="shared" si="394"/>
        <v>7300</v>
      </c>
      <c r="F460" s="171"/>
      <c r="G460" s="171"/>
      <c r="H460" s="155">
        <f t="shared" si="394"/>
        <v>7300</v>
      </c>
      <c r="I460" s="155">
        <f t="shared" si="394"/>
        <v>7300</v>
      </c>
      <c r="J460" s="155">
        <f t="shared" si="394"/>
        <v>0</v>
      </c>
      <c r="K460" s="155">
        <f t="shared" si="394"/>
        <v>7300</v>
      </c>
      <c r="L460" s="155">
        <f t="shared" si="394"/>
        <v>7300</v>
      </c>
      <c r="M460" s="155">
        <f t="shared" si="394"/>
        <v>0</v>
      </c>
      <c r="N460" s="155">
        <f t="shared" si="394"/>
        <v>0</v>
      </c>
      <c r="O460" s="155">
        <f t="shared" si="394"/>
        <v>0</v>
      </c>
      <c r="P460" s="155">
        <f t="shared" si="394"/>
        <v>0</v>
      </c>
      <c r="Q460" s="155">
        <f t="shared" si="394"/>
        <v>0</v>
      </c>
      <c r="R460" s="155">
        <f t="shared" si="394"/>
        <v>0</v>
      </c>
      <c r="S460" s="155">
        <f t="shared" si="394"/>
        <v>0</v>
      </c>
      <c r="T460" s="155">
        <f t="shared" si="394"/>
        <v>0</v>
      </c>
      <c r="U460" s="155">
        <f t="shared" si="394"/>
        <v>0</v>
      </c>
      <c r="V460" s="155">
        <f t="shared" si="394"/>
        <v>0</v>
      </c>
      <c r="W460" s="155">
        <f t="shared" si="394"/>
        <v>7300</v>
      </c>
      <c r="X460" s="155">
        <f t="shared" si="394"/>
        <v>7300</v>
      </c>
      <c r="Y460" s="155">
        <f t="shared" si="394"/>
        <v>0</v>
      </c>
      <c r="Z460" s="155">
        <f t="shared" si="394"/>
        <v>0</v>
      </c>
      <c r="AA460" s="155">
        <f t="shared" si="394"/>
        <v>0</v>
      </c>
      <c r="AB460" s="155">
        <f t="shared" si="394"/>
        <v>0</v>
      </c>
      <c r="AC460" s="155">
        <f t="shared" si="394"/>
        <v>0</v>
      </c>
      <c r="AD460" s="155">
        <f t="shared" si="394"/>
        <v>0</v>
      </c>
      <c r="AE460" s="155">
        <f t="shared" si="394"/>
        <v>0</v>
      </c>
      <c r="AF460" s="155">
        <f t="shared" si="394"/>
        <v>0</v>
      </c>
      <c r="AG460" s="155">
        <f t="shared" si="394"/>
        <v>0</v>
      </c>
      <c r="AH460" s="155">
        <f t="shared" si="394"/>
        <v>0</v>
      </c>
      <c r="AI460" s="155">
        <f t="shared" si="394"/>
        <v>0</v>
      </c>
      <c r="AJ460" s="155">
        <f t="shared" si="394"/>
        <v>0</v>
      </c>
      <c r="AK460" s="155">
        <f t="shared" si="394"/>
        <v>0</v>
      </c>
      <c r="AL460" s="155">
        <f t="shared" si="394"/>
        <v>0</v>
      </c>
      <c r="AM460" s="155">
        <f t="shared" si="394"/>
        <v>0</v>
      </c>
      <c r="AN460" s="155">
        <f t="shared" si="394"/>
        <v>0</v>
      </c>
      <c r="AO460" s="171">
        <f t="shared" si="394"/>
        <v>0</v>
      </c>
      <c r="AP460" s="171">
        <f t="shared" si="394"/>
        <v>0</v>
      </c>
      <c r="AQ460" s="171">
        <f t="shared" si="394"/>
        <v>0</v>
      </c>
      <c r="AR460" s="171">
        <f t="shared" si="394"/>
        <v>0</v>
      </c>
      <c r="AS460" s="171">
        <f t="shared" si="394"/>
        <v>0</v>
      </c>
      <c r="AT460" s="171">
        <f t="shared" si="394"/>
        <v>0</v>
      </c>
      <c r="AU460" s="160"/>
      <c r="AV460" s="160">
        <v>7300</v>
      </c>
      <c r="AW460" s="160"/>
      <c r="AX460" s="160"/>
      <c r="AY460" s="160">
        <f>I455-417821</f>
        <v>2113081.057</v>
      </c>
      <c r="AZ460" s="145"/>
      <c r="BA460" s="145"/>
      <c r="BB460" s="160"/>
      <c r="BC460" s="160"/>
    </row>
    <row r="461" spans="1:55" s="161" customFormat="1" ht="15.75">
      <c r="A461" s="170" t="s">
        <v>51</v>
      </c>
      <c r="B461" s="158" t="str">
        <f>B505</f>
        <v>SỞ THÔNG TIN VÀ TRUYỀN THÔNG</v>
      </c>
      <c r="C461" s="171">
        <f t="shared" ref="C461:AT461" si="395">C505</f>
        <v>0</v>
      </c>
      <c r="D461" s="171">
        <f t="shared" si="395"/>
        <v>44131</v>
      </c>
      <c r="E461" s="171">
        <f t="shared" si="395"/>
        <v>44131</v>
      </c>
      <c r="F461" s="171"/>
      <c r="G461" s="171"/>
      <c r="H461" s="155">
        <f t="shared" si="395"/>
        <v>44131</v>
      </c>
      <c r="I461" s="155">
        <f t="shared" si="395"/>
        <v>44131</v>
      </c>
      <c r="J461" s="155">
        <f t="shared" si="395"/>
        <v>0</v>
      </c>
      <c r="K461" s="155">
        <f>K505</f>
        <v>44131</v>
      </c>
      <c r="L461" s="155">
        <f t="shared" si="395"/>
        <v>44131</v>
      </c>
      <c r="M461" s="155">
        <f t="shared" si="395"/>
        <v>0</v>
      </c>
      <c r="N461" s="155">
        <f t="shared" si="395"/>
        <v>0</v>
      </c>
      <c r="O461" s="155">
        <f t="shared" si="395"/>
        <v>0</v>
      </c>
      <c r="P461" s="155">
        <f t="shared" si="395"/>
        <v>0</v>
      </c>
      <c r="Q461" s="155">
        <f>Q505</f>
        <v>0</v>
      </c>
      <c r="R461" s="155">
        <f t="shared" ref="R461:AN461" si="396">R505</f>
        <v>0</v>
      </c>
      <c r="S461" s="155">
        <f t="shared" si="396"/>
        <v>0</v>
      </c>
      <c r="T461" s="155">
        <f t="shared" si="396"/>
        <v>0</v>
      </c>
      <c r="U461" s="155">
        <f t="shared" si="396"/>
        <v>0</v>
      </c>
      <c r="V461" s="155">
        <f t="shared" si="396"/>
        <v>0</v>
      </c>
      <c r="W461" s="155">
        <f t="shared" si="396"/>
        <v>15000</v>
      </c>
      <c r="X461" s="155">
        <f t="shared" si="396"/>
        <v>15000</v>
      </c>
      <c r="Y461" s="155">
        <f t="shared" si="396"/>
        <v>0</v>
      </c>
      <c r="Z461" s="155">
        <f t="shared" si="396"/>
        <v>0</v>
      </c>
      <c r="AA461" s="155">
        <f t="shared" si="396"/>
        <v>0</v>
      </c>
      <c r="AB461" s="155">
        <f t="shared" si="396"/>
        <v>0</v>
      </c>
      <c r="AC461" s="155">
        <f t="shared" si="396"/>
        <v>15000</v>
      </c>
      <c r="AD461" s="155">
        <f t="shared" si="396"/>
        <v>15000</v>
      </c>
      <c r="AE461" s="155">
        <f t="shared" si="396"/>
        <v>0</v>
      </c>
      <c r="AF461" s="155">
        <f t="shared" si="396"/>
        <v>0</v>
      </c>
      <c r="AG461" s="155">
        <f t="shared" si="396"/>
        <v>0</v>
      </c>
      <c r="AH461" s="155">
        <f t="shared" si="396"/>
        <v>0</v>
      </c>
      <c r="AI461" s="155">
        <f t="shared" si="396"/>
        <v>14131</v>
      </c>
      <c r="AJ461" s="155">
        <f t="shared" si="396"/>
        <v>14131</v>
      </c>
      <c r="AK461" s="155">
        <f t="shared" si="396"/>
        <v>0</v>
      </c>
      <c r="AL461" s="155">
        <f t="shared" si="396"/>
        <v>0</v>
      </c>
      <c r="AM461" s="155">
        <f t="shared" si="396"/>
        <v>0</v>
      </c>
      <c r="AN461" s="155">
        <f t="shared" si="396"/>
        <v>0</v>
      </c>
      <c r="AO461" s="171">
        <f t="shared" si="395"/>
        <v>0</v>
      </c>
      <c r="AP461" s="171">
        <f t="shared" si="395"/>
        <v>0</v>
      </c>
      <c r="AQ461" s="171">
        <f t="shared" si="395"/>
        <v>0</v>
      </c>
      <c r="AR461" s="171">
        <f t="shared" si="395"/>
        <v>0</v>
      </c>
      <c r="AS461" s="171">
        <f t="shared" si="395"/>
        <v>0</v>
      </c>
      <c r="AT461" s="171">
        <f t="shared" si="395"/>
        <v>0</v>
      </c>
      <c r="AU461" s="160"/>
      <c r="AV461" s="160">
        <v>44131</v>
      </c>
      <c r="AW461" s="160"/>
      <c r="AX461" s="160"/>
      <c r="AY461" s="160"/>
      <c r="AZ461" s="145"/>
      <c r="BA461" s="145"/>
      <c r="BB461" s="160"/>
      <c r="BC461" s="160"/>
    </row>
    <row r="462" spans="1:55" s="198" customFormat="1" ht="15.75">
      <c r="A462" s="194" t="s">
        <v>610</v>
      </c>
      <c r="B462" s="195" t="str">
        <f>B509</f>
        <v>ĐƠN VỊ CẤP HUYỆN</v>
      </c>
      <c r="C462" s="195">
        <f>C509</f>
        <v>0</v>
      </c>
      <c r="D462" s="196">
        <f t="shared" ref="C462:AT463" si="397">D509</f>
        <v>2603000.2018499998</v>
      </c>
      <c r="E462" s="196">
        <f t="shared" si="397"/>
        <v>2367534.1639999999</v>
      </c>
      <c r="F462" s="196">
        <f t="shared" si="397"/>
        <v>3947.3059999999996</v>
      </c>
      <c r="G462" s="196">
        <f t="shared" si="397"/>
        <v>3610.42</v>
      </c>
      <c r="H462" s="196">
        <f t="shared" si="397"/>
        <v>2432353.0698499996</v>
      </c>
      <c r="I462" s="196">
        <f t="shared" si="397"/>
        <v>2300314.057</v>
      </c>
      <c r="J462" s="196">
        <f t="shared" si="397"/>
        <v>132039.01285</v>
      </c>
      <c r="K462" s="196">
        <f t="shared" si="397"/>
        <v>826978.9</v>
      </c>
      <c r="L462" s="196">
        <f t="shared" si="397"/>
        <v>769478.9</v>
      </c>
      <c r="M462" s="196">
        <f>M509</f>
        <v>57500</v>
      </c>
      <c r="N462" s="196">
        <f t="shared" si="397"/>
        <v>1605374.1698499999</v>
      </c>
      <c r="O462" s="196">
        <f t="shared" si="397"/>
        <v>1530835.1570000001</v>
      </c>
      <c r="P462" s="196">
        <f>P509</f>
        <v>74539.012849999999</v>
      </c>
      <c r="Q462" s="196">
        <f t="shared" si="397"/>
        <v>413831.35699999996</v>
      </c>
      <c r="R462" s="196">
        <f t="shared" si="397"/>
        <v>409864.67999999993</v>
      </c>
      <c r="S462" s="196">
        <f>S509</f>
        <v>3966.6769999999997</v>
      </c>
      <c r="T462" s="196">
        <f>T509</f>
        <v>0</v>
      </c>
      <c r="U462" s="196">
        <f t="shared" si="397"/>
        <v>0</v>
      </c>
      <c r="V462" s="196">
        <f t="shared" si="397"/>
        <v>0</v>
      </c>
      <c r="W462" s="196">
        <f>W509</f>
        <v>623883.92000000004</v>
      </c>
      <c r="X462" s="196">
        <f t="shared" si="397"/>
        <v>248641.22000000003</v>
      </c>
      <c r="Y462" s="196">
        <f t="shared" si="397"/>
        <v>375242.7</v>
      </c>
      <c r="Z462" s="196">
        <f t="shared" si="397"/>
        <v>34258</v>
      </c>
      <c r="AA462" s="196">
        <f t="shared" si="397"/>
        <v>34258</v>
      </c>
      <c r="AB462" s="196">
        <f t="shared" si="397"/>
        <v>0</v>
      </c>
      <c r="AC462" s="196">
        <f t="shared" si="397"/>
        <v>672247.8</v>
      </c>
      <c r="AD462" s="196">
        <f t="shared" si="397"/>
        <v>70125</v>
      </c>
      <c r="AE462" s="196">
        <f t="shared" si="397"/>
        <v>602122.80000000005</v>
      </c>
      <c r="AF462" s="196">
        <f t="shared" si="397"/>
        <v>23242</v>
      </c>
      <c r="AG462" s="196">
        <f t="shared" si="397"/>
        <v>23242</v>
      </c>
      <c r="AH462" s="196">
        <f t="shared" si="397"/>
        <v>0</v>
      </c>
      <c r="AI462" s="196">
        <f t="shared" si="397"/>
        <v>590350.79</v>
      </c>
      <c r="AJ462" s="196">
        <f t="shared" si="397"/>
        <v>40848</v>
      </c>
      <c r="AK462" s="196">
        <f t="shared" si="397"/>
        <v>549502.79</v>
      </c>
      <c r="AL462" s="196">
        <f t="shared" si="397"/>
        <v>0</v>
      </c>
      <c r="AM462" s="196">
        <f t="shared" si="397"/>
        <v>0</v>
      </c>
      <c r="AN462" s="196">
        <f t="shared" si="397"/>
        <v>0</v>
      </c>
      <c r="AO462" s="200" t="e">
        <f t="shared" si="397"/>
        <v>#REF!</v>
      </c>
      <c r="AP462" s="200" t="e">
        <f t="shared" si="397"/>
        <v>#REF!</v>
      </c>
      <c r="AQ462" s="200" t="e">
        <f t="shared" si="397"/>
        <v>#REF!</v>
      </c>
      <c r="AR462" s="200" t="e">
        <f t="shared" si="397"/>
        <v>#REF!</v>
      </c>
      <c r="AS462" s="200" t="e">
        <f t="shared" si="397"/>
        <v>#REF!</v>
      </c>
      <c r="AT462" s="200" t="e">
        <f t="shared" si="397"/>
        <v>#REF!</v>
      </c>
      <c r="AU462" s="201"/>
      <c r="AV462" s="197">
        <f>2300314</f>
        <v>2300314</v>
      </c>
      <c r="AW462" s="197"/>
      <c r="AX462" s="197"/>
      <c r="AY462" s="197">
        <f>AZ461/3</f>
        <v>0</v>
      </c>
      <c r="AZ462" s="145"/>
      <c r="BA462" s="145"/>
      <c r="BB462" s="197"/>
      <c r="BC462" s="197"/>
    </row>
    <row r="463" spans="1:55" s="161" customFormat="1" ht="15.75">
      <c r="A463" s="170" t="s">
        <v>20</v>
      </c>
      <c r="B463" s="158" t="str">
        <f>B510</f>
        <v>THÀNH PHỐ ĐIỆN BIÊN PHỦ</v>
      </c>
      <c r="C463" s="171">
        <f t="shared" si="397"/>
        <v>0</v>
      </c>
      <c r="D463" s="155">
        <f t="shared" si="397"/>
        <v>138789.4</v>
      </c>
      <c r="E463" s="155">
        <f t="shared" si="397"/>
        <v>73213.399999999994</v>
      </c>
      <c r="F463" s="155"/>
      <c r="G463" s="155"/>
      <c r="H463" s="155">
        <f t="shared" si="397"/>
        <v>130712.9</v>
      </c>
      <c r="I463" s="155">
        <f t="shared" si="397"/>
        <v>73212.899999999994</v>
      </c>
      <c r="J463" s="155">
        <f t="shared" si="397"/>
        <v>57500</v>
      </c>
      <c r="K463" s="155">
        <f t="shared" si="397"/>
        <v>90658</v>
      </c>
      <c r="L463" s="155">
        <f t="shared" si="397"/>
        <v>33158</v>
      </c>
      <c r="M463" s="155">
        <f t="shared" si="397"/>
        <v>57500</v>
      </c>
      <c r="N463" s="155">
        <f t="shared" si="397"/>
        <v>40054.9</v>
      </c>
      <c r="O463" s="155">
        <f t="shared" si="397"/>
        <v>40054.9</v>
      </c>
      <c r="P463" s="155">
        <f t="shared" si="397"/>
        <v>0</v>
      </c>
      <c r="Q463" s="155">
        <f t="shared" si="397"/>
        <v>33158</v>
      </c>
      <c r="R463" s="155">
        <f t="shared" si="397"/>
        <v>33158</v>
      </c>
      <c r="S463" s="155">
        <f t="shared" si="397"/>
        <v>0</v>
      </c>
      <c r="T463" s="155">
        <f t="shared" si="397"/>
        <v>0</v>
      </c>
      <c r="U463" s="155">
        <f t="shared" si="397"/>
        <v>0</v>
      </c>
      <c r="V463" s="155">
        <f t="shared" si="397"/>
        <v>0</v>
      </c>
      <c r="W463" s="155">
        <f t="shared" si="397"/>
        <v>15836.7</v>
      </c>
      <c r="X463" s="155">
        <f t="shared" si="397"/>
        <v>0</v>
      </c>
      <c r="Y463" s="155">
        <f t="shared" si="397"/>
        <v>15836.7</v>
      </c>
      <c r="Z463" s="155">
        <f t="shared" si="397"/>
        <v>34258</v>
      </c>
      <c r="AA463" s="155">
        <f t="shared" si="397"/>
        <v>34258</v>
      </c>
      <c r="AB463" s="155">
        <f t="shared" si="397"/>
        <v>0</v>
      </c>
      <c r="AC463" s="155">
        <f t="shared" si="397"/>
        <v>12087</v>
      </c>
      <c r="AD463" s="155">
        <f t="shared" si="397"/>
        <v>0</v>
      </c>
      <c r="AE463" s="155">
        <f t="shared" si="397"/>
        <v>12087</v>
      </c>
      <c r="AF463" s="155">
        <f t="shared" si="397"/>
        <v>23242</v>
      </c>
      <c r="AG463" s="155">
        <f t="shared" si="397"/>
        <v>23242</v>
      </c>
      <c r="AH463" s="155">
        <f t="shared" si="397"/>
        <v>0</v>
      </c>
      <c r="AI463" s="155">
        <f t="shared" si="397"/>
        <v>12131.2</v>
      </c>
      <c r="AJ463" s="155">
        <f t="shared" si="397"/>
        <v>0</v>
      </c>
      <c r="AK463" s="155">
        <f t="shared" si="397"/>
        <v>12131.2</v>
      </c>
      <c r="AL463" s="155">
        <f t="shared" si="397"/>
        <v>0</v>
      </c>
      <c r="AM463" s="155">
        <f t="shared" si="397"/>
        <v>0</v>
      </c>
      <c r="AN463" s="155">
        <f t="shared" si="397"/>
        <v>0</v>
      </c>
      <c r="AO463" s="155">
        <f t="shared" si="397"/>
        <v>0</v>
      </c>
      <c r="AP463" s="155">
        <f t="shared" si="397"/>
        <v>0</v>
      </c>
      <c r="AQ463" s="155">
        <f t="shared" si="397"/>
        <v>0</v>
      </c>
      <c r="AR463" s="155">
        <f t="shared" si="397"/>
        <v>0</v>
      </c>
      <c r="AS463" s="155">
        <f t="shared" si="397"/>
        <v>0</v>
      </c>
      <c r="AT463" s="155">
        <f t="shared" si="397"/>
        <v>0</v>
      </c>
      <c r="AU463" s="131"/>
      <c r="AV463" s="160">
        <f>I463/$I$462*100</f>
        <v>3.1827349738270976</v>
      </c>
      <c r="AW463" s="160">
        <f>AV463*$AY$459/100</f>
        <v>22417.923275484769</v>
      </c>
      <c r="AX463" s="160"/>
      <c r="AY463" s="160"/>
      <c r="AZ463" s="145"/>
      <c r="BA463" s="145"/>
      <c r="BB463" s="160"/>
      <c r="BC463" s="160"/>
    </row>
    <row r="464" spans="1:55" s="161" customFormat="1" ht="15.75">
      <c r="A464" s="170" t="s">
        <v>674</v>
      </c>
      <c r="B464" s="158" t="str">
        <f>B566</f>
        <v xml:space="preserve">Vốn đối ứng CĐNSĐP 5%  </v>
      </c>
      <c r="C464" s="171">
        <f t="shared" ref="C464:AT465" si="398">C566</f>
        <v>0</v>
      </c>
      <c r="D464" s="155">
        <f>D566</f>
        <v>0</v>
      </c>
      <c r="E464" s="155">
        <f t="shared" si="398"/>
        <v>0</v>
      </c>
      <c r="F464" s="155"/>
      <c r="G464" s="155"/>
      <c r="H464" s="155">
        <f t="shared" si="398"/>
        <v>0</v>
      </c>
      <c r="I464" s="155">
        <f t="shared" si="398"/>
        <v>0</v>
      </c>
      <c r="J464" s="155">
        <f t="shared" si="398"/>
        <v>0</v>
      </c>
      <c r="K464" s="155">
        <f t="shared" si="398"/>
        <v>0</v>
      </c>
      <c r="L464" s="155">
        <f t="shared" si="398"/>
        <v>0</v>
      </c>
      <c r="M464" s="155">
        <f t="shared" si="398"/>
        <v>0</v>
      </c>
      <c r="N464" s="155">
        <f t="shared" si="398"/>
        <v>0</v>
      </c>
      <c r="O464" s="155">
        <f t="shared" si="398"/>
        <v>0</v>
      </c>
      <c r="P464" s="155">
        <f t="shared" si="398"/>
        <v>0</v>
      </c>
      <c r="Q464" s="155">
        <f t="shared" si="398"/>
        <v>0</v>
      </c>
      <c r="R464" s="155">
        <f>R566</f>
        <v>0</v>
      </c>
      <c r="S464" s="155">
        <f t="shared" si="398"/>
        <v>0</v>
      </c>
      <c r="T464" s="155">
        <f t="shared" si="398"/>
        <v>0</v>
      </c>
      <c r="U464" s="155">
        <f t="shared" si="398"/>
        <v>0</v>
      </c>
      <c r="V464" s="155">
        <f t="shared" si="398"/>
        <v>0</v>
      </c>
      <c r="W464" s="155">
        <f t="shared" si="398"/>
        <v>0</v>
      </c>
      <c r="X464" s="155">
        <f t="shared" si="398"/>
        <v>0</v>
      </c>
      <c r="Y464" s="155">
        <f t="shared" si="398"/>
        <v>0</v>
      </c>
      <c r="Z464" s="155">
        <f t="shared" si="398"/>
        <v>0</v>
      </c>
      <c r="AA464" s="155">
        <f t="shared" si="398"/>
        <v>0</v>
      </c>
      <c r="AB464" s="155">
        <f t="shared" si="398"/>
        <v>0</v>
      </c>
      <c r="AC464" s="155">
        <f t="shared" si="398"/>
        <v>0</v>
      </c>
      <c r="AD464" s="155">
        <f t="shared" si="398"/>
        <v>0</v>
      </c>
      <c r="AE464" s="155">
        <f t="shared" si="398"/>
        <v>0</v>
      </c>
      <c r="AF464" s="155">
        <f t="shared" si="398"/>
        <v>0</v>
      </c>
      <c r="AG464" s="155">
        <f t="shared" si="398"/>
        <v>0</v>
      </c>
      <c r="AH464" s="155">
        <f t="shared" si="398"/>
        <v>0</v>
      </c>
      <c r="AI464" s="155">
        <f t="shared" si="398"/>
        <v>0</v>
      </c>
      <c r="AJ464" s="155">
        <f t="shared" si="398"/>
        <v>0</v>
      </c>
      <c r="AK464" s="155">
        <f t="shared" si="398"/>
        <v>0</v>
      </c>
      <c r="AL464" s="155">
        <f t="shared" si="398"/>
        <v>0</v>
      </c>
      <c r="AM464" s="155">
        <f t="shared" si="398"/>
        <v>0</v>
      </c>
      <c r="AN464" s="155">
        <f t="shared" si="398"/>
        <v>0</v>
      </c>
      <c r="AO464" s="155">
        <f t="shared" si="398"/>
        <v>0</v>
      </c>
      <c r="AP464" s="155">
        <f t="shared" si="398"/>
        <v>0</v>
      </c>
      <c r="AQ464" s="155">
        <f t="shared" si="398"/>
        <v>0</v>
      </c>
      <c r="AR464" s="155">
        <f t="shared" si="398"/>
        <v>0</v>
      </c>
      <c r="AS464" s="155">
        <f t="shared" si="398"/>
        <v>0</v>
      </c>
      <c r="AT464" s="155">
        <f t="shared" si="398"/>
        <v>0</v>
      </c>
      <c r="AU464" s="155"/>
      <c r="AV464" s="160">
        <f t="shared" ref="AV464:AV482" si="399">I464/$I$462*100</f>
        <v>0</v>
      </c>
      <c r="AW464" s="160">
        <f t="shared" ref="AW464:AW482" si="400">AV464*$AY$459/100</f>
        <v>0</v>
      </c>
      <c r="AX464" s="160"/>
      <c r="AY464" s="160"/>
      <c r="AZ464" s="145"/>
      <c r="BA464" s="145"/>
      <c r="BB464" s="160"/>
      <c r="BC464" s="160"/>
    </row>
    <row r="465" spans="1:55" s="161" customFormat="1" ht="15.75">
      <c r="A465" s="170" t="s">
        <v>48</v>
      </c>
      <c r="B465" s="158" t="str">
        <f>B567</f>
        <v>HUYỆN ĐIỆN BIÊN</v>
      </c>
      <c r="C465" s="171">
        <f t="shared" si="398"/>
        <v>0</v>
      </c>
      <c r="D465" s="155">
        <f t="shared" si="398"/>
        <v>196755.20500000002</v>
      </c>
      <c r="E465" s="155">
        <f t="shared" si="398"/>
        <v>184862.1</v>
      </c>
      <c r="F465" s="155"/>
      <c r="G465" s="155"/>
      <c r="H465" s="155">
        <f t="shared" si="398"/>
        <v>191755.20500000002</v>
      </c>
      <c r="I465" s="155">
        <f t="shared" si="398"/>
        <v>184862.1</v>
      </c>
      <c r="J465" s="155">
        <f t="shared" si="398"/>
        <v>6893.1049999999996</v>
      </c>
      <c r="K465" s="155">
        <f t="shared" si="398"/>
        <v>47000</v>
      </c>
      <c r="L465" s="155">
        <f t="shared" si="398"/>
        <v>47000</v>
      </c>
      <c r="M465" s="155">
        <f t="shared" si="398"/>
        <v>0</v>
      </c>
      <c r="N465" s="155">
        <f t="shared" si="398"/>
        <v>144755.20499999999</v>
      </c>
      <c r="O465" s="155">
        <f>O567</f>
        <v>137862.09999999998</v>
      </c>
      <c r="P465" s="155">
        <f t="shared" si="398"/>
        <v>6893.1049999999996</v>
      </c>
      <c r="Q465" s="155">
        <f t="shared" si="398"/>
        <v>32900</v>
      </c>
      <c r="R465" s="155">
        <f t="shared" si="398"/>
        <v>32900</v>
      </c>
      <c r="S465" s="155">
        <f t="shared" si="398"/>
        <v>0</v>
      </c>
      <c r="T465" s="155">
        <f t="shared" si="398"/>
        <v>0</v>
      </c>
      <c r="U465" s="155">
        <f t="shared" si="398"/>
        <v>0</v>
      </c>
      <c r="V465" s="155">
        <f t="shared" si="398"/>
        <v>0</v>
      </c>
      <c r="W465" s="155">
        <f t="shared" si="398"/>
        <v>48280</v>
      </c>
      <c r="X465" s="155">
        <f t="shared" si="398"/>
        <v>14100</v>
      </c>
      <c r="Y465" s="155">
        <f t="shared" si="398"/>
        <v>34180</v>
      </c>
      <c r="Z465" s="155">
        <f t="shared" si="398"/>
        <v>0</v>
      </c>
      <c r="AA465" s="155">
        <f t="shared" si="398"/>
        <v>0</v>
      </c>
      <c r="AB465" s="155">
        <f t="shared" si="398"/>
        <v>0</v>
      </c>
      <c r="AC465" s="155">
        <f t="shared" si="398"/>
        <v>50954.1</v>
      </c>
      <c r="AD465" s="155">
        <f t="shared" si="398"/>
        <v>0</v>
      </c>
      <c r="AE465" s="155">
        <f t="shared" si="398"/>
        <v>50954.1</v>
      </c>
      <c r="AF465" s="155">
        <f t="shared" si="398"/>
        <v>0</v>
      </c>
      <c r="AG465" s="155">
        <f t="shared" si="398"/>
        <v>0</v>
      </c>
      <c r="AH465" s="155">
        <f t="shared" si="398"/>
        <v>0</v>
      </c>
      <c r="AI465" s="155">
        <f t="shared" si="398"/>
        <v>52728</v>
      </c>
      <c r="AJ465" s="155">
        <f t="shared" si="398"/>
        <v>0</v>
      </c>
      <c r="AK465" s="155">
        <f t="shared" si="398"/>
        <v>52728</v>
      </c>
      <c r="AL465" s="155">
        <f t="shared" si="398"/>
        <v>0</v>
      </c>
      <c r="AM465" s="155">
        <f t="shared" si="398"/>
        <v>0</v>
      </c>
      <c r="AN465" s="155">
        <f t="shared" si="398"/>
        <v>0</v>
      </c>
      <c r="AO465" s="171">
        <f t="shared" si="398"/>
        <v>0</v>
      </c>
      <c r="AP465" s="171">
        <f t="shared" si="398"/>
        <v>0</v>
      </c>
      <c r="AQ465" s="171">
        <f t="shared" si="398"/>
        <v>0</v>
      </c>
      <c r="AR465" s="171">
        <f t="shared" si="398"/>
        <v>0</v>
      </c>
      <c r="AS465" s="171">
        <f t="shared" si="398"/>
        <v>0</v>
      </c>
      <c r="AT465" s="171">
        <f t="shared" si="398"/>
        <v>0</v>
      </c>
      <c r="AU465" s="131"/>
      <c r="AV465" s="160">
        <f t="shared" si="399"/>
        <v>8.0363852682399184</v>
      </c>
      <c r="AW465" s="160">
        <f t="shared" si="400"/>
        <v>56605.111590238783</v>
      </c>
      <c r="AX465" s="160"/>
      <c r="AY465" s="160"/>
      <c r="AZ465" s="145"/>
      <c r="BA465" s="145"/>
      <c r="BB465" s="160"/>
      <c r="BC465" s="160"/>
    </row>
    <row r="466" spans="1:55" s="161" customFormat="1" ht="47.25">
      <c r="A466" s="170" t="s">
        <v>674</v>
      </c>
      <c r="B466" s="158" t="str">
        <f>B681</f>
        <v xml:space="preserve">Vốn đối ứng CĐNSĐP 5% cấp huyện </v>
      </c>
      <c r="C466" s="158">
        <f t="shared" ref="C466:AT467" si="401">C681</f>
        <v>0</v>
      </c>
      <c r="D466" s="155">
        <f t="shared" si="401"/>
        <v>6893.1049999999996</v>
      </c>
      <c r="E466" s="155">
        <f t="shared" si="401"/>
        <v>0</v>
      </c>
      <c r="F466" s="166"/>
      <c r="G466" s="166"/>
      <c r="H466" s="155">
        <f t="shared" si="401"/>
        <v>6893.1049999999996</v>
      </c>
      <c r="I466" s="155">
        <f t="shared" si="401"/>
        <v>0</v>
      </c>
      <c r="J466" s="155">
        <f t="shared" si="401"/>
        <v>6893.1049999999996</v>
      </c>
      <c r="K466" s="155">
        <f t="shared" si="401"/>
        <v>0</v>
      </c>
      <c r="L466" s="155">
        <f t="shared" si="401"/>
        <v>0</v>
      </c>
      <c r="M466" s="155">
        <f t="shared" si="401"/>
        <v>0</v>
      </c>
      <c r="N466" s="155">
        <f t="shared" si="401"/>
        <v>6893.1049999999996</v>
      </c>
      <c r="O466" s="155">
        <f t="shared" si="401"/>
        <v>0</v>
      </c>
      <c r="P466" s="155">
        <f t="shared" si="401"/>
        <v>6893.1049999999996</v>
      </c>
      <c r="Q466" s="155">
        <f t="shared" si="401"/>
        <v>0</v>
      </c>
      <c r="R466" s="155">
        <f t="shared" si="401"/>
        <v>0</v>
      </c>
      <c r="S466" s="155">
        <f t="shared" si="401"/>
        <v>0</v>
      </c>
      <c r="T466" s="155">
        <f t="shared" si="401"/>
        <v>0</v>
      </c>
      <c r="U466" s="155">
        <f t="shared" si="401"/>
        <v>0</v>
      </c>
      <c r="V466" s="155">
        <f t="shared" si="401"/>
        <v>0</v>
      </c>
      <c r="W466" s="155">
        <f t="shared" si="401"/>
        <v>0</v>
      </c>
      <c r="X466" s="155">
        <f t="shared" si="401"/>
        <v>0</v>
      </c>
      <c r="Y466" s="155">
        <f t="shared" si="401"/>
        <v>0</v>
      </c>
      <c r="Z466" s="155">
        <f t="shared" si="401"/>
        <v>0</v>
      </c>
      <c r="AA466" s="155">
        <f t="shared" si="401"/>
        <v>0</v>
      </c>
      <c r="AB466" s="155">
        <f t="shared" si="401"/>
        <v>0</v>
      </c>
      <c r="AC466" s="155">
        <f t="shared" si="401"/>
        <v>0</v>
      </c>
      <c r="AD466" s="155">
        <f t="shared" si="401"/>
        <v>0</v>
      </c>
      <c r="AE466" s="155">
        <f t="shared" si="401"/>
        <v>0</v>
      </c>
      <c r="AF466" s="155">
        <f t="shared" si="401"/>
        <v>0</v>
      </c>
      <c r="AG466" s="155">
        <f t="shared" si="401"/>
        <v>0</v>
      </c>
      <c r="AH466" s="155">
        <f t="shared" si="401"/>
        <v>0</v>
      </c>
      <c r="AI466" s="155">
        <f t="shared" si="401"/>
        <v>0</v>
      </c>
      <c r="AJ466" s="155">
        <f t="shared" si="401"/>
        <v>0</v>
      </c>
      <c r="AK466" s="155">
        <f t="shared" si="401"/>
        <v>0</v>
      </c>
      <c r="AL466" s="155">
        <f t="shared" si="401"/>
        <v>0</v>
      </c>
      <c r="AM466" s="155">
        <f t="shared" si="401"/>
        <v>0</v>
      </c>
      <c r="AN466" s="155">
        <f t="shared" si="401"/>
        <v>0</v>
      </c>
      <c r="AO466" s="155">
        <f t="shared" si="401"/>
        <v>0</v>
      </c>
      <c r="AP466" s="155">
        <f t="shared" si="401"/>
        <v>0</v>
      </c>
      <c r="AQ466" s="155">
        <f t="shared" si="401"/>
        <v>0</v>
      </c>
      <c r="AR466" s="155">
        <f t="shared" si="401"/>
        <v>0</v>
      </c>
      <c r="AS466" s="155">
        <f t="shared" si="401"/>
        <v>0</v>
      </c>
      <c r="AT466" s="155">
        <f t="shared" si="401"/>
        <v>0</v>
      </c>
      <c r="AU466" s="166" t="str">
        <f>AU681</f>
        <v>Vốn đối ứng CĐNSĐP 5% là 6.893  triệu đồng do huyện Điện Biên bố trí</v>
      </c>
      <c r="AV466" s="160">
        <f t="shared" si="399"/>
        <v>0</v>
      </c>
      <c r="AW466" s="160">
        <f t="shared" si="400"/>
        <v>0</v>
      </c>
      <c r="AX466" s="160"/>
      <c r="AY466" s="160"/>
      <c r="AZ466" s="145"/>
      <c r="BA466" s="145"/>
      <c r="BB466" s="160"/>
      <c r="BC466" s="160"/>
    </row>
    <row r="467" spans="1:55" s="161" customFormat="1" ht="15.75">
      <c r="A467" s="170" t="s">
        <v>49</v>
      </c>
      <c r="B467" s="158" t="str">
        <f>B682</f>
        <v>HUYỆN TUẦN GIÁO</v>
      </c>
      <c r="C467" s="171">
        <f t="shared" si="401"/>
        <v>0</v>
      </c>
      <c r="D467" s="155">
        <f t="shared" si="401"/>
        <v>382767.85485</v>
      </c>
      <c r="E467" s="155">
        <f t="shared" si="401"/>
        <v>347320.06400000001</v>
      </c>
      <c r="F467" s="155"/>
      <c r="G467" s="155"/>
      <c r="H467" s="155">
        <f t="shared" si="401"/>
        <v>330804.95185000001</v>
      </c>
      <c r="I467" s="155">
        <f t="shared" si="401"/>
        <v>318230.09700000001</v>
      </c>
      <c r="J467" s="155">
        <f t="shared" si="401"/>
        <v>12574.854850000002</v>
      </c>
      <c r="K467" s="155">
        <f t="shared" si="401"/>
        <v>66733</v>
      </c>
      <c r="L467" s="155">
        <f t="shared" si="401"/>
        <v>66733</v>
      </c>
      <c r="M467" s="155">
        <f t="shared" si="401"/>
        <v>0</v>
      </c>
      <c r="N467" s="155">
        <f t="shared" si="401"/>
        <v>264071.95185000001</v>
      </c>
      <c r="O467" s="155">
        <f t="shared" si="401"/>
        <v>251497.09700000001</v>
      </c>
      <c r="P467" s="155">
        <f t="shared" si="401"/>
        <v>12574.854850000002</v>
      </c>
      <c r="Q467" s="155">
        <f t="shared" si="401"/>
        <v>1257.1469999999999</v>
      </c>
      <c r="R467" s="155">
        <f t="shared" si="401"/>
        <v>0</v>
      </c>
      <c r="S467" s="155">
        <f t="shared" si="401"/>
        <v>1257.1469999999999</v>
      </c>
      <c r="T467" s="155">
        <f t="shared" si="401"/>
        <v>0</v>
      </c>
      <c r="U467" s="155">
        <f t="shared" si="401"/>
        <v>0</v>
      </c>
      <c r="V467" s="155">
        <f t="shared" si="401"/>
        <v>0</v>
      </c>
      <c r="W467" s="155">
        <f t="shared" si="401"/>
        <v>99375</v>
      </c>
      <c r="X467" s="155">
        <f t="shared" si="401"/>
        <v>22000</v>
      </c>
      <c r="Y467" s="155">
        <f t="shared" si="401"/>
        <v>77375</v>
      </c>
      <c r="Z467" s="155">
        <f t="shared" si="401"/>
        <v>0</v>
      </c>
      <c r="AA467" s="155">
        <f t="shared" si="401"/>
        <v>0</v>
      </c>
      <c r="AB467" s="155">
        <f t="shared" si="401"/>
        <v>0</v>
      </c>
      <c r="AC467" s="155">
        <f t="shared" si="401"/>
        <v>121436</v>
      </c>
      <c r="AD467" s="155">
        <f t="shared" si="401"/>
        <v>23000</v>
      </c>
      <c r="AE467" s="155">
        <f t="shared" si="401"/>
        <v>98436</v>
      </c>
      <c r="AF467" s="155">
        <f t="shared" si="401"/>
        <v>0</v>
      </c>
      <c r="AG467" s="155">
        <f t="shared" si="401"/>
        <v>0</v>
      </c>
      <c r="AH467" s="155">
        <f t="shared" si="401"/>
        <v>0</v>
      </c>
      <c r="AI467" s="155">
        <f t="shared" si="401"/>
        <v>96161.95</v>
      </c>
      <c r="AJ467" s="155">
        <f t="shared" si="401"/>
        <v>21733</v>
      </c>
      <c r="AK467" s="155">
        <f t="shared" si="401"/>
        <v>74428.95</v>
      </c>
      <c r="AL467" s="155">
        <f t="shared" si="401"/>
        <v>0</v>
      </c>
      <c r="AM467" s="155">
        <f t="shared" si="401"/>
        <v>0</v>
      </c>
      <c r="AN467" s="155">
        <f t="shared" si="401"/>
        <v>0</v>
      </c>
      <c r="AO467" s="155">
        <f t="shared" si="401"/>
        <v>0</v>
      </c>
      <c r="AP467" s="155">
        <f t="shared" si="401"/>
        <v>0</v>
      </c>
      <c r="AQ467" s="155">
        <f t="shared" si="401"/>
        <v>0</v>
      </c>
      <c r="AR467" s="155">
        <f t="shared" si="401"/>
        <v>0</v>
      </c>
      <c r="AS467" s="155">
        <f t="shared" si="401"/>
        <v>0</v>
      </c>
      <c r="AT467" s="155">
        <f t="shared" si="401"/>
        <v>0</v>
      </c>
      <c r="AU467" s="131"/>
      <c r="AV467" s="160">
        <f t="shared" si="399"/>
        <v>13.834202161726825</v>
      </c>
      <c r="AW467" s="160">
        <f t="shared" si="400"/>
        <v>97442.63508884469</v>
      </c>
      <c r="AX467" s="160"/>
      <c r="AY467" s="160">
        <f t="shared" ref="AY467:AY476" si="402">5%*O467</f>
        <v>12574.854850000002</v>
      </c>
      <c r="AZ467" s="145"/>
      <c r="BA467" s="145"/>
      <c r="BB467" s="160"/>
      <c r="BC467" s="160"/>
    </row>
    <row r="468" spans="1:55" s="161" customFormat="1" ht="47.25">
      <c r="A468" s="170" t="s">
        <v>674</v>
      </c>
      <c r="B468" s="158" t="str">
        <f>B777</f>
        <v xml:space="preserve">Vốn đối ứng CĐNSĐP 5% cấp huyện </v>
      </c>
      <c r="C468" s="158">
        <f t="shared" ref="C468:AU469" si="403">C777</f>
        <v>0</v>
      </c>
      <c r="D468" s="155">
        <f t="shared" si="403"/>
        <v>12574.854850000002</v>
      </c>
      <c r="E468" s="155">
        <f t="shared" si="403"/>
        <v>0</v>
      </c>
      <c r="F468" s="155">
        <f t="shared" si="403"/>
        <v>0</v>
      </c>
      <c r="G468" s="155">
        <f t="shared" si="403"/>
        <v>0</v>
      </c>
      <c r="H468" s="155">
        <f t="shared" si="403"/>
        <v>12574.854850000002</v>
      </c>
      <c r="I468" s="155">
        <f t="shared" si="403"/>
        <v>0</v>
      </c>
      <c r="J468" s="155">
        <f t="shared" si="403"/>
        <v>12574.854850000002</v>
      </c>
      <c r="K468" s="155">
        <f t="shared" si="403"/>
        <v>0</v>
      </c>
      <c r="L468" s="155">
        <f t="shared" si="403"/>
        <v>0</v>
      </c>
      <c r="M468" s="155">
        <f t="shared" si="403"/>
        <v>0</v>
      </c>
      <c r="N468" s="155">
        <f t="shared" si="403"/>
        <v>12574.854850000002</v>
      </c>
      <c r="O468" s="155">
        <f t="shared" si="403"/>
        <v>0</v>
      </c>
      <c r="P468" s="155">
        <f t="shared" si="403"/>
        <v>12574.854850000002</v>
      </c>
      <c r="Q468" s="155">
        <f t="shared" si="403"/>
        <v>0</v>
      </c>
      <c r="R468" s="155">
        <f t="shared" si="403"/>
        <v>0</v>
      </c>
      <c r="S468" s="155">
        <f t="shared" si="403"/>
        <v>0</v>
      </c>
      <c r="T468" s="155">
        <f t="shared" si="403"/>
        <v>0</v>
      </c>
      <c r="U468" s="155">
        <f t="shared" si="403"/>
        <v>0</v>
      </c>
      <c r="V468" s="155">
        <f t="shared" si="403"/>
        <v>0</v>
      </c>
      <c r="W468" s="155">
        <f t="shared" si="403"/>
        <v>0</v>
      </c>
      <c r="X468" s="155">
        <f t="shared" si="403"/>
        <v>0</v>
      </c>
      <c r="Y468" s="155">
        <f t="shared" si="403"/>
        <v>0</v>
      </c>
      <c r="Z468" s="155">
        <f t="shared" si="403"/>
        <v>0</v>
      </c>
      <c r="AA468" s="155">
        <f t="shared" si="403"/>
        <v>0</v>
      </c>
      <c r="AB468" s="155">
        <f t="shared" si="403"/>
        <v>0</v>
      </c>
      <c r="AC468" s="155">
        <f t="shared" si="403"/>
        <v>0</v>
      </c>
      <c r="AD468" s="155">
        <f t="shared" si="403"/>
        <v>0</v>
      </c>
      <c r="AE468" s="155">
        <f t="shared" si="403"/>
        <v>0</v>
      </c>
      <c r="AF468" s="155">
        <f t="shared" si="403"/>
        <v>0</v>
      </c>
      <c r="AG468" s="155">
        <f t="shared" si="403"/>
        <v>0</v>
      </c>
      <c r="AH468" s="155">
        <f t="shared" si="403"/>
        <v>0</v>
      </c>
      <c r="AI468" s="155">
        <f t="shared" si="403"/>
        <v>0</v>
      </c>
      <c r="AJ468" s="155">
        <f t="shared" si="403"/>
        <v>0</v>
      </c>
      <c r="AK468" s="155">
        <f t="shared" si="403"/>
        <v>0</v>
      </c>
      <c r="AL468" s="155">
        <f t="shared" si="403"/>
        <v>0</v>
      </c>
      <c r="AM468" s="155">
        <f t="shared" si="403"/>
        <v>0</v>
      </c>
      <c r="AN468" s="155">
        <f t="shared" si="403"/>
        <v>0</v>
      </c>
      <c r="AO468" s="155">
        <f t="shared" si="403"/>
        <v>0</v>
      </c>
      <c r="AP468" s="155">
        <f t="shared" si="403"/>
        <v>0</v>
      </c>
      <c r="AQ468" s="155">
        <f t="shared" si="403"/>
        <v>0</v>
      </c>
      <c r="AR468" s="155">
        <f t="shared" si="403"/>
        <v>0</v>
      </c>
      <c r="AS468" s="155">
        <f t="shared" si="403"/>
        <v>0</v>
      </c>
      <c r="AT468" s="155">
        <f t="shared" si="403"/>
        <v>0</v>
      </c>
      <c r="AU468" s="166" t="str">
        <f t="shared" si="403"/>
        <v>Vốn đối ứng CĐNSĐP 5% là 12.575 triệu đồng do huyện Tuần Giáo bố trí</v>
      </c>
      <c r="AV468" s="160">
        <f t="shared" si="399"/>
        <v>0</v>
      </c>
      <c r="AW468" s="160">
        <f t="shared" si="400"/>
        <v>0</v>
      </c>
      <c r="AX468" s="160"/>
      <c r="AY468" s="160">
        <f t="shared" si="402"/>
        <v>0</v>
      </c>
      <c r="AZ468" s="145"/>
      <c r="BA468" s="145"/>
      <c r="BB468" s="160"/>
      <c r="BC468" s="160"/>
    </row>
    <row r="469" spans="1:55" s="161" customFormat="1" ht="15.75">
      <c r="A469" s="170" t="s">
        <v>50</v>
      </c>
      <c r="B469" s="158" t="str">
        <f>B778</f>
        <v>HUYỆN ĐIỆN BIÊN ĐÔNG</v>
      </c>
      <c r="C469" s="171">
        <f t="shared" si="403"/>
        <v>0</v>
      </c>
      <c r="D469" s="155">
        <f t="shared" si="403"/>
        <v>415966.25</v>
      </c>
      <c r="E469" s="155">
        <f t="shared" si="403"/>
        <v>403787</v>
      </c>
      <c r="F469" s="155"/>
      <c r="G469" s="155"/>
      <c r="H469" s="155">
        <f t="shared" si="403"/>
        <v>415966.25</v>
      </c>
      <c r="I469" s="155">
        <f t="shared" si="403"/>
        <v>403787</v>
      </c>
      <c r="J469" s="155">
        <f t="shared" si="403"/>
        <v>12179.25</v>
      </c>
      <c r="K469" s="155">
        <f t="shared" si="403"/>
        <v>160202</v>
      </c>
      <c r="L469" s="155">
        <f t="shared" si="403"/>
        <v>160202</v>
      </c>
      <c r="M469" s="155">
        <f t="shared" si="403"/>
        <v>0</v>
      </c>
      <c r="N469" s="155">
        <f t="shared" si="403"/>
        <v>255764.25</v>
      </c>
      <c r="O469" s="155">
        <f t="shared" si="403"/>
        <v>243585</v>
      </c>
      <c r="P469" s="155">
        <f t="shared" si="403"/>
        <v>12179.25</v>
      </c>
      <c r="Q469" s="155">
        <f t="shared" si="403"/>
        <v>104893.4</v>
      </c>
      <c r="R469" s="155">
        <f t="shared" si="403"/>
        <v>104893.4</v>
      </c>
      <c r="S469" s="155">
        <f t="shared" si="403"/>
        <v>0</v>
      </c>
      <c r="T469" s="155">
        <f t="shared" si="403"/>
        <v>0</v>
      </c>
      <c r="U469" s="155">
        <f t="shared" si="403"/>
        <v>0</v>
      </c>
      <c r="V469" s="155">
        <f t="shared" si="403"/>
        <v>0</v>
      </c>
      <c r="W469" s="155">
        <f t="shared" si="403"/>
        <v>89208.6</v>
      </c>
      <c r="X469" s="155">
        <f t="shared" si="403"/>
        <v>48308.600000000006</v>
      </c>
      <c r="Y469" s="155">
        <f t="shared" si="403"/>
        <v>40900</v>
      </c>
      <c r="Z469" s="155">
        <f t="shared" si="403"/>
        <v>0</v>
      </c>
      <c r="AA469" s="155">
        <f t="shared" si="403"/>
        <v>0</v>
      </c>
      <c r="AB469" s="155">
        <f t="shared" si="403"/>
        <v>0</v>
      </c>
      <c r="AC469" s="155">
        <f t="shared" si="403"/>
        <v>112571</v>
      </c>
      <c r="AD469" s="155">
        <f t="shared" si="403"/>
        <v>7000</v>
      </c>
      <c r="AE469" s="155">
        <f t="shared" si="403"/>
        <v>105571</v>
      </c>
      <c r="AF469" s="155">
        <f t="shared" si="403"/>
        <v>0</v>
      </c>
      <c r="AG469" s="155">
        <f t="shared" si="403"/>
        <v>0</v>
      </c>
      <c r="AH469" s="155">
        <f t="shared" si="403"/>
        <v>0</v>
      </c>
      <c r="AI469" s="155">
        <f t="shared" si="403"/>
        <v>97114</v>
      </c>
      <c r="AJ469" s="155">
        <f t="shared" si="403"/>
        <v>0</v>
      </c>
      <c r="AK469" s="155">
        <f t="shared" si="403"/>
        <v>97114</v>
      </c>
      <c r="AL469" s="155">
        <f t="shared" si="403"/>
        <v>0</v>
      </c>
      <c r="AM469" s="155">
        <f t="shared" si="403"/>
        <v>0</v>
      </c>
      <c r="AN469" s="155">
        <f t="shared" si="403"/>
        <v>0</v>
      </c>
      <c r="AO469" s="155">
        <f t="shared" si="403"/>
        <v>0</v>
      </c>
      <c r="AP469" s="155">
        <f t="shared" si="403"/>
        <v>0</v>
      </c>
      <c r="AQ469" s="155">
        <f t="shared" si="403"/>
        <v>0</v>
      </c>
      <c r="AR469" s="155">
        <f t="shared" si="403"/>
        <v>0</v>
      </c>
      <c r="AS469" s="155">
        <f t="shared" si="403"/>
        <v>0</v>
      </c>
      <c r="AT469" s="155">
        <f t="shared" si="403"/>
        <v>0</v>
      </c>
      <c r="AU469" s="166"/>
      <c r="AV469" s="160">
        <f t="shared" si="399"/>
        <v>17.553559644225572</v>
      </c>
      <c r="AW469" s="160">
        <f t="shared" si="400"/>
        <v>123640.31455710907</v>
      </c>
      <c r="AX469" s="160"/>
      <c r="AY469" s="160">
        <f t="shared" si="402"/>
        <v>12179.25</v>
      </c>
      <c r="AZ469" s="145"/>
      <c r="BA469" s="145"/>
      <c r="BB469" s="160"/>
      <c r="BC469" s="160"/>
    </row>
    <row r="470" spans="1:55" s="161" customFormat="1" ht="63">
      <c r="A470" s="170" t="s">
        <v>674</v>
      </c>
      <c r="B470" s="158" t="str">
        <f>B882</f>
        <v xml:space="preserve">Vốn đối ứng CĐNSĐP 5% cấp huyện </v>
      </c>
      <c r="C470" s="171">
        <f t="shared" ref="C470:AU471" si="404">C882</f>
        <v>0</v>
      </c>
      <c r="D470" s="155">
        <f t="shared" si="404"/>
        <v>12179.25</v>
      </c>
      <c r="E470" s="155">
        <f t="shared" si="404"/>
        <v>0</v>
      </c>
      <c r="F470" s="155"/>
      <c r="G470" s="155"/>
      <c r="H470" s="155">
        <f t="shared" si="404"/>
        <v>12179.25</v>
      </c>
      <c r="I470" s="155">
        <f t="shared" si="404"/>
        <v>0</v>
      </c>
      <c r="J470" s="155">
        <f t="shared" si="404"/>
        <v>12179.25</v>
      </c>
      <c r="K470" s="155">
        <f t="shared" si="404"/>
        <v>0</v>
      </c>
      <c r="L470" s="155">
        <f t="shared" si="404"/>
        <v>0</v>
      </c>
      <c r="M470" s="155">
        <f t="shared" si="404"/>
        <v>0</v>
      </c>
      <c r="N470" s="155">
        <f t="shared" si="404"/>
        <v>12179.25</v>
      </c>
      <c r="O470" s="155">
        <f t="shared" si="404"/>
        <v>0</v>
      </c>
      <c r="P470" s="155">
        <f t="shared" si="404"/>
        <v>12179.25</v>
      </c>
      <c r="Q470" s="155">
        <f t="shared" si="404"/>
        <v>0</v>
      </c>
      <c r="R470" s="155">
        <f t="shared" si="404"/>
        <v>0</v>
      </c>
      <c r="S470" s="155">
        <f t="shared" si="404"/>
        <v>0</v>
      </c>
      <c r="T470" s="155">
        <f t="shared" si="404"/>
        <v>0</v>
      </c>
      <c r="U470" s="155">
        <f t="shared" si="404"/>
        <v>0</v>
      </c>
      <c r="V470" s="155">
        <f t="shared" si="404"/>
        <v>0</v>
      </c>
      <c r="W470" s="155">
        <f t="shared" si="404"/>
        <v>0</v>
      </c>
      <c r="X470" s="155">
        <f t="shared" si="404"/>
        <v>0</v>
      </c>
      <c r="Y470" s="155">
        <f t="shared" si="404"/>
        <v>0</v>
      </c>
      <c r="Z470" s="155">
        <f t="shared" si="404"/>
        <v>0</v>
      </c>
      <c r="AA470" s="155">
        <f t="shared" si="404"/>
        <v>0</v>
      </c>
      <c r="AB470" s="155">
        <f t="shared" si="404"/>
        <v>0</v>
      </c>
      <c r="AC470" s="155">
        <f t="shared" si="404"/>
        <v>0</v>
      </c>
      <c r="AD470" s="155">
        <f t="shared" si="404"/>
        <v>0</v>
      </c>
      <c r="AE470" s="155">
        <f t="shared" si="404"/>
        <v>0</v>
      </c>
      <c r="AF470" s="155">
        <f t="shared" si="404"/>
        <v>0</v>
      </c>
      <c r="AG470" s="155">
        <f t="shared" si="404"/>
        <v>0</v>
      </c>
      <c r="AH470" s="155">
        <f t="shared" si="404"/>
        <v>0</v>
      </c>
      <c r="AI470" s="155">
        <f t="shared" si="404"/>
        <v>0</v>
      </c>
      <c r="AJ470" s="155">
        <f t="shared" si="404"/>
        <v>0</v>
      </c>
      <c r="AK470" s="155">
        <f t="shared" si="404"/>
        <v>0</v>
      </c>
      <c r="AL470" s="155">
        <f t="shared" si="404"/>
        <v>0</v>
      </c>
      <c r="AM470" s="155">
        <f t="shared" si="404"/>
        <v>0</v>
      </c>
      <c r="AN470" s="155">
        <f t="shared" si="404"/>
        <v>0</v>
      </c>
      <c r="AO470" s="171">
        <f t="shared" si="404"/>
        <v>0</v>
      </c>
      <c r="AP470" s="171">
        <f t="shared" si="404"/>
        <v>0</v>
      </c>
      <c r="AQ470" s="171">
        <f t="shared" si="404"/>
        <v>0</v>
      </c>
      <c r="AR470" s="171">
        <f t="shared" si="404"/>
        <v>0</v>
      </c>
      <c r="AS470" s="171">
        <f t="shared" si="404"/>
        <v>0</v>
      </c>
      <c r="AT470" s="171">
        <f t="shared" si="404"/>
        <v>0</v>
      </c>
      <c r="AU470" s="166" t="str">
        <f t="shared" si="404"/>
        <v>Vốn đối ứng CĐNSĐP 5% là 12.179  triệu đồng do huyện Điện Biên Đông bố trí</v>
      </c>
      <c r="AV470" s="160">
        <f t="shared" si="399"/>
        <v>0</v>
      </c>
      <c r="AW470" s="160">
        <f t="shared" si="400"/>
        <v>0</v>
      </c>
      <c r="AX470" s="160"/>
      <c r="AY470" s="160">
        <f t="shared" si="402"/>
        <v>0</v>
      </c>
      <c r="AZ470" s="145"/>
      <c r="BA470" s="145"/>
      <c r="BB470" s="160"/>
      <c r="BC470" s="160"/>
    </row>
    <row r="471" spans="1:55" s="161" customFormat="1" ht="15.75">
      <c r="A471" s="170" t="s">
        <v>51</v>
      </c>
      <c r="B471" s="158" t="str">
        <f>B883</f>
        <v>HUYỆN MƯỜNG ẲNG</v>
      </c>
      <c r="C471" s="171">
        <f t="shared" si="404"/>
        <v>0</v>
      </c>
      <c r="D471" s="155">
        <f t="shared" si="404"/>
        <v>217201.32500000001</v>
      </c>
      <c r="E471" s="155">
        <f t="shared" si="404"/>
        <v>193120.6</v>
      </c>
      <c r="F471" s="155"/>
      <c r="G471" s="155"/>
      <c r="H471" s="155">
        <f t="shared" si="404"/>
        <v>201447.22500000001</v>
      </c>
      <c r="I471" s="155">
        <f t="shared" si="404"/>
        <v>193120.9</v>
      </c>
      <c r="J471" s="155">
        <f t="shared" si="404"/>
        <v>8326.3250000000007</v>
      </c>
      <c r="K471" s="155">
        <f t="shared" si="404"/>
        <v>26594.400000000001</v>
      </c>
      <c r="L471" s="155">
        <f t="shared" si="404"/>
        <v>26594.400000000001</v>
      </c>
      <c r="M471" s="155">
        <f t="shared" si="404"/>
        <v>0</v>
      </c>
      <c r="N471" s="155">
        <f t="shared" si="404"/>
        <v>174852.82500000001</v>
      </c>
      <c r="O471" s="155">
        <f t="shared" si="404"/>
        <v>166526.5</v>
      </c>
      <c r="P471" s="155">
        <f t="shared" si="404"/>
        <v>8326.3250000000007</v>
      </c>
      <c r="Q471" s="155">
        <f t="shared" si="404"/>
        <v>18616.080000000002</v>
      </c>
      <c r="R471" s="155">
        <f t="shared" si="404"/>
        <v>18616.080000000002</v>
      </c>
      <c r="S471" s="155">
        <f t="shared" si="404"/>
        <v>0</v>
      </c>
      <c r="T471" s="155">
        <f t="shared" si="404"/>
        <v>0</v>
      </c>
      <c r="U471" s="155">
        <f t="shared" si="404"/>
        <v>0</v>
      </c>
      <c r="V471" s="155">
        <f t="shared" si="404"/>
        <v>0</v>
      </c>
      <c r="W471" s="155">
        <f t="shared" si="404"/>
        <v>63663.32</v>
      </c>
      <c r="X471" s="155">
        <f t="shared" si="404"/>
        <v>7978.3200000000015</v>
      </c>
      <c r="Y471" s="155">
        <f t="shared" si="404"/>
        <v>55685</v>
      </c>
      <c r="Z471" s="155">
        <f t="shared" si="404"/>
        <v>0</v>
      </c>
      <c r="AA471" s="155">
        <f t="shared" si="404"/>
        <v>0</v>
      </c>
      <c r="AB471" s="155">
        <f t="shared" si="404"/>
        <v>0</v>
      </c>
      <c r="AC471" s="155">
        <f t="shared" si="404"/>
        <v>50752.2</v>
      </c>
      <c r="AD471" s="155">
        <f t="shared" si="404"/>
        <v>0</v>
      </c>
      <c r="AE471" s="155">
        <f t="shared" si="404"/>
        <v>50752.2</v>
      </c>
      <c r="AF471" s="155">
        <f t="shared" si="404"/>
        <v>0</v>
      </c>
      <c r="AG471" s="155">
        <f t="shared" si="404"/>
        <v>0</v>
      </c>
      <c r="AH471" s="155">
        <f t="shared" si="404"/>
        <v>0</v>
      </c>
      <c r="AI471" s="155">
        <f t="shared" si="404"/>
        <v>60089.3</v>
      </c>
      <c r="AJ471" s="155">
        <f t="shared" si="404"/>
        <v>0</v>
      </c>
      <c r="AK471" s="155">
        <f t="shared" si="404"/>
        <v>60089.3</v>
      </c>
      <c r="AL471" s="155">
        <f t="shared" si="404"/>
        <v>0</v>
      </c>
      <c r="AM471" s="155">
        <f t="shared" si="404"/>
        <v>0</v>
      </c>
      <c r="AN471" s="155">
        <f t="shared" si="404"/>
        <v>0</v>
      </c>
      <c r="AO471" s="171">
        <f t="shared" si="404"/>
        <v>0</v>
      </c>
      <c r="AP471" s="171">
        <f t="shared" si="404"/>
        <v>0</v>
      </c>
      <c r="AQ471" s="171">
        <f t="shared" si="404"/>
        <v>0</v>
      </c>
      <c r="AR471" s="171">
        <f t="shared" si="404"/>
        <v>0</v>
      </c>
      <c r="AS471" s="171">
        <f t="shared" si="404"/>
        <v>0</v>
      </c>
      <c r="AT471" s="171">
        <f t="shared" si="404"/>
        <v>0</v>
      </c>
      <c r="AU471" s="166"/>
      <c r="AV471" s="160">
        <f t="shared" si="399"/>
        <v>8.3954145049160136</v>
      </c>
      <c r="AW471" s="160">
        <f t="shared" si="400"/>
        <v>59133.971186670205</v>
      </c>
      <c r="AX471" s="160"/>
      <c r="AY471" s="160">
        <f t="shared" si="402"/>
        <v>8326.3250000000007</v>
      </c>
      <c r="AZ471" s="145"/>
      <c r="BA471" s="145"/>
      <c r="BB471" s="160"/>
      <c r="BC471" s="160"/>
    </row>
    <row r="472" spans="1:55" s="161" customFormat="1" ht="47.25">
      <c r="A472" s="170" t="s">
        <v>674</v>
      </c>
      <c r="B472" s="158" t="str">
        <f>B1002</f>
        <v xml:space="preserve">Vốn đối ứng CĐNSĐP 5% cấp huyện </v>
      </c>
      <c r="C472" s="171">
        <f t="shared" ref="C472:AU473" si="405">C1002</f>
        <v>0</v>
      </c>
      <c r="D472" s="155">
        <f>D1002</f>
        <v>8326.3250000000007</v>
      </c>
      <c r="E472" s="155">
        <f>E1002</f>
        <v>0</v>
      </c>
      <c r="F472" s="155"/>
      <c r="G472" s="155"/>
      <c r="H472" s="155">
        <f>H1002</f>
        <v>8326.3250000000007</v>
      </c>
      <c r="I472" s="155">
        <f t="shared" si="405"/>
        <v>0</v>
      </c>
      <c r="J472" s="155">
        <f t="shared" si="405"/>
        <v>8326.3250000000007</v>
      </c>
      <c r="K472" s="155">
        <f t="shared" si="405"/>
        <v>0</v>
      </c>
      <c r="L472" s="155">
        <f t="shared" si="405"/>
        <v>0</v>
      </c>
      <c r="M472" s="155">
        <f t="shared" si="405"/>
        <v>0</v>
      </c>
      <c r="N472" s="155">
        <f t="shared" si="405"/>
        <v>8326.3250000000007</v>
      </c>
      <c r="O472" s="155">
        <f t="shared" si="405"/>
        <v>0</v>
      </c>
      <c r="P472" s="155">
        <f>P1002</f>
        <v>8326.3250000000007</v>
      </c>
      <c r="Q472" s="155">
        <f t="shared" si="405"/>
        <v>0</v>
      </c>
      <c r="R472" s="155">
        <f t="shared" si="405"/>
        <v>0</v>
      </c>
      <c r="S472" s="155">
        <f t="shared" si="405"/>
        <v>0</v>
      </c>
      <c r="T472" s="155">
        <f t="shared" si="405"/>
        <v>0</v>
      </c>
      <c r="U472" s="155">
        <f t="shared" si="405"/>
        <v>0</v>
      </c>
      <c r="V472" s="155">
        <f t="shared" si="405"/>
        <v>0</v>
      </c>
      <c r="W472" s="155">
        <f t="shared" si="405"/>
        <v>0</v>
      </c>
      <c r="X472" s="155">
        <f t="shared" si="405"/>
        <v>0</v>
      </c>
      <c r="Y472" s="155">
        <f t="shared" si="405"/>
        <v>0</v>
      </c>
      <c r="Z472" s="155">
        <f t="shared" si="405"/>
        <v>0</v>
      </c>
      <c r="AA472" s="155">
        <f t="shared" si="405"/>
        <v>0</v>
      </c>
      <c r="AB472" s="155">
        <f t="shared" si="405"/>
        <v>0</v>
      </c>
      <c r="AC472" s="155">
        <f t="shared" si="405"/>
        <v>0</v>
      </c>
      <c r="AD472" s="155">
        <f t="shared" si="405"/>
        <v>0</v>
      </c>
      <c r="AE472" s="155">
        <f t="shared" si="405"/>
        <v>0</v>
      </c>
      <c r="AF472" s="155">
        <f t="shared" si="405"/>
        <v>0</v>
      </c>
      <c r="AG472" s="155">
        <f t="shared" si="405"/>
        <v>0</v>
      </c>
      <c r="AH472" s="155">
        <f t="shared" si="405"/>
        <v>0</v>
      </c>
      <c r="AI472" s="155">
        <f t="shared" si="405"/>
        <v>0</v>
      </c>
      <c r="AJ472" s="155">
        <f t="shared" si="405"/>
        <v>0</v>
      </c>
      <c r="AK472" s="155">
        <f t="shared" si="405"/>
        <v>0</v>
      </c>
      <c r="AL472" s="155">
        <f t="shared" si="405"/>
        <v>0</v>
      </c>
      <c r="AM472" s="155">
        <f t="shared" si="405"/>
        <v>0</v>
      </c>
      <c r="AN472" s="155">
        <f t="shared" si="405"/>
        <v>0</v>
      </c>
      <c r="AO472" s="171">
        <f t="shared" si="405"/>
        <v>0</v>
      </c>
      <c r="AP472" s="171">
        <f t="shared" si="405"/>
        <v>0</v>
      </c>
      <c r="AQ472" s="171">
        <f t="shared" si="405"/>
        <v>0</v>
      </c>
      <c r="AR472" s="171">
        <f t="shared" si="405"/>
        <v>0</v>
      </c>
      <c r="AS472" s="171">
        <f t="shared" si="405"/>
        <v>0</v>
      </c>
      <c r="AT472" s="171">
        <f t="shared" si="405"/>
        <v>0</v>
      </c>
      <c r="AU472" s="166" t="str">
        <f t="shared" si="405"/>
        <v>Vốn đối ứng CĐNSĐP 5% là 8.326 triệu đồng do huyện Mường Ảng bố trí</v>
      </c>
      <c r="AV472" s="160">
        <f t="shared" si="399"/>
        <v>0</v>
      </c>
      <c r="AW472" s="160">
        <f t="shared" si="400"/>
        <v>0</v>
      </c>
      <c r="AX472" s="160"/>
      <c r="AY472" s="160">
        <f t="shared" si="402"/>
        <v>0</v>
      </c>
      <c r="AZ472" s="145"/>
      <c r="BA472" s="145"/>
      <c r="BB472" s="160"/>
      <c r="BC472" s="160"/>
    </row>
    <row r="473" spans="1:55" s="161" customFormat="1" ht="15.75">
      <c r="A473" s="170" t="s">
        <v>52</v>
      </c>
      <c r="B473" s="158" t="str">
        <f>B1003</f>
        <v>HUYỆN MƯỜNG NHÉ</v>
      </c>
      <c r="C473" s="171">
        <f t="shared" si="405"/>
        <v>0</v>
      </c>
      <c r="D473" s="155">
        <f t="shared" si="405"/>
        <v>310101.75</v>
      </c>
      <c r="E473" s="155">
        <f t="shared" si="405"/>
        <v>284691</v>
      </c>
      <c r="F473" s="155"/>
      <c r="G473" s="155"/>
      <c r="H473" s="155">
        <f t="shared" si="405"/>
        <v>291160.75</v>
      </c>
      <c r="I473" s="155">
        <f t="shared" si="405"/>
        <v>281479</v>
      </c>
      <c r="J473" s="155">
        <f t="shared" si="405"/>
        <v>9681.75</v>
      </c>
      <c r="K473" s="155">
        <f t="shared" si="405"/>
        <v>87844</v>
      </c>
      <c r="L473" s="155">
        <f t="shared" si="405"/>
        <v>87844</v>
      </c>
      <c r="M473" s="155">
        <f t="shared" si="405"/>
        <v>0</v>
      </c>
      <c r="N473" s="155">
        <f t="shared" si="405"/>
        <v>203316.75</v>
      </c>
      <c r="O473" s="155">
        <f t="shared" si="405"/>
        <v>193635</v>
      </c>
      <c r="P473" s="155">
        <f t="shared" si="405"/>
        <v>9681.75</v>
      </c>
      <c r="Q473" s="155">
        <f t="shared" si="405"/>
        <v>52489.799999999996</v>
      </c>
      <c r="R473" s="155">
        <f t="shared" si="405"/>
        <v>52489.799999999996</v>
      </c>
      <c r="S473" s="155">
        <f t="shared" si="405"/>
        <v>0</v>
      </c>
      <c r="T473" s="155">
        <f t="shared" si="405"/>
        <v>0</v>
      </c>
      <c r="U473" s="155">
        <f t="shared" si="405"/>
        <v>0</v>
      </c>
      <c r="V473" s="155">
        <f t="shared" si="405"/>
        <v>0</v>
      </c>
      <c r="W473" s="155">
        <f t="shared" si="405"/>
        <v>77038.200000000012</v>
      </c>
      <c r="X473" s="155">
        <f t="shared" si="405"/>
        <v>30354.200000000004</v>
      </c>
      <c r="Y473" s="155">
        <f t="shared" si="405"/>
        <v>46684</v>
      </c>
      <c r="Z473" s="155">
        <f t="shared" si="405"/>
        <v>0</v>
      </c>
      <c r="AA473" s="155">
        <f t="shared" si="405"/>
        <v>0</v>
      </c>
      <c r="AB473" s="155">
        <f t="shared" si="405"/>
        <v>0</v>
      </c>
      <c r="AC473" s="155">
        <f t="shared" si="405"/>
        <v>76241</v>
      </c>
      <c r="AD473" s="155">
        <f t="shared" si="405"/>
        <v>5000</v>
      </c>
      <c r="AE473" s="155">
        <f t="shared" si="405"/>
        <v>71241</v>
      </c>
      <c r="AF473" s="155">
        <f t="shared" si="405"/>
        <v>0</v>
      </c>
      <c r="AG473" s="155">
        <f t="shared" si="405"/>
        <v>0</v>
      </c>
      <c r="AH473" s="155">
        <f t="shared" si="405"/>
        <v>0</v>
      </c>
      <c r="AI473" s="155">
        <f t="shared" si="405"/>
        <v>75710</v>
      </c>
      <c r="AJ473" s="155">
        <f t="shared" si="405"/>
        <v>0</v>
      </c>
      <c r="AK473" s="155">
        <f t="shared" si="405"/>
        <v>75710</v>
      </c>
      <c r="AL473" s="155">
        <f t="shared" si="405"/>
        <v>0</v>
      </c>
      <c r="AM473" s="155">
        <f t="shared" si="405"/>
        <v>0</v>
      </c>
      <c r="AN473" s="155">
        <f t="shared" si="405"/>
        <v>0</v>
      </c>
      <c r="AO473" s="171">
        <f t="shared" si="405"/>
        <v>0</v>
      </c>
      <c r="AP473" s="171">
        <f t="shared" si="405"/>
        <v>0</v>
      </c>
      <c r="AQ473" s="171">
        <f t="shared" si="405"/>
        <v>0</v>
      </c>
      <c r="AR473" s="171">
        <f t="shared" si="405"/>
        <v>0</v>
      </c>
      <c r="AS473" s="171">
        <f t="shared" si="405"/>
        <v>0</v>
      </c>
      <c r="AT473" s="171">
        <f t="shared" si="405"/>
        <v>0</v>
      </c>
      <c r="AU473" s="166"/>
      <c r="AV473" s="160">
        <f t="shared" si="399"/>
        <v>12.236546533437108</v>
      </c>
      <c r="AW473" s="160">
        <f t="shared" si="400"/>
        <v>86189.382276349905</v>
      </c>
      <c r="AX473" s="160"/>
      <c r="AY473" s="160">
        <f t="shared" si="402"/>
        <v>9681.75</v>
      </c>
      <c r="AZ473" s="145"/>
      <c r="BA473" s="145"/>
      <c r="BB473" s="160"/>
      <c r="BC473" s="160"/>
    </row>
    <row r="474" spans="1:55" s="161" customFormat="1" ht="47.25">
      <c r="A474" s="170" t="s">
        <v>674</v>
      </c>
      <c r="B474" s="158" t="str">
        <f>B1134</f>
        <v xml:space="preserve">Vốn đối ứng CĐNSĐP 5% cấp huyện </v>
      </c>
      <c r="C474" s="171">
        <f t="shared" ref="C474:AU475" si="406">C1134</f>
        <v>0</v>
      </c>
      <c r="D474" s="155">
        <f t="shared" si="406"/>
        <v>9681.75</v>
      </c>
      <c r="E474" s="155">
        <f t="shared" si="406"/>
        <v>0</v>
      </c>
      <c r="F474" s="155"/>
      <c r="G474" s="155"/>
      <c r="H474" s="155">
        <f t="shared" si="406"/>
        <v>9681.75</v>
      </c>
      <c r="I474" s="155">
        <f t="shared" si="406"/>
        <v>0</v>
      </c>
      <c r="J474" s="155">
        <f t="shared" si="406"/>
        <v>9681.75</v>
      </c>
      <c r="K474" s="155">
        <f t="shared" si="406"/>
        <v>0</v>
      </c>
      <c r="L474" s="155">
        <f t="shared" si="406"/>
        <v>0</v>
      </c>
      <c r="M474" s="155">
        <f t="shared" si="406"/>
        <v>0</v>
      </c>
      <c r="N474" s="155">
        <f t="shared" si="406"/>
        <v>9681.75</v>
      </c>
      <c r="O474" s="155">
        <f t="shared" si="406"/>
        <v>0</v>
      </c>
      <c r="P474" s="155">
        <f t="shared" si="406"/>
        <v>9681.75</v>
      </c>
      <c r="Q474" s="155">
        <f t="shared" si="406"/>
        <v>0</v>
      </c>
      <c r="R474" s="155">
        <f t="shared" si="406"/>
        <v>0</v>
      </c>
      <c r="S474" s="155">
        <f t="shared" si="406"/>
        <v>0</v>
      </c>
      <c r="T474" s="155">
        <f t="shared" si="406"/>
        <v>0</v>
      </c>
      <c r="U474" s="155">
        <f t="shared" si="406"/>
        <v>0</v>
      </c>
      <c r="V474" s="155">
        <f t="shared" si="406"/>
        <v>0</v>
      </c>
      <c r="W474" s="155">
        <f t="shared" si="406"/>
        <v>0</v>
      </c>
      <c r="X474" s="155">
        <f t="shared" si="406"/>
        <v>0</v>
      </c>
      <c r="Y474" s="155">
        <f t="shared" si="406"/>
        <v>0</v>
      </c>
      <c r="Z474" s="155">
        <f t="shared" si="406"/>
        <v>0</v>
      </c>
      <c r="AA474" s="155">
        <f t="shared" si="406"/>
        <v>0</v>
      </c>
      <c r="AB474" s="155">
        <f t="shared" si="406"/>
        <v>0</v>
      </c>
      <c r="AC474" s="155">
        <f t="shared" si="406"/>
        <v>0</v>
      </c>
      <c r="AD474" s="155">
        <f t="shared" si="406"/>
        <v>0</v>
      </c>
      <c r="AE474" s="155">
        <f t="shared" si="406"/>
        <v>0</v>
      </c>
      <c r="AF474" s="155">
        <f t="shared" si="406"/>
        <v>0</v>
      </c>
      <c r="AG474" s="155">
        <f t="shared" si="406"/>
        <v>0</v>
      </c>
      <c r="AH474" s="155">
        <f t="shared" si="406"/>
        <v>0</v>
      </c>
      <c r="AI474" s="155">
        <f t="shared" si="406"/>
        <v>0</v>
      </c>
      <c r="AJ474" s="155">
        <f t="shared" si="406"/>
        <v>0</v>
      </c>
      <c r="AK474" s="155">
        <f t="shared" si="406"/>
        <v>0</v>
      </c>
      <c r="AL474" s="155">
        <f t="shared" si="406"/>
        <v>0</v>
      </c>
      <c r="AM474" s="155">
        <f t="shared" si="406"/>
        <v>0</v>
      </c>
      <c r="AN474" s="155">
        <f t="shared" si="406"/>
        <v>0</v>
      </c>
      <c r="AO474" s="171">
        <f t="shared" si="406"/>
        <v>0</v>
      </c>
      <c r="AP474" s="171">
        <f t="shared" si="406"/>
        <v>0</v>
      </c>
      <c r="AQ474" s="171">
        <f t="shared" si="406"/>
        <v>0</v>
      </c>
      <c r="AR474" s="171">
        <f t="shared" si="406"/>
        <v>0</v>
      </c>
      <c r="AS474" s="171">
        <f t="shared" si="406"/>
        <v>0</v>
      </c>
      <c r="AT474" s="171">
        <f t="shared" si="406"/>
        <v>0</v>
      </c>
      <c r="AU474" s="166" t="str">
        <f t="shared" si="406"/>
        <v>Vốn đối ứng CĐNSĐP 5% là 9.682 triệu đồng do huyện Mường Nhé bố trí</v>
      </c>
      <c r="AV474" s="160">
        <f t="shared" si="399"/>
        <v>0</v>
      </c>
      <c r="AW474" s="160">
        <f t="shared" si="400"/>
        <v>0</v>
      </c>
      <c r="AX474" s="160"/>
      <c r="AY474" s="160">
        <f t="shared" si="402"/>
        <v>0</v>
      </c>
      <c r="AZ474" s="145"/>
      <c r="BA474" s="145"/>
      <c r="BB474" s="160"/>
      <c r="BC474" s="160"/>
    </row>
    <row r="475" spans="1:55" s="161" customFormat="1" ht="15.75">
      <c r="A475" s="170" t="s">
        <v>53</v>
      </c>
      <c r="B475" s="158" t="str">
        <f>B1135</f>
        <v>HUYỆN MƯỜNG CHÀ</v>
      </c>
      <c r="C475" s="171">
        <f t="shared" si="406"/>
        <v>0</v>
      </c>
      <c r="D475" s="155">
        <f t="shared" si="406"/>
        <v>328564</v>
      </c>
      <c r="E475" s="155">
        <f t="shared" si="406"/>
        <v>321229.5</v>
      </c>
      <c r="F475" s="155"/>
      <c r="G475" s="155"/>
      <c r="H475" s="155">
        <f t="shared" si="406"/>
        <v>293195.85599999997</v>
      </c>
      <c r="I475" s="155">
        <f t="shared" si="406"/>
        <v>286312.21999999997</v>
      </c>
      <c r="J475" s="155">
        <f t="shared" si="406"/>
        <v>6883.6360000000004</v>
      </c>
      <c r="K475" s="155">
        <f t="shared" si="406"/>
        <v>148639.5</v>
      </c>
      <c r="L475" s="155">
        <f t="shared" si="406"/>
        <v>148639.5</v>
      </c>
      <c r="M475" s="155">
        <f t="shared" si="406"/>
        <v>0</v>
      </c>
      <c r="N475" s="155">
        <f t="shared" si="406"/>
        <v>144556.356</v>
      </c>
      <c r="O475" s="155">
        <f t="shared" si="406"/>
        <v>137672.72</v>
      </c>
      <c r="P475" s="155">
        <f t="shared" si="406"/>
        <v>6883.6360000000004</v>
      </c>
      <c r="Q475" s="155">
        <f t="shared" si="406"/>
        <v>90416.93</v>
      </c>
      <c r="R475" s="155">
        <f t="shared" si="406"/>
        <v>87707.4</v>
      </c>
      <c r="S475" s="155">
        <f t="shared" si="406"/>
        <v>2709.5299999999997</v>
      </c>
      <c r="T475" s="155">
        <f t="shared" si="406"/>
        <v>0</v>
      </c>
      <c r="U475" s="155">
        <f t="shared" si="406"/>
        <v>0</v>
      </c>
      <c r="V475" s="155">
        <f t="shared" si="406"/>
        <v>0</v>
      </c>
      <c r="W475" s="155">
        <f t="shared" si="406"/>
        <v>73707.100000000006</v>
      </c>
      <c r="X475" s="155">
        <f t="shared" si="406"/>
        <v>50432.100000000006</v>
      </c>
      <c r="Y475" s="155">
        <f t="shared" si="406"/>
        <v>23275</v>
      </c>
      <c r="Z475" s="155">
        <f t="shared" si="406"/>
        <v>0</v>
      </c>
      <c r="AA475" s="155">
        <f t="shared" si="406"/>
        <v>0</v>
      </c>
      <c r="AB475" s="155">
        <f t="shared" si="406"/>
        <v>0</v>
      </c>
      <c r="AC475" s="155">
        <f t="shared" si="406"/>
        <v>69923</v>
      </c>
      <c r="AD475" s="155">
        <f t="shared" si="406"/>
        <v>5500</v>
      </c>
      <c r="AE475" s="155">
        <f t="shared" si="406"/>
        <v>64423</v>
      </c>
      <c r="AF475" s="155">
        <f t="shared" si="406"/>
        <v>0</v>
      </c>
      <c r="AG475" s="155">
        <f t="shared" si="406"/>
        <v>0</v>
      </c>
      <c r="AH475" s="155">
        <f t="shared" si="406"/>
        <v>0</v>
      </c>
      <c r="AI475" s="155">
        <f t="shared" si="406"/>
        <v>52265</v>
      </c>
      <c r="AJ475" s="155">
        <f t="shared" si="406"/>
        <v>5000</v>
      </c>
      <c r="AK475" s="155">
        <f t="shared" si="406"/>
        <v>47265</v>
      </c>
      <c r="AL475" s="155">
        <f t="shared" si="406"/>
        <v>0</v>
      </c>
      <c r="AM475" s="155">
        <f t="shared" si="406"/>
        <v>0</v>
      </c>
      <c r="AN475" s="155">
        <f t="shared" si="406"/>
        <v>0</v>
      </c>
      <c r="AO475" s="171"/>
      <c r="AP475" s="171"/>
      <c r="AQ475" s="171"/>
      <c r="AR475" s="171"/>
      <c r="AS475" s="171"/>
      <c r="AT475" s="171"/>
      <c r="AU475" s="166"/>
      <c r="AV475" s="160">
        <f t="shared" si="399"/>
        <v>12.446657843468543</v>
      </c>
      <c r="AW475" s="160">
        <f t="shared" si="400"/>
        <v>87669.323039979499</v>
      </c>
      <c r="AX475" s="160"/>
      <c r="AY475" s="160">
        <f t="shared" si="402"/>
        <v>6883.6360000000004</v>
      </c>
      <c r="AZ475" s="145"/>
      <c r="BA475" s="145"/>
      <c r="BB475" s="160"/>
      <c r="BC475" s="160"/>
    </row>
    <row r="476" spans="1:55" s="161" customFormat="1" ht="63">
      <c r="A476" s="170" t="s">
        <v>674</v>
      </c>
      <c r="B476" s="158" t="str">
        <f>B1226</f>
        <v xml:space="preserve">Vốn đối ứng CĐNSĐP 5% cấp huyện </v>
      </c>
      <c r="C476" s="171">
        <f t="shared" ref="C476:AT477" si="407">C1226</f>
        <v>0</v>
      </c>
      <c r="D476" s="155">
        <f t="shared" si="407"/>
        <v>6883.6360000000004</v>
      </c>
      <c r="E476" s="155">
        <f t="shared" si="407"/>
        <v>0</v>
      </c>
      <c r="F476" s="155"/>
      <c r="G476" s="155"/>
      <c r="H476" s="155">
        <f t="shared" si="407"/>
        <v>6883.6360000000004</v>
      </c>
      <c r="I476" s="155">
        <f t="shared" si="407"/>
        <v>0</v>
      </c>
      <c r="J476" s="155">
        <f t="shared" si="407"/>
        <v>6883.6360000000004</v>
      </c>
      <c r="K476" s="155">
        <f t="shared" si="407"/>
        <v>0</v>
      </c>
      <c r="L476" s="155">
        <f t="shared" si="407"/>
        <v>0</v>
      </c>
      <c r="M476" s="155">
        <f t="shared" si="407"/>
        <v>0</v>
      </c>
      <c r="N476" s="155">
        <f t="shared" si="407"/>
        <v>6883.6360000000004</v>
      </c>
      <c r="O476" s="155">
        <f t="shared" si="407"/>
        <v>0</v>
      </c>
      <c r="P476" s="155">
        <f t="shared" si="407"/>
        <v>6883.6360000000004</v>
      </c>
      <c r="Q476" s="155">
        <f t="shared" si="407"/>
        <v>0</v>
      </c>
      <c r="R476" s="155">
        <f t="shared" si="407"/>
        <v>0</v>
      </c>
      <c r="S476" s="155">
        <f t="shared" si="407"/>
        <v>0</v>
      </c>
      <c r="T476" s="155">
        <f t="shared" si="407"/>
        <v>0</v>
      </c>
      <c r="U476" s="155">
        <f t="shared" si="407"/>
        <v>0</v>
      </c>
      <c r="V476" s="155">
        <f t="shared" si="407"/>
        <v>0</v>
      </c>
      <c r="W476" s="155">
        <f t="shared" si="407"/>
        <v>0</v>
      </c>
      <c r="X476" s="155">
        <f t="shared" si="407"/>
        <v>0</v>
      </c>
      <c r="Y476" s="155">
        <f t="shared" si="407"/>
        <v>0</v>
      </c>
      <c r="Z476" s="155">
        <f t="shared" si="407"/>
        <v>0</v>
      </c>
      <c r="AA476" s="155">
        <f t="shared" si="407"/>
        <v>0</v>
      </c>
      <c r="AB476" s="155">
        <f t="shared" si="407"/>
        <v>0</v>
      </c>
      <c r="AC476" s="155">
        <f t="shared" si="407"/>
        <v>0</v>
      </c>
      <c r="AD476" s="155">
        <f t="shared" si="407"/>
        <v>0</v>
      </c>
      <c r="AE476" s="155">
        <f t="shared" si="407"/>
        <v>0</v>
      </c>
      <c r="AF476" s="155">
        <f t="shared" si="407"/>
        <v>0</v>
      </c>
      <c r="AG476" s="155">
        <f t="shared" si="407"/>
        <v>0</v>
      </c>
      <c r="AH476" s="155">
        <f t="shared" si="407"/>
        <v>0</v>
      </c>
      <c r="AI476" s="155">
        <f t="shared" si="407"/>
        <v>0</v>
      </c>
      <c r="AJ476" s="155">
        <f t="shared" si="407"/>
        <v>0</v>
      </c>
      <c r="AK476" s="155">
        <f t="shared" si="407"/>
        <v>0</v>
      </c>
      <c r="AL476" s="155">
        <f t="shared" si="407"/>
        <v>0</v>
      </c>
      <c r="AM476" s="155">
        <f t="shared" si="407"/>
        <v>0</v>
      </c>
      <c r="AN476" s="155">
        <f t="shared" si="407"/>
        <v>0</v>
      </c>
      <c r="AO476" s="155">
        <f t="shared" si="407"/>
        <v>0</v>
      </c>
      <c r="AP476" s="155">
        <f t="shared" si="407"/>
        <v>0</v>
      </c>
      <c r="AQ476" s="155">
        <f t="shared" si="407"/>
        <v>0</v>
      </c>
      <c r="AR476" s="155">
        <f t="shared" si="407"/>
        <v>0</v>
      </c>
      <c r="AS476" s="155">
        <f t="shared" si="407"/>
        <v>0</v>
      </c>
      <c r="AT476" s="155">
        <f t="shared" si="407"/>
        <v>0</v>
      </c>
      <c r="AU476" s="166" t="str">
        <f>AU1226</f>
        <v>Vốn đối ứng CĐNSĐP 5% là 6.884 triệu đồng do UBND huyện Mường Chà bố trí</v>
      </c>
      <c r="AV476" s="160">
        <f t="shared" si="399"/>
        <v>0</v>
      </c>
      <c r="AW476" s="160">
        <f t="shared" si="400"/>
        <v>0</v>
      </c>
      <c r="AX476" s="160"/>
      <c r="AY476" s="160">
        <f t="shared" si="402"/>
        <v>0</v>
      </c>
      <c r="AZ476" s="145"/>
      <c r="BA476" s="145"/>
      <c r="BB476" s="160"/>
      <c r="BC476" s="160"/>
    </row>
    <row r="477" spans="1:55" s="161" customFormat="1" ht="15.75">
      <c r="A477" s="170" t="s">
        <v>54</v>
      </c>
      <c r="B477" s="158" t="str">
        <f>B1227</f>
        <v>HUYỆN TỦA CHÙA</v>
      </c>
      <c r="C477" s="171">
        <f t="shared" si="407"/>
        <v>0</v>
      </c>
      <c r="D477" s="155">
        <f t="shared" si="407"/>
        <v>275930.41700000002</v>
      </c>
      <c r="E477" s="155">
        <f t="shared" si="407"/>
        <v>262074</v>
      </c>
      <c r="F477" s="155"/>
      <c r="G477" s="155"/>
      <c r="H477" s="155">
        <f t="shared" si="407"/>
        <v>271123.75699999998</v>
      </c>
      <c r="I477" s="155">
        <f t="shared" si="407"/>
        <v>262073.34</v>
      </c>
      <c r="J477" s="155">
        <f t="shared" si="407"/>
        <v>9050.4169999999995</v>
      </c>
      <c r="K477" s="155">
        <f t="shared" si="407"/>
        <v>81065</v>
      </c>
      <c r="L477" s="155">
        <f t="shared" si="407"/>
        <v>81065</v>
      </c>
      <c r="M477" s="155">
        <f t="shared" si="407"/>
        <v>0</v>
      </c>
      <c r="N477" s="155">
        <f t="shared" si="407"/>
        <v>190058.75699999998</v>
      </c>
      <c r="O477" s="155">
        <f t="shared" si="407"/>
        <v>181008.34</v>
      </c>
      <c r="P477" s="155">
        <f t="shared" si="407"/>
        <v>9050.4169999999995</v>
      </c>
      <c r="Q477" s="155">
        <f t="shared" si="407"/>
        <v>31495</v>
      </c>
      <c r="R477" s="155">
        <f t="shared" si="407"/>
        <v>31495</v>
      </c>
      <c r="S477" s="155">
        <f t="shared" si="407"/>
        <v>0</v>
      </c>
      <c r="T477" s="155">
        <f t="shared" si="407"/>
        <v>0</v>
      </c>
      <c r="U477" s="155">
        <f t="shared" si="407"/>
        <v>0</v>
      </c>
      <c r="V477" s="155">
        <f t="shared" si="407"/>
        <v>0</v>
      </c>
      <c r="W477" s="155">
        <f t="shared" si="407"/>
        <v>78843</v>
      </c>
      <c r="X477" s="155">
        <f t="shared" si="407"/>
        <v>36548</v>
      </c>
      <c r="Y477" s="155">
        <f t="shared" si="407"/>
        <v>42295</v>
      </c>
      <c r="Z477" s="155">
        <f t="shared" si="407"/>
        <v>0</v>
      </c>
      <c r="AA477" s="155">
        <f t="shared" si="407"/>
        <v>0</v>
      </c>
      <c r="AB477" s="155">
        <f t="shared" si="407"/>
        <v>0</v>
      </c>
      <c r="AC477" s="155">
        <f t="shared" si="407"/>
        <v>76134</v>
      </c>
      <c r="AD477" s="155">
        <f t="shared" si="407"/>
        <v>7000</v>
      </c>
      <c r="AE477" s="155">
        <f t="shared" si="407"/>
        <v>69134</v>
      </c>
      <c r="AF477" s="155">
        <f t="shared" si="407"/>
        <v>0</v>
      </c>
      <c r="AG477" s="155">
        <f t="shared" si="407"/>
        <v>0</v>
      </c>
      <c r="AH477" s="155">
        <f t="shared" si="407"/>
        <v>0</v>
      </c>
      <c r="AI477" s="155">
        <f t="shared" si="407"/>
        <v>75601.34</v>
      </c>
      <c r="AJ477" s="155">
        <f t="shared" si="407"/>
        <v>6022</v>
      </c>
      <c r="AK477" s="155">
        <f t="shared" si="407"/>
        <v>69579.34</v>
      </c>
      <c r="AL477" s="155">
        <f t="shared" si="407"/>
        <v>0</v>
      </c>
      <c r="AM477" s="155">
        <f t="shared" si="407"/>
        <v>0</v>
      </c>
      <c r="AN477" s="155">
        <f t="shared" si="407"/>
        <v>0</v>
      </c>
      <c r="AO477" s="155">
        <f t="shared" si="407"/>
        <v>0</v>
      </c>
      <c r="AP477" s="155">
        <f t="shared" si="407"/>
        <v>0</v>
      </c>
      <c r="AQ477" s="155">
        <f t="shared" si="407"/>
        <v>0</v>
      </c>
      <c r="AR477" s="155">
        <f t="shared" si="407"/>
        <v>1</v>
      </c>
      <c r="AS477" s="155">
        <f t="shared" si="407"/>
        <v>0</v>
      </c>
      <c r="AT477" s="155">
        <f t="shared" si="407"/>
        <v>0</v>
      </c>
      <c r="AU477" s="166"/>
      <c r="AV477" s="160">
        <f t="shared" si="399"/>
        <v>11.39293737750697</v>
      </c>
      <c r="AW477" s="160">
        <f t="shared" si="400"/>
        <v>80247.333853324119</v>
      </c>
      <c r="AX477" s="160"/>
      <c r="AY477" s="160">
        <f>5%*O477</f>
        <v>9050.4169999999995</v>
      </c>
      <c r="AZ477" s="145"/>
      <c r="BA477" s="145"/>
      <c r="BB477" s="160"/>
      <c r="BC477" s="160"/>
    </row>
    <row r="478" spans="1:55" s="161" customFormat="1" ht="47.25">
      <c r="A478" s="170" t="s">
        <v>674</v>
      </c>
      <c r="B478" s="158" t="str">
        <f>B1346</f>
        <v xml:space="preserve">Vốn đối ứng CĐNSĐP 5% cấp huyện </v>
      </c>
      <c r="C478" s="171">
        <f t="shared" ref="C478:AU479" si="408">C1346</f>
        <v>0</v>
      </c>
      <c r="D478" s="155">
        <f t="shared" si="408"/>
        <v>9050.4169999999995</v>
      </c>
      <c r="E478" s="155">
        <f t="shared" si="408"/>
        <v>0</v>
      </c>
      <c r="F478" s="155"/>
      <c r="G478" s="155"/>
      <c r="H478" s="155">
        <f t="shared" si="408"/>
        <v>9050.4169999999995</v>
      </c>
      <c r="I478" s="155">
        <f t="shared" si="408"/>
        <v>0</v>
      </c>
      <c r="J478" s="155">
        <f t="shared" si="408"/>
        <v>9050.4169999999995</v>
      </c>
      <c r="K478" s="155">
        <f t="shared" si="408"/>
        <v>0</v>
      </c>
      <c r="L478" s="155">
        <f t="shared" si="408"/>
        <v>0</v>
      </c>
      <c r="M478" s="155">
        <f t="shared" si="408"/>
        <v>0</v>
      </c>
      <c r="N478" s="155">
        <f t="shared" si="408"/>
        <v>9050.4169999999995</v>
      </c>
      <c r="O478" s="155">
        <f t="shared" si="408"/>
        <v>0</v>
      </c>
      <c r="P478" s="155">
        <f t="shared" si="408"/>
        <v>9050.4169999999995</v>
      </c>
      <c r="Q478" s="155">
        <f t="shared" si="408"/>
        <v>0</v>
      </c>
      <c r="R478" s="155">
        <f t="shared" si="408"/>
        <v>0</v>
      </c>
      <c r="S478" s="155">
        <f t="shared" si="408"/>
        <v>0</v>
      </c>
      <c r="T478" s="155">
        <f t="shared" si="408"/>
        <v>0</v>
      </c>
      <c r="U478" s="155">
        <f t="shared" si="408"/>
        <v>0</v>
      </c>
      <c r="V478" s="155">
        <f t="shared" si="408"/>
        <v>0</v>
      </c>
      <c r="W478" s="155">
        <f t="shared" si="408"/>
        <v>0</v>
      </c>
      <c r="X478" s="155">
        <f t="shared" si="408"/>
        <v>0</v>
      </c>
      <c r="Y478" s="155">
        <f t="shared" si="408"/>
        <v>0</v>
      </c>
      <c r="Z478" s="155">
        <f t="shared" si="408"/>
        <v>0</v>
      </c>
      <c r="AA478" s="155">
        <f t="shared" si="408"/>
        <v>0</v>
      </c>
      <c r="AB478" s="155">
        <f t="shared" si="408"/>
        <v>0</v>
      </c>
      <c r="AC478" s="155">
        <f t="shared" si="408"/>
        <v>0</v>
      </c>
      <c r="AD478" s="155">
        <f t="shared" si="408"/>
        <v>0</v>
      </c>
      <c r="AE478" s="155">
        <f t="shared" si="408"/>
        <v>0</v>
      </c>
      <c r="AF478" s="155">
        <f t="shared" si="408"/>
        <v>0</v>
      </c>
      <c r="AG478" s="155">
        <f t="shared" si="408"/>
        <v>0</v>
      </c>
      <c r="AH478" s="155">
        <f t="shared" si="408"/>
        <v>0</v>
      </c>
      <c r="AI478" s="155">
        <f t="shared" si="408"/>
        <v>0</v>
      </c>
      <c r="AJ478" s="155">
        <f t="shared" si="408"/>
        <v>0</v>
      </c>
      <c r="AK478" s="155">
        <f t="shared" si="408"/>
        <v>0</v>
      </c>
      <c r="AL478" s="155">
        <f t="shared" si="408"/>
        <v>0</v>
      </c>
      <c r="AM478" s="155">
        <f t="shared" si="408"/>
        <v>0</v>
      </c>
      <c r="AN478" s="155">
        <f t="shared" si="408"/>
        <v>0</v>
      </c>
      <c r="AO478" s="171">
        <f t="shared" si="408"/>
        <v>0</v>
      </c>
      <c r="AP478" s="171">
        <f t="shared" si="408"/>
        <v>0</v>
      </c>
      <c r="AQ478" s="171">
        <f t="shared" si="408"/>
        <v>0</v>
      </c>
      <c r="AR478" s="171">
        <f t="shared" si="408"/>
        <v>0</v>
      </c>
      <c r="AS478" s="171">
        <f t="shared" si="408"/>
        <v>0</v>
      </c>
      <c r="AT478" s="171">
        <f t="shared" si="408"/>
        <v>0</v>
      </c>
      <c r="AU478" s="166" t="str">
        <f t="shared" si="408"/>
        <v>Vốn đối ứng CĐNSĐP 5% là 9.050 triệu đồng do huyện Tủa chùa bố trí</v>
      </c>
      <c r="AV478" s="160">
        <f t="shared" si="399"/>
        <v>0</v>
      </c>
      <c r="AW478" s="160">
        <f t="shared" si="400"/>
        <v>0</v>
      </c>
      <c r="AX478" s="160"/>
      <c r="AY478" s="160">
        <f t="shared" ref="AY478:AY482" si="409">5%*O478</f>
        <v>0</v>
      </c>
      <c r="AZ478" s="145"/>
      <c r="BA478" s="145"/>
      <c r="BB478" s="160"/>
      <c r="BC478" s="160"/>
    </row>
    <row r="479" spans="1:55" s="161" customFormat="1" ht="15.75">
      <c r="A479" s="170" t="s">
        <v>55</v>
      </c>
      <c r="B479" s="158" t="str">
        <f>B1347</f>
        <v>HUYỆN NẬM PỒ</v>
      </c>
      <c r="C479" s="171">
        <f t="shared" si="408"/>
        <v>0</v>
      </c>
      <c r="D479" s="155">
        <f t="shared" si="408"/>
        <v>326605</v>
      </c>
      <c r="E479" s="155">
        <f t="shared" si="408"/>
        <v>286918</v>
      </c>
      <c r="F479" s="155"/>
      <c r="G479" s="155"/>
      <c r="H479" s="155">
        <f t="shared" si="408"/>
        <v>295351.75</v>
      </c>
      <c r="I479" s="155">
        <f t="shared" si="408"/>
        <v>286918</v>
      </c>
      <c r="J479" s="155">
        <f t="shared" si="408"/>
        <v>8433.75</v>
      </c>
      <c r="K479" s="155">
        <f t="shared" si="408"/>
        <v>118243</v>
      </c>
      <c r="L479" s="155">
        <f t="shared" si="408"/>
        <v>118243</v>
      </c>
      <c r="M479" s="155">
        <f t="shared" si="408"/>
        <v>0</v>
      </c>
      <c r="N479" s="155">
        <f t="shared" si="408"/>
        <v>177108.75</v>
      </c>
      <c r="O479" s="155">
        <f t="shared" si="408"/>
        <v>168675</v>
      </c>
      <c r="P479" s="155">
        <f t="shared" si="408"/>
        <v>8433.75</v>
      </c>
      <c r="Q479" s="155">
        <f t="shared" si="408"/>
        <v>48605</v>
      </c>
      <c r="R479" s="155">
        <f t="shared" si="408"/>
        <v>48605</v>
      </c>
      <c r="S479" s="155">
        <f t="shared" si="408"/>
        <v>0</v>
      </c>
      <c r="T479" s="155">
        <f t="shared" si="408"/>
        <v>0</v>
      </c>
      <c r="U479" s="155">
        <f t="shared" si="408"/>
        <v>0</v>
      </c>
      <c r="V479" s="155">
        <f t="shared" si="408"/>
        <v>0</v>
      </c>
      <c r="W479" s="155">
        <f t="shared" si="408"/>
        <v>73543</v>
      </c>
      <c r="X479" s="155">
        <f t="shared" si="408"/>
        <v>38920</v>
      </c>
      <c r="Y479" s="155">
        <f t="shared" si="408"/>
        <v>34623</v>
      </c>
      <c r="Z479" s="155">
        <f t="shared" si="408"/>
        <v>0</v>
      </c>
      <c r="AA479" s="155">
        <f t="shared" si="408"/>
        <v>0</v>
      </c>
      <c r="AB479" s="155">
        <f t="shared" si="408"/>
        <v>0</v>
      </c>
      <c r="AC479" s="155">
        <f t="shared" si="408"/>
        <v>96220</v>
      </c>
      <c r="AD479" s="155">
        <f t="shared" si="408"/>
        <v>22625</v>
      </c>
      <c r="AE479" s="155">
        <f t="shared" si="408"/>
        <v>73595</v>
      </c>
      <c r="AF479" s="155">
        <f t="shared" si="408"/>
        <v>0</v>
      </c>
      <c r="AG479" s="155">
        <f t="shared" si="408"/>
        <v>0</v>
      </c>
      <c r="AH479" s="155">
        <f t="shared" si="408"/>
        <v>0</v>
      </c>
      <c r="AI479" s="155">
        <f t="shared" si="408"/>
        <v>68550</v>
      </c>
      <c r="AJ479" s="155">
        <f t="shared" si="408"/>
        <v>8093</v>
      </c>
      <c r="AK479" s="155">
        <f t="shared" si="408"/>
        <v>60457</v>
      </c>
      <c r="AL479" s="155">
        <f t="shared" si="408"/>
        <v>0</v>
      </c>
      <c r="AM479" s="155">
        <f t="shared" si="408"/>
        <v>0</v>
      </c>
      <c r="AN479" s="155">
        <f t="shared" si="408"/>
        <v>0</v>
      </c>
      <c r="AO479" s="155">
        <f t="shared" si="408"/>
        <v>0</v>
      </c>
      <c r="AP479" s="155">
        <f t="shared" si="408"/>
        <v>0</v>
      </c>
      <c r="AQ479" s="155">
        <f t="shared" si="408"/>
        <v>0</v>
      </c>
      <c r="AR479" s="155">
        <f t="shared" si="408"/>
        <v>4</v>
      </c>
      <c r="AS479" s="155">
        <f t="shared" si="408"/>
        <v>7</v>
      </c>
      <c r="AT479" s="155">
        <f t="shared" si="408"/>
        <v>0</v>
      </c>
      <c r="AU479" s="166"/>
      <c r="AV479" s="160">
        <f t="shared" si="399"/>
        <v>12.47299250843121</v>
      </c>
      <c r="AW479" s="160">
        <f t="shared" si="400"/>
        <v>87854.813978896345</v>
      </c>
      <c r="AX479" s="160"/>
      <c r="AY479" s="160">
        <f t="shared" si="409"/>
        <v>8433.75</v>
      </c>
      <c r="AZ479" s="145"/>
      <c r="BA479" s="145"/>
      <c r="BB479" s="160"/>
      <c r="BC479" s="160"/>
    </row>
    <row r="480" spans="1:55" s="161" customFormat="1" ht="47.25">
      <c r="A480" s="170" t="s">
        <v>674</v>
      </c>
      <c r="B480" s="158" t="str">
        <f>B1438</f>
        <v xml:space="preserve">Vốn đối ứng CĐNSĐP 5% cấp huyện </v>
      </c>
      <c r="C480" s="171">
        <f t="shared" ref="C480:AU481" si="410">C1438</f>
        <v>0</v>
      </c>
      <c r="D480" s="155">
        <f t="shared" si="410"/>
        <v>0</v>
      </c>
      <c r="E480" s="155">
        <f t="shared" si="410"/>
        <v>0</v>
      </c>
      <c r="F480" s="155"/>
      <c r="G480" s="155"/>
      <c r="H480" s="155">
        <f t="shared" si="410"/>
        <v>8433.75</v>
      </c>
      <c r="I480" s="155">
        <f t="shared" si="410"/>
        <v>0</v>
      </c>
      <c r="J480" s="155">
        <f t="shared" si="410"/>
        <v>8433.75</v>
      </c>
      <c r="K480" s="155">
        <f t="shared" si="410"/>
        <v>0</v>
      </c>
      <c r="L480" s="155">
        <f t="shared" si="410"/>
        <v>0</v>
      </c>
      <c r="M480" s="155">
        <f t="shared" si="410"/>
        <v>0</v>
      </c>
      <c r="N480" s="155">
        <f t="shared" si="410"/>
        <v>8433.75</v>
      </c>
      <c r="O480" s="155">
        <f t="shared" si="410"/>
        <v>0</v>
      </c>
      <c r="P480" s="155">
        <f t="shared" si="410"/>
        <v>8433.75</v>
      </c>
      <c r="Q480" s="155">
        <f t="shared" si="410"/>
        <v>0</v>
      </c>
      <c r="R480" s="155">
        <f t="shared" si="410"/>
        <v>0</v>
      </c>
      <c r="S480" s="155">
        <f t="shared" si="410"/>
        <v>0</v>
      </c>
      <c r="T480" s="155">
        <f t="shared" si="410"/>
        <v>0</v>
      </c>
      <c r="U480" s="155">
        <f t="shared" si="410"/>
        <v>0</v>
      </c>
      <c r="V480" s="155">
        <f t="shared" si="410"/>
        <v>0</v>
      </c>
      <c r="W480" s="155">
        <f t="shared" si="410"/>
        <v>0</v>
      </c>
      <c r="X480" s="155">
        <f t="shared" si="410"/>
        <v>0</v>
      </c>
      <c r="Y480" s="155">
        <f t="shared" si="410"/>
        <v>0</v>
      </c>
      <c r="Z480" s="155">
        <f t="shared" si="410"/>
        <v>0</v>
      </c>
      <c r="AA480" s="155">
        <f t="shared" si="410"/>
        <v>0</v>
      </c>
      <c r="AB480" s="155">
        <f t="shared" si="410"/>
        <v>0</v>
      </c>
      <c r="AC480" s="155">
        <f t="shared" si="410"/>
        <v>0</v>
      </c>
      <c r="AD480" s="155">
        <f t="shared" si="410"/>
        <v>0</v>
      </c>
      <c r="AE480" s="155">
        <f t="shared" si="410"/>
        <v>0</v>
      </c>
      <c r="AF480" s="155">
        <f t="shared" si="410"/>
        <v>0</v>
      </c>
      <c r="AG480" s="155">
        <f t="shared" si="410"/>
        <v>0</v>
      </c>
      <c r="AH480" s="155">
        <f t="shared" si="410"/>
        <v>0</v>
      </c>
      <c r="AI480" s="155">
        <f t="shared" si="410"/>
        <v>0</v>
      </c>
      <c r="AJ480" s="155">
        <f t="shared" si="410"/>
        <v>0</v>
      </c>
      <c r="AK480" s="155">
        <f t="shared" si="410"/>
        <v>0</v>
      </c>
      <c r="AL480" s="155">
        <f t="shared" si="410"/>
        <v>0</v>
      </c>
      <c r="AM480" s="155">
        <f t="shared" si="410"/>
        <v>0</v>
      </c>
      <c r="AN480" s="155">
        <f t="shared" si="410"/>
        <v>0</v>
      </c>
      <c r="AO480" s="171">
        <f t="shared" si="410"/>
        <v>0</v>
      </c>
      <c r="AP480" s="171">
        <f t="shared" si="410"/>
        <v>0</v>
      </c>
      <c r="AQ480" s="171">
        <f t="shared" si="410"/>
        <v>0</v>
      </c>
      <c r="AR480" s="171">
        <f t="shared" si="410"/>
        <v>0</v>
      </c>
      <c r="AS480" s="171">
        <f t="shared" si="410"/>
        <v>0</v>
      </c>
      <c r="AT480" s="171">
        <f t="shared" si="410"/>
        <v>0</v>
      </c>
      <c r="AU480" s="166" t="str">
        <f t="shared" si="410"/>
        <v>Vốn đối ứng CĐNSĐP 5% là 8.434 triệu đồng do huyện Nậm Pồ bố trí</v>
      </c>
      <c r="AV480" s="160">
        <f t="shared" si="399"/>
        <v>0</v>
      </c>
      <c r="AW480" s="160">
        <f t="shared" si="400"/>
        <v>0</v>
      </c>
      <c r="AX480" s="160"/>
      <c r="AY480" s="160">
        <f t="shared" si="409"/>
        <v>0</v>
      </c>
      <c r="AZ480" s="145"/>
      <c r="BA480" s="145"/>
      <c r="BB480" s="160"/>
      <c r="BC480" s="160"/>
    </row>
    <row r="481" spans="1:55" s="161" customFormat="1" ht="15.75">
      <c r="A481" s="170" t="s">
        <v>56</v>
      </c>
      <c r="B481" s="158" t="str">
        <f>B1439</f>
        <v>THỊ XÃ MƯỜNG LAY</v>
      </c>
      <c r="C481" s="171">
        <f t="shared" si="410"/>
        <v>0</v>
      </c>
      <c r="D481" s="155">
        <f t="shared" si="410"/>
        <v>10319</v>
      </c>
      <c r="E481" s="155">
        <f t="shared" si="410"/>
        <v>10318.5</v>
      </c>
      <c r="F481" s="155"/>
      <c r="G481" s="155"/>
      <c r="H481" s="155">
        <f t="shared" si="410"/>
        <v>10834.424999999999</v>
      </c>
      <c r="I481" s="155">
        <f t="shared" si="410"/>
        <v>10318.5</v>
      </c>
      <c r="J481" s="155">
        <f t="shared" si="410"/>
        <v>515.92500000000007</v>
      </c>
      <c r="K481" s="155">
        <f t="shared" si="410"/>
        <v>0</v>
      </c>
      <c r="L481" s="155">
        <f t="shared" si="410"/>
        <v>0</v>
      </c>
      <c r="M481" s="155">
        <f t="shared" si="410"/>
        <v>0</v>
      </c>
      <c r="N481" s="155">
        <f t="shared" si="410"/>
        <v>10834.424999999999</v>
      </c>
      <c r="O481" s="155">
        <f t="shared" si="410"/>
        <v>10318.5</v>
      </c>
      <c r="P481" s="155">
        <f t="shared" si="410"/>
        <v>515.92500000000007</v>
      </c>
      <c r="Q481" s="155">
        <f t="shared" si="410"/>
        <v>0</v>
      </c>
      <c r="R481" s="155">
        <f t="shared" si="410"/>
        <v>0</v>
      </c>
      <c r="S481" s="155">
        <f t="shared" si="410"/>
        <v>0</v>
      </c>
      <c r="T481" s="155">
        <f t="shared" si="410"/>
        <v>0</v>
      </c>
      <c r="U481" s="155">
        <f t="shared" si="410"/>
        <v>0</v>
      </c>
      <c r="V481" s="155">
        <f t="shared" si="410"/>
        <v>0</v>
      </c>
      <c r="W481" s="155">
        <f t="shared" si="410"/>
        <v>4389</v>
      </c>
      <c r="X481" s="155">
        <f t="shared" si="410"/>
        <v>0</v>
      </c>
      <c r="Y481" s="155">
        <f t="shared" si="410"/>
        <v>4389</v>
      </c>
      <c r="Z481" s="155">
        <f t="shared" si="410"/>
        <v>0</v>
      </c>
      <c r="AA481" s="155">
        <f t="shared" si="410"/>
        <v>0</v>
      </c>
      <c r="AB481" s="155">
        <f t="shared" si="410"/>
        <v>0</v>
      </c>
      <c r="AC481" s="155">
        <f t="shared" si="410"/>
        <v>5929.5</v>
      </c>
      <c r="AD481" s="155">
        <f t="shared" si="410"/>
        <v>0</v>
      </c>
      <c r="AE481" s="155">
        <f t="shared" si="410"/>
        <v>5929.5</v>
      </c>
      <c r="AF481" s="155">
        <f t="shared" si="410"/>
        <v>0</v>
      </c>
      <c r="AG481" s="155">
        <f t="shared" si="410"/>
        <v>0</v>
      </c>
      <c r="AH481" s="155">
        <f t="shared" si="410"/>
        <v>0</v>
      </c>
      <c r="AI481" s="155">
        <f t="shared" si="410"/>
        <v>0</v>
      </c>
      <c r="AJ481" s="155">
        <f t="shared" si="410"/>
        <v>0</v>
      </c>
      <c r="AK481" s="155">
        <f t="shared" si="410"/>
        <v>0</v>
      </c>
      <c r="AL481" s="155">
        <f t="shared" si="410"/>
        <v>0</v>
      </c>
      <c r="AM481" s="155">
        <f t="shared" si="410"/>
        <v>0</v>
      </c>
      <c r="AN481" s="155">
        <f t="shared" si="410"/>
        <v>0</v>
      </c>
      <c r="AO481" s="171"/>
      <c r="AP481" s="171"/>
      <c r="AQ481" s="171"/>
      <c r="AR481" s="171"/>
      <c r="AS481" s="171"/>
      <c r="AT481" s="171"/>
      <c r="AU481" s="166"/>
      <c r="AV481" s="160">
        <f t="shared" si="399"/>
        <v>0.44856918422074399</v>
      </c>
      <c r="AW481" s="160">
        <f t="shared" si="400"/>
        <v>3159.5434864359913</v>
      </c>
      <c r="AX481" s="160"/>
      <c r="AY481" s="160">
        <f t="shared" si="409"/>
        <v>515.92500000000007</v>
      </c>
      <c r="AZ481" s="145"/>
      <c r="BA481" s="145"/>
      <c r="BB481" s="160"/>
      <c r="BC481" s="160"/>
    </row>
    <row r="482" spans="1:55" s="161" customFormat="1" ht="47.25">
      <c r="A482" s="170" t="s">
        <v>674</v>
      </c>
      <c r="B482" s="158" t="str">
        <f>B1465</f>
        <v xml:space="preserve">Vốn đối ứng CĐNSĐP 5% cấp huyện </v>
      </c>
      <c r="C482" s="158">
        <f t="shared" ref="C482:AU483" si="411">C1465</f>
        <v>0</v>
      </c>
      <c r="D482" s="155">
        <f t="shared" si="411"/>
        <v>515.92500000000007</v>
      </c>
      <c r="E482" s="155">
        <f t="shared" si="411"/>
        <v>0</v>
      </c>
      <c r="F482" s="166"/>
      <c r="G482" s="166"/>
      <c r="H482" s="155">
        <f t="shared" si="411"/>
        <v>515.92500000000007</v>
      </c>
      <c r="I482" s="155">
        <f t="shared" si="411"/>
        <v>0</v>
      </c>
      <c r="J482" s="155">
        <f t="shared" si="411"/>
        <v>515.92500000000007</v>
      </c>
      <c r="K482" s="155">
        <f t="shared" si="411"/>
        <v>0</v>
      </c>
      <c r="L482" s="155">
        <f t="shared" si="411"/>
        <v>0</v>
      </c>
      <c r="M482" s="155">
        <f t="shared" si="411"/>
        <v>0</v>
      </c>
      <c r="N482" s="155">
        <f t="shared" si="411"/>
        <v>515.92500000000007</v>
      </c>
      <c r="O482" s="155">
        <f t="shared" si="411"/>
        <v>0</v>
      </c>
      <c r="P482" s="155">
        <f t="shared" si="411"/>
        <v>515.92500000000007</v>
      </c>
      <c r="Q482" s="155">
        <f t="shared" si="411"/>
        <v>0</v>
      </c>
      <c r="R482" s="155">
        <f t="shared" si="411"/>
        <v>0</v>
      </c>
      <c r="S482" s="155">
        <f t="shared" si="411"/>
        <v>0</v>
      </c>
      <c r="T482" s="155">
        <f t="shared" si="411"/>
        <v>0</v>
      </c>
      <c r="U482" s="155">
        <f t="shared" si="411"/>
        <v>0</v>
      </c>
      <c r="V482" s="155">
        <f t="shared" si="411"/>
        <v>0</v>
      </c>
      <c r="W482" s="155">
        <f t="shared" si="411"/>
        <v>0</v>
      </c>
      <c r="X482" s="155">
        <f t="shared" si="411"/>
        <v>0</v>
      </c>
      <c r="Y482" s="155">
        <f t="shared" si="411"/>
        <v>0</v>
      </c>
      <c r="Z482" s="155">
        <f t="shared" si="411"/>
        <v>0</v>
      </c>
      <c r="AA482" s="155">
        <f t="shared" si="411"/>
        <v>0</v>
      </c>
      <c r="AB482" s="155">
        <f t="shared" si="411"/>
        <v>0</v>
      </c>
      <c r="AC482" s="155">
        <f t="shared" si="411"/>
        <v>0</v>
      </c>
      <c r="AD482" s="155">
        <f t="shared" si="411"/>
        <v>0</v>
      </c>
      <c r="AE482" s="155">
        <f t="shared" si="411"/>
        <v>0</v>
      </c>
      <c r="AF482" s="155">
        <f t="shared" si="411"/>
        <v>0</v>
      </c>
      <c r="AG482" s="155">
        <f t="shared" si="411"/>
        <v>0</v>
      </c>
      <c r="AH482" s="155">
        <f t="shared" si="411"/>
        <v>0</v>
      </c>
      <c r="AI482" s="155">
        <f t="shared" si="411"/>
        <v>0</v>
      </c>
      <c r="AJ482" s="155">
        <f t="shared" si="411"/>
        <v>0</v>
      </c>
      <c r="AK482" s="155">
        <f t="shared" si="411"/>
        <v>0</v>
      </c>
      <c r="AL482" s="155">
        <f t="shared" si="411"/>
        <v>0</v>
      </c>
      <c r="AM482" s="155">
        <f t="shared" si="411"/>
        <v>0</v>
      </c>
      <c r="AN482" s="155">
        <f t="shared" si="411"/>
        <v>0</v>
      </c>
      <c r="AO482" s="158">
        <f t="shared" si="411"/>
        <v>0</v>
      </c>
      <c r="AP482" s="158">
        <f t="shared" si="411"/>
        <v>0</v>
      </c>
      <c r="AQ482" s="158">
        <f t="shared" si="411"/>
        <v>0</v>
      </c>
      <c r="AR482" s="158">
        <f t="shared" si="411"/>
        <v>0</v>
      </c>
      <c r="AS482" s="158">
        <f t="shared" si="411"/>
        <v>0</v>
      </c>
      <c r="AT482" s="158">
        <f t="shared" si="411"/>
        <v>0</v>
      </c>
      <c r="AU482" s="166" t="str">
        <f t="shared" si="411"/>
        <v>Vốn đối ứng CĐNSĐP 5% là 516 triệu đồng do thị xã ML bố trí</v>
      </c>
      <c r="AV482" s="160">
        <f t="shared" si="399"/>
        <v>0</v>
      </c>
      <c r="AW482" s="160">
        <f t="shared" si="400"/>
        <v>0</v>
      </c>
      <c r="AX482" s="160"/>
      <c r="AY482" s="160">
        <f t="shared" si="409"/>
        <v>0</v>
      </c>
      <c r="AZ482" s="145"/>
      <c r="BA482" s="145"/>
      <c r="BB482" s="160"/>
      <c r="BC482" s="160"/>
    </row>
    <row r="483" spans="1:55" s="161" customFormat="1" ht="31.5">
      <c r="A483" s="170" t="s">
        <v>675</v>
      </c>
      <c r="B483" s="158" t="str">
        <f>B1466</f>
        <v>VỐN ĐỐI ỨNG CÂN ĐỐI NGÂN SÁCH ĐỊA PHƯƠNG CẤP TỈNH QUẢN LÝ</v>
      </c>
      <c r="C483" s="158">
        <f>C1466</f>
        <v>0</v>
      </c>
      <c r="D483" s="158"/>
      <c r="E483" s="158"/>
      <c r="F483" s="158"/>
      <c r="G483" s="158"/>
      <c r="H483" s="171">
        <f>H1466</f>
        <v>50311.345000000001</v>
      </c>
      <c r="I483" s="171">
        <f t="shared" si="411"/>
        <v>0</v>
      </c>
      <c r="J483" s="171">
        <f t="shared" si="411"/>
        <v>50311.345000000001</v>
      </c>
      <c r="K483" s="171">
        <f t="shared" si="411"/>
        <v>50311.345000000001</v>
      </c>
      <c r="L483" s="171">
        <f t="shared" si="411"/>
        <v>0</v>
      </c>
      <c r="M483" s="171">
        <f t="shared" si="411"/>
        <v>50311.345000000001</v>
      </c>
      <c r="N483" s="171">
        <f t="shared" si="411"/>
        <v>0</v>
      </c>
      <c r="O483" s="171">
        <f t="shared" si="411"/>
        <v>0</v>
      </c>
      <c r="P483" s="171">
        <f t="shared" si="411"/>
        <v>0</v>
      </c>
      <c r="Q483" s="171">
        <f>Q1466</f>
        <v>0</v>
      </c>
      <c r="R483" s="171">
        <f t="shared" si="411"/>
        <v>0</v>
      </c>
      <c r="S483" s="171">
        <f t="shared" si="411"/>
        <v>0</v>
      </c>
      <c r="T483" s="171">
        <f>T1466</f>
        <v>24000</v>
      </c>
      <c r="U483" s="171">
        <f t="shared" si="411"/>
        <v>24000</v>
      </c>
      <c r="V483" s="171">
        <f t="shared" si="411"/>
        <v>0</v>
      </c>
      <c r="W483" s="171">
        <f t="shared" si="411"/>
        <v>0</v>
      </c>
      <c r="X483" s="171">
        <f t="shared" si="411"/>
        <v>0</v>
      </c>
      <c r="Y483" s="171">
        <f t="shared" si="411"/>
        <v>0</v>
      </c>
      <c r="Z483" s="171">
        <f t="shared" si="411"/>
        <v>16847</v>
      </c>
      <c r="AA483" s="171">
        <f>AA1466</f>
        <v>16846.836000000003</v>
      </c>
      <c r="AB483" s="171">
        <f t="shared" si="411"/>
        <v>0</v>
      </c>
      <c r="AC483" s="171">
        <f t="shared" si="411"/>
        <v>0</v>
      </c>
      <c r="AD483" s="171">
        <f t="shared" si="411"/>
        <v>0</v>
      </c>
      <c r="AE483" s="171">
        <f t="shared" si="411"/>
        <v>0</v>
      </c>
      <c r="AF483" s="171">
        <f t="shared" si="411"/>
        <v>6315</v>
      </c>
      <c r="AG483" s="171">
        <f t="shared" si="411"/>
        <v>6314.85</v>
      </c>
      <c r="AH483" s="171">
        <f t="shared" si="411"/>
        <v>0</v>
      </c>
      <c r="AI483" s="171">
        <f t="shared" si="411"/>
        <v>0</v>
      </c>
      <c r="AJ483" s="171">
        <f t="shared" si="411"/>
        <v>0</v>
      </c>
      <c r="AK483" s="171">
        <f t="shared" si="411"/>
        <v>0</v>
      </c>
      <c r="AL483" s="171">
        <f t="shared" si="411"/>
        <v>3149</v>
      </c>
      <c r="AM483" s="171">
        <f>AM1466</f>
        <v>3148.9500000000003</v>
      </c>
      <c r="AN483" s="171">
        <f t="shared" si="411"/>
        <v>0</v>
      </c>
      <c r="AO483" s="171">
        <f t="shared" si="411"/>
        <v>0</v>
      </c>
      <c r="AP483" s="171">
        <f t="shared" si="411"/>
        <v>0</v>
      </c>
      <c r="AQ483" s="171">
        <f t="shared" si="411"/>
        <v>0</v>
      </c>
      <c r="AR483" s="171">
        <f t="shared" si="411"/>
        <v>0</v>
      </c>
      <c r="AS483" s="171">
        <f t="shared" si="411"/>
        <v>0</v>
      </c>
      <c r="AT483" s="171">
        <f t="shared" si="411"/>
        <v>0</v>
      </c>
      <c r="AU483" s="166">
        <f t="shared" si="411"/>
        <v>0</v>
      </c>
      <c r="AV483" s="160">
        <v>0</v>
      </c>
      <c r="AW483" s="160"/>
      <c r="AX483" s="160"/>
      <c r="AY483" s="160"/>
      <c r="AZ483" s="145"/>
      <c r="BA483" s="145"/>
      <c r="BB483" s="160"/>
      <c r="BC483" s="160"/>
    </row>
    <row r="484" spans="1:55" s="193" customFormat="1" ht="15.75">
      <c r="A484" s="190" t="s">
        <v>137</v>
      </c>
      <c r="B484" s="191" t="s">
        <v>676</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45"/>
      <c r="AV484" s="145"/>
      <c r="AW484" s="145"/>
      <c r="AX484" s="145"/>
      <c r="AY484" s="145"/>
      <c r="AZ484" s="145"/>
      <c r="BA484" s="145"/>
      <c r="BB484" s="145"/>
      <c r="BC484" s="145"/>
    </row>
    <row r="485" spans="1:55" s="137" customFormat="1" ht="15.75">
      <c r="A485" s="185" t="s">
        <v>481</v>
      </c>
      <c r="B485" s="186" t="s">
        <v>609</v>
      </c>
      <c r="C485" s="202"/>
      <c r="D485" s="202">
        <f>D486+D493+D498+D501+D505</f>
        <v>258603</v>
      </c>
      <c r="E485" s="202">
        <f>E486+E493+E498+E501+E505</f>
        <v>230588</v>
      </c>
      <c r="F485" s="202">
        <f t="shared" ref="F485:G485" si="412">F486+F493+F498+F501+F505</f>
        <v>0</v>
      </c>
      <c r="G485" s="202">
        <f t="shared" si="412"/>
        <v>0</v>
      </c>
      <c r="H485" s="203">
        <f>K485+N485</f>
        <v>258603</v>
      </c>
      <c r="I485" s="202">
        <f>I486+I493+I498+I501+I505</f>
        <v>230588</v>
      </c>
      <c r="J485" s="202">
        <f>J486+J493+J498+J501+J505</f>
        <v>28015</v>
      </c>
      <c r="K485" s="202">
        <f>K486+K493+K498+K501+K505</f>
        <v>258603</v>
      </c>
      <c r="L485" s="202">
        <f>L486+L493+L498+L501+L505</f>
        <v>230588</v>
      </c>
      <c r="M485" s="202">
        <f t="shared" ref="M485:AT485" si="413">M486+M493+M498+M501+M505</f>
        <v>28015</v>
      </c>
      <c r="N485" s="202">
        <f t="shared" si="413"/>
        <v>0</v>
      </c>
      <c r="O485" s="202">
        <f t="shared" si="413"/>
        <v>0</v>
      </c>
      <c r="P485" s="202">
        <f t="shared" si="413"/>
        <v>0</v>
      </c>
      <c r="Q485" s="202">
        <f>Q486+Q493+Q498+Q501+Q505</f>
        <v>63989.5</v>
      </c>
      <c r="R485" s="202">
        <f t="shared" ref="R485:AN485" si="414">R486+R493+R498+R501+R505</f>
        <v>63989.5</v>
      </c>
      <c r="S485" s="202">
        <f t="shared" si="414"/>
        <v>0</v>
      </c>
      <c r="T485" s="202">
        <f t="shared" si="414"/>
        <v>0</v>
      </c>
      <c r="U485" s="202">
        <f t="shared" si="414"/>
        <v>0</v>
      </c>
      <c r="V485" s="202">
        <f t="shared" si="414"/>
        <v>0</v>
      </c>
      <c r="W485" s="202">
        <f t="shared" si="414"/>
        <v>88295.5</v>
      </c>
      <c r="X485" s="202">
        <f t="shared" si="414"/>
        <v>88295.5</v>
      </c>
      <c r="Y485" s="202">
        <f t="shared" si="414"/>
        <v>0</v>
      </c>
      <c r="Z485" s="202">
        <f t="shared" si="414"/>
        <v>14000</v>
      </c>
      <c r="AA485" s="202">
        <f t="shared" si="414"/>
        <v>14000</v>
      </c>
      <c r="AB485" s="202">
        <f t="shared" si="414"/>
        <v>0</v>
      </c>
      <c r="AC485" s="202">
        <f t="shared" si="414"/>
        <v>56172</v>
      </c>
      <c r="AD485" s="202">
        <f t="shared" si="414"/>
        <v>56172</v>
      </c>
      <c r="AE485" s="202">
        <f t="shared" si="414"/>
        <v>0</v>
      </c>
      <c r="AF485" s="202">
        <f t="shared" si="414"/>
        <v>14015</v>
      </c>
      <c r="AG485" s="202">
        <f t="shared" si="414"/>
        <v>14015</v>
      </c>
      <c r="AH485" s="202">
        <f t="shared" si="414"/>
        <v>0</v>
      </c>
      <c r="AI485" s="202">
        <f t="shared" si="414"/>
        <v>22131</v>
      </c>
      <c r="AJ485" s="202">
        <f t="shared" si="414"/>
        <v>22131</v>
      </c>
      <c r="AK485" s="202">
        <f t="shared" si="414"/>
        <v>0</v>
      </c>
      <c r="AL485" s="202">
        <f t="shared" si="414"/>
        <v>0</v>
      </c>
      <c r="AM485" s="202">
        <f t="shared" si="414"/>
        <v>0</v>
      </c>
      <c r="AN485" s="202">
        <f t="shared" si="414"/>
        <v>0</v>
      </c>
      <c r="AO485" s="202">
        <f t="shared" si="413"/>
        <v>0</v>
      </c>
      <c r="AP485" s="202">
        <f t="shared" si="413"/>
        <v>0</v>
      </c>
      <c r="AQ485" s="202">
        <f t="shared" si="413"/>
        <v>0</v>
      </c>
      <c r="AR485" s="202">
        <f t="shared" si="413"/>
        <v>0</v>
      </c>
      <c r="AS485" s="202">
        <f t="shared" si="413"/>
        <v>0</v>
      </c>
      <c r="AT485" s="202">
        <f t="shared" si="413"/>
        <v>0</v>
      </c>
      <c r="AU485" s="136"/>
      <c r="AV485" s="136"/>
      <c r="AW485" s="136"/>
      <c r="AX485" s="136"/>
      <c r="AY485" s="136"/>
      <c r="AZ485" s="145"/>
      <c r="BA485" s="145"/>
      <c r="BB485" s="136"/>
      <c r="BC485" s="136"/>
    </row>
    <row r="486" spans="1:55" s="208" customFormat="1" ht="15.75">
      <c r="A486" s="204" t="s">
        <v>677</v>
      </c>
      <c r="B486" s="205" t="s">
        <v>678</v>
      </c>
      <c r="C486" s="206"/>
      <c r="D486" s="206">
        <f t="shared" ref="D486:E486" si="415">D487+D490</f>
        <v>68000</v>
      </c>
      <c r="E486" s="206">
        <f t="shared" si="415"/>
        <v>39985</v>
      </c>
      <c r="F486" s="205"/>
      <c r="G486" s="205"/>
      <c r="H486" s="206">
        <f>K486+N486</f>
        <v>68000</v>
      </c>
      <c r="I486" s="206">
        <f>I487+I490</f>
        <v>39985</v>
      </c>
      <c r="J486" s="206">
        <f>J487+J490</f>
        <v>28015</v>
      </c>
      <c r="K486" s="206">
        <f t="shared" ref="K486:M486" si="416">K487+K490</f>
        <v>68000</v>
      </c>
      <c r="L486" s="206">
        <f t="shared" si="416"/>
        <v>39985</v>
      </c>
      <c r="M486" s="206">
        <f t="shared" si="416"/>
        <v>28015</v>
      </c>
      <c r="N486" s="206">
        <f>N487+N490</f>
        <v>0</v>
      </c>
      <c r="O486" s="206">
        <f t="shared" ref="O486:AT486" si="417">O487+O490</f>
        <v>0</v>
      </c>
      <c r="P486" s="206">
        <f t="shared" si="417"/>
        <v>0</v>
      </c>
      <c r="Q486" s="206">
        <f t="shared" si="417"/>
        <v>25989.5</v>
      </c>
      <c r="R486" s="206">
        <f t="shared" si="417"/>
        <v>25989.5</v>
      </c>
      <c r="S486" s="206">
        <f t="shared" si="417"/>
        <v>0</v>
      </c>
      <c r="T486" s="206">
        <f t="shared" si="417"/>
        <v>0</v>
      </c>
      <c r="U486" s="206">
        <f t="shared" si="417"/>
        <v>0</v>
      </c>
      <c r="V486" s="206">
        <f t="shared" si="417"/>
        <v>0</v>
      </c>
      <c r="W486" s="206">
        <f t="shared" si="417"/>
        <v>13995.5</v>
      </c>
      <c r="X486" s="206">
        <f t="shared" si="417"/>
        <v>13995.5</v>
      </c>
      <c r="Y486" s="206">
        <f t="shared" si="417"/>
        <v>0</v>
      </c>
      <c r="Z486" s="206">
        <f t="shared" si="417"/>
        <v>14000</v>
      </c>
      <c r="AA486" s="206">
        <f t="shared" si="417"/>
        <v>14000</v>
      </c>
      <c r="AB486" s="206">
        <f t="shared" si="417"/>
        <v>0</v>
      </c>
      <c r="AC486" s="206">
        <f t="shared" si="417"/>
        <v>0</v>
      </c>
      <c r="AD486" s="206">
        <f t="shared" si="417"/>
        <v>0</v>
      </c>
      <c r="AE486" s="206">
        <f t="shared" si="417"/>
        <v>0</v>
      </c>
      <c r="AF486" s="206">
        <f t="shared" si="417"/>
        <v>14015</v>
      </c>
      <c r="AG486" s="206">
        <f t="shared" si="417"/>
        <v>14015</v>
      </c>
      <c r="AH486" s="206">
        <f t="shared" si="417"/>
        <v>0</v>
      </c>
      <c r="AI486" s="206">
        <f t="shared" si="417"/>
        <v>0</v>
      </c>
      <c r="AJ486" s="206">
        <f t="shared" si="417"/>
        <v>0</v>
      </c>
      <c r="AK486" s="206">
        <f t="shared" si="417"/>
        <v>0</v>
      </c>
      <c r="AL486" s="206">
        <f t="shared" si="417"/>
        <v>0</v>
      </c>
      <c r="AM486" s="206">
        <f t="shared" si="417"/>
        <v>0</v>
      </c>
      <c r="AN486" s="206">
        <f t="shared" si="417"/>
        <v>0</v>
      </c>
      <c r="AO486" s="206">
        <f t="shared" si="417"/>
        <v>0</v>
      </c>
      <c r="AP486" s="206">
        <f t="shared" si="417"/>
        <v>0</v>
      </c>
      <c r="AQ486" s="206">
        <f t="shared" si="417"/>
        <v>0</v>
      </c>
      <c r="AR486" s="206">
        <f t="shared" si="417"/>
        <v>0</v>
      </c>
      <c r="AS486" s="206">
        <f t="shared" si="417"/>
        <v>0</v>
      </c>
      <c r="AT486" s="206">
        <f t="shared" si="417"/>
        <v>0</v>
      </c>
      <c r="AU486" s="205"/>
      <c r="AV486" s="207">
        <f t="shared" ref="AV486:AV508" si="418">I486-L486-O486</f>
        <v>0</v>
      </c>
      <c r="AW486" s="205"/>
      <c r="AX486" s="205"/>
      <c r="AY486" s="205"/>
      <c r="AZ486" s="145"/>
      <c r="BA486" s="145"/>
      <c r="BB486" s="207"/>
      <c r="BC486" s="207"/>
    </row>
    <row r="487" spans="1:55" s="214" customFormat="1" ht="63">
      <c r="A487" s="209" t="s">
        <v>18</v>
      </c>
      <c r="B487" s="210" t="s">
        <v>679</v>
      </c>
      <c r="C487" s="211"/>
      <c r="D487" s="211">
        <f t="shared" ref="D487:E487" si="419">SUM(D488:D489)</f>
        <v>10000</v>
      </c>
      <c r="E487" s="211">
        <f t="shared" si="419"/>
        <v>10000</v>
      </c>
      <c r="F487" s="210"/>
      <c r="G487" s="210"/>
      <c r="H487" s="212">
        <f>K487+N487</f>
        <v>10000</v>
      </c>
      <c r="I487" s="211">
        <f>SUM(I488:I489)</f>
        <v>10000</v>
      </c>
      <c r="J487" s="211">
        <f t="shared" ref="J487:J492" si="420">M487+P487</f>
        <v>0</v>
      </c>
      <c r="K487" s="211">
        <f t="shared" ref="K487:AT487" si="421">SUM(K488:K489)</f>
        <v>10000</v>
      </c>
      <c r="L487" s="211">
        <f t="shared" si="421"/>
        <v>10000</v>
      </c>
      <c r="M487" s="211">
        <f t="shared" si="421"/>
        <v>0</v>
      </c>
      <c r="N487" s="211">
        <f t="shared" si="421"/>
        <v>0</v>
      </c>
      <c r="O487" s="211">
        <f t="shared" si="421"/>
        <v>0</v>
      </c>
      <c r="P487" s="211">
        <f t="shared" si="421"/>
        <v>0</v>
      </c>
      <c r="Q487" s="211">
        <f t="shared" si="421"/>
        <v>5000</v>
      </c>
      <c r="R487" s="211">
        <f t="shared" si="421"/>
        <v>5000</v>
      </c>
      <c r="S487" s="211">
        <f t="shared" si="421"/>
        <v>0</v>
      </c>
      <c r="T487" s="211">
        <f t="shared" si="421"/>
        <v>0</v>
      </c>
      <c r="U487" s="211">
        <f t="shared" si="421"/>
        <v>0</v>
      </c>
      <c r="V487" s="211">
        <f t="shared" si="421"/>
        <v>0</v>
      </c>
      <c r="W487" s="211">
        <f t="shared" si="421"/>
        <v>5000</v>
      </c>
      <c r="X487" s="211">
        <f t="shared" si="421"/>
        <v>5000</v>
      </c>
      <c r="Y487" s="211">
        <f t="shared" si="421"/>
        <v>0</v>
      </c>
      <c r="Z487" s="211">
        <f t="shared" si="421"/>
        <v>0</v>
      </c>
      <c r="AA487" s="211">
        <f t="shared" si="421"/>
        <v>0</v>
      </c>
      <c r="AB487" s="211">
        <f t="shared" si="421"/>
        <v>0</v>
      </c>
      <c r="AC487" s="211">
        <f t="shared" si="421"/>
        <v>0</v>
      </c>
      <c r="AD487" s="211">
        <f t="shared" si="421"/>
        <v>0</v>
      </c>
      <c r="AE487" s="211">
        <f t="shared" si="421"/>
        <v>0</v>
      </c>
      <c r="AF487" s="211">
        <f t="shared" si="421"/>
        <v>0</v>
      </c>
      <c r="AG487" s="211">
        <f t="shared" si="421"/>
        <v>0</v>
      </c>
      <c r="AH487" s="211">
        <f t="shared" si="421"/>
        <v>0</v>
      </c>
      <c r="AI487" s="211">
        <f t="shared" si="421"/>
        <v>0</v>
      </c>
      <c r="AJ487" s="211">
        <f t="shared" si="421"/>
        <v>0</v>
      </c>
      <c r="AK487" s="211">
        <f t="shared" si="421"/>
        <v>0</v>
      </c>
      <c r="AL487" s="211">
        <f t="shared" si="421"/>
        <v>0</v>
      </c>
      <c r="AM487" s="211">
        <f t="shared" si="421"/>
        <v>0</v>
      </c>
      <c r="AN487" s="211">
        <f t="shared" si="421"/>
        <v>0</v>
      </c>
      <c r="AO487" s="211">
        <f t="shared" si="421"/>
        <v>0</v>
      </c>
      <c r="AP487" s="211">
        <f t="shared" si="421"/>
        <v>0</v>
      </c>
      <c r="AQ487" s="211">
        <f t="shared" si="421"/>
        <v>0</v>
      </c>
      <c r="AR487" s="211">
        <f t="shared" si="421"/>
        <v>0</v>
      </c>
      <c r="AS487" s="211">
        <f t="shared" si="421"/>
        <v>0</v>
      </c>
      <c r="AT487" s="211">
        <f t="shared" si="421"/>
        <v>0</v>
      </c>
      <c r="AU487" s="213"/>
      <c r="AV487" s="131">
        <f t="shared" si="418"/>
        <v>0</v>
      </c>
      <c r="AW487" s="213"/>
      <c r="AX487" s="213"/>
      <c r="AY487" s="213"/>
      <c r="AZ487" s="145">
        <f t="shared" ref="AZ487:AZ550" si="422">H487-K487-N487</f>
        <v>0</v>
      </c>
      <c r="BA487" s="145">
        <f t="shared" ref="BA487:BA550" si="423">L487-R487-X487-AD487-AJ487</f>
        <v>0</v>
      </c>
      <c r="BB487" s="213"/>
      <c r="BC487" s="213"/>
    </row>
    <row r="488" spans="1:55" s="219" customFormat="1" ht="31.5">
      <c r="A488" s="215" t="s">
        <v>20</v>
      </c>
      <c r="B488" s="216" t="s">
        <v>680</v>
      </c>
      <c r="C488" s="215" t="s">
        <v>681</v>
      </c>
      <c r="D488" s="217">
        <v>5000</v>
      </c>
      <c r="E488" s="217">
        <v>5000</v>
      </c>
      <c r="F488" s="216"/>
      <c r="G488" s="216"/>
      <c r="H488" s="217">
        <f>K488+N488</f>
        <v>5000</v>
      </c>
      <c r="I488" s="217">
        <f>L488+O488</f>
        <v>5000</v>
      </c>
      <c r="J488" s="217">
        <f t="shared" si="420"/>
        <v>0</v>
      </c>
      <c r="K488" s="217">
        <v>5000</v>
      </c>
      <c r="L488" s="217">
        <v>5000</v>
      </c>
      <c r="M488" s="216"/>
      <c r="N488" s="217"/>
      <c r="O488" s="217"/>
      <c r="P488" s="217"/>
      <c r="Q488" s="217">
        <v>2500</v>
      </c>
      <c r="R488" s="217">
        <f>Q488</f>
        <v>2500</v>
      </c>
      <c r="S488" s="217"/>
      <c r="T488" s="217"/>
      <c r="U488" s="217"/>
      <c r="V488" s="217"/>
      <c r="W488" s="217">
        <f>I488-O488-Q488</f>
        <v>2500</v>
      </c>
      <c r="X488" s="217">
        <f>W488</f>
        <v>2500</v>
      </c>
      <c r="Y488" s="217"/>
      <c r="Z488" s="217"/>
      <c r="AA488" s="217"/>
      <c r="AB488" s="217"/>
      <c r="AC488" s="217">
        <f>L488-O488-Q488-W488</f>
        <v>0</v>
      </c>
      <c r="AD488" s="217"/>
      <c r="AE488" s="217"/>
      <c r="AF488" s="217"/>
      <c r="AG488" s="217"/>
      <c r="AH488" s="217"/>
      <c r="AI488" s="217"/>
      <c r="AJ488" s="217"/>
      <c r="AK488" s="217"/>
      <c r="AL488" s="217"/>
      <c r="AM488" s="217"/>
      <c r="AN488" s="217"/>
      <c r="AO488" s="217"/>
      <c r="AP488" s="217"/>
      <c r="AQ488" s="217"/>
      <c r="AR488" s="217"/>
      <c r="AS488" s="217"/>
      <c r="AT488" s="217"/>
      <c r="AU488" s="217"/>
      <c r="AV488" s="218">
        <f t="shared" si="418"/>
        <v>0</v>
      </c>
      <c r="AZ488" s="220">
        <f t="shared" si="422"/>
        <v>0</v>
      </c>
      <c r="BA488" s="220">
        <f t="shared" si="423"/>
        <v>0</v>
      </c>
    </row>
    <row r="489" spans="1:55" s="219" customFormat="1" ht="47.25">
      <c r="A489" s="215" t="s">
        <v>48</v>
      </c>
      <c r="B489" s="216" t="s">
        <v>682</v>
      </c>
      <c r="C489" s="215" t="s">
        <v>683</v>
      </c>
      <c r="D489" s="217">
        <v>5000</v>
      </c>
      <c r="E489" s="217">
        <v>5000</v>
      </c>
      <c r="F489" s="216"/>
      <c r="G489" s="216"/>
      <c r="H489" s="217">
        <f t="shared" ref="H489:I548" si="424">K489+N489</f>
        <v>5000</v>
      </c>
      <c r="I489" s="217">
        <f t="shared" si="424"/>
        <v>5000</v>
      </c>
      <c r="J489" s="217">
        <f t="shared" si="420"/>
        <v>0</v>
      </c>
      <c r="K489" s="217">
        <v>5000</v>
      </c>
      <c r="L489" s="217">
        <v>5000</v>
      </c>
      <c r="M489" s="216"/>
      <c r="N489" s="217"/>
      <c r="O489" s="217"/>
      <c r="P489" s="217"/>
      <c r="Q489" s="217">
        <v>2500</v>
      </c>
      <c r="R489" s="217">
        <f>Q489</f>
        <v>2500</v>
      </c>
      <c r="S489" s="217"/>
      <c r="T489" s="217"/>
      <c r="U489" s="217"/>
      <c r="V489" s="217"/>
      <c r="W489" s="217">
        <f>I489-O489-Q489</f>
        <v>2500</v>
      </c>
      <c r="X489" s="217">
        <f>W489</f>
        <v>2500</v>
      </c>
      <c r="Y489" s="217"/>
      <c r="Z489" s="217"/>
      <c r="AA489" s="217"/>
      <c r="AB489" s="217"/>
      <c r="AC489" s="217">
        <f>L489-O489-Q489-W489</f>
        <v>0</v>
      </c>
      <c r="AD489" s="217"/>
      <c r="AE489" s="217"/>
      <c r="AF489" s="217"/>
      <c r="AG489" s="217"/>
      <c r="AH489" s="217"/>
      <c r="AI489" s="217"/>
      <c r="AJ489" s="217"/>
      <c r="AK489" s="217"/>
      <c r="AL489" s="217"/>
      <c r="AM489" s="217"/>
      <c r="AN489" s="217"/>
      <c r="AO489" s="217"/>
      <c r="AP489" s="217"/>
      <c r="AQ489" s="217"/>
      <c r="AR489" s="217"/>
      <c r="AS489" s="217"/>
      <c r="AT489" s="217"/>
      <c r="AU489" s="216"/>
      <c r="AV489" s="218">
        <f t="shared" si="418"/>
        <v>0</v>
      </c>
      <c r="AZ489" s="220">
        <f t="shared" si="422"/>
        <v>0</v>
      </c>
      <c r="BA489" s="220">
        <f t="shared" si="423"/>
        <v>0</v>
      </c>
    </row>
    <row r="490" spans="1:55" s="223" customFormat="1" ht="15.75">
      <c r="A490" s="159" t="s">
        <v>22</v>
      </c>
      <c r="B490" s="158" t="s">
        <v>684</v>
      </c>
      <c r="C490" s="171"/>
      <c r="D490" s="171">
        <f t="shared" ref="D490:E490" si="425">SUM(D491:D492)</f>
        <v>58000</v>
      </c>
      <c r="E490" s="171">
        <f t="shared" si="425"/>
        <v>29985</v>
      </c>
      <c r="F490" s="166"/>
      <c r="G490" s="166"/>
      <c r="H490" s="171">
        <f t="shared" si="424"/>
        <v>58000</v>
      </c>
      <c r="I490" s="221">
        <f>L490+O490</f>
        <v>29985</v>
      </c>
      <c r="J490" s="171">
        <f t="shared" si="420"/>
        <v>28015</v>
      </c>
      <c r="K490" s="171">
        <f t="shared" ref="K490:AT490" si="426">SUM(K491:K492)</f>
        <v>58000</v>
      </c>
      <c r="L490" s="171">
        <f t="shared" si="426"/>
        <v>29985</v>
      </c>
      <c r="M490" s="171">
        <f t="shared" si="426"/>
        <v>28015</v>
      </c>
      <c r="N490" s="171">
        <f t="shared" si="426"/>
        <v>0</v>
      </c>
      <c r="O490" s="171">
        <f t="shared" si="426"/>
        <v>0</v>
      </c>
      <c r="P490" s="171">
        <f t="shared" si="426"/>
        <v>0</v>
      </c>
      <c r="Q490" s="171">
        <f t="shared" si="426"/>
        <v>20989.5</v>
      </c>
      <c r="R490" s="171">
        <f t="shared" si="426"/>
        <v>20989.5</v>
      </c>
      <c r="S490" s="171">
        <f t="shared" si="426"/>
        <v>0</v>
      </c>
      <c r="T490" s="171">
        <f t="shared" si="426"/>
        <v>0</v>
      </c>
      <c r="U490" s="171">
        <f t="shared" si="426"/>
        <v>0</v>
      </c>
      <c r="V490" s="171">
        <f t="shared" si="426"/>
        <v>0</v>
      </c>
      <c r="W490" s="171">
        <f t="shared" si="426"/>
        <v>8995.5</v>
      </c>
      <c r="X490" s="171">
        <f t="shared" si="426"/>
        <v>8995.5</v>
      </c>
      <c r="Y490" s="171">
        <f t="shared" si="426"/>
        <v>0</v>
      </c>
      <c r="Z490" s="171">
        <f t="shared" si="426"/>
        <v>14000</v>
      </c>
      <c r="AA490" s="171">
        <f t="shared" si="426"/>
        <v>14000</v>
      </c>
      <c r="AB490" s="171">
        <f t="shared" si="426"/>
        <v>0</v>
      </c>
      <c r="AC490" s="171">
        <f t="shared" si="426"/>
        <v>0</v>
      </c>
      <c r="AD490" s="171">
        <f t="shared" si="426"/>
        <v>0</v>
      </c>
      <c r="AE490" s="171">
        <f t="shared" si="426"/>
        <v>0</v>
      </c>
      <c r="AF490" s="171">
        <f t="shared" si="426"/>
        <v>14015</v>
      </c>
      <c r="AG490" s="171">
        <f t="shared" si="426"/>
        <v>14015</v>
      </c>
      <c r="AH490" s="171">
        <f t="shared" si="426"/>
        <v>0</v>
      </c>
      <c r="AI490" s="171">
        <f t="shared" si="426"/>
        <v>0</v>
      </c>
      <c r="AJ490" s="171">
        <f t="shared" si="426"/>
        <v>0</v>
      </c>
      <c r="AK490" s="171">
        <f t="shared" si="426"/>
        <v>0</v>
      </c>
      <c r="AL490" s="171">
        <f t="shared" si="426"/>
        <v>0</v>
      </c>
      <c r="AM490" s="171">
        <f t="shared" si="426"/>
        <v>0</v>
      </c>
      <c r="AN490" s="171">
        <f t="shared" si="426"/>
        <v>0</v>
      </c>
      <c r="AO490" s="171">
        <f t="shared" si="426"/>
        <v>0</v>
      </c>
      <c r="AP490" s="171">
        <f t="shared" si="426"/>
        <v>0</v>
      </c>
      <c r="AQ490" s="171">
        <f t="shared" si="426"/>
        <v>0</v>
      </c>
      <c r="AR490" s="171">
        <f t="shared" si="426"/>
        <v>0</v>
      </c>
      <c r="AS490" s="171">
        <f t="shared" si="426"/>
        <v>0</v>
      </c>
      <c r="AT490" s="171">
        <f t="shared" si="426"/>
        <v>0</v>
      </c>
      <c r="AU490" s="155"/>
      <c r="AV490" s="131">
        <f t="shared" si="418"/>
        <v>0</v>
      </c>
      <c r="AW490" s="222"/>
      <c r="AX490" s="222"/>
      <c r="AY490" s="222"/>
      <c r="AZ490" s="145">
        <f t="shared" si="422"/>
        <v>0</v>
      </c>
      <c r="BA490" s="145">
        <f t="shared" si="423"/>
        <v>0</v>
      </c>
      <c r="BB490" s="222"/>
      <c r="BC490" s="222"/>
    </row>
    <row r="491" spans="1:55" s="219" customFormat="1" ht="78.75">
      <c r="A491" s="215" t="s">
        <v>49</v>
      </c>
      <c r="B491" s="216" t="s">
        <v>685</v>
      </c>
      <c r="C491" s="215" t="s">
        <v>686</v>
      </c>
      <c r="D491" s="217">
        <v>28000</v>
      </c>
      <c r="E491" s="217">
        <v>14000</v>
      </c>
      <c r="F491" s="216"/>
      <c r="G491" s="216"/>
      <c r="H491" s="217">
        <f t="shared" si="424"/>
        <v>28000</v>
      </c>
      <c r="I491" s="217">
        <f>L491+O491</f>
        <v>14000</v>
      </c>
      <c r="J491" s="217">
        <f t="shared" si="420"/>
        <v>14000</v>
      </c>
      <c r="K491" s="217">
        <v>28000</v>
      </c>
      <c r="L491" s="217">
        <v>14000</v>
      </c>
      <c r="M491" s="217">
        <v>14000</v>
      </c>
      <c r="N491" s="217"/>
      <c r="O491" s="217"/>
      <c r="P491" s="217"/>
      <c r="Q491" s="217">
        <f>70%*I491</f>
        <v>9800</v>
      </c>
      <c r="R491" s="217">
        <f>Q491</f>
        <v>9800</v>
      </c>
      <c r="S491" s="217"/>
      <c r="T491" s="217"/>
      <c r="U491" s="217"/>
      <c r="V491" s="217"/>
      <c r="W491" s="217">
        <f>I491-Q491</f>
        <v>4200</v>
      </c>
      <c r="X491" s="217">
        <f>W491</f>
        <v>4200</v>
      </c>
      <c r="Y491" s="217"/>
      <c r="Z491" s="217">
        <v>7000</v>
      </c>
      <c r="AA491" s="217">
        <f>Z491</f>
        <v>7000</v>
      </c>
      <c r="AB491" s="217"/>
      <c r="AC491" s="217">
        <f>L491-Q491-W491</f>
        <v>0</v>
      </c>
      <c r="AD491" s="217"/>
      <c r="AE491" s="217"/>
      <c r="AF491" s="217">
        <f>J491-T491-Z491</f>
        <v>7000</v>
      </c>
      <c r="AG491" s="217">
        <f>AF491</f>
        <v>7000</v>
      </c>
      <c r="AH491" s="217"/>
      <c r="AI491" s="217"/>
      <c r="AJ491" s="217"/>
      <c r="AK491" s="217"/>
      <c r="AL491" s="217"/>
      <c r="AM491" s="217"/>
      <c r="AN491" s="217"/>
      <c r="AO491" s="217"/>
      <c r="AP491" s="217"/>
      <c r="AQ491" s="217"/>
      <c r="AR491" s="217"/>
      <c r="AS491" s="217"/>
      <c r="AT491" s="217"/>
      <c r="AU491" s="216" t="s">
        <v>687</v>
      </c>
      <c r="AV491" s="218">
        <f t="shared" si="418"/>
        <v>0</v>
      </c>
      <c r="AW491" s="224"/>
      <c r="AZ491" s="220">
        <f t="shared" si="422"/>
        <v>0</v>
      </c>
      <c r="BA491" s="220">
        <f t="shared" si="423"/>
        <v>0</v>
      </c>
    </row>
    <row r="492" spans="1:55" s="219" customFormat="1" ht="47.25">
      <c r="A492" s="215" t="s">
        <v>50</v>
      </c>
      <c r="B492" s="216" t="s">
        <v>688</v>
      </c>
      <c r="C492" s="215" t="s">
        <v>689</v>
      </c>
      <c r="D492" s="217">
        <v>30000</v>
      </c>
      <c r="E492" s="217">
        <v>15985</v>
      </c>
      <c r="F492" s="216"/>
      <c r="G492" s="216"/>
      <c r="H492" s="217">
        <f t="shared" si="424"/>
        <v>30000</v>
      </c>
      <c r="I492" s="217">
        <f t="shared" si="424"/>
        <v>15985</v>
      </c>
      <c r="J492" s="217">
        <f t="shared" si="420"/>
        <v>14015</v>
      </c>
      <c r="K492" s="217">
        <v>30000</v>
      </c>
      <c r="L492" s="217">
        <v>15985</v>
      </c>
      <c r="M492" s="217">
        <v>14015</v>
      </c>
      <c r="N492" s="217"/>
      <c r="O492" s="217"/>
      <c r="P492" s="217"/>
      <c r="Q492" s="217">
        <f>70%*I492</f>
        <v>11189.5</v>
      </c>
      <c r="R492" s="217">
        <f>Q492</f>
        <v>11189.5</v>
      </c>
      <c r="S492" s="217"/>
      <c r="T492" s="217"/>
      <c r="U492" s="217"/>
      <c r="V492" s="217"/>
      <c r="W492" s="217">
        <f>I492-Q492</f>
        <v>4795.5</v>
      </c>
      <c r="X492" s="217">
        <f>W492</f>
        <v>4795.5</v>
      </c>
      <c r="Y492" s="217"/>
      <c r="Z492" s="217">
        <v>7000</v>
      </c>
      <c r="AA492" s="217">
        <f>Z492</f>
        <v>7000</v>
      </c>
      <c r="AB492" s="217"/>
      <c r="AC492" s="217">
        <f>L492-Q492-W492</f>
        <v>0</v>
      </c>
      <c r="AD492" s="217"/>
      <c r="AE492" s="217"/>
      <c r="AF492" s="217">
        <f>J492-T492-Z492</f>
        <v>7015</v>
      </c>
      <c r="AG492" s="217">
        <f>AF492</f>
        <v>7015</v>
      </c>
      <c r="AH492" s="217"/>
      <c r="AI492" s="217"/>
      <c r="AJ492" s="217"/>
      <c r="AK492" s="217"/>
      <c r="AL492" s="217"/>
      <c r="AM492" s="217"/>
      <c r="AN492" s="217"/>
      <c r="AO492" s="217"/>
      <c r="AP492" s="217"/>
      <c r="AQ492" s="217"/>
      <c r="AR492" s="217"/>
      <c r="AS492" s="217"/>
      <c r="AT492" s="217"/>
      <c r="AU492" s="217"/>
      <c r="AV492" s="218">
        <f t="shared" si="418"/>
        <v>0</v>
      </c>
      <c r="AZ492" s="220">
        <f t="shared" si="422"/>
        <v>0</v>
      </c>
      <c r="BA492" s="220">
        <f t="shared" si="423"/>
        <v>0</v>
      </c>
    </row>
    <row r="493" spans="1:55" s="208" customFormat="1" ht="15.75">
      <c r="A493" s="204" t="s">
        <v>690</v>
      </c>
      <c r="B493" s="205" t="s">
        <v>691</v>
      </c>
      <c r="C493" s="206"/>
      <c r="D493" s="206">
        <f>D494</f>
        <v>100000</v>
      </c>
      <c r="E493" s="206">
        <f>E494</f>
        <v>100000</v>
      </c>
      <c r="F493" s="205"/>
      <c r="G493" s="205"/>
      <c r="H493" s="225">
        <f t="shared" si="424"/>
        <v>100000</v>
      </c>
      <c r="I493" s="206">
        <f>L493+O493</f>
        <v>100000</v>
      </c>
      <c r="J493" s="206"/>
      <c r="K493" s="206">
        <f>K494</f>
        <v>100000</v>
      </c>
      <c r="L493" s="206">
        <f t="shared" ref="L493:AT494" si="427">L494</f>
        <v>100000</v>
      </c>
      <c r="M493" s="206">
        <f t="shared" si="427"/>
        <v>0</v>
      </c>
      <c r="N493" s="206">
        <f t="shared" si="427"/>
        <v>0</v>
      </c>
      <c r="O493" s="206">
        <f t="shared" si="427"/>
        <v>0</v>
      </c>
      <c r="P493" s="206">
        <f t="shared" si="427"/>
        <v>0</v>
      </c>
      <c r="Q493" s="206">
        <f t="shared" si="427"/>
        <v>38000</v>
      </c>
      <c r="R493" s="206">
        <f t="shared" si="427"/>
        <v>38000</v>
      </c>
      <c r="S493" s="206">
        <f t="shared" si="427"/>
        <v>0</v>
      </c>
      <c r="T493" s="206">
        <f t="shared" si="427"/>
        <v>0</v>
      </c>
      <c r="U493" s="206">
        <f t="shared" si="427"/>
        <v>0</v>
      </c>
      <c r="V493" s="206">
        <f t="shared" si="427"/>
        <v>0</v>
      </c>
      <c r="W493" s="206">
        <f t="shared" si="427"/>
        <v>37000</v>
      </c>
      <c r="X493" s="206">
        <f t="shared" si="427"/>
        <v>37000</v>
      </c>
      <c r="Y493" s="206">
        <f t="shared" si="427"/>
        <v>0</v>
      </c>
      <c r="Z493" s="206">
        <f t="shared" si="427"/>
        <v>0</v>
      </c>
      <c r="AA493" s="206">
        <f t="shared" si="427"/>
        <v>0</v>
      </c>
      <c r="AB493" s="206">
        <f t="shared" si="427"/>
        <v>0</v>
      </c>
      <c r="AC493" s="206">
        <f t="shared" si="427"/>
        <v>25000</v>
      </c>
      <c r="AD493" s="206">
        <f t="shared" si="427"/>
        <v>25000</v>
      </c>
      <c r="AE493" s="206">
        <f t="shared" si="427"/>
        <v>0</v>
      </c>
      <c r="AF493" s="206">
        <f t="shared" si="427"/>
        <v>0</v>
      </c>
      <c r="AG493" s="206">
        <f t="shared" si="427"/>
        <v>0</v>
      </c>
      <c r="AH493" s="206">
        <f t="shared" si="427"/>
        <v>0</v>
      </c>
      <c r="AI493" s="206">
        <f t="shared" si="427"/>
        <v>0</v>
      </c>
      <c r="AJ493" s="206">
        <f t="shared" si="427"/>
        <v>0</v>
      </c>
      <c r="AK493" s="206">
        <f t="shared" si="427"/>
        <v>0</v>
      </c>
      <c r="AL493" s="206">
        <f t="shared" si="427"/>
        <v>0</v>
      </c>
      <c r="AM493" s="206">
        <f t="shared" si="427"/>
        <v>0</v>
      </c>
      <c r="AN493" s="206">
        <f t="shared" si="427"/>
        <v>0</v>
      </c>
      <c r="AO493" s="206">
        <f t="shared" si="427"/>
        <v>0</v>
      </c>
      <c r="AP493" s="206">
        <f t="shared" si="427"/>
        <v>0</v>
      </c>
      <c r="AQ493" s="206">
        <f t="shared" si="427"/>
        <v>0</v>
      </c>
      <c r="AR493" s="206">
        <f t="shared" si="427"/>
        <v>0</v>
      </c>
      <c r="AS493" s="206">
        <f t="shared" si="427"/>
        <v>0</v>
      </c>
      <c r="AT493" s="206">
        <f t="shared" si="427"/>
        <v>0</v>
      </c>
      <c r="AU493" s="205"/>
      <c r="AV493" s="207">
        <f t="shared" si="418"/>
        <v>0</v>
      </c>
      <c r="AW493" s="205"/>
      <c r="AX493" s="205"/>
      <c r="AY493" s="205"/>
      <c r="AZ493" s="145">
        <f t="shared" si="422"/>
        <v>0</v>
      </c>
      <c r="BA493" s="145">
        <f t="shared" si="423"/>
        <v>0</v>
      </c>
      <c r="BB493" s="207"/>
      <c r="BC493" s="207"/>
    </row>
    <row r="494" spans="1:55" s="223" customFormat="1" ht="31.5">
      <c r="A494" s="170" t="s">
        <v>78</v>
      </c>
      <c r="B494" s="158" t="s">
        <v>692</v>
      </c>
      <c r="C494" s="221"/>
      <c r="D494" s="221">
        <f>D495</f>
        <v>100000</v>
      </c>
      <c r="E494" s="221">
        <f t="shared" ref="E494" si="428">E495</f>
        <v>100000</v>
      </c>
      <c r="F494" s="158"/>
      <c r="G494" s="158"/>
      <c r="H494" s="171">
        <f t="shared" si="424"/>
        <v>100000</v>
      </c>
      <c r="I494" s="221">
        <f t="shared" si="424"/>
        <v>100000</v>
      </c>
      <c r="J494" s="221"/>
      <c r="K494" s="221">
        <f t="shared" ref="K494:P494" si="429">K495</f>
        <v>100000</v>
      </c>
      <c r="L494" s="221">
        <f t="shared" si="429"/>
        <v>100000</v>
      </c>
      <c r="M494" s="221">
        <f t="shared" si="429"/>
        <v>0</v>
      </c>
      <c r="N494" s="221">
        <f t="shared" si="429"/>
        <v>0</v>
      </c>
      <c r="O494" s="221">
        <f t="shared" si="429"/>
        <v>0</v>
      </c>
      <c r="P494" s="221">
        <f t="shared" si="429"/>
        <v>0</v>
      </c>
      <c r="Q494" s="221">
        <f t="shared" si="427"/>
        <v>38000</v>
      </c>
      <c r="R494" s="221">
        <f t="shared" si="427"/>
        <v>38000</v>
      </c>
      <c r="S494" s="221">
        <f t="shared" si="427"/>
        <v>0</v>
      </c>
      <c r="T494" s="221">
        <f t="shared" si="427"/>
        <v>0</v>
      </c>
      <c r="U494" s="221">
        <f t="shared" si="427"/>
        <v>0</v>
      </c>
      <c r="V494" s="221">
        <f t="shared" si="427"/>
        <v>0</v>
      </c>
      <c r="W494" s="221">
        <f t="shared" si="427"/>
        <v>37000</v>
      </c>
      <c r="X494" s="221">
        <f t="shared" si="427"/>
        <v>37000</v>
      </c>
      <c r="Y494" s="221">
        <f t="shared" si="427"/>
        <v>0</v>
      </c>
      <c r="Z494" s="221">
        <f t="shared" si="427"/>
        <v>0</v>
      </c>
      <c r="AA494" s="221">
        <f t="shared" si="427"/>
        <v>0</v>
      </c>
      <c r="AB494" s="221">
        <f t="shared" si="427"/>
        <v>0</v>
      </c>
      <c r="AC494" s="221">
        <f t="shared" si="427"/>
        <v>25000</v>
      </c>
      <c r="AD494" s="221">
        <f t="shared" si="427"/>
        <v>25000</v>
      </c>
      <c r="AE494" s="221">
        <f t="shared" si="427"/>
        <v>0</v>
      </c>
      <c r="AF494" s="221">
        <f t="shared" si="427"/>
        <v>0</v>
      </c>
      <c r="AG494" s="221">
        <f t="shared" si="427"/>
        <v>0</v>
      </c>
      <c r="AH494" s="221">
        <f t="shared" si="427"/>
        <v>0</v>
      </c>
      <c r="AI494" s="221">
        <f t="shared" si="427"/>
        <v>0</v>
      </c>
      <c r="AJ494" s="221">
        <f t="shared" si="427"/>
        <v>0</v>
      </c>
      <c r="AK494" s="221">
        <f t="shared" si="427"/>
        <v>0</v>
      </c>
      <c r="AL494" s="221">
        <f t="shared" si="427"/>
        <v>0</v>
      </c>
      <c r="AM494" s="221">
        <f t="shared" si="427"/>
        <v>0</v>
      </c>
      <c r="AN494" s="221">
        <f t="shared" si="427"/>
        <v>0</v>
      </c>
      <c r="AO494" s="221">
        <f t="shared" si="427"/>
        <v>0</v>
      </c>
      <c r="AP494" s="221">
        <f t="shared" si="427"/>
        <v>0</v>
      </c>
      <c r="AQ494" s="221">
        <f t="shared" si="427"/>
        <v>0</v>
      </c>
      <c r="AR494" s="221">
        <f t="shared" si="427"/>
        <v>0</v>
      </c>
      <c r="AS494" s="221">
        <f t="shared" si="427"/>
        <v>0</v>
      </c>
      <c r="AT494" s="221">
        <f t="shared" si="427"/>
        <v>0</v>
      </c>
      <c r="AU494" s="222"/>
      <c r="AV494" s="131">
        <f t="shared" si="418"/>
        <v>0</v>
      </c>
      <c r="AW494" s="222"/>
      <c r="AX494" s="222"/>
      <c r="AY494" s="222"/>
      <c r="AZ494" s="145">
        <f t="shared" si="422"/>
        <v>0</v>
      </c>
      <c r="BA494" s="145">
        <f t="shared" si="423"/>
        <v>0</v>
      </c>
      <c r="BB494" s="222"/>
      <c r="BC494" s="222"/>
    </row>
    <row r="495" spans="1:55" s="223" customFormat="1" ht="15.75">
      <c r="A495" s="170" t="s">
        <v>693</v>
      </c>
      <c r="B495" s="158" t="s">
        <v>694</v>
      </c>
      <c r="C495" s="221"/>
      <c r="D495" s="221">
        <f>SUM(D496:D497)</f>
        <v>100000</v>
      </c>
      <c r="E495" s="171">
        <v>100000</v>
      </c>
      <c r="F495" s="158"/>
      <c r="G495" s="158"/>
      <c r="H495" s="171">
        <f t="shared" si="424"/>
        <v>100000</v>
      </c>
      <c r="I495" s="221">
        <f t="shared" si="424"/>
        <v>100000</v>
      </c>
      <c r="J495" s="221"/>
      <c r="K495" s="221">
        <f t="shared" ref="K495:AT495" si="430">SUM(K496:K497)</f>
        <v>100000</v>
      </c>
      <c r="L495" s="221">
        <f t="shared" si="430"/>
        <v>100000</v>
      </c>
      <c r="M495" s="221">
        <f t="shared" si="430"/>
        <v>0</v>
      </c>
      <c r="N495" s="221">
        <f t="shared" si="430"/>
        <v>0</v>
      </c>
      <c r="O495" s="221">
        <f t="shared" si="430"/>
        <v>0</v>
      </c>
      <c r="P495" s="221">
        <f t="shared" si="430"/>
        <v>0</v>
      </c>
      <c r="Q495" s="221">
        <f t="shared" si="430"/>
        <v>38000</v>
      </c>
      <c r="R495" s="221">
        <f t="shared" si="430"/>
        <v>38000</v>
      </c>
      <c r="S495" s="221">
        <f t="shared" si="430"/>
        <v>0</v>
      </c>
      <c r="T495" s="221">
        <f t="shared" si="430"/>
        <v>0</v>
      </c>
      <c r="U495" s="221">
        <f t="shared" si="430"/>
        <v>0</v>
      </c>
      <c r="V495" s="221">
        <f t="shared" si="430"/>
        <v>0</v>
      </c>
      <c r="W495" s="221">
        <f t="shared" si="430"/>
        <v>37000</v>
      </c>
      <c r="X495" s="221">
        <f t="shared" si="430"/>
        <v>37000</v>
      </c>
      <c r="Y495" s="221">
        <f t="shared" si="430"/>
        <v>0</v>
      </c>
      <c r="Z495" s="221">
        <f t="shared" si="430"/>
        <v>0</v>
      </c>
      <c r="AA495" s="221">
        <f t="shared" si="430"/>
        <v>0</v>
      </c>
      <c r="AB495" s="221">
        <f t="shared" si="430"/>
        <v>0</v>
      </c>
      <c r="AC495" s="221">
        <f t="shared" si="430"/>
        <v>25000</v>
      </c>
      <c r="AD495" s="221">
        <f t="shared" si="430"/>
        <v>25000</v>
      </c>
      <c r="AE495" s="221">
        <f t="shared" si="430"/>
        <v>0</v>
      </c>
      <c r="AF495" s="221">
        <f t="shared" si="430"/>
        <v>0</v>
      </c>
      <c r="AG495" s="221">
        <f t="shared" si="430"/>
        <v>0</v>
      </c>
      <c r="AH495" s="221">
        <f t="shared" si="430"/>
        <v>0</v>
      </c>
      <c r="AI495" s="221">
        <f t="shared" si="430"/>
        <v>0</v>
      </c>
      <c r="AJ495" s="221">
        <f t="shared" si="430"/>
        <v>0</v>
      </c>
      <c r="AK495" s="221">
        <f t="shared" si="430"/>
        <v>0</v>
      </c>
      <c r="AL495" s="221">
        <f t="shared" si="430"/>
        <v>0</v>
      </c>
      <c r="AM495" s="221">
        <f t="shared" si="430"/>
        <v>0</v>
      </c>
      <c r="AN495" s="221">
        <f t="shared" si="430"/>
        <v>0</v>
      </c>
      <c r="AO495" s="221">
        <f t="shared" si="430"/>
        <v>0</v>
      </c>
      <c r="AP495" s="221">
        <f t="shared" si="430"/>
        <v>0</v>
      </c>
      <c r="AQ495" s="221">
        <f t="shared" si="430"/>
        <v>0</v>
      </c>
      <c r="AR495" s="221">
        <f t="shared" si="430"/>
        <v>0</v>
      </c>
      <c r="AS495" s="221">
        <f t="shared" si="430"/>
        <v>0</v>
      </c>
      <c r="AT495" s="221">
        <f t="shared" si="430"/>
        <v>0</v>
      </c>
      <c r="AU495" s="222"/>
      <c r="AV495" s="131">
        <f t="shared" si="418"/>
        <v>0</v>
      </c>
      <c r="AW495" s="222"/>
      <c r="AX495" s="222"/>
      <c r="AY495" s="222"/>
      <c r="AZ495" s="145">
        <f t="shared" si="422"/>
        <v>0</v>
      </c>
      <c r="BA495" s="145">
        <f t="shared" si="423"/>
        <v>0</v>
      </c>
      <c r="BB495" s="222"/>
      <c r="BC495" s="222"/>
    </row>
    <row r="496" spans="1:55" s="219" customFormat="1" ht="31.5">
      <c r="A496" s="226" t="s">
        <v>20</v>
      </c>
      <c r="B496" s="227" t="s">
        <v>695</v>
      </c>
      <c r="C496" s="216" t="s">
        <v>696</v>
      </c>
      <c r="D496" s="217">
        <v>80000</v>
      </c>
      <c r="E496" s="228" t="s">
        <v>697</v>
      </c>
      <c r="F496" s="227"/>
      <c r="G496" s="227"/>
      <c r="H496" s="217">
        <f t="shared" si="424"/>
        <v>80000</v>
      </c>
      <c r="I496" s="229">
        <f t="shared" si="424"/>
        <v>80000</v>
      </c>
      <c r="J496" s="227"/>
      <c r="K496" s="229">
        <v>80000</v>
      </c>
      <c r="L496" s="229">
        <v>80000</v>
      </c>
      <c r="M496" s="227"/>
      <c r="N496" s="230"/>
      <c r="O496" s="230"/>
      <c r="P496" s="230"/>
      <c r="Q496" s="230">
        <v>30000</v>
      </c>
      <c r="R496" s="230">
        <f>Q496</f>
        <v>30000</v>
      </c>
      <c r="S496" s="230"/>
      <c r="T496" s="230"/>
      <c r="U496" s="230"/>
      <c r="V496" s="230"/>
      <c r="W496" s="230">
        <v>30000</v>
      </c>
      <c r="X496" s="230">
        <f>W496</f>
        <v>30000</v>
      </c>
      <c r="Y496" s="230"/>
      <c r="Z496" s="230"/>
      <c r="AA496" s="230"/>
      <c r="AB496" s="230"/>
      <c r="AC496" s="217">
        <f>I496-Q496-W496</f>
        <v>20000</v>
      </c>
      <c r="AD496" s="217">
        <f>AC496</f>
        <v>20000</v>
      </c>
      <c r="AE496" s="217"/>
      <c r="AF496" s="230"/>
      <c r="AG496" s="230"/>
      <c r="AH496" s="230"/>
      <c r="AI496" s="230">
        <f>I496-Q496-W496-AC496</f>
        <v>0</v>
      </c>
      <c r="AJ496" s="230"/>
      <c r="AK496" s="230"/>
      <c r="AL496" s="230"/>
      <c r="AM496" s="230"/>
      <c r="AN496" s="230"/>
      <c r="AO496" s="230"/>
      <c r="AP496" s="230"/>
      <c r="AQ496" s="230"/>
      <c r="AR496" s="230"/>
      <c r="AS496" s="230"/>
      <c r="AT496" s="230"/>
      <c r="AV496" s="218">
        <f t="shared" si="418"/>
        <v>0</v>
      </c>
      <c r="AZ496" s="220">
        <f t="shared" si="422"/>
        <v>0</v>
      </c>
      <c r="BA496" s="220">
        <f t="shared" si="423"/>
        <v>0</v>
      </c>
    </row>
    <row r="497" spans="1:55" s="219" customFormat="1" ht="31.5">
      <c r="A497" s="226" t="s">
        <v>48</v>
      </c>
      <c r="B497" s="227" t="s">
        <v>698</v>
      </c>
      <c r="C497" s="216" t="s">
        <v>699</v>
      </c>
      <c r="D497" s="217">
        <v>20000</v>
      </c>
      <c r="E497" s="228">
        <v>20000</v>
      </c>
      <c r="F497" s="227"/>
      <c r="G497" s="227"/>
      <c r="H497" s="217">
        <f>K497+N497</f>
        <v>20000</v>
      </c>
      <c r="I497" s="229">
        <f t="shared" si="424"/>
        <v>20000</v>
      </c>
      <c r="J497" s="227"/>
      <c r="K497" s="229">
        <v>20000</v>
      </c>
      <c r="L497" s="229">
        <v>20000</v>
      </c>
      <c r="M497" s="227"/>
      <c r="N497" s="230"/>
      <c r="O497" s="230"/>
      <c r="P497" s="230"/>
      <c r="Q497" s="230">
        <v>8000</v>
      </c>
      <c r="R497" s="230">
        <f>Q497</f>
        <v>8000</v>
      </c>
      <c r="S497" s="230"/>
      <c r="T497" s="230"/>
      <c r="U497" s="230"/>
      <c r="V497" s="230"/>
      <c r="W497" s="230">
        <v>7000</v>
      </c>
      <c r="X497" s="230">
        <f>W497</f>
        <v>7000</v>
      </c>
      <c r="Y497" s="230"/>
      <c r="Z497" s="230"/>
      <c r="AA497" s="230"/>
      <c r="AB497" s="230"/>
      <c r="AC497" s="217">
        <f>I497-Q497-W497</f>
        <v>5000</v>
      </c>
      <c r="AD497" s="217">
        <f>AC497</f>
        <v>5000</v>
      </c>
      <c r="AE497" s="217"/>
      <c r="AF497" s="230"/>
      <c r="AG497" s="230"/>
      <c r="AH497" s="230"/>
      <c r="AI497" s="230">
        <f>I497-Q497-W497-AC497</f>
        <v>0</v>
      </c>
      <c r="AJ497" s="230"/>
      <c r="AK497" s="230"/>
      <c r="AL497" s="230"/>
      <c r="AM497" s="230"/>
      <c r="AN497" s="230"/>
      <c r="AO497" s="230"/>
      <c r="AP497" s="230"/>
      <c r="AQ497" s="230"/>
      <c r="AR497" s="230"/>
      <c r="AS497" s="230"/>
      <c r="AT497" s="230"/>
      <c r="AV497" s="218">
        <f t="shared" si="418"/>
        <v>0</v>
      </c>
      <c r="AZ497" s="220">
        <f t="shared" si="422"/>
        <v>0</v>
      </c>
      <c r="BA497" s="220">
        <f t="shared" si="423"/>
        <v>0</v>
      </c>
    </row>
    <row r="498" spans="1:55" s="208" customFormat="1" ht="15.75">
      <c r="A498" s="204" t="s">
        <v>700</v>
      </c>
      <c r="B498" s="205" t="s">
        <v>701</v>
      </c>
      <c r="C498" s="206"/>
      <c r="D498" s="206">
        <f>SUM(D499:D500)</f>
        <v>39172</v>
      </c>
      <c r="E498" s="206">
        <f>SUM(E499:E500)</f>
        <v>39172</v>
      </c>
      <c r="F498" s="205"/>
      <c r="G498" s="205"/>
      <c r="H498" s="225">
        <f>K498+N498</f>
        <v>39172</v>
      </c>
      <c r="I498" s="206">
        <f t="shared" si="424"/>
        <v>39172</v>
      </c>
      <c r="J498" s="205"/>
      <c r="K498" s="206">
        <f>SUM(K499:K500)</f>
        <v>39172</v>
      </c>
      <c r="L498" s="206">
        <f t="shared" ref="L498:AT498" si="431">SUM(L499:L500)</f>
        <v>39172</v>
      </c>
      <c r="M498" s="206">
        <f t="shared" si="431"/>
        <v>0</v>
      </c>
      <c r="N498" s="206">
        <f>SUM(N499:N500)</f>
        <v>0</v>
      </c>
      <c r="O498" s="206">
        <f t="shared" si="431"/>
        <v>0</v>
      </c>
      <c r="P498" s="206">
        <f t="shared" si="431"/>
        <v>0</v>
      </c>
      <c r="Q498" s="206">
        <f t="shared" si="431"/>
        <v>0</v>
      </c>
      <c r="R498" s="206">
        <f t="shared" si="431"/>
        <v>0</v>
      </c>
      <c r="S498" s="206">
        <f t="shared" si="431"/>
        <v>0</v>
      </c>
      <c r="T498" s="206">
        <f t="shared" si="431"/>
        <v>0</v>
      </c>
      <c r="U498" s="206">
        <f t="shared" si="431"/>
        <v>0</v>
      </c>
      <c r="V498" s="206">
        <f t="shared" si="431"/>
        <v>0</v>
      </c>
      <c r="W498" s="206">
        <f t="shared" si="431"/>
        <v>15000</v>
      </c>
      <c r="X498" s="206">
        <f t="shared" si="431"/>
        <v>15000</v>
      </c>
      <c r="Y498" s="206">
        <f t="shared" si="431"/>
        <v>0</v>
      </c>
      <c r="Z498" s="206">
        <f t="shared" si="431"/>
        <v>0</v>
      </c>
      <c r="AA498" s="206">
        <f t="shared" si="431"/>
        <v>0</v>
      </c>
      <c r="AB498" s="206">
        <f t="shared" si="431"/>
        <v>0</v>
      </c>
      <c r="AC498" s="206">
        <f t="shared" si="431"/>
        <v>16172</v>
      </c>
      <c r="AD498" s="206">
        <f t="shared" si="431"/>
        <v>16172</v>
      </c>
      <c r="AE498" s="206">
        <f t="shared" si="431"/>
        <v>0</v>
      </c>
      <c r="AF498" s="206">
        <f t="shared" si="431"/>
        <v>0</v>
      </c>
      <c r="AG498" s="206">
        <f t="shared" si="431"/>
        <v>0</v>
      </c>
      <c r="AH498" s="206">
        <f t="shared" si="431"/>
        <v>0</v>
      </c>
      <c r="AI498" s="206">
        <f t="shared" si="431"/>
        <v>8000</v>
      </c>
      <c r="AJ498" s="206">
        <f t="shared" si="431"/>
        <v>8000</v>
      </c>
      <c r="AK498" s="206">
        <f t="shared" si="431"/>
        <v>0</v>
      </c>
      <c r="AL498" s="206">
        <f t="shared" si="431"/>
        <v>0</v>
      </c>
      <c r="AM498" s="206">
        <f t="shared" si="431"/>
        <v>0</v>
      </c>
      <c r="AN498" s="206">
        <f t="shared" si="431"/>
        <v>0</v>
      </c>
      <c r="AO498" s="206">
        <f t="shared" si="431"/>
        <v>0</v>
      </c>
      <c r="AP498" s="206">
        <f t="shared" si="431"/>
        <v>0</v>
      </c>
      <c r="AQ498" s="206">
        <f t="shared" si="431"/>
        <v>0</v>
      </c>
      <c r="AR498" s="206">
        <f t="shared" si="431"/>
        <v>0</v>
      </c>
      <c r="AS498" s="206">
        <f t="shared" si="431"/>
        <v>0</v>
      </c>
      <c r="AT498" s="206">
        <f t="shared" si="431"/>
        <v>0</v>
      </c>
      <c r="AU498" s="205"/>
      <c r="AV498" s="207">
        <f t="shared" si="418"/>
        <v>0</v>
      </c>
      <c r="AW498" s="205"/>
      <c r="AX498" s="205"/>
      <c r="AY498" s="205"/>
      <c r="AZ498" s="145">
        <f t="shared" si="422"/>
        <v>0</v>
      </c>
      <c r="BA498" s="145">
        <f t="shared" si="423"/>
        <v>0</v>
      </c>
      <c r="BB498" s="207"/>
      <c r="BC498" s="207"/>
    </row>
    <row r="499" spans="1:55" s="223" customFormat="1" ht="31.5">
      <c r="A499" s="231">
        <v>1</v>
      </c>
      <c r="B499" s="232" t="s">
        <v>702</v>
      </c>
      <c r="C499" s="233"/>
      <c r="D499" s="233">
        <v>29000</v>
      </c>
      <c r="E499" s="233">
        <v>29000</v>
      </c>
      <c r="F499" s="234"/>
      <c r="G499" s="234"/>
      <c r="H499" s="155">
        <f t="shared" si="424"/>
        <v>29000</v>
      </c>
      <c r="I499" s="234">
        <f t="shared" si="424"/>
        <v>29000</v>
      </c>
      <c r="J499" s="234"/>
      <c r="K499" s="234">
        <v>29000</v>
      </c>
      <c r="L499" s="234">
        <v>29000</v>
      </c>
      <c r="M499" s="234"/>
      <c r="N499" s="235"/>
      <c r="O499" s="235"/>
      <c r="P499" s="236"/>
      <c r="Q499" s="236"/>
      <c r="R499" s="236"/>
      <c r="S499" s="236"/>
      <c r="T499" s="236"/>
      <c r="U499" s="236"/>
      <c r="V499" s="236"/>
      <c r="W499" s="236">
        <v>10000</v>
      </c>
      <c r="X499" s="236">
        <f>W499</f>
        <v>10000</v>
      </c>
      <c r="Y499" s="236"/>
      <c r="Z499" s="236"/>
      <c r="AA499" s="236"/>
      <c r="AB499" s="236"/>
      <c r="AC499" s="155">
        <v>11000</v>
      </c>
      <c r="AD499" s="155">
        <f>AC499</f>
        <v>11000</v>
      </c>
      <c r="AE499" s="155"/>
      <c r="AF499" s="236"/>
      <c r="AG499" s="236"/>
      <c r="AH499" s="236"/>
      <c r="AI499" s="236">
        <f>I499-Q499-W499-AC499</f>
        <v>8000</v>
      </c>
      <c r="AJ499" s="236">
        <f>AI499</f>
        <v>8000</v>
      </c>
      <c r="AK499" s="236"/>
      <c r="AL499" s="236"/>
      <c r="AM499" s="236"/>
      <c r="AN499" s="236"/>
      <c r="AO499" s="236"/>
      <c r="AP499" s="236"/>
      <c r="AQ499" s="236"/>
      <c r="AR499" s="236"/>
      <c r="AS499" s="236"/>
      <c r="AT499" s="236"/>
      <c r="AU499" s="222"/>
      <c r="AV499" s="131">
        <f t="shared" si="418"/>
        <v>0</v>
      </c>
      <c r="AW499" s="222"/>
      <c r="AX499" s="222"/>
      <c r="AY499" s="222"/>
      <c r="AZ499" s="145">
        <f t="shared" si="422"/>
        <v>0</v>
      </c>
      <c r="BA499" s="145">
        <f t="shared" si="423"/>
        <v>0</v>
      </c>
      <c r="BB499" s="222"/>
      <c r="BC499" s="222"/>
    </row>
    <row r="500" spans="1:55" s="223" customFormat="1" ht="31.5">
      <c r="A500" s="231">
        <v>2</v>
      </c>
      <c r="B500" s="232" t="s">
        <v>703</v>
      </c>
      <c r="C500" s="237"/>
      <c r="D500" s="237">
        <v>10172</v>
      </c>
      <c r="E500" s="237">
        <v>10172</v>
      </c>
      <c r="F500" s="232"/>
      <c r="G500" s="232"/>
      <c r="H500" s="155">
        <f t="shared" si="424"/>
        <v>10172</v>
      </c>
      <c r="I500" s="234">
        <f t="shared" si="424"/>
        <v>10172</v>
      </c>
      <c r="J500" s="232"/>
      <c r="K500" s="167">
        <v>10172</v>
      </c>
      <c r="L500" s="167">
        <v>10172</v>
      </c>
      <c r="M500" s="232"/>
      <c r="N500" s="235"/>
      <c r="O500" s="235"/>
      <c r="P500" s="236"/>
      <c r="Q500" s="236"/>
      <c r="R500" s="236"/>
      <c r="S500" s="236"/>
      <c r="T500" s="236"/>
      <c r="U500" s="236"/>
      <c r="V500" s="236"/>
      <c r="W500" s="236">
        <v>5000</v>
      </c>
      <c r="X500" s="236">
        <f>W500</f>
        <v>5000</v>
      </c>
      <c r="Y500" s="236"/>
      <c r="Z500" s="236"/>
      <c r="AA500" s="236"/>
      <c r="AB500" s="236"/>
      <c r="AC500" s="155">
        <f>I500-Q500-W500</f>
        <v>5172</v>
      </c>
      <c r="AD500" s="155">
        <f>AC500</f>
        <v>5172</v>
      </c>
      <c r="AE500" s="155"/>
      <c r="AF500" s="236"/>
      <c r="AG500" s="236"/>
      <c r="AH500" s="236"/>
      <c r="AI500" s="236">
        <f>I500-Q500-W500-AC500</f>
        <v>0</v>
      </c>
      <c r="AJ500" s="236">
        <f>AI500</f>
        <v>0</v>
      </c>
      <c r="AK500" s="236"/>
      <c r="AL500" s="236"/>
      <c r="AM500" s="236"/>
      <c r="AN500" s="236"/>
      <c r="AO500" s="236"/>
      <c r="AP500" s="236"/>
      <c r="AQ500" s="236"/>
      <c r="AR500" s="236"/>
      <c r="AS500" s="236"/>
      <c r="AT500" s="236"/>
      <c r="AU500" s="222"/>
      <c r="AV500" s="131">
        <f t="shared" si="418"/>
        <v>0</v>
      </c>
      <c r="AW500" s="222"/>
      <c r="AX500" s="222"/>
      <c r="AY500" s="222"/>
      <c r="AZ500" s="145">
        <f t="shared" si="422"/>
        <v>0</v>
      </c>
      <c r="BA500" s="145">
        <f t="shared" si="423"/>
        <v>0</v>
      </c>
      <c r="BB500" s="222"/>
      <c r="BC500" s="222"/>
    </row>
    <row r="501" spans="1:55" s="208" customFormat="1" ht="15.75">
      <c r="A501" s="204" t="s">
        <v>704</v>
      </c>
      <c r="B501" s="205" t="s">
        <v>705</v>
      </c>
      <c r="C501" s="238"/>
      <c r="D501" s="239">
        <f t="shared" ref="D501:E501" si="432">SUM(D502:D504)</f>
        <v>7300</v>
      </c>
      <c r="E501" s="239">
        <f t="shared" si="432"/>
        <v>7300</v>
      </c>
      <c r="F501" s="239"/>
      <c r="G501" s="239"/>
      <c r="H501" s="225">
        <f>K501+N501</f>
        <v>7300</v>
      </c>
      <c r="I501" s="239">
        <f>SUM(I502:I504)</f>
        <v>7300</v>
      </c>
      <c r="J501" s="239">
        <f t="shared" ref="J501:AT501" si="433">SUM(J502:J504)</f>
        <v>0</v>
      </c>
      <c r="K501" s="239">
        <f t="shared" si="433"/>
        <v>7300</v>
      </c>
      <c r="L501" s="239">
        <f t="shared" si="433"/>
        <v>7300</v>
      </c>
      <c r="M501" s="205">
        <f t="shared" si="433"/>
        <v>0</v>
      </c>
      <c r="N501" s="205">
        <f t="shared" si="433"/>
        <v>0</v>
      </c>
      <c r="O501" s="205">
        <f t="shared" si="433"/>
        <v>0</v>
      </c>
      <c r="P501" s="205">
        <f t="shared" si="433"/>
        <v>0</v>
      </c>
      <c r="Q501" s="205">
        <f t="shared" si="433"/>
        <v>0</v>
      </c>
      <c r="R501" s="205">
        <f t="shared" si="433"/>
        <v>0</v>
      </c>
      <c r="S501" s="205">
        <f t="shared" si="433"/>
        <v>0</v>
      </c>
      <c r="T501" s="205">
        <f t="shared" si="433"/>
        <v>0</v>
      </c>
      <c r="U501" s="205">
        <f t="shared" si="433"/>
        <v>0</v>
      </c>
      <c r="V501" s="205">
        <f t="shared" si="433"/>
        <v>0</v>
      </c>
      <c r="W501" s="205">
        <f t="shared" si="433"/>
        <v>7300</v>
      </c>
      <c r="X501" s="205">
        <f t="shared" si="433"/>
        <v>7300</v>
      </c>
      <c r="Y501" s="205">
        <f t="shared" si="433"/>
        <v>0</v>
      </c>
      <c r="Z501" s="205">
        <f t="shared" si="433"/>
        <v>0</v>
      </c>
      <c r="AA501" s="205">
        <f t="shared" si="433"/>
        <v>0</v>
      </c>
      <c r="AB501" s="205">
        <f t="shared" si="433"/>
        <v>0</v>
      </c>
      <c r="AC501" s="205">
        <f t="shared" si="433"/>
        <v>0</v>
      </c>
      <c r="AD501" s="205">
        <f t="shared" si="433"/>
        <v>0</v>
      </c>
      <c r="AE501" s="205">
        <f t="shared" si="433"/>
        <v>0</v>
      </c>
      <c r="AF501" s="205">
        <f t="shared" si="433"/>
        <v>0</v>
      </c>
      <c r="AG501" s="205">
        <f t="shared" si="433"/>
        <v>0</v>
      </c>
      <c r="AH501" s="205">
        <f t="shared" si="433"/>
        <v>0</v>
      </c>
      <c r="AI501" s="205">
        <f t="shared" si="433"/>
        <v>0</v>
      </c>
      <c r="AJ501" s="205">
        <f t="shared" si="433"/>
        <v>0</v>
      </c>
      <c r="AK501" s="205">
        <f t="shared" si="433"/>
        <v>0</v>
      </c>
      <c r="AL501" s="205">
        <f t="shared" si="433"/>
        <v>0</v>
      </c>
      <c r="AM501" s="205">
        <f t="shared" si="433"/>
        <v>0</v>
      </c>
      <c r="AN501" s="205">
        <f t="shared" si="433"/>
        <v>0</v>
      </c>
      <c r="AO501" s="206">
        <f t="shared" si="433"/>
        <v>0</v>
      </c>
      <c r="AP501" s="206">
        <f t="shared" si="433"/>
        <v>0</v>
      </c>
      <c r="AQ501" s="206">
        <f t="shared" si="433"/>
        <v>0</v>
      </c>
      <c r="AR501" s="206">
        <f t="shared" si="433"/>
        <v>0</v>
      </c>
      <c r="AS501" s="206">
        <f t="shared" si="433"/>
        <v>0</v>
      </c>
      <c r="AT501" s="206">
        <f t="shared" si="433"/>
        <v>0</v>
      </c>
      <c r="AU501" s="205"/>
      <c r="AV501" s="207">
        <f t="shared" si="418"/>
        <v>0</v>
      </c>
      <c r="AW501" s="205"/>
      <c r="AX501" s="205"/>
      <c r="AY501" s="205"/>
      <c r="AZ501" s="145">
        <f t="shared" si="422"/>
        <v>0</v>
      </c>
      <c r="BA501" s="145">
        <f t="shared" si="423"/>
        <v>0</v>
      </c>
      <c r="BB501" s="207"/>
      <c r="BC501" s="207"/>
    </row>
    <row r="502" spans="1:55" s="223" customFormat="1" ht="31.5">
      <c r="A502" s="240" t="s">
        <v>20</v>
      </c>
      <c r="B502" s="241" t="s">
        <v>706</v>
      </c>
      <c r="C502" s="171"/>
      <c r="D502" s="155">
        <v>2400</v>
      </c>
      <c r="E502" s="155">
        <v>2400</v>
      </c>
      <c r="F502" s="158"/>
      <c r="G502" s="158"/>
      <c r="H502" s="155">
        <f>K502+N502</f>
        <v>2400</v>
      </c>
      <c r="I502" s="155">
        <f t="shared" si="424"/>
        <v>2400</v>
      </c>
      <c r="J502" s="158"/>
      <c r="K502" s="157">
        <f>L502</f>
        <v>2400</v>
      </c>
      <c r="L502" s="157">
        <v>2400</v>
      </c>
      <c r="M502" s="158"/>
      <c r="N502" s="222"/>
      <c r="O502" s="222"/>
      <c r="P502" s="199"/>
      <c r="Q502" s="199"/>
      <c r="R502" s="199"/>
      <c r="S502" s="199"/>
      <c r="T502" s="199"/>
      <c r="U502" s="199"/>
      <c r="V502" s="199"/>
      <c r="W502" s="157">
        <f>I502-Q502</f>
        <v>2400</v>
      </c>
      <c r="X502" s="157">
        <f>W502</f>
        <v>2400</v>
      </c>
      <c r="Y502" s="157"/>
      <c r="Z502" s="199"/>
      <c r="AA502" s="199"/>
      <c r="AB502" s="199"/>
      <c r="AC502" s="155">
        <f>I502-Q502-W502</f>
        <v>0</v>
      </c>
      <c r="AD502" s="155"/>
      <c r="AE502" s="155"/>
      <c r="AF502" s="199"/>
      <c r="AG502" s="199"/>
      <c r="AH502" s="199"/>
      <c r="AI502" s="236">
        <f>I502-Q502-W502-AC502</f>
        <v>0</v>
      </c>
      <c r="AJ502" s="236"/>
      <c r="AK502" s="236"/>
      <c r="AL502" s="199"/>
      <c r="AM502" s="199"/>
      <c r="AN502" s="199"/>
      <c r="AO502" s="199"/>
      <c r="AP502" s="199"/>
      <c r="AQ502" s="199"/>
      <c r="AR502" s="199"/>
      <c r="AS502" s="199"/>
      <c r="AT502" s="199"/>
      <c r="AU502" s="242"/>
      <c r="AV502" s="131">
        <f t="shared" si="418"/>
        <v>0</v>
      </c>
      <c r="AW502" s="222"/>
      <c r="AX502" s="222"/>
      <c r="AY502" s="222"/>
      <c r="AZ502" s="145">
        <f t="shared" si="422"/>
        <v>0</v>
      </c>
      <c r="BA502" s="145">
        <f t="shared" si="423"/>
        <v>0</v>
      </c>
      <c r="BB502" s="222"/>
      <c r="BC502" s="222"/>
    </row>
    <row r="503" spans="1:55" s="223" customFormat="1" ht="31.5">
      <c r="A503" s="240" t="s">
        <v>48</v>
      </c>
      <c r="B503" s="241" t="s">
        <v>707</v>
      </c>
      <c r="C503" s="171"/>
      <c r="D503" s="155">
        <v>2400</v>
      </c>
      <c r="E503" s="155">
        <v>2400</v>
      </c>
      <c r="F503" s="158"/>
      <c r="G503" s="158"/>
      <c r="H503" s="155">
        <f t="shared" si="424"/>
        <v>2400</v>
      </c>
      <c r="I503" s="155">
        <f t="shared" si="424"/>
        <v>2400</v>
      </c>
      <c r="J503" s="158"/>
      <c r="K503" s="157">
        <v>2400</v>
      </c>
      <c r="L503" s="157">
        <v>2400</v>
      </c>
      <c r="M503" s="158"/>
      <c r="N503" s="222"/>
      <c r="O503" s="222"/>
      <c r="P503" s="199"/>
      <c r="Q503" s="199"/>
      <c r="R503" s="199"/>
      <c r="S503" s="199"/>
      <c r="T503" s="199"/>
      <c r="U503" s="199"/>
      <c r="V503" s="199"/>
      <c r="W503" s="157">
        <f t="shared" ref="W503:W504" si="434">I503-Q503</f>
        <v>2400</v>
      </c>
      <c r="X503" s="157">
        <f t="shared" ref="X503:X504" si="435">W503</f>
        <v>2400</v>
      </c>
      <c r="Y503" s="157"/>
      <c r="Z503" s="199"/>
      <c r="AA503" s="199"/>
      <c r="AB503" s="199"/>
      <c r="AC503" s="155">
        <f>I503-Q503-W503</f>
        <v>0</v>
      </c>
      <c r="AD503" s="155"/>
      <c r="AE503" s="155"/>
      <c r="AF503" s="199"/>
      <c r="AG503" s="199"/>
      <c r="AH503" s="199"/>
      <c r="AI503" s="236">
        <f t="shared" ref="AI503:AI504" si="436">I503-Q503-W503-AC503</f>
        <v>0</v>
      </c>
      <c r="AJ503" s="236"/>
      <c r="AK503" s="236"/>
      <c r="AL503" s="199"/>
      <c r="AM503" s="199"/>
      <c r="AN503" s="199"/>
      <c r="AO503" s="199"/>
      <c r="AP503" s="199"/>
      <c r="AQ503" s="199"/>
      <c r="AR503" s="199"/>
      <c r="AS503" s="199"/>
      <c r="AT503" s="199"/>
      <c r="AU503" s="242"/>
      <c r="AV503" s="131">
        <f t="shared" si="418"/>
        <v>0</v>
      </c>
      <c r="AW503" s="222"/>
      <c r="AX503" s="222"/>
      <c r="AY503" s="222"/>
      <c r="AZ503" s="145">
        <f t="shared" si="422"/>
        <v>0</v>
      </c>
      <c r="BA503" s="145">
        <f t="shared" si="423"/>
        <v>0</v>
      </c>
      <c r="BB503" s="222"/>
      <c r="BC503" s="222"/>
    </row>
    <row r="504" spans="1:55" s="223" customFormat="1" ht="31.5">
      <c r="A504" s="240" t="s">
        <v>49</v>
      </c>
      <c r="B504" s="241" t="s">
        <v>708</v>
      </c>
      <c r="C504" s="171"/>
      <c r="D504" s="155">
        <v>2500</v>
      </c>
      <c r="E504" s="155">
        <v>2500</v>
      </c>
      <c r="F504" s="158"/>
      <c r="G504" s="158"/>
      <c r="H504" s="155">
        <f t="shared" si="424"/>
        <v>2500</v>
      </c>
      <c r="I504" s="155">
        <f t="shared" si="424"/>
        <v>2500</v>
      </c>
      <c r="J504" s="158"/>
      <c r="K504" s="157">
        <v>2500</v>
      </c>
      <c r="L504" s="157">
        <v>2500</v>
      </c>
      <c r="M504" s="158"/>
      <c r="N504" s="222"/>
      <c r="O504" s="222"/>
      <c r="P504" s="199"/>
      <c r="Q504" s="199"/>
      <c r="R504" s="199"/>
      <c r="S504" s="199"/>
      <c r="T504" s="199"/>
      <c r="U504" s="199"/>
      <c r="V504" s="199"/>
      <c r="W504" s="157">
        <f t="shared" si="434"/>
        <v>2500</v>
      </c>
      <c r="X504" s="157">
        <f t="shared" si="435"/>
        <v>2500</v>
      </c>
      <c r="Y504" s="157"/>
      <c r="Z504" s="199"/>
      <c r="AA504" s="199"/>
      <c r="AB504" s="199"/>
      <c r="AC504" s="155">
        <f>I504-Q504-W504</f>
        <v>0</v>
      </c>
      <c r="AD504" s="155"/>
      <c r="AE504" s="155"/>
      <c r="AF504" s="199"/>
      <c r="AG504" s="199"/>
      <c r="AH504" s="199"/>
      <c r="AI504" s="236">
        <f t="shared" si="436"/>
        <v>0</v>
      </c>
      <c r="AJ504" s="236"/>
      <c r="AK504" s="236"/>
      <c r="AL504" s="199"/>
      <c r="AM504" s="199"/>
      <c r="AN504" s="199"/>
      <c r="AO504" s="199"/>
      <c r="AP504" s="199"/>
      <c r="AQ504" s="199"/>
      <c r="AR504" s="199"/>
      <c r="AS504" s="199"/>
      <c r="AT504" s="199"/>
      <c r="AU504" s="242"/>
      <c r="AV504" s="131">
        <f t="shared" si="418"/>
        <v>0</v>
      </c>
      <c r="AW504" s="222"/>
      <c r="AX504" s="222"/>
      <c r="AY504" s="222"/>
      <c r="AZ504" s="145">
        <f t="shared" si="422"/>
        <v>0</v>
      </c>
      <c r="BA504" s="145">
        <f t="shared" si="423"/>
        <v>0</v>
      </c>
      <c r="BB504" s="222"/>
      <c r="BC504" s="222"/>
    </row>
    <row r="505" spans="1:55" s="208" customFormat="1" ht="15.75">
      <c r="A505" s="204" t="s">
        <v>709</v>
      </c>
      <c r="B505" s="205" t="s">
        <v>710</v>
      </c>
      <c r="C505" s="243"/>
      <c r="D505" s="206">
        <f>D506</f>
        <v>44131</v>
      </c>
      <c r="E505" s="206">
        <f>E506</f>
        <v>44131</v>
      </c>
      <c r="F505" s="205"/>
      <c r="G505" s="205"/>
      <c r="H505" s="239">
        <f>H506</f>
        <v>44131</v>
      </c>
      <c r="I505" s="244">
        <f>L505+O505</f>
        <v>44131</v>
      </c>
      <c r="J505" s="205"/>
      <c r="K505" s="239">
        <f>K506</f>
        <v>44131</v>
      </c>
      <c r="L505" s="239">
        <f>L506</f>
        <v>44131</v>
      </c>
      <c r="M505" s="239">
        <f t="shared" ref="M505:P505" si="437">M506</f>
        <v>0</v>
      </c>
      <c r="N505" s="239">
        <f t="shared" si="437"/>
        <v>0</v>
      </c>
      <c r="O505" s="239">
        <f t="shared" si="437"/>
        <v>0</v>
      </c>
      <c r="P505" s="239">
        <f t="shared" si="437"/>
        <v>0</v>
      </c>
      <c r="Q505" s="239">
        <f>Q506</f>
        <v>0</v>
      </c>
      <c r="R505" s="239">
        <f t="shared" ref="R505:AN505" si="438">R506</f>
        <v>0</v>
      </c>
      <c r="S505" s="239">
        <f t="shared" si="438"/>
        <v>0</v>
      </c>
      <c r="T505" s="239">
        <f t="shared" si="438"/>
        <v>0</v>
      </c>
      <c r="U505" s="239">
        <f t="shared" si="438"/>
        <v>0</v>
      </c>
      <c r="V505" s="239">
        <f t="shared" si="438"/>
        <v>0</v>
      </c>
      <c r="W505" s="239">
        <f t="shared" si="438"/>
        <v>15000</v>
      </c>
      <c r="X505" s="239">
        <f t="shared" si="438"/>
        <v>15000</v>
      </c>
      <c r="Y505" s="239">
        <f t="shared" si="438"/>
        <v>0</v>
      </c>
      <c r="Z505" s="239">
        <f t="shared" si="438"/>
        <v>0</v>
      </c>
      <c r="AA505" s="239">
        <f t="shared" si="438"/>
        <v>0</v>
      </c>
      <c r="AB505" s="239">
        <f t="shared" si="438"/>
        <v>0</v>
      </c>
      <c r="AC505" s="239">
        <f t="shared" si="438"/>
        <v>15000</v>
      </c>
      <c r="AD505" s="239">
        <f t="shared" si="438"/>
        <v>15000</v>
      </c>
      <c r="AE505" s="239">
        <f t="shared" si="438"/>
        <v>0</v>
      </c>
      <c r="AF505" s="239">
        <f t="shared" si="438"/>
        <v>0</v>
      </c>
      <c r="AG505" s="239">
        <f t="shared" si="438"/>
        <v>0</v>
      </c>
      <c r="AH505" s="239">
        <f t="shared" si="438"/>
        <v>0</v>
      </c>
      <c r="AI505" s="239">
        <f t="shared" si="438"/>
        <v>14131</v>
      </c>
      <c r="AJ505" s="239">
        <f t="shared" si="438"/>
        <v>14131</v>
      </c>
      <c r="AK505" s="239">
        <f t="shared" si="438"/>
        <v>0</v>
      </c>
      <c r="AL505" s="239">
        <f t="shared" si="438"/>
        <v>0</v>
      </c>
      <c r="AM505" s="239">
        <f t="shared" si="438"/>
        <v>0</v>
      </c>
      <c r="AN505" s="239">
        <f t="shared" si="438"/>
        <v>0</v>
      </c>
      <c r="AO505" s="206"/>
      <c r="AP505" s="206"/>
      <c r="AQ505" s="206"/>
      <c r="AR505" s="206"/>
      <c r="AS505" s="206"/>
      <c r="AT505" s="206"/>
      <c r="AU505" s="205"/>
      <c r="AV505" s="207">
        <f t="shared" si="418"/>
        <v>0</v>
      </c>
      <c r="AW505" s="205"/>
      <c r="AX505" s="205"/>
      <c r="AY505" s="205"/>
      <c r="AZ505" s="145">
        <f t="shared" si="422"/>
        <v>0</v>
      </c>
      <c r="BA505" s="145">
        <f t="shared" si="423"/>
        <v>0</v>
      </c>
      <c r="BB505" s="207"/>
      <c r="BC505" s="207"/>
    </row>
    <row r="506" spans="1:55" s="223" customFormat="1" ht="63">
      <c r="A506" s="170" t="s">
        <v>86</v>
      </c>
      <c r="B506" s="158" t="s">
        <v>711</v>
      </c>
      <c r="C506" s="171"/>
      <c r="D506" s="221">
        <f>D507</f>
        <v>44131</v>
      </c>
      <c r="E506" s="221">
        <f t="shared" ref="E506" si="439">E507</f>
        <v>44131</v>
      </c>
      <c r="F506" s="158"/>
      <c r="G506" s="158"/>
      <c r="H506" s="171">
        <f t="shared" si="424"/>
        <v>44131</v>
      </c>
      <c r="I506" s="171">
        <f t="shared" si="424"/>
        <v>44131</v>
      </c>
      <c r="J506" s="158"/>
      <c r="K506" s="221">
        <f t="shared" ref="K506:AT506" si="440">K507</f>
        <v>44131</v>
      </c>
      <c r="L506" s="221">
        <f>L507</f>
        <v>44131</v>
      </c>
      <c r="M506" s="221">
        <f t="shared" si="440"/>
        <v>0</v>
      </c>
      <c r="N506" s="221">
        <f t="shared" si="440"/>
        <v>0</v>
      </c>
      <c r="O506" s="221">
        <f t="shared" si="440"/>
        <v>0</v>
      </c>
      <c r="P506" s="221">
        <f t="shared" si="440"/>
        <v>0</v>
      </c>
      <c r="Q506" s="221">
        <f t="shared" si="440"/>
        <v>0</v>
      </c>
      <c r="R506" s="221">
        <f t="shared" si="440"/>
        <v>0</v>
      </c>
      <c r="S506" s="221">
        <f t="shared" si="440"/>
        <v>0</v>
      </c>
      <c r="T506" s="221">
        <f t="shared" si="440"/>
        <v>0</v>
      </c>
      <c r="U506" s="221">
        <f t="shared" si="440"/>
        <v>0</v>
      </c>
      <c r="V506" s="221">
        <f t="shared" si="440"/>
        <v>0</v>
      </c>
      <c r="W506" s="221">
        <f t="shared" si="440"/>
        <v>15000</v>
      </c>
      <c r="X506" s="221">
        <f t="shared" si="440"/>
        <v>15000</v>
      </c>
      <c r="Y506" s="221">
        <f t="shared" si="440"/>
        <v>0</v>
      </c>
      <c r="Z506" s="221">
        <f t="shared" si="440"/>
        <v>0</v>
      </c>
      <c r="AA506" s="221">
        <f t="shared" si="440"/>
        <v>0</v>
      </c>
      <c r="AB506" s="221">
        <f t="shared" si="440"/>
        <v>0</v>
      </c>
      <c r="AC506" s="221">
        <f t="shared" si="440"/>
        <v>15000</v>
      </c>
      <c r="AD506" s="221">
        <f t="shared" si="440"/>
        <v>15000</v>
      </c>
      <c r="AE506" s="221">
        <f t="shared" si="440"/>
        <v>0</v>
      </c>
      <c r="AF506" s="221">
        <f t="shared" si="440"/>
        <v>0</v>
      </c>
      <c r="AG506" s="221">
        <f t="shared" si="440"/>
        <v>0</v>
      </c>
      <c r="AH506" s="221">
        <f t="shared" si="440"/>
        <v>0</v>
      </c>
      <c r="AI506" s="221">
        <f t="shared" si="440"/>
        <v>14131</v>
      </c>
      <c r="AJ506" s="221">
        <f t="shared" si="440"/>
        <v>14131</v>
      </c>
      <c r="AK506" s="221">
        <f t="shared" si="440"/>
        <v>0</v>
      </c>
      <c r="AL506" s="221">
        <f t="shared" si="440"/>
        <v>0</v>
      </c>
      <c r="AM506" s="221">
        <f t="shared" si="440"/>
        <v>0</v>
      </c>
      <c r="AN506" s="221">
        <f t="shared" si="440"/>
        <v>0</v>
      </c>
      <c r="AO506" s="221">
        <f t="shared" si="440"/>
        <v>0</v>
      </c>
      <c r="AP506" s="221">
        <f t="shared" si="440"/>
        <v>0</v>
      </c>
      <c r="AQ506" s="221">
        <f t="shared" si="440"/>
        <v>0</v>
      </c>
      <c r="AR506" s="221">
        <f t="shared" si="440"/>
        <v>0</v>
      </c>
      <c r="AS506" s="221">
        <f t="shared" si="440"/>
        <v>0</v>
      </c>
      <c r="AT506" s="221">
        <f t="shared" si="440"/>
        <v>0</v>
      </c>
      <c r="AU506" s="222"/>
      <c r="AV506" s="131">
        <f t="shared" si="418"/>
        <v>0</v>
      </c>
      <c r="AW506" s="222"/>
      <c r="AX506" s="222"/>
      <c r="AY506" s="222"/>
      <c r="AZ506" s="145">
        <f t="shared" si="422"/>
        <v>0</v>
      </c>
      <c r="BA506" s="145">
        <f t="shared" si="423"/>
        <v>0</v>
      </c>
      <c r="BB506" s="222"/>
      <c r="BC506" s="222"/>
    </row>
    <row r="507" spans="1:55" s="223" customFormat="1" ht="47.25">
      <c r="A507" s="170" t="s">
        <v>612</v>
      </c>
      <c r="B507" s="158" t="s">
        <v>712</v>
      </c>
      <c r="C507" s="171"/>
      <c r="D507" s="221">
        <f>SUM(D508:D508)</f>
        <v>44131</v>
      </c>
      <c r="E507" s="221">
        <f t="shared" ref="E507:G507" si="441">SUM(E508:E508)</f>
        <v>44131</v>
      </c>
      <c r="F507" s="221">
        <f t="shared" si="441"/>
        <v>0</v>
      </c>
      <c r="G507" s="221">
        <f t="shared" si="441"/>
        <v>0</v>
      </c>
      <c r="H507" s="171">
        <f t="shared" si="424"/>
        <v>44131</v>
      </c>
      <c r="I507" s="171">
        <f t="shared" si="424"/>
        <v>44131</v>
      </c>
      <c r="J507" s="221"/>
      <c r="K507" s="221">
        <f>SUM(K508:K508)</f>
        <v>44131</v>
      </c>
      <c r="L507" s="221">
        <f t="shared" ref="L507:AT507" si="442">SUM(L508:L508)</f>
        <v>44131</v>
      </c>
      <c r="M507" s="221">
        <f t="shared" si="442"/>
        <v>0</v>
      </c>
      <c r="N507" s="221">
        <f t="shared" si="442"/>
        <v>0</v>
      </c>
      <c r="O507" s="221">
        <f t="shared" si="442"/>
        <v>0</v>
      </c>
      <c r="P507" s="221">
        <f t="shared" si="442"/>
        <v>0</v>
      </c>
      <c r="Q507" s="221">
        <f t="shared" si="442"/>
        <v>0</v>
      </c>
      <c r="R507" s="221">
        <f t="shared" si="442"/>
        <v>0</v>
      </c>
      <c r="S507" s="221">
        <f t="shared" si="442"/>
        <v>0</v>
      </c>
      <c r="T507" s="221">
        <f t="shared" si="442"/>
        <v>0</v>
      </c>
      <c r="U507" s="221">
        <f t="shared" si="442"/>
        <v>0</v>
      </c>
      <c r="V507" s="221">
        <f t="shared" si="442"/>
        <v>0</v>
      </c>
      <c r="W507" s="221">
        <f t="shared" si="442"/>
        <v>15000</v>
      </c>
      <c r="X507" s="221">
        <f t="shared" si="442"/>
        <v>15000</v>
      </c>
      <c r="Y507" s="221">
        <f t="shared" si="442"/>
        <v>0</v>
      </c>
      <c r="Z507" s="221">
        <f t="shared" si="442"/>
        <v>0</v>
      </c>
      <c r="AA507" s="221">
        <f t="shared" si="442"/>
        <v>0</v>
      </c>
      <c r="AB507" s="221">
        <f t="shared" si="442"/>
        <v>0</v>
      </c>
      <c r="AC507" s="221">
        <f t="shared" si="442"/>
        <v>15000</v>
      </c>
      <c r="AD507" s="221">
        <f t="shared" si="442"/>
        <v>15000</v>
      </c>
      <c r="AE507" s="221">
        <f t="shared" si="442"/>
        <v>0</v>
      </c>
      <c r="AF507" s="221">
        <f t="shared" si="442"/>
        <v>0</v>
      </c>
      <c r="AG507" s="221">
        <f t="shared" si="442"/>
        <v>0</v>
      </c>
      <c r="AH507" s="221">
        <f t="shared" si="442"/>
        <v>0</v>
      </c>
      <c r="AI507" s="221">
        <f t="shared" si="442"/>
        <v>14131</v>
      </c>
      <c r="AJ507" s="221">
        <f t="shared" si="442"/>
        <v>14131</v>
      </c>
      <c r="AK507" s="221">
        <f t="shared" si="442"/>
        <v>0</v>
      </c>
      <c r="AL507" s="221">
        <f t="shared" si="442"/>
        <v>0</v>
      </c>
      <c r="AM507" s="221">
        <f t="shared" si="442"/>
        <v>0</v>
      </c>
      <c r="AN507" s="221">
        <f t="shared" si="442"/>
        <v>0</v>
      </c>
      <c r="AO507" s="221">
        <f t="shared" si="442"/>
        <v>0</v>
      </c>
      <c r="AP507" s="221">
        <f t="shared" si="442"/>
        <v>0</v>
      </c>
      <c r="AQ507" s="221">
        <f t="shared" si="442"/>
        <v>0</v>
      </c>
      <c r="AR507" s="221">
        <f t="shared" si="442"/>
        <v>0</v>
      </c>
      <c r="AS507" s="221">
        <f t="shared" si="442"/>
        <v>0</v>
      </c>
      <c r="AT507" s="221">
        <f t="shared" si="442"/>
        <v>0</v>
      </c>
      <c r="AU507" s="222"/>
      <c r="AV507" s="131">
        <f t="shared" si="418"/>
        <v>0</v>
      </c>
      <c r="AW507" s="222"/>
      <c r="AX507" s="222"/>
      <c r="AY507" s="222"/>
      <c r="AZ507" s="145">
        <f t="shared" si="422"/>
        <v>0</v>
      </c>
      <c r="BA507" s="145">
        <f t="shared" si="423"/>
        <v>0</v>
      </c>
      <c r="BB507" s="222"/>
      <c r="BC507" s="222"/>
    </row>
    <row r="508" spans="1:55" s="223" customFormat="1" ht="31.5">
      <c r="A508" s="245">
        <v>1</v>
      </c>
      <c r="B508" s="246" t="s">
        <v>713</v>
      </c>
      <c r="C508" s="247"/>
      <c r="D508" s="155">
        <v>44131</v>
      </c>
      <c r="E508" s="155">
        <v>44131</v>
      </c>
      <c r="F508" s="246"/>
      <c r="G508" s="246"/>
      <c r="H508" s="155">
        <f t="shared" si="424"/>
        <v>44131</v>
      </c>
      <c r="I508" s="155">
        <f t="shared" si="424"/>
        <v>44131</v>
      </c>
      <c r="J508" s="246"/>
      <c r="K508" s="236">
        <v>44131</v>
      </c>
      <c r="L508" s="236">
        <v>44131</v>
      </c>
      <c r="M508" s="236"/>
      <c r="N508" s="236"/>
      <c r="O508" s="236"/>
      <c r="P508" s="236"/>
      <c r="Q508" s="236"/>
      <c r="R508" s="236"/>
      <c r="S508" s="236"/>
      <c r="T508" s="236"/>
      <c r="U508" s="236"/>
      <c r="V508" s="236"/>
      <c r="W508" s="236">
        <v>15000</v>
      </c>
      <c r="X508" s="236">
        <f>W508</f>
        <v>15000</v>
      </c>
      <c r="Y508" s="236"/>
      <c r="Z508" s="236"/>
      <c r="AA508" s="236"/>
      <c r="AB508" s="236"/>
      <c r="AC508" s="155">
        <v>15000</v>
      </c>
      <c r="AD508" s="155">
        <f>AC508</f>
        <v>15000</v>
      </c>
      <c r="AE508" s="155"/>
      <c r="AF508" s="236"/>
      <c r="AG508" s="236"/>
      <c r="AH508" s="236"/>
      <c r="AI508" s="236">
        <f>I508-Q508-W508-AC508</f>
        <v>14131</v>
      </c>
      <c r="AJ508" s="236">
        <f>AI508</f>
        <v>14131</v>
      </c>
      <c r="AK508" s="236"/>
      <c r="AL508" s="236"/>
      <c r="AM508" s="236"/>
      <c r="AN508" s="236"/>
      <c r="AO508" s="236"/>
      <c r="AP508" s="236"/>
      <c r="AQ508" s="236"/>
      <c r="AR508" s="236"/>
      <c r="AS508" s="236"/>
      <c r="AT508" s="236"/>
      <c r="AU508" s="222"/>
      <c r="AV508" s="131">
        <f t="shared" si="418"/>
        <v>0</v>
      </c>
      <c r="AW508" s="222"/>
      <c r="AX508" s="222"/>
      <c r="AY508" s="222"/>
      <c r="AZ508" s="145">
        <f t="shared" si="422"/>
        <v>0</v>
      </c>
      <c r="BA508" s="145">
        <f t="shared" si="423"/>
        <v>0</v>
      </c>
      <c r="BB508" s="222"/>
      <c r="BC508" s="222"/>
    </row>
    <row r="509" spans="1:55" s="137" customFormat="1" ht="15.75">
      <c r="A509" s="185" t="s">
        <v>483</v>
      </c>
      <c r="B509" s="186" t="s">
        <v>611</v>
      </c>
      <c r="C509" s="203"/>
      <c r="D509" s="202">
        <f t="shared" ref="D509:AT509" si="443">D510+D567+D682+D778+D883+D1003+D1135+D1227+D1347+D1439</f>
        <v>2603000.2018499998</v>
      </c>
      <c r="E509" s="202">
        <f t="shared" si="443"/>
        <v>2367534.1639999999</v>
      </c>
      <c r="F509" s="202">
        <f t="shared" si="443"/>
        <v>3947.3059999999996</v>
      </c>
      <c r="G509" s="202">
        <f t="shared" si="443"/>
        <v>3610.42</v>
      </c>
      <c r="H509" s="202">
        <f t="shared" si="443"/>
        <v>2432353.0698499996</v>
      </c>
      <c r="I509" s="202">
        <f t="shared" si="443"/>
        <v>2300314.057</v>
      </c>
      <c r="J509" s="202">
        <f t="shared" si="443"/>
        <v>132039.01285</v>
      </c>
      <c r="K509" s="202">
        <f t="shared" si="443"/>
        <v>826978.9</v>
      </c>
      <c r="L509" s="202">
        <f t="shared" si="443"/>
        <v>769478.9</v>
      </c>
      <c r="M509" s="202">
        <f t="shared" si="443"/>
        <v>57500</v>
      </c>
      <c r="N509" s="202">
        <f t="shared" si="443"/>
        <v>1605374.1698499999</v>
      </c>
      <c r="O509" s="202">
        <f t="shared" si="443"/>
        <v>1530835.1570000001</v>
      </c>
      <c r="P509" s="202">
        <f t="shared" si="443"/>
        <v>74539.012849999999</v>
      </c>
      <c r="Q509" s="202">
        <f t="shared" si="443"/>
        <v>413831.35699999996</v>
      </c>
      <c r="R509" s="202">
        <f t="shared" si="443"/>
        <v>409864.67999999993</v>
      </c>
      <c r="S509" s="202">
        <f t="shared" si="443"/>
        <v>3966.6769999999997</v>
      </c>
      <c r="T509" s="202">
        <f t="shared" si="443"/>
        <v>0</v>
      </c>
      <c r="U509" s="202">
        <f t="shared" si="443"/>
        <v>0</v>
      </c>
      <c r="V509" s="202">
        <f t="shared" si="443"/>
        <v>0</v>
      </c>
      <c r="W509" s="202">
        <f t="shared" si="443"/>
        <v>623883.92000000004</v>
      </c>
      <c r="X509" s="202">
        <f t="shared" si="443"/>
        <v>248641.22000000003</v>
      </c>
      <c r="Y509" s="202">
        <f t="shared" si="443"/>
        <v>375242.7</v>
      </c>
      <c r="Z509" s="202">
        <f t="shared" si="443"/>
        <v>34258</v>
      </c>
      <c r="AA509" s="202">
        <f t="shared" si="443"/>
        <v>34258</v>
      </c>
      <c r="AB509" s="202">
        <f t="shared" si="443"/>
        <v>0</v>
      </c>
      <c r="AC509" s="202">
        <f t="shared" si="443"/>
        <v>672247.8</v>
      </c>
      <c r="AD509" s="202">
        <f t="shared" si="443"/>
        <v>70125</v>
      </c>
      <c r="AE509" s="202">
        <f t="shared" si="443"/>
        <v>602122.80000000005</v>
      </c>
      <c r="AF509" s="202">
        <f t="shared" si="443"/>
        <v>23242</v>
      </c>
      <c r="AG509" s="202">
        <f t="shared" si="443"/>
        <v>23242</v>
      </c>
      <c r="AH509" s="202">
        <f t="shared" si="443"/>
        <v>0</v>
      </c>
      <c r="AI509" s="202">
        <f t="shared" si="443"/>
        <v>590350.79</v>
      </c>
      <c r="AJ509" s="202">
        <f t="shared" si="443"/>
        <v>40848</v>
      </c>
      <c r="AK509" s="202">
        <f t="shared" si="443"/>
        <v>549502.79</v>
      </c>
      <c r="AL509" s="202">
        <f t="shared" si="443"/>
        <v>0</v>
      </c>
      <c r="AM509" s="202">
        <f t="shared" si="443"/>
        <v>0</v>
      </c>
      <c r="AN509" s="202">
        <f t="shared" si="443"/>
        <v>0</v>
      </c>
      <c r="AO509" s="202" t="e">
        <f t="shared" si="443"/>
        <v>#REF!</v>
      </c>
      <c r="AP509" s="202" t="e">
        <f t="shared" si="443"/>
        <v>#REF!</v>
      </c>
      <c r="AQ509" s="202" t="e">
        <f t="shared" si="443"/>
        <v>#REF!</v>
      </c>
      <c r="AR509" s="202" t="e">
        <f t="shared" si="443"/>
        <v>#REF!</v>
      </c>
      <c r="AS509" s="202" t="e">
        <f t="shared" si="443"/>
        <v>#REF!</v>
      </c>
      <c r="AT509" s="202" t="e">
        <f t="shared" si="443"/>
        <v>#REF!</v>
      </c>
      <c r="AU509" s="136"/>
      <c r="AV509" s="136">
        <v>2300314</v>
      </c>
      <c r="AW509" s="136"/>
      <c r="AX509" s="136"/>
      <c r="AY509" s="136"/>
      <c r="AZ509" s="145">
        <f t="shared" si="422"/>
        <v>0</v>
      </c>
      <c r="BA509" s="145">
        <f t="shared" si="423"/>
        <v>5.8207660913467407E-11</v>
      </c>
      <c r="BB509" s="136"/>
      <c r="BC509" s="136"/>
    </row>
    <row r="510" spans="1:55" s="249" customFormat="1" ht="15.75">
      <c r="A510" s="204" t="s">
        <v>565</v>
      </c>
      <c r="B510" s="205" t="s">
        <v>714</v>
      </c>
      <c r="C510" s="243"/>
      <c r="D510" s="206">
        <f>D511+D524+D525+D549+D564+D565+D562+D566</f>
        <v>138789.4</v>
      </c>
      <c r="E510" s="206">
        <f>E511+E524+E525+E549+E564+E565+E562+E566</f>
        <v>73213.399999999994</v>
      </c>
      <c r="F510" s="205"/>
      <c r="G510" s="205"/>
      <c r="H510" s="206">
        <f>H511+H524+H525+H549+H564+H565+H562+H566</f>
        <v>130712.9</v>
      </c>
      <c r="I510" s="206">
        <f>I511+I524+I525+I549+I564+I565+I562+I566</f>
        <v>73212.899999999994</v>
      </c>
      <c r="J510" s="206">
        <f>J511+J524+J525+J549+J564+J565+J562+J566</f>
        <v>57500</v>
      </c>
      <c r="K510" s="206">
        <f>K511+K524+K525+K549+K564+K565+K562+K566</f>
        <v>90658</v>
      </c>
      <c r="L510" s="206">
        <f t="shared" ref="L510" si="444">L511+L524+L525+L549+L564+L565+L562+L566</f>
        <v>33158</v>
      </c>
      <c r="M510" s="206">
        <f>M511+M524+M525+M549+M564+M565+M562+M566</f>
        <v>57500</v>
      </c>
      <c r="N510" s="206">
        <f>N511+N524+N525+N549+N564+N565+N562+N566</f>
        <v>40054.9</v>
      </c>
      <c r="O510" s="206">
        <f>O511+O524+O525+O549+O564+O565+O562+O566</f>
        <v>40054.9</v>
      </c>
      <c r="P510" s="206">
        <f>P511+P524+P525+P549+P564+P565+P562+P566</f>
        <v>0</v>
      </c>
      <c r="Q510" s="206">
        <f>Q511+Q524+Q525+Q549+Q564+Q565+Q562+Q566</f>
        <v>33158</v>
      </c>
      <c r="R510" s="206">
        <f t="shared" ref="R510:AT510" si="445">R511+R524+R525+R549+R564+R565+R562</f>
        <v>33158</v>
      </c>
      <c r="S510" s="206">
        <f t="shared" si="445"/>
        <v>0</v>
      </c>
      <c r="T510" s="206">
        <f>T511+T524+T525+T549+T564+T565+T562+T566</f>
        <v>0</v>
      </c>
      <c r="U510" s="206">
        <f>U511+U524+U525+U549+U564+U565+U562+U566</f>
        <v>0</v>
      </c>
      <c r="V510" s="206">
        <f>V511+V524+V525+V549+V564+V565+V562+V566</f>
        <v>0</v>
      </c>
      <c r="W510" s="206">
        <f>W511+W524+W525+W549+W564+W565+W562</f>
        <v>15836.7</v>
      </c>
      <c r="X510" s="206">
        <f t="shared" si="445"/>
        <v>0</v>
      </c>
      <c r="Y510" s="206">
        <f t="shared" si="445"/>
        <v>15836.7</v>
      </c>
      <c r="Z510" s="206">
        <f>Z511+Z524+Z525+Z549+Z564+Z565+Z562+Z566</f>
        <v>34258</v>
      </c>
      <c r="AA510" s="206">
        <f>AA511+AA524+AA525+AA549+AA564+AA565+AA562+AA566</f>
        <v>34258</v>
      </c>
      <c r="AB510" s="206">
        <f>AB511+AB524+AB525+AB549+AB564+AB565+AB562+AB566</f>
        <v>0</v>
      </c>
      <c r="AC510" s="206">
        <f>AC511+AC524+AC525+AC549+AC564+AC565+AC562</f>
        <v>12087</v>
      </c>
      <c r="AD510" s="206">
        <f t="shared" si="445"/>
        <v>0</v>
      </c>
      <c r="AE510" s="206">
        <f t="shared" si="445"/>
        <v>12087</v>
      </c>
      <c r="AF510" s="206">
        <f>AF511+AF524+AF525+AF549+AF564+AF565+AF562+AF566</f>
        <v>23242</v>
      </c>
      <c r="AG510" s="206">
        <f>AG511+AG524+AG525+AG549+AG564+AG565+AG562+AG566</f>
        <v>23242</v>
      </c>
      <c r="AH510" s="206">
        <f>AH511+AH524+AH525+AH549+AH564+AH565+AH562+AH566</f>
        <v>0</v>
      </c>
      <c r="AI510" s="206">
        <f t="shared" si="445"/>
        <v>12131.2</v>
      </c>
      <c r="AJ510" s="206">
        <f t="shared" si="445"/>
        <v>0</v>
      </c>
      <c r="AK510" s="206">
        <f t="shared" si="445"/>
        <v>12131.2</v>
      </c>
      <c r="AL510" s="206">
        <f>AL511+AL524+AL525+AL549+AL564+AL565+AL562+AL566</f>
        <v>0</v>
      </c>
      <c r="AM510" s="206">
        <f>AM511+AM524+AM525+AM549+AM564+AM565+AM562+AM566</f>
        <v>0</v>
      </c>
      <c r="AN510" s="206">
        <f>AN511+AN524+AN525+AN549+AN564+AN565+AN562+AN566</f>
        <v>0</v>
      </c>
      <c r="AO510" s="206">
        <f t="shared" si="445"/>
        <v>0</v>
      </c>
      <c r="AP510" s="206">
        <f t="shared" si="445"/>
        <v>0</v>
      </c>
      <c r="AQ510" s="206">
        <f t="shared" si="445"/>
        <v>0</v>
      </c>
      <c r="AR510" s="206">
        <f t="shared" si="445"/>
        <v>0</v>
      </c>
      <c r="AS510" s="206">
        <f t="shared" si="445"/>
        <v>0</v>
      </c>
      <c r="AT510" s="206">
        <f t="shared" si="445"/>
        <v>0</v>
      </c>
      <c r="AU510" s="205"/>
      <c r="AV510" s="248">
        <v>73168.7</v>
      </c>
      <c r="AW510" s="205"/>
      <c r="AX510" s="205"/>
      <c r="AY510" s="205"/>
      <c r="AZ510" s="145">
        <f t="shared" si="422"/>
        <v>0</v>
      </c>
      <c r="BA510" s="145">
        <f t="shared" si="423"/>
        <v>0</v>
      </c>
      <c r="BB510" s="248"/>
      <c r="BC510" s="248"/>
    </row>
    <row r="511" spans="1:55" s="257" customFormat="1" ht="31.5">
      <c r="A511" s="250" t="s">
        <v>18</v>
      </c>
      <c r="B511" s="251" t="s">
        <v>715</v>
      </c>
      <c r="C511" s="252"/>
      <c r="D511" s="253">
        <f t="shared" ref="D511:G511" si="446">D512+D523</f>
        <v>13159.7</v>
      </c>
      <c r="E511" s="253">
        <f>E512+E523</f>
        <v>13159.7</v>
      </c>
      <c r="F511" s="253">
        <f t="shared" si="446"/>
        <v>0</v>
      </c>
      <c r="G511" s="253">
        <f t="shared" si="446"/>
        <v>0</v>
      </c>
      <c r="H511" s="252">
        <f>K511+N511</f>
        <v>13159.7</v>
      </c>
      <c r="I511" s="254">
        <f>L511+O511</f>
        <v>13159.7</v>
      </c>
      <c r="J511" s="253">
        <f>M511+P511</f>
        <v>0</v>
      </c>
      <c r="K511" s="253">
        <f>K512+K523</f>
        <v>0</v>
      </c>
      <c r="L511" s="253">
        <f t="shared" ref="L511:P511" si="447">L512+L523</f>
        <v>0</v>
      </c>
      <c r="M511" s="253">
        <f t="shared" si="447"/>
        <v>0</v>
      </c>
      <c r="N511" s="253">
        <f t="shared" si="447"/>
        <v>13159.7</v>
      </c>
      <c r="O511" s="253">
        <f t="shared" si="447"/>
        <v>13159.7</v>
      </c>
      <c r="P511" s="253">
        <f t="shared" si="447"/>
        <v>0</v>
      </c>
      <c r="Q511" s="253">
        <f>Q512+Q523</f>
        <v>0</v>
      </c>
      <c r="R511" s="253">
        <f t="shared" ref="R511:V511" si="448">R512+R523</f>
        <v>0</v>
      </c>
      <c r="S511" s="253">
        <f t="shared" si="448"/>
        <v>0</v>
      </c>
      <c r="T511" s="253">
        <f t="shared" si="448"/>
        <v>0</v>
      </c>
      <c r="U511" s="253">
        <f t="shared" si="448"/>
        <v>0</v>
      </c>
      <c r="V511" s="253">
        <f t="shared" si="448"/>
        <v>0</v>
      </c>
      <c r="W511" s="253">
        <f>W512+W523</f>
        <v>6199.7</v>
      </c>
      <c r="X511" s="253">
        <f t="shared" ref="X511:AT511" si="449">X512+X523</f>
        <v>0</v>
      </c>
      <c r="Y511" s="253">
        <f t="shared" si="449"/>
        <v>6199.7</v>
      </c>
      <c r="Z511" s="253">
        <f t="shared" si="449"/>
        <v>0</v>
      </c>
      <c r="AA511" s="253">
        <f t="shared" si="449"/>
        <v>0</v>
      </c>
      <c r="AB511" s="253">
        <f t="shared" si="449"/>
        <v>0</v>
      </c>
      <c r="AC511" s="253">
        <f t="shared" si="449"/>
        <v>4397</v>
      </c>
      <c r="AD511" s="253">
        <f t="shared" si="449"/>
        <v>0</v>
      </c>
      <c r="AE511" s="253">
        <f t="shared" si="449"/>
        <v>4397</v>
      </c>
      <c r="AF511" s="253">
        <f t="shared" si="449"/>
        <v>0</v>
      </c>
      <c r="AG511" s="253">
        <f t="shared" si="449"/>
        <v>0</v>
      </c>
      <c r="AH511" s="253">
        <f t="shared" si="449"/>
        <v>0</v>
      </c>
      <c r="AI511" s="253">
        <f t="shared" si="449"/>
        <v>2563</v>
      </c>
      <c r="AJ511" s="253">
        <f t="shared" si="449"/>
        <v>0</v>
      </c>
      <c r="AK511" s="253">
        <f t="shared" si="449"/>
        <v>2563</v>
      </c>
      <c r="AL511" s="253">
        <f t="shared" si="449"/>
        <v>0</v>
      </c>
      <c r="AM511" s="253">
        <f t="shared" si="449"/>
        <v>0</v>
      </c>
      <c r="AN511" s="253">
        <f t="shared" si="449"/>
        <v>0</v>
      </c>
      <c r="AO511" s="253">
        <f t="shared" si="449"/>
        <v>0</v>
      </c>
      <c r="AP511" s="253">
        <f t="shared" si="449"/>
        <v>0</v>
      </c>
      <c r="AQ511" s="253">
        <f t="shared" si="449"/>
        <v>0</v>
      </c>
      <c r="AR511" s="253">
        <f t="shared" si="449"/>
        <v>0</v>
      </c>
      <c r="AS511" s="253">
        <f t="shared" si="449"/>
        <v>0</v>
      </c>
      <c r="AT511" s="253">
        <f t="shared" si="449"/>
        <v>0</v>
      </c>
      <c r="AU511" s="255"/>
      <c r="AV511" s="256">
        <f>I509-J509</f>
        <v>2168275.04415</v>
      </c>
      <c r="AW511" s="255"/>
      <c r="AX511" s="255"/>
      <c r="AY511" s="255"/>
      <c r="AZ511" s="145">
        <f t="shared" si="422"/>
        <v>0</v>
      </c>
      <c r="BA511" s="145">
        <f t="shared" si="423"/>
        <v>0</v>
      </c>
      <c r="BB511" s="256"/>
      <c r="BC511" s="256"/>
    </row>
    <row r="512" spans="1:55" s="161" customFormat="1" ht="15.75">
      <c r="A512" s="170" t="s">
        <v>620</v>
      </c>
      <c r="B512" s="158" t="s">
        <v>716</v>
      </c>
      <c r="C512" s="171"/>
      <c r="D512" s="221">
        <f t="shared" ref="D512:G512" si="450">D513+D517</f>
        <v>8762.7000000000007</v>
      </c>
      <c r="E512" s="221">
        <f t="shared" si="450"/>
        <v>8762.7000000000007</v>
      </c>
      <c r="F512" s="221">
        <f t="shared" si="450"/>
        <v>0</v>
      </c>
      <c r="G512" s="221">
        <f t="shared" si="450"/>
        <v>0</v>
      </c>
      <c r="H512" s="171">
        <f t="shared" ref="H512:J527" si="451">K512+N512</f>
        <v>8762.7000000000007</v>
      </c>
      <c r="I512" s="179">
        <f>L512+O512</f>
        <v>8762.7000000000007</v>
      </c>
      <c r="J512" s="221">
        <f>M512+P512</f>
        <v>0</v>
      </c>
      <c r="K512" s="221">
        <f t="shared" ref="K512:L512" si="452">K513+K517</f>
        <v>0</v>
      </c>
      <c r="L512" s="221">
        <f t="shared" si="452"/>
        <v>0</v>
      </c>
      <c r="M512" s="221">
        <f>M513+M517</f>
        <v>0</v>
      </c>
      <c r="N512" s="221">
        <f t="shared" ref="N512:AT512" si="453">N513+N517</f>
        <v>8762.7000000000007</v>
      </c>
      <c r="O512" s="221">
        <f t="shared" si="453"/>
        <v>8762.7000000000007</v>
      </c>
      <c r="P512" s="221">
        <f t="shared" si="453"/>
        <v>0</v>
      </c>
      <c r="Q512" s="221">
        <f t="shared" si="453"/>
        <v>0</v>
      </c>
      <c r="R512" s="221"/>
      <c r="S512" s="221"/>
      <c r="T512" s="221">
        <f t="shared" si="453"/>
        <v>0</v>
      </c>
      <c r="U512" s="221"/>
      <c r="V512" s="221"/>
      <c r="W512" s="221">
        <f t="shared" si="453"/>
        <v>6199.7</v>
      </c>
      <c r="X512" s="221">
        <f t="shared" si="453"/>
        <v>0</v>
      </c>
      <c r="Y512" s="221">
        <f t="shared" si="453"/>
        <v>6199.7</v>
      </c>
      <c r="Z512" s="221">
        <f t="shared" si="453"/>
        <v>0</v>
      </c>
      <c r="AA512" s="221">
        <f t="shared" si="453"/>
        <v>0</v>
      </c>
      <c r="AB512" s="221">
        <f t="shared" si="453"/>
        <v>0</v>
      </c>
      <c r="AC512" s="221">
        <f t="shared" si="453"/>
        <v>0</v>
      </c>
      <c r="AD512" s="221">
        <f t="shared" si="453"/>
        <v>0</v>
      </c>
      <c r="AE512" s="221">
        <f t="shared" si="453"/>
        <v>0</v>
      </c>
      <c r="AF512" s="221">
        <f t="shared" si="453"/>
        <v>0</v>
      </c>
      <c r="AG512" s="221">
        <f t="shared" si="453"/>
        <v>0</v>
      </c>
      <c r="AH512" s="221">
        <f t="shared" si="453"/>
        <v>0</v>
      </c>
      <c r="AI512" s="221">
        <f t="shared" si="453"/>
        <v>2563</v>
      </c>
      <c r="AJ512" s="221">
        <f t="shared" si="453"/>
        <v>0</v>
      </c>
      <c r="AK512" s="221">
        <f t="shared" si="453"/>
        <v>2563</v>
      </c>
      <c r="AL512" s="221">
        <f t="shared" si="453"/>
        <v>0</v>
      </c>
      <c r="AM512" s="221">
        <f t="shared" si="453"/>
        <v>0</v>
      </c>
      <c r="AN512" s="221">
        <f t="shared" si="453"/>
        <v>0</v>
      </c>
      <c r="AO512" s="221">
        <f t="shared" si="453"/>
        <v>0</v>
      </c>
      <c r="AP512" s="221">
        <f t="shared" si="453"/>
        <v>0</v>
      </c>
      <c r="AQ512" s="221">
        <f t="shared" si="453"/>
        <v>0</v>
      </c>
      <c r="AR512" s="221">
        <f t="shared" si="453"/>
        <v>0</v>
      </c>
      <c r="AS512" s="221">
        <f t="shared" si="453"/>
        <v>0</v>
      </c>
      <c r="AT512" s="221">
        <f t="shared" si="453"/>
        <v>0</v>
      </c>
      <c r="AU512" s="242"/>
      <c r="AV512" s="160">
        <f t="shared" ref="AV512:AV534" si="454">I512-L512-O512</f>
        <v>0</v>
      </c>
      <c r="AW512" s="242">
        <f>D509-H509</f>
        <v>170647.13200000022</v>
      </c>
      <c r="AX512" s="242"/>
      <c r="AY512" s="242"/>
      <c r="AZ512" s="145">
        <f t="shared" si="422"/>
        <v>0</v>
      </c>
      <c r="BA512" s="145">
        <f t="shared" si="423"/>
        <v>0</v>
      </c>
      <c r="BB512" s="160"/>
      <c r="BC512" s="160"/>
    </row>
    <row r="513" spans="1:55" s="161" customFormat="1" ht="31.5">
      <c r="A513" s="170" t="s">
        <v>612</v>
      </c>
      <c r="B513" s="158" t="s">
        <v>717</v>
      </c>
      <c r="C513" s="171"/>
      <c r="D513" s="171">
        <v>2199.6999999999998</v>
      </c>
      <c r="E513" s="171">
        <v>2199.6999999999998</v>
      </c>
      <c r="F513" s="158"/>
      <c r="G513" s="158"/>
      <c r="H513" s="171">
        <f t="shared" si="451"/>
        <v>2199.6999999999998</v>
      </c>
      <c r="I513" s="179">
        <f t="shared" si="451"/>
        <v>2199.6999999999998</v>
      </c>
      <c r="J513" s="221">
        <f t="shared" si="451"/>
        <v>0</v>
      </c>
      <c r="K513" s="221">
        <f>K514</f>
        <v>0</v>
      </c>
      <c r="L513" s="221">
        <f t="shared" ref="L513:P513" si="455">L514</f>
        <v>0</v>
      </c>
      <c r="M513" s="221">
        <f t="shared" si="455"/>
        <v>0</v>
      </c>
      <c r="N513" s="221">
        <f t="shared" si="455"/>
        <v>2199.6999999999998</v>
      </c>
      <c r="O513" s="221">
        <f t="shared" si="455"/>
        <v>2199.6999999999998</v>
      </c>
      <c r="P513" s="221">
        <f t="shared" si="455"/>
        <v>0</v>
      </c>
      <c r="Q513" s="221">
        <f>Q514</f>
        <v>0</v>
      </c>
      <c r="R513" s="221">
        <f t="shared" ref="R513:AT513" si="456">R514</f>
        <v>0</v>
      </c>
      <c r="S513" s="221">
        <f t="shared" si="456"/>
        <v>0</v>
      </c>
      <c r="T513" s="221">
        <f t="shared" si="456"/>
        <v>0</v>
      </c>
      <c r="U513" s="221">
        <f t="shared" si="456"/>
        <v>0</v>
      </c>
      <c r="V513" s="221">
        <f t="shared" si="456"/>
        <v>0</v>
      </c>
      <c r="W513" s="221">
        <f t="shared" si="456"/>
        <v>2199.6999999999998</v>
      </c>
      <c r="X513" s="221">
        <f t="shared" si="456"/>
        <v>0</v>
      </c>
      <c r="Y513" s="221">
        <f t="shared" si="456"/>
        <v>2199.6999999999998</v>
      </c>
      <c r="Z513" s="221">
        <f t="shared" si="456"/>
        <v>0</v>
      </c>
      <c r="AA513" s="221">
        <f t="shared" si="456"/>
        <v>0</v>
      </c>
      <c r="AB513" s="221">
        <f t="shared" si="456"/>
        <v>0</v>
      </c>
      <c r="AC513" s="221">
        <f t="shared" si="456"/>
        <v>0</v>
      </c>
      <c r="AD513" s="221">
        <f t="shared" si="456"/>
        <v>0</v>
      </c>
      <c r="AE513" s="221">
        <f t="shared" si="456"/>
        <v>0</v>
      </c>
      <c r="AF513" s="221">
        <f t="shared" si="456"/>
        <v>0</v>
      </c>
      <c r="AG513" s="221">
        <f t="shared" si="456"/>
        <v>0</v>
      </c>
      <c r="AH513" s="221">
        <f t="shared" si="456"/>
        <v>0</v>
      </c>
      <c r="AI513" s="221">
        <f t="shared" si="456"/>
        <v>0</v>
      </c>
      <c r="AJ513" s="221">
        <f t="shared" si="456"/>
        <v>0</v>
      </c>
      <c r="AK513" s="221">
        <f t="shared" si="456"/>
        <v>0</v>
      </c>
      <c r="AL513" s="221">
        <f t="shared" si="456"/>
        <v>0</v>
      </c>
      <c r="AM513" s="221">
        <f t="shared" si="456"/>
        <v>0</v>
      </c>
      <c r="AN513" s="221">
        <f t="shared" si="456"/>
        <v>0</v>
      </c>
      <c r="AO513" s="221">
        <f t="shared" si="456"/>
        <v>0</v>
      </c>
      <c r="AP513" s="221">
        <f t="shared" si="456"/>
        <v>0</v>
      </c>
      <c r="AQ513" s="221">
        <f t="shared" si="456"/>
        <v>0</v>
      </c>
      <c r="AR513" s="221">
        <f t="shared" si="456"/>
        <v>0</v>
      </c>
      <c r="AS513" s="221">
        <f t="shared" si="456"/>
        <v>0</v>
      </c>
      <c r="AT513" s="221">
        <f t="shared" si="456"/>
        <v>0</v>
      </c>
      <c r="AU513" s="242"/>
      <c r="AV513" s="160">
        <f t="shared" si="454"/>
        <v>0</v>
      </c>
      <c r="AW513" s="242"/>
      <c r="AX513" s="242"/>
      <c r="AY513" s="242"/>
      <c r="AZ513" s="145">
        <f t="shared" si="422"/>
        <v>0</v>
      </c>
      <c r="BA513" s="145">
        <f t="shared" si="423"/>
        <v>0</v>
      </c>
      <c r="BB513" s="160"/>
      <c r="BC513" s="160"/>
    </row>
    <row r="514" spans="1:55" s="161" customFormat="1" ht="15.75">
      <c r="A514" s="170" t="s">
        <v>674</v>
      </c>
      <c r="B514" s="158" t="s">
        <v>718</v>
      </c>
      <c r="C514" s="171"/>
      <c r="D514" s="221">
        <f t="shared" ref="D514:E514" si="457">SUM(D515:D516)</f>
        <v>2199.6999999999998</v>
      </c>
      <c r="E514" s="221">
        <f t="shared" si="457"/>
        <v>2199.6999999999998</v>
      </c>
      <c r="F514" s="158"/>
      <c r="G514" s="158"/>
      <c r="H514" s="171">
        <f t="shared" si="451"/>
        <v>2199.6999999999998</v>
      </c>
      <c r="I514" s="179">
        <f t="shared" si="451"/>
        <v>2199.6999999999998</v>
      </c>
      <c r="J514" s="221">
        <f t="shared" si="451"/>
        <v>0</v>
      </c>
      <c r="K514" s="221">
        <f t="shared" ref="K514:AT514" si="458">SUM(K515:K516)</f>
        <v>0</v>
      </c>
      <c r="L514" s="221">
        <f t="shared" si="458"/>
        <v>0</v>
      </c>
      <c r="M514" s="221">
        <f t="shared" si="458"/>
        <v>0</v>
      </c>
      <c r="N514" s="221">
        <f t="shared" si="458"/>
        <v>2199.6999999999998</v>
      </c>
      <c r="O514" s="221">
        <f t="shared" si="458"/>
        <v>2199.6999999999998</v>
      </c>
      <c r="P514" s="221">
        <f t="shared" si="458"/>
        <v>0</v>
      </c>
      <c r="Q514" s="221">
        <f t="shared" si="458"/>
        <v>0</v>
      </c>
      <c r="R514" s="221">
        <f t="shared" si="458"/>
        <v>0</v>
      </c>
      <c r="S514" s="221">
        <f t="shared" si="458"/>
        <v>0</v>
      </c>
      <c r="T514" s="221">
        <f t="shared" si="458"/>
        <v>0</v>
      </c>
      <c r="U514" s="221">
        <f t="shared" si="458"/>
        <v>0</v>
      </c>
      <c r="V514" s="221">
        <f t="shared" si="458"/>
        <v>0</v>
      </c>
      <c r="W514" s="221">
        <f t="shared" si="458"/>
        <v>2199.6999999999998</v>
      </c>
      <c r="X514" s="221">
        <f t="shared" si="458"/>
        <v>0</v>
      </c>
      <c r="Y514" s="221">
        <f t="shared" si="458"/>
        <v>2199.6999999999998</v>
      </c>
      <c r="Z514" s="221">
        <f t="shared" si="458"/>
        <v>0</v>
      </c>
      <c r="AA514" s="221">
        <f t="shared" si="458"/>
        <v>0</v>
      </c>
      <c r="AB514" s="221">
        <f t="shared" si="458"/>
        <v>0</v>
      </c>
      <c r="AC514" s="221">
        <f t="shared" si="458"/>
        <v>0</v>
      </c>
      <c r="AD514" s="221">
        <f t="shared" si="458"/>
        <v>0</v>
      </c>
      <c r="AE514" s="221">
        <f t="shared" si="458"/>
        <v>0</v>
      </c>
      <c r="AF514" s="221">
        <f t="shared" si="458"/>
        <v>0</v>
      </c>
      <c r="AG514" s="221">
        <f t="shared" si="458"/>
        <v>0</v>
      </c>
      <c r="AH514" s="221">
        <f t="shared" si="458"/>
        <v>0</v>
      </c>
      <c r="AI514" s="221">
        <f t="shared" si="458"/>
        <v>0</v>
      </c>
      <c r="AJ514" s="221">
        <f t="shared" si="458"/>
        <v>0</v>
      </c>
      <c r="AK514" s="221">
        <f t="shared" si="458"/>
        <v>0</v>
      </c>
      <c r="AL514" s="221">
        <f t="shared" si="458"/>
        <v>0</v>
      </c>
      <c r="AM514" s="221">
        <f t="shared" si="458"/>
        <v>0</v>
      </c>
      <c r="AN514" s="221">
        <f t="shared" si="458"/>
        <v>0</v>
      </c>
      <c r="AO514" s="221">
        <f t="shared" si="458"/>
        <v>0</v>
      </c>
      <c r="AP514" s="221">
        <f t="shared" si="458"/>
        <v>0</v>
      </c>
      <c r="AQ514" s="221">
        <f t="shared" si="458"/>
        <v>0</v>
      </c>
      <c r="AR514" s="221">
        <f t="shared" si="458"/>
        <v>0</v>
      </c>
      <c r="AS514" s="221">
        <f t="shared" si="458"/>
        <v>0</v>
      </c>
      <c r="AT514" s="221">
        <f t="shared" si="458"/>
        <v>0</v>
      </c>
      <c r="AU514" s="221"/>
      <c r="AV514" s="160">
        <f t="shared" si="454"/>
        <v>0</v>
      </c>
      <c r="AW514" s="242"/>
      <c r="AX514" s="242"/>
      <c r="AY514" s="242"/>
      <c r="AZ514" s="145">
        <f t="shared" si="422"/>
        <v>0</v>
      </c>
      <c r="BA514" s="145">
        <f t="shared" si="423"/>
        <v>0</v>
      </c>
      <c r="BB514" s="160"/>
      <c r="BC514" s="160"/>
    </row>
    <row r="515" spans="1:55" s="132" customFormat="1" ht="31.5">
      <c r="A515" s="245">
        <v>1</v>
      </c>
      <c r="B515" s="246" t="s">
        <v>719</v>
      </c>
      <c r="C515" s="247"/>
      <c r="D515" s="258">
        <v>1099.7</v>
      </c>
      <c r="E515" s="258">
        <v>1099.7</v>
      </c>
      <c r="F515" s="246"/>
      <c r="G515" s="246"/>
      <c r="H515" s="155">
        <f>K515+N515</f>
        <v>1099.7</v>
      </c>
      <c r="I515" s="180">
        <f t="shared" si="451"/>
        <v>1099.7</v>
      </c>
      <c r="J515" s="221">
        <f t="shared" si="451"/>
        <v>0</v>
      </c>
      <c r="K515" s="246"/>
      <c r="L515" s="246"/>
      <c r="M515" s="246"/>
      <c r="N515" s="236">
        <f>O515+P515</f>
        <v>1099.7</v>
      </c>
      <c r="O515" s="236">
        <v>1099.7</v>
      </c>
      <c r="P515" s="236"/>
      <c r="Q515" s="236"/>
      <c r="R515" s="236"/>
      <c r="S515" s="236"/>
      <c r="T515" s="236"/>
      <c r="U515" s="236"/>
      <c r="V515" s="236"/>
      <c r="W515" s="236">
        <v>1099.7</v>
      </c>
      <c r="X515" s="236"/>
      <c r="Y515" s="236">
        <f>W515</f>
        <v>1099.7</v>
      </c>
      <c r="Z515" s="236"/>
      <c r="AA515" s="236"/>
      <c r="AB515" s="236"/>
      <c r="AC515" s="259"/>
      <c r="AD515" s="260"/>
      <c r="AE515" s="260">
        <f>AC515</f>
        <v>0</v>
      </c>
      <c r="AF515" s="236"/>
      <c r="AG515" s="236"/>
      <c r="AH515" s="236"/>
      <c r="AI515" s="236"/>
      <c r="AJ515" s="236"/>
      <c r="AK515" s="236"/>
      <c r="AL515" s="236"/>
      <c r="AM515" s="236"/>
      <c r="AN515" s="236"/>
      <c r="AO515" s="236"/>
      <c r="AP515" s="236"/>
      <c r="AQ515" s="236"/>
      <c r="AR515" s="236"/>
      <c r="AS515" s="236"/>
      <c r="AT515" s="236"/>
      <c r="AU515" s="222"/>
      <c r="AV515" s="131">
        <f t="shared" si="454"/>
        <v>0</v>
      </c>
      <c r="AW515" s="222"/>
      <c r="AX515" s="222"/>
      <c r="AY515" s="222"/>
      <c r="AZ515" s="145">
        <f t="shared" si="422"/>
        <v>0</v>
      </c>
      <c r="BA515" s="145">
        <f t="shared" si="423"/>
        <v>0</v>
      </c>
      <c r="BB515" s="131"/>
      <c r="BC515" s="131"/>
    </row>
    <row r="516" spans="1:55" s="132" customFormat="1" ht="31.5">
      <c r="A516" s="245">
        <v>2</v>
      </c>
      <c r="B516" s="246" t="s">
        <v>720</v>
      </c>
      <c r="C516" s="247"/>
      <c r="D516" s="247">
        <v>1100</v>
      </c>
      <c r="E516" s="247">
        <v>1100</v>
      </c>
      <c r="F516" s="246"/>
      <c r="G516" s="246"/>
      <c r="H516" s="155">
        <f t="shared" si="424"/>
        <v>1100</v>
      </c>
      <c r="I516" s="180">
        <f t="shared" si="451"/>
        <v>1100</v>
      </c>
      <c r="J516" s="221">
        <f t="shared" si="451"/>
        <v>0</v>
      </c>
      <c r="K516" s="246"/>
      <c r="L516" s="246"/>
      <c r="M516" s="246"/>
      <c r="N516" s="236">
        <f>O516+P516</f>
        <v>1100</v>
      </c>
      <c r="O516" s="236">
        <v>1100</v>
      </c>
      <c r="P516" s="236"/>
      <c r="Q516" s="236"/>
      <c r="R516" s="236"/>
      <c r="S516" s="236"/>
      <c r="T516" s="236"/>
      <c r="U516" s="236"/>
      <c r="V516" s="236"/>
      <c r="W516" s="236">
        <v>1100</v>
      </c>
      <c r="X516" s="236"/>
      <c r="Y516" s="236">
        <f>W516</f>
        <v>1100</v>
      </c>
      <c r="Z516" s="236"/>
      <c r="AA516" s="236"/>
      <c r="AB516" s="236"/>
      <c r="AC516" s="155">
        <f>I516-Q516-W516</f>
        <v>0</v>
      </c>
      <c r="AD516" s="155"/>
      <c r="AE516" s="155">
        <f>AC516</f>
        <v>0</v>
      </c>
      <c r="AF516" s="236"/>
      <c r="AG516" s="236"/>
      <c r="AH516" s="236"/>
      <c r="AI516" s="236">
        <f>O516-Q516-W516-AC516</f>
        <v>0</v>
      </c>
      <c r="AJ516" s="236"/>
      <c r="AK516" s="236"/>
      <c r="AL516" s="236"/>
      <c r="AM516" s="236"/>
      <c r="AN516" s="236"/>
      <c r="AO516" s="236"/>
      <c r="AP516" s="236"/>
      <c r="AQ516" s="236"/>
      <c r="AR516" s="236"/>
      <c r="AS516" s="236"/>
      <c r="AT516" s="236"/>
      <c r="AU516" s="222"/>
      <c r="AV516" s="131">
        <f t="shared" si="454"/>
        <v>0</v>
      </c>
      <c r="AW516" s="222"/>
      <c r="AX516" s="222"/>
      <c r="AY516" s="222"/>
      <c r="AZ516" s="145">
        <f t="shared" si="422"/>
        <v>0</v>
      </c>
      <c r="BA516" s="145">
        <f t="shared" si="423"/>
        <v>0</v>
      </c>
      <c r="BB516" s="131"/>
      <c r="BC516" s="131"/>
    </row>
    <row r="517" spans="1:55" s="161" customFormat="1" ht="15.75">
      <c r="A517" s="261" t="s">
        <v>615</v>
      </c>
      <c r="B517" s="262" t="s">
        <v>616</v>
      </c>
      <c r="C517" s="263"/>
      <c r="D517" s="221">
        <f t="shared" ref="D517:E517" si="459">SUM(D518:D522)</f>
        <v>6563</v>
      </c>
      <c r="E517" s="221">
        <f t="shared" si="459"/>
        <v>6563</v>
      </c>
      <c r="F517" s="262"/>
      <c r="G517" s="262"/>
      <c r="H517" s="171">
        <f t="shared" si="424"/>
        <v>6563</v>
      </c>
      <c r="I517" s="179">
        <f t="shared" si="451"/>
        <v>6563</v>
      </c>
      <c r="J517" s="221">
        <f t="shared" si="451"/>
        <v>0</v>
      </c>
      <c r="K517" s="221">
        <f t="shared" ref="K517:P517" si="460">SUM(K518:K522)</f>
        <v>0</v>
      </c>
      <c r="L517" s="221">
        <f t="shared" si="460"/>
        <v>0</v>
      </c>
      <c r="M517" s="221">
        <f t="shared" si="460"/>
        <v>0</v>
      </c>
      <c r="N517" s="221">
        <f>SUM(N518:N522)</f>
        <v>6563</v>
      </c>
      <c r="O517" s="221">
        <f t="shared" si="460"/>
        <v>6563</v>
      </c>
      <c r="P517" s="221">
        <f t="shared" si="460"/>
        <v>0</v>
      </c>
      <c r="Q517" s="221">
        <f>SUM(Q518:Q522)</f>
        <v>0</v>
      </c>
      <c r="R517" s="221">
        <f t="shared" ref="R517:AN517" si="461">SUM(R518:R522)</f>
        <v>0</v>
      </c>
      <c r="S517" s="221">
        <f t="shared" si="461"/>
        <v>0</v>
      </c>
      <c r="T517" s="221">
        <f t="shared" si="461"/>
        <v>0</v>
      </c>
      <c r="U517" s="221">
        <f t="shared" si="461"/>
        <v>0</v>
      </c>
      <c r="V517" s="221">
        <f t="shared" si="461"/>
        <v>0</v>
      </c>
      <c r="W517" s="221">
        <f t="shared" si="461"/>
        <v>4000</v>
      </c>
      <c r="X517" s="221">
        <f t="shared" si="461"/>
        <v>0</v>
      </c>
      <c r="Y517" s="221">
        <f t="shared" si="461"/>
        <v>4000</v>
      </c>
      <c r="Z517" s="221">
        <f t="shared" si="461"/>
        <v>0</v>
      </c>
      <c r="AA517" s="221">
        <f t="shared" si="461"/>
        <v>0</v>
      </c>
      <c r="AB517" s="221">
        <f t="shared" si="461"/>
        <v>0</v>
      </c>
      <c r="AC517" s="221">
        <f t="shared" si="461"/>
        <v>0</v>
      </c>
      <c r="AD517" s="221">
        <f t="shared" si="461"/>
        <v>0</v>
      </c>
      <c r="AE517" s="221">
        <f t="shared" si="461"/>
        <v>0</v>
      </c>
      <c r="AF517" s="221">
        <f t="shared" si="461"/>
        <v>0</v>
      </c>
      <c r="AG517" s="221">
        <f t="shared" si="461"/>
        <v>0</v>
      </c>
      <c r="AH517" s="221">
        <f t="shared" si="461"/>
        <v>0</v>
      </c>
      <c r="AI517" s="221">
        <f t="shared" si="461"/>
        <v>2563</v>
      </c>
      <c r="AJ517" s="221">
        <f t="shared" si="461"/>
        <v>0</v>
      </c>
      <c r="AK517" s="221">
        <f t="shared" si="461"/>
        <v>2563</v>
      </c>
      <c r="AL517" s="221">
        <f t="shared" si="461"/>
        <v>0</v>
      </c>
      <c r="AM517" s="221">
        <f t="shared" si="461"/>
        <v>0</v>
      </c>
      <c r="AN517" s="221">
        <f t="shared" si="461"/>
        <v>0</v>
      </c>
      <c r="AO517" s="221"/>
      <c r="AP517" s="221"/>
      <c r="AQ517" s="221"/>
      <c r="AR517" s="221"/>
      <c r="AS517" s="221"/>
      <c r="AT517" s="221"/>
      <c r="AU517" s="242"/>
      <c r="AV517" s="160">
        <f t="shared" si="454"/>
        <v>0</v>
      </c>
      <c r="AW517" s="242"/>
      <c r="AX517" s="242"/>
      <c r="AY517" s="242"/>
      <c r="AZ517" s="145">
        <f t="shared" si="422"/>
        <v>0</v>
      </c>
      <c r="BA517" s="145">
        <f t="shared" si="423"/>
        <v>0</v>
      </c>
      <c r="BB517" s="160"/>
      <c r="BC517" s="160"/>
    </row>
    <row r="518" spans="1:55" s="132" customFormat="1" ht="15.75">
      <c r="A518" s="245">
        <v>1</v>
      </c>
      <c r="B518" s="246" t="s">
        <v>721</v>
      </c>
      <c r="C518" s="247"/>
      <c r="D518" s="247">
        <v>1500</v>
      </c>
      <c r="E518" s="247">
        <v>1500</v>
      </c>
      <c r="F518" s="246"/>
      <c r="G518" s="246"/>
      <c r="H518" s="155">
        <f t="shared" si="424"/>
        <v>1500</v>
      </c>
      <c r="I518" s="180">
        <f t="shared" si="451"/>
        <v>1500</v>
      </c>
      <c r="J518" s="221">
        <f t="shared" si="451"/>
        <v>0</v>
      </c>
      <c r="K518" s="246"/>
      <c r="L518" s="246"/>
      <c r="M518" s="246"/>
      <c r="N518" s="236">
        <f>O518+P518</f>
        <v>1500</v>
      </c>
      <c r="O518" s="236">
        <v>1500</v>
      </c>
      <c r="P518" s="236"/>
      <c r="Q518" s="236"/>
      <c r="R518" s="236"/>
      <c r="S518" s="236"/>
      <c r="T518" s="236"/>
      <c r="U518" s="236"/>
      <c r="V518" s="236"/>
      <c r="W518" s="236">
        <v>1500</v>
      </c>
      <c r="X518" s="236"/>
      <c r="Y518" s="236">
        <f>W518</f>
        <v>1500</v>
      </c>
      <c r="Z518" s="236"/>
      <c r="AA518" s="236"/>
      <c r="AB518" s="236"/>
      <c r="AC518" s="155">
        <f>I518-Q518-W518</f>
        <v>0</v>
      </c>
      <c r="AD518" s="155"/>
      <c r="AE518" s="155">
        <f t="shared" ref="AE518:AE523" si="462">AC518</f>
        <v>0</v>
      </c>
      <c r="AF518" s="236"/>
      <c r="AG518" s="236"/>
      <c r="AH518" s="236"/>
      <c r="AI518" s="236">
        <f>O518-Q518-W518-AC518</f>
        <v>0</v>
      </c>
      <c r="AJ518" s="236"/>
      <c r="AK518" s="236"/>
      <c r="AL518" s="236"/>
      <c r="AM518" s="236"/>
      <c r="AN518" s="236"/>
      <c r="AO518" s="236"/>
      <c r="AP518" s="236"/>
      <c r="AQ518" s="236"/>
      <c r="AR518" s="236"/>
      <c r="AS518" s="236"/>
      <c r="AT518" s="236"/>
      <c r="AU518" s="264"/>
      <c r="AV518" s="131">
        <f t="shared" si="454"/>
        <v>0</v>
      </c>
      <c r="AW518" s="222"/>
      <c r="AX518" s="222"/>
      <c r="AY518" s="222"/>
      <c r="AZ518" s="145">
        <f t="shared" si="422"/>
        <v>0</v>
      </c>
      <c r="BA518" s="145">
        <f t="shared" si="423"/>
        <v>0</v>
      </c>
      <c r="BB518" s="131"/>
      <c r="BC518" s="131"/>
    </row>
    <row r="519" spans="1:55" s="132" customFormat="1" ht="15.75">
      <c r="A519" s="245">
        <v>2</v>
      </c>
      <c r="B519" s="246" t="s">
        <v>722</v>
      </c>
      <c r="C519" s="247"/>
      <c r="D519" s="247">
        <v>1500</v>
      </c>
      <c r="E519" s="247">
        <v>1500</v>
      </c>
      <c r="F519" s="246"/>
      <c r="G519" s="246"/>
      <c r="H519" s="155">
        <f t="shared" si="424"/>
        <v>1500</v>
      </c>
      <c r="I519" s="180">
        <f t="shared" si="451"/>
        <v>1500</v>
      </c>
      <c r="J519" s="221">
        <f t="shared" si="451"/>
        <v>0</v>
      </c>
      <c r="K519" s="246"/>
      <c r="L519" s="246"/>
      <c r="M519" s="246"/>
      <c r="N519" s="236">
        <f t="shared" ref="N519:N522" si="463">O519+P519</f>
        <v>1500</v>
      </c>
      <c r="O519" s="236">
        <v>1500</v>
      </c>
      <c r="P519" s="236"/>
      <c r="Q519" s="236"/>
      <c r="R519" s="236"/>
      <c r="S519" s="236"/>
      <c r="T519" s="236"/>
      <c r="U519" s="236"/>
      <c r="V519" s="236"/>
      <c r="W519" s="236">
        <v>1500</v>
      </c>
      <c r="X519" s="236"/>
      <c r="Y519" s="236">
        <f t="shared" ref="Y519:Y520" si="464">W519</f>
        <v>1500</v>
      </c>
      <c r="Z519" s="236"/>
      <c r="AA519" s="236"/>
      <c r="AB519" s="236"/>
      <c r="AC519" s="155">
        <f>I519-Q519-W519</f>
        <v>0</v>
      </c>
      <c r="AD519" s="155"/>
      <c r="AE519" s="155">
        <f t="shared" si="462"/>
        <v>0</v>
      </c>
      <c r="AF519" s="236"/>
      <c r="AG519" s="236"/>
      <c r="AH519" s="236"/>
      <c r="AI519" s="236">
        <f>O519-Q519-W519-AC519</f>
        <v>0</v>
      </c>
      <c r="AJ519" s="236"/>
      <c r="AK519" s="236"/>
      <c r="AL519" s="236"/>
      <c r="AM519" s="236"/>
      <c r="AN519" s="236"/>
      <c r="AO519" s="236"/>
      <c r="AP519" s="236"/>
      <c r="AQ519" s="236"/>
      <c r="AR519" s="236"/>
      <c r="AS519" s="236"/>
      <c r="AT519" s="236"/>
      <c r="AU519" s="264"/>
      <c r="AV519" s="131">
        <f t="shared" si="454"/>
        <v>0</v>
      </c>
      <c r="AW519" s="222"/>
      <c r="AX519" s="222"/>
      <c r="AY519" s="222"/>
      <c r="AZ519" s="145">
        <f t="shared" si="422"/>
        <v>0</v>
      </c>
      <c r="BA519" s="145">
        <f t="shared" si="423"/>
        <v>0</v>
      </c>
      <c r="BB519" s="131"/>
      <c r="BC519" s="131"/>
    </row>
    <row r="520" spans="1:55" s="132" customFormat="1" ht="15.75">
      <c r="A520" s="245">
        <v>3</v>
      </c>
      <c r="B520" s="246" t="s">
        <v>723</v>
      </c>
      <c r="C520" s="247"/>
      <c r="D520" s="247">
        <v>1000</v>
      </c>
      <c r="E520" s="247">
        <v>1000</v>
      </c>
      <c r="F520" s="246"/>
      <c r="G520" s="246"/>
      <c r="H520" s="155">
        <f t="shared" si="424"/>
        <v>1000</v>
      </c>
      <c r="I520" s="180">
        <f t="shared" si="451"/>
        <v>1000</v>
      </c>
      <c r="J520" s="221">
        <f t="shared" si="451"/>
        <v>0</v>
      </c>
      <c r="K520" s="246"/>
      <c r="L520" s="246"/>
      <c r="M520" s="246"/>
      <c r="N520" s="236">
        <f t="shared" si="463"/>
        <v>1000</v>
      </c>
      <c r="O520" s="236">
        <v>1000</v>
      </c>
      <c r="P520" s="236"/>
      <c r="Q520" s="236"/>
      <c r="R520" s="236"/>
      <c r="S520" s="236"/>
      <c r="T520" s="236"/>
      <c r="U520" s="236"/>
      <c r="V520" s="236"/>
      <c r="W520" s="236">
        <v>1000</v>
      </c>
      <c r="X520" s="236"/>
      <c r="Y520" s="236">
        <f t="shared" si="464"/>
        <v>1000</v>
      </c>
      <c r="Z520" s="236"/>
      <c r="AA520" s="236"/>
      <c r="AB520" s="236"/>
      <c r="AC520" s="155">
        <f>I520-Q520-W520</f>
        <v>0</v>
      </c>
      <c r="AD520" s="155"/>
      <c r="AE520" s="155">
        <f t="shared" si="462"/>
        <v>0</v>
      </c>
      <c r="AF520" s="236"/>
      <c r="AG520" s="236"/>
      <c r="AH520" s="236"/>
      <c r="AI520" s="236">
        <f>I520-Q520-W520-AC520</f>
        <v>0</v>
      </c>
      <c r="AJ520" s="236"/>
      <c r="AK520" s="236">
        <f>AI520</f>
        <v>0</v>
      </c>
      <c r="AL520" s="236"/>
      <c r="AM520" s="236"/>
      <c r="AN520" s="236"/>
      <c r="AO520" s="236"/>
      <c r="AP520" s="236"/>
      <c r="AQ520" s="236"/>
      <c r="AR520" s="236"/>
      <c r="AS520" s="236"/>
      <c r="AT520" s="236"/>
      <c r="AU520" s="264"/>
      <c r="AV520" s="131">
        <f t="shared" si="454"/>
        <v>0</v>
      </c>
      <c r="AW520" s="222"/>
      <c r="AX520" s="222"/>
      <c r="AY520" s="222"/>
      <c r="AZ520" s="145">
        <f t="shared" si="422"/>
        <v>0</v>
      </c>
      <c r="BA520" s="145">
        <f t="shared" si="423"/>
        <v>0</v>
      </c>
      <c r="BB520" s="131"/>
      <c r="BC520" s="131"/>
    </row>
    <row r="521" spans="1:55" s="132" customFormat="1" ht="15.75">
      <c r="A521" s="245">
        <v>4</v>
      </c>
      <c r="B521" s="246" t="s">
        <v>724</v>
      </c>
      <c r="C521" s="247"/>
      <c r="D521" s="247">
        <v>1000</v>
      </c>
      <c r="E521" s="247">
        <v>1000</v>
      </c>
      <c r="F521" s="246"/>
      <c r="G521" s="246"/>
      <c r="H521" s="155">
        <f t="shared" si="424"/>
        <v>1000</v>
      </c>
      <c r="I521" s="180">
        <f t="shared" si="451"/>
        <v>1000</v>
      </c>
      <c r="J521" s="221">
        <f t="shared" si="451"/>
        <v>0</v>
      </c>
      <c r="K521" s="246"/>
      <c r="L521" s="246"/>
      <c r="M521" s="246"/>
      <c r="N521" s="236">
        <f t="shared" si="463"/>
        <v>1000</v>
      </c>
      <c r="O521" s="236">
        <v>1000</v>
      </c>
      <c r="P521" s="236"/>
      <c r="Q521" s="236"/>
      <c r="R521" s="236"/>
      <c r="S521" s="236"/>
      <c r="T521" s="236"/>
      <c r="U521" s="236"/>
      <c r="V521" s="236"/>
      <c r="W521" s="236"/>
      <c r="X521" s="236"/>
      <c r="Y521" s="236"/>
      <c r="Z521" s="236"/>
      <c r="AA521" s="236"/>
      <c r="AB521" s="236"/>
      <c r="AC521" s="155"/>
      <c r="AD521" s="155"/>
      <c r="AE521" s="155">
        <f t="shared" si="462"/>
        <v>0</v>
      </c>
      <c r="AF521" s="236"/>
      <c r="AG521" s="236"/>
      <c r="AH521" s="236"/>
      <c r="AI521" s="236">
        <f t="shared" ref="AI521" si="465">I521-Q521-W521-AC521</f>
        <v>1000</v>
      </c>
      <c r="AJ521" s="236"/>
      <c r="AK521" s="236">
        <f t="shared" ref="AK521:AK522" si="466">AI521</f>
        <v>1000</v>
      </c>
      <c r="AL521" s="236"/>
      <c r="AM521" s="236"/>
      <c r="AN521" s="236"/>
      <c r="AO521" s="236"/>
      <c r="AP521" s="236"/>
      <c r="AQ521" s="236"/>
      <c r="AR521" s="236"/>
      <c r="AS521" s="236"/>
      <c r="AT521" s="236"/>
      <c r="AU521" s="264"/>
      <c r="AV521" s="131">
        <f t="shared" si="454"/>
        <v>0</v>
      </c>
      <c r="AW521" s="222"/>
      <c r="AX521" s="222"/>
      <c r="AY521" s="222"/>
      <c r="AZ521" s="145">
        <f t="shared" si="422"/>
        <v>0</v>
      </c>
      <c r="BA521" s="145">
        <f t="shared" si="423"/>
        <v>0</v>
      </c>
      <c r="BB521" s="131"/>
      <c r="BC521" s="131"/>
    </row>
    <row r="522" spans="1:55" s="132" customFormat="1" ht="31.5">
      <c r="A522" s="245">
        <v>5</v>
      </c>
      <c r="B522" s="246" t="s">
        <v>725</v>
      </c>
      <c r="C522" s="247"/>
      <c r="D522" s="247">
        <v>1563</v>
      </c>
      <c r="E522" s="247">
        <v>1563</v>
      </c>
      <c r="F522" s="246"/>
      <c r="G522" s="246"/>
      <c r="H522" s="155">
        <f t="shared" si="424"/>
        <v>1563</v>
      </c>
      <c r="I522" s="180">
        <f t="shared" si="451"/>
        <v>1563</v>
      </c>
      <c r="J522" s="221">
        <f t="shared" si="451"/>
        <v>0</v>
      </c>
      <c r="K522" s="246"/>
      <c r="L522" s="246"/>
      <c r="M522" s="246"/>
      <c r="N522" s="236">
        <f t="shared" si="463"/>
        <v>1563</v>
      </c>
      <c r="O522" s="236">
        <f>8763-7200</f>
        <v>1563</v>
      </c>
      <c r="P522" s="236"/>
      <c r="Q522" s="236"/>
      <c r="R522" s="236"/>
      <c r="S522" s="236"/>
      <c r="T522" s="236"/>
      <c r="U522" s="236"/>
      <c r="V522" s="236"/>
      <c r="W522" s="236"/>
      <c r="X522" s="236"/>
      <c r="Y522" s="236"/>
      <c r="Z522" s="236"/>
      <c r="AA522" s="236"/>
      <c r="AB522" s="236"/>
      <c r="AC522" s="155"/>
      <c r="AD522" s="155"/>
      <c r="AE522" s="155">
        <f t="shared" si="462"/>
        <v>0</v>
      </c>
      <c r="AF522" s="236"/>
      <c r="AG522" s="236"/>
      <c r="AH522" s="236"/>
      <c r="AI522" s="236">
        <f>I522-Q522-W522-AC522</f>
        <v>1563</v>
      </c>
      <c r="AJ522" s="236"/>
      <c r="AK522" s="236">
        <f t="shared" si="466"/>
        <v>1563</v>
      </c>
      <c r="AL522" s="236"/>
      <c r="AM522" s="236"/>
      <c r="AN522" s="236"/>
      <c r="AO522" s="236"/>
      <c r="AP522" s="236"/>
      <c r="AQ522" s="236"/>
      <c r="AR522" s="236"/>
      <c r="AS522" s="236"/>
      <c r="AT522" s="236"/>
      <c r="AU522" s="264"/>
      <c r="AV522" s="131">
        <f t="shared" si="454"/>
        <v>0</v>
      </c>
      <c r="AW522" s="222"/>
      <c r="AX522" s="222"/>
      <c r="AY522" s="222"/>
      <c r="AZ522" s="145">
        <f t="shared" si="422"/>
        <v>0</v>
      </c>
      <c r="BA522" s="145">
        <f t="shared" si="423"/>
        <v>0</v>
      </c>
      <c r="BB522" s="131"/>
      <c r="BC522" s="131"/>
    </row>
    <row r="523" spans="1:55" s="132" customFormat="1" ht="15.75">
      <c r="A523" s="265" t="s">
        <v>615</v>
      </c>
      <c r="B523" s="266" t="s">
        <v>726</v>
      </c>
      <c r="C523" s="267"/>
      <c r="D523" s="221">
        <v>4397</v>
      </c>
      <c r="E523" s="221">
        <v>4397</v>
      </c>
      <c r="F523" s="266"/>
      <c r="G523" s="266"/>
      <c r="H523" s="171">
        <f t="shared" si="424"/>
        <v>4397</v>
      </c>
      <c r="I523" s="179">
        <f>L523+O523</f>
        <v>4397</v>
      </c>
      <c r="J523" s="221">
        <f t="shared" si="451"/>
        <v>0</v>
      </c>
      <c r="K523" s="266"/>
      <c r="L523" s="266"/>
      <c r="M523" s="266"/>
      <c r="N523" s="221">
        <v>4397</v>
      </c>
      <c r="O523" s="221">
        <v>4397</v>
      </c>
      <c r="P523" s="221"/>
      <c r="Q523" s="221"/>
      <c r="R523" s="221"/>
      <c r="S523" s="221"/>
      <c r="T523" s="221"/>
      <c r="U523" s="221"/>
      <c r="V523" s="221"/>
      <c r="W523" s="221"/>
      <c r="X523" s="221"/>
      <c r="Y523" s="221"/>
      <c r="Z523" s="221"/>
      <c r="AA523" s="221"/>
      <c r="AB523" s="221"/>
      <c r="AC523" s="221">
        <f>O523-Q523-W523</f>
        <v>4397</v>
      </c>
      <c r="AD523" s="221"/>
      <c r="AE523" s="221">
        <f t="shared" si="462"/>
        <v>4397</v>
      </c>
      <c r="AF523" s="221"/>
      <c r="AG523" s="221"/>
      <c r="AH523" s="221"/>
      <c r="AI523" s="236">
        <f>O523-W523-AC523</f>
        <v>0</v>
      </c>
      <c r="AJ523" s="236"/>
      <c r="AK523" s="236"/>
      <c r="AL523" s="236"/>
      <c r="AM523" s="236"/>
      <c r="AN523" s="236"/>
      <c r="AO523" s="236"/>
      <c r="AP523" s="236"/>
      <c r="AQ523" s="236"/>
      <c r="AR523" s="236"/>
      <c r="AS523" s="236"/>
      <c r="AT523" s="236"/>
      <c r="AU523" s="264"/>
      <c r="AV523" s="131">
        <f t="shared" si="454"/>
        <v>0</v>
      </c>
      <c r="AW523" s="222"/>
      <c r="AX523" s="222"/>
      <c r="AY523" s="222"/>
      <c r="AZ523" s="145">
        <f t="shared" si="422"/>
        <v>0</v>
      </c>
      <c r="BA523" s="145">
        <f t="shared" si="423"/>
        <v>0</v>
      </c>
      <c r="BB523" s="131"/>
      <c r="BC523" s="131"/>
    </row>
    <row r="524" spans="1:55" s="257" customFormat="1" ht="31.5">
      <c r="A524" s="250" t="s">
        <v>22</v>
      </c>
      <c r="B524" s="251" t="s">
        <v>727</v>
      </c>
      <c r="C524" s="252"/>
      <c r="D524" s="253">
        <v>0</v>
      </c>
      <c r="E524" s="253">
        <v>0</v>
      </c>
      <c r="F524" s="251"/>
      <c r="G524" s="251"/>
      <c r="H524" s="252">
        <f t="shared" si="424"/>
        <v>0</v>
      </c>
      <c r="I524" s="254">
        <f t="shared" si="451"/>
        <v>0</v>
      </c>
      <c r="J524" s="250">
        <f t="shared" si="451"/>
        <v>0</v>
      </c>
      <c r="K524" s="253"/>
      <c r="L524" s="253"/>
      <c r="M524" s="253"/>
      <c r="N524" s="253"/>
      <c r="O524" s="253"/>
      <c r="P524" s="253"/>
      <c r="Q524" s="253"/>
      <c r="R524" s="253"/>
      <c r="S524" s="253"/>
      <c r="T524" s="253"/>
      <c r="U524" s="253"/>
      <c r="V524" s="253"/>
      <c r="W524" s="253"/>
      <c r="X524" s="253"/>
      <c r="Y524" s="253"/>
      <c r="Z524" s="253"/>
      <c r="AA524" s="253"/>
      <c r="AB524" s="253"/>
      <c r="AC524" s="253">
        <f>O524-Q524-W524</f>
        <v>0</v>
      </c>
      <c r="AD524" s="253"/>
      <c r="AE524" s="253"/>
      <c r="AF524" s="253"/>
      <c r="AG524" s="253"/>
      <c r="AH524" s="253"/>
      <c r="AI524" s="253">
        <f>O524-W524-AC524</f>
        <v>0</v>
      </c>
      <c r="AJ524" s="253"/>
      <c r="AK524" s="253"/>
      <c r="AL524" s="253"/>
      <c r="AM524" s="253"/>
      <c r="AN524" s="253"/>
      <c r="AO524" s="253"/>
      <c r="AP524" s="253"/>
      <c r="AQ524" s="253"/>
      <c r="AR524" s="253"/>
      <c r="AS524" s="253"/>
      <c r="AT524" s="253"/>
      <c r="AU524" s="255"/>
      <c r="AV524" s="256">
        <f t="shared" si="454"/>
        <v>0</v>
      </c>
      <c r="AW524" s="255"/>
      <c r="AX524" s="255"/>
      <c r="AY524" s="255"/>
      <c r="AZ524" s="145">
        <f t="shared" si="422"/>
        <v>0</v>
      </c>
      <c r="BA524" s="145">
        <f t="shared" si="423"/>
        <v>0</v>
      </c>
      <c r="BB524" s="256"/>
      <c r="BC524" s="256"/>
    </row>
    <row r="525" spans="1:55" s="257" customFormat="1" ht="63">
      <c r="A525" s="250" t="s">
        <v>39</v>
      </c>
      <c r="B525" s="251" t="s">
        <v>679</v>
      </c>
      <c r="C525" s="252"/>
      <c r="D525" s="253">
        <f>D526+D544+D547+D548</f>
        <v>29781.7</v>
      </c>
      <c r="E525" s="253">
        <f>E526+E544+E547+E548</f>
        <v>21705.7</v>
      </c>
      <c r="F525" s="251"/>
      <c r="G525" s="251"/>
      <c r="H525" s="252">
        <f>K525+N525</f>
        <v>21705.200000000001</v>
      </c>
      <c r="I525" s="254">
        <f>L525+O525</f>
        <v>21705.200000000001</v>
      </c>
      <c r="J525" s="250">
        <f t="shared" si="451"/>
        <v>0</v>
      </c>
      <c r="K525" s="253">
        <f t="shared" ref="K525:M525" si="467">K526+K544+K547+K548</f>
        <v>0</v>
      </c>
      <c r="L525" s="253">
        <f t="shared" si="467"/>
        <v>0</v>
      </c>
      <c r="M525" s="253">
        <f t="shared" si="467"/>
        <v>0</v>
      </c>
      <c r="N525" s="253">
        <f>N526+N544+N547+N548</f>
        <v>21705.200000000001</v>
      </c>
      <c r="O525" s="253">
        <f t="shared" ref="O525:AU525" si="468">O526+O544+O547+O548</f>
        <v>21705.200000000001</v>
      </c>
      <c r="P525" s="253">
        <f t="shared" si="468"/>
        <v>0</v>
      </c>
      <c r="Q525" s="253">
        <f>Q526+Q544+Q547+Q548</f>
        <v>0</v>
      </c>
      <c r="R525" s="253">
        <f t="shared" ref="R525:AN525" si="469">R526+R544+R547+R548</f>
        <v>0</v>
      </c>
      <c r="S525" s="253">
        <f t="shared" si="469"/>
        <v>0</v>
      </c>
      <c r="T525" s="253">
        <f t="shared" si="469"/>
        <v>0</v>
      </c>
      <c r="U525" s="253">
        <f t="shared" si="469"/>
        <v>0</v>
      </c>
      <c r="V525" s="253">
        <f t="shared" si="469"/>
        <v>0</v>
      </c>
      <c r="W525" s="253">
        <f t="shared" si="469"/>
        <v>7137</v>
      </c>
      <c r="X525" s="253">
        <f t="shared" si="469"/>
        <v>0</v>
      </c>
      <c r="Y525" s="253">
        <f t="shared" si="469"/>
        <v>7137</v>
      </c>
      <c r="Z525" s="253">
        <f t="shared" si="469"/>
        <v>0</v>
      </c>
      <c r="AA525" s="253">
        <f t="shared" si="469"/>
        <v>0</v>
      </c>
      <c r="AB525" s="253">
        <f t="shared" si="469"/>
        <v>0</v>
      </c>
      <c r="AC525" s="253">
        <f t="shared" si="469"/>
        <v>5000</v>
      </c>
      <c r="AD525" s="253">
        <f t="shared" si="469"/>
        <v>0</v>
      </c>
      <c r="AE525" s="253">
        <f t="shared" si="469"/>
        <v>5000</v>
      </c>
      <c r="AF525" s="253">
        <f t="shared" si="469"/>
        <v>0</v>
      </c>
      <c r="AG525" s="253">
        <f t="shared" si="469"/>
        <v>0</v>
      </c>
      <c r="AH525" s="253">
        <f t="shared" si="469"/>
        <v>0</v>
      </c>
      <c r="AI525" s="253">
        <f t="shared" si="469"/>
        <v>9568.2000000000007</v>
      </c>
      <c r="AJ525" s="253">
        <f t="shared" si="469"/>
        <v>0</v>
      </c>
      <c r="AK525" s="253">
        <f t="shared" si="469"/>
        <v>9568.2000000000007</v>
      </c>
      <c r="AL525" s="253">
        <f t="shared" si="469"/>
        <v>0</v>
      </c>
      <c r="AM525" s="253">
        <f t="shared" si="469"/>
        <v>0</v>
      </c>
      <c r="AN525" s="253">
        <f t="shared" si="469"/>
        <v>0</v>
      </c>
      <c r="AO525" s="253">
        <f t="shared" si="468"/>
        <v>0</v>
      </c>
      <c r="AP525" s="253">
        <f t="shared" si="468"/>
        <v>0</v>
      </c>
      <c r="AQ525" s="253">
        <f t="shared" si="468"/>
        <v>0</v>
      </c>
      <c r="AR525" s="253">
        <f t="shared" si="468"/>
        <v>0</v>
      </c>
      <c r="AS525" s="253">
        <f t="shared" si="468"/>
        <v>0</v>
      </c>
      <c r="AT525" s="253">
        <f t="shared" si="468"/>
        <v>0</v>
      </c>
      <c r="AU525" s="255">
        <f t="shared" si="468"/>
        <v>0</v>
      </c>
      <c r="AV525" s="256">
        <f t="shared" si="454"/>
        <v>0</v>
      </c>
      <c r="AW525" s="255">
        <v>20189</v>
      </c>
      <c r="AX525" s="255"/>
      <c r="AY525" s="255"/>
      <c r="AZ525" s="145">
        <f t="shared" si="422"/>
        <v>0</v>
      </c>
      <c r="BA525" s="145">
        <f t="shared" si="423"/>
        <v>0</v>
      </c>
      <c r="BB525" s="256"/>
      <c r="BC525" s="256"/>
    </row>
    <row r="526" spans="1:55" s="161" customFormat="1" ht="15.75">
      <c r="A526" s="170" t="s">
        <v>728</v>
      </c>
      <c r="B526" s="158" t="s">
        <v>729</v>
      </c>
      <c r="C526" s="171"/>
      <c r="D526" s="221">
        <f t="shared" ref="D526:E526" si="470">D527+D539</f>
        <v>29781.7</v>
      </c>
      <c r="E526" s="221">
        <f t="shared" si="470"/>
        <v>21705.7</v>
      </c>
      <c r="F526" s="158"/>
      <c r="G526" s="158"/>
      <c r="H526" s="171">
        <f>K526+N526</f>
        <v>21705.200000000001</v>
      </c>
      <c r="I526" s="221">
        <f>I527+I539</f>
        <v>21705.200000000001</v>
      </c>
      <c r="J526" s="221">
        <f t="shared" si="451"/>
        <v>0</v>
      </c>
      <c r="K526" s="221">
        <f>K527+K539</f>
        <v>0</v>
      </c>
      <c r="L526" s="221">
        <f t="shared" ref="L526:AT526" si="471">L527+L539</f>
        <v>0</v>
      </c>
      <c r="M526" s="221">
        <f t="shared" si="471"/>
        <v>0</v>
      </c>
      <c r="N526" s="221">
        <f t="shared" si="471"/>
        <v>21705.200000000001</v>
      </c>
      <c r="O526" s="221">
        <f t="shared" si="471"/>
        <v>21705.200000000001</v>
      </c>
      <c r="P526" s="221">
        <f t="shared" si="471"/>
        <v>0</v>
      </c>
      <c r="Q526" s="221">
        <f>Q527+Q539</f>
        <v>0</v>
      </c>
      <c r="R526" s="221">
        <f t="shared" ref="R526:AN526" si="472">R527+R539</f>
        <v>0</v>
      </c>
      <c r="S526" s="221">
        <f t="shared" si="472"/>
        <v>0</v>
      </c>
      <c r="T526" s="221">
        <f t="shared" si="472"/>
        <v>0</v>
      </c>
      <c r="U526" s="221">
        <f t="shared" si="472"/>
        <v>0</v>
      </c>
      <c r="V526" s="221">
        <f t="shared" si="472"/>
        <v>0</v>
      </c>
      <c r="W526" s="221">
        <f t="shared" si="472"/>
        <v>7137</v>
      </c>
      <c r="X526" s="221">
        <f t="shared" si="472"/>
        <v>0</v>
      </c>
      <c r="Y526" s="221">
        <f t="shared" si="472"/>
        <v>7137</v>
      </c>
      <c r="Z526" s="221">
        <f t="shared" si="472"/>
        <v>0</v>
      </c>
      <c r="AA526" s="221">
        <f t="shared" si="472"/>
        <v>0</v>
      </c>
      <c r="AB526" s="221">
        <f t="shared" si="472"/>
        <v>0</v>
      </c>
      <c r="AC526" s="221">
        <f t="shared" si="472"/>
        <v>5000</v>
      </c>
      <c r="AD526" s="221">
        <f t="shared" si="472"/>
        <v>0</v>
      </c>
      <c r="AE526" s="221">
        <f t="shared" si="472"/>
        <v>5000</v>
      </c>
      <c r="AF526" s="221">
        <f t="shared" si="472"/>
        <v>0</v>
      </c>
      <c r="AG526" s="221">
        <f t="shared" si="472"/>
        <v>0</v>
      </c>
      <c r="AH526" s="221">
        <f t="shared" si="472"/>
        <v>0</v>
      </c>
      <c r="AI526" s="221">
        <f t="shared" si="472"/>
        <v>9568.2000000000007</v>
      </c>
      <c r="AJ526" s="221">
        <f t="shared" si="472"/>
        <v>0</v>
      </c>
      <c r="AK526" s="221">
        <f t="shared" si="472"/>
        <v>9568.2000000000007</v>
      </c>
      <c r="AL526" s="221">
        <f t="shared" si="472"/>
        <v>0</v>
      </c>
      <c r="AM526" s="221">
        <f t="shared" si="472"/>
        <v>0</v>
      </c>
      <c r="AN526" s="221">
        <f t="shared" si="472"/>
        <v>0</v>
      </c>
      <c r="AO526" s="221">
        <f t="shared" si="471"/>
        <v>0</v>
      </c>
      <c r="AP526" s="221">
        <f t="shared" si="471"/>
        <v>0</v>
      </c>
      <c r="AQ526" s="221">
        <f t="shared" si="471"/>
        <v>0</v>
      </c>
      <c r="AR526" s="221">
        <f t="shared" si="471"/>
        <v>0</v>
      </c>
      <c r="AS526" s="221">
        <f t="shared" si="471"/>
        <v>0</v>
      </c>
      <c r="AT526" s="221">
        <f t="shared" si="471"/>
        <v>0</v>
      </c>
      <c r="AU526" s="242"/>
      <c r="AV526" s="160">
        <f t="shared" si="454"/>
        <v>0</v>
      </c>
      <c r="AW526" s="242">
        <f>O525-AW525</f>
        <v>1516.2000000000007</v>
      </c>
      <c r="AX526" s="242"/>
      <c r="AY526" s="242"/>
      <c r="AZ526" s="145">
        <f t="shared" si="422"/>
        <v>0</v>
      </c>
      <c r="BA526" s="145">
        <f t="shared" si="423"/>
        <v>0</v>
      </c>
      <c r="BB526" s="160"/>
      <c r="BC526" s="160"/>
    </row>
    <row r="527" spans="1:55" s="161" customFormat="1" ht="15.75">
      <c r="A527" s="170" t="s">
        <v>612</v>
      </c>
      <c r="B527" s="158" t="s">
        <v>730</v>
      </c>
      <c r="C527" s="171"/>
      <c r="D527" s="221">
        <f t="shared" ref="D527:E527" si="473">D528+D538</f>
        <v>27272.7</v>
      </c>
      <c r="E527" s="221">
        <f t="shared" si="473"/>
        <v>19196.7</v>
      </c>
      <c r="F527" s="158"/>
      <c r="G527" s="158"/>
      <c r="H527" s="171">
        <f>K527+N527</f>
        <v>19196.7</v>
      </c>
      <c r="I527" s="179">
        <f>L527+O527</f>
        <v>19196.7</v>
      </c>
      <c r="J527" s="221">
        <f t="shared" si="451"/>
        <v>0</v>
      </c>
      <c r="K527" s="221">
        <f t="shared" ref="K527:N527" si="474">K528+K538</f>
        <v>0</v>
      </c>
      <c r="L527" s="221">
        <f t="shared" si="474"/>
        <v>0</v>
      </c>
      <c r="M527" s="221">
        <f t="shared" si="474"/>
        <v>0</v>
      </c>
      <c r="N527" s="221">
        <f t="shared" si="474"/>
        <v>19196.7</v>
      </c>
      <c r="O527" s="221">
        <f t="shared" ref="O527:AT527" si="475">SUM(O530:O537)</f>
        <v>19196.7</v>
      </c>
      <c r="P527" s="221">
        <f t="shared" si="475"/>
        <v>0</v>
      </c>
      <c r="Q527" s="221">
        <f t="shared" si="475"/>
        <v>0</v>
      </c>
      <c r="R527" s="221">
        <f t="shared" si="475"/>
        <v>0</v>
      </c>
      <c r="S527" s="221">
        <f t="shared" si="475"/>
        <v>0</v>
      </c>
      <c r="T527" s="221">
        <f t="shared" si="475"/>
        <v>0</v>
      </c>
      <c r="U527" s="221">
        <f t="shared" si="475"/>
        <v>0</v>
      </c>
      <c r="V527" s="221">
        <f t="shared" si="475"/>
        <v>0</v>
      </c>
      <c r="W527" s="221">
        <f t="shared" si="475"/>
        <v>7137</v>
      </c>
      <c r="X527" s="221">
        <f t="shared" si="475"/>
        <v>0</v>
      </c>
      <c r="Y527" s="221">
        <f t="shared" si="475"/>
        <v>7137</v>
      </c>
      <c r="Z527" s="221">
        <f t="shared" si="475"/>
        <v>0</v>
      </c>
      <c r="AA527" s="221">
        <f t="shared" si="475"/>
        <v>0</v>
      </c>
      <c r="AB527" s="221">
        <f t="shared" si="475"/>
        <v>0</v>
      </c>
      <c r="AC527" s="221">
        <f t="shared" si="475"/>
        <v>5000</v>
      </c>
      <c r="AD527" s="221">
        <f t="shared" si="475"/>
        <v>0</v>
      </c>
      <c r="AE527" s="221">
        <f t="shared" si="475"/>
        <v>5000</v>
      </c>
      <c r="AF527" s="221">
        <f t="shared" si="475"/>
        <v>0</v>
      </c>
      <c r="AG527" s="221">
        <f t="shared" si="475"/>
        <v>0</v>
      </c>
      <c r="AH527" s="221">
        <f t="shared" si="475"/>
        <v>0</v>
      </c>
      <c r="AI527" s="221">
        <f t="shared" si="475"/>
        <v>7059.7</v>
      </c>
      <c r="AJ527" s="221">
        <f t="shared" si="475"/>
        <v>0</v>
      </c>
      <c r="AK527" s="221">
        <f t="shared" si="475"/>
        <v>7059.7</v>
      </c>
      <c r="AL527" s="221">
        <f t="shared" si="475"/>
        <v>0</v>
      </c>
      <c r="AM527" s="221">
        <f t="shared" si="475"/>
        <v>0</v>
      </c>
      <c r="AN527" s="221">
        <f t="shared" si="475"/>
        <v>0</v>
      </c>
      <c r="AO527" s="221">
        <f t="shared" si="475"/>
        <v>0</v>
      </c>
      <c r="AP527" s="221">
        <f t="shared" si="475"/>
        <v>0</v>
      </c>
      <c r="AQ527" s="221">
        <f t="shared" si="475"/>
        <v>0</v>
      </c>
      <c r="AR527" s="221">
        <f t="shared" si="475"/>
        <v>0</v>
      </c>
      <c r="AS527" s="221">
        <f t="shared" si="475"/>
        <v>0</v>
      </c>
      <c r="AT527" s="221">
        <f t="shared" si="475"/>
        <v>0</v>
      </c>
      <c r="AU527" s="242"/>
      <c r="AV527" s="160">
        <f t="shared" si="454"/>
        <v>0</v>
      </c>
      <c r="AW527" s="242"/>
      <c r="AX527" s="242"/>
      <c r="AY527" s="242"/>
      <c r="AZ527" s="145">
        <f t="shared" si="422"/>
        <v>0</v>
      </c>
      <c r="BA527" s="145">
        <f t="shared" si="423"/>
        <v>0</v>
      </c>
      <c r="BB527" s="160"/>
      <c r="BC527" s="160"/>
    </row>
    <row r="528" spans="1:55" s="132" customFormat="1" ht="31.5">
      <c r="A528" s="170" t="s">
        <v>731</v>
      </c>
      <c r="B528" s="158" t="s">
        <v>717</v>
      </c>
      <c r="C528" s="171"/>
      <c r="D528" s="221">
        <f>D529</f>
        <v>27272.7</v>
      </c>
      <c r="E528" s="221">
        <f>E529</f>
        <v>19196.7</v>
      </c>
      <c r="F528" s="158"/>
      <c r="G528" s="158"/>
      <c r="H528" s="171">
        <f t="shared" si="424"/>
        <v>19196.7</v>
      </c>
      <c r="I528" s="179">
        <f>L528+O528</f>
        <v>19196.7</v>
      </c>
      <c r="J528" s="221">
        <f t="shared" ref="J528:J592" si="476">M528+P528</f>
        <v>0</v>
      </c>
      <c r="K528" s="221">
        <f t="shared" ref="K528:M528" si="477">K529</f>
        <v>0</v>
      </c>
      <c r="L528" s="221">
        <f t="shared" si="477"/>
        <v>0</v>
      </c>
      <c r="M528" s="221">
        <f t="shared" si="477"/>
        <v>0</v>
      </c>
      <c r="N528" s="221">
        <f>N529</f>
        <v>19196.7</v>
      </c>
      <c r="O528" s="221">
        <f t="shared" ref="O528:AT528" si="478">O529</f>
        <v>19196.7</v>
      </c>
      <c r="P528" s="221">
        <f t="shared" si="478"/>
        <v>0</v>
      </c>
      <c r="Q528" s="221">
        <f t="shared" si="478"/>
        <v>0</v>
      </c>
      <c r="R528" s="221">
        <f t="shared" si="478"/>
        <v>0</v>
      </c>
      <c r="S528" s="221">
        <f t="shared" si="478"/>
        <v>0</v>
      </c>
      <c r="T528" s="221">
        <f t="shared" si="478"/>
        <v>0</v>
      </c>
      <c r="U528" s="221">
        <f t="shared" si="478"/>
        <v>0</v>
      </c>
      <c r="V528" s="221">
        <f t="shared" si="478"/>
        <v>0</v>
      </c>
      <c r="W528" s="221">
        <f t="shared" si="478"/>
        <v>7137</v>
      </c>
      <c r="X528" s="221">
        <f t="shared" si="478"/>
        <v>0</v>
      </c>
      <c r="Y528" s="221">
        <f t="shared" si="478"/>
        <v>7137</v>
      </c>
      <c r="Z528" s="221">
        <f t="shared" si="478"/>
        <v>0</v>
      </c>
      <c r="AA528" s="221">
        <f t="shared" si="478"/>
        <v>0</v>
      </c>
      <c r="AB528" s="221">
        <f t="shared" si="478"/>
        <v>0</v>
      </c>
      <c r="AC528" s="221">
        <f t="shared" si="478"/>
        <v>5000</v>
      </c>
      <c r="AD528" s="221">
        <f t="shared" si="478"/>
        <v>0</v>
      </c>
      <c r="AE528" s="221">
        <f t="shared" si="478"/>
        <v>5000</v>
      </c>
      <c r="AF528" s="221">
        <f t="shared" si="478"/>
        <v>0</v>
      </c>
      <c r="AG528" s="221">
        <f t="shared" si="478"/>
        <v>0</v>
      </c>
      <c r="AH528" s="221">
        <f t="shared" si="478"/>
        <v>0</v>
      </c>
      <c r="AI528" s="221">
        <f t="shared" si="478"/>
        <v>7059.7</v>
      </c>
      <c r="AJ528" s="221">
        <f t="shared" si="478"/>
        <v>0</v>
      </c>
      <c r="AK528" s="221">
        <f t="shared" si="478"/>
        <v>7059.7</v>
      </c>
      <c r="AL528" s="221">
        <f t="shared" si="478"/>
        <v>0</v>
      </c>
      <c r="AM528" s="221">
        <f t="shared" si="478"/>
        <v>0</v>
      </c>
      <c r="AN528" s="221">
        <f t="shared" si="478"/>
        <v>0</v>
      </c>
      <c r="AO528" s="221">
        <f t="shared" si="478"/>
        <v>0</v>
      </c>
      <c r="AP528" s="221">
        <f t="shared" si="478"/>
        <v>0</v>
      </c>
      <c r="AQ528" s="221">
        <f t="shared" si="478"/>
        <v>0</v>
      </c>
      <c r="AR528" s="221">
        <f t="shared" si="478"/>
        <v>0</v>
      </c>
      <c r="AS528" s="221">
        <f t="shared" si="478"/>
        <v>0</v>
      </c>
      <c r="AT528" s="221">
        <f t="shared" si="478"/>
        <v>0</v>
      </c>
      <c r="AU528" s="222"/>
      <c r="AV528" s="131">
        <f t="shared" si="454"/>
        <v>0</v>
      </c>
      <c r="AW528" s="222"/>
      <c r="AX528" s="222"/>
      <c r="AY528" s="222"/>
      <c r="AZ528" s="145">
        <f t="shared" si="422"/>
        <v>0</v>
      </c>
      <c r="BA528" s="145">
        <f t="shared" si="423"/>
        <v>0</v>
      </c>
      <c r="BB528" s="131"/>
      <c r="BC528" s="131"/>
    </row>
    <row r="529" spans="1:55" s="132" customFormat="1" ht="15.75">
      <c r="A529" s="170" t="s">
        <v>674</v>
      </c>
      <c r="B529" s="158" t="s">
        <v>718</v>
      </c>
      <c r="C529" s="171"/>
      <c r="D529" s="221">
        <f t="shared" ref="D529:E529" si="479">SUM(D530:D537)</f>
        <v>27272.7</v>
      </c>
      <c r="E529" s="221">
        <f t="shared" si="479"/>
        <v>19196.7</v>
      </c>
      <c r="F529" s="158"/>
      <c r="G529" s="158"/>
      <c r="H529" s="171">
        <f t="shared" si="424"/>
        <v>19196.7</v>
      </c>
      <c r="I529" s="179">
        <f t="shared" si="424"/>
        <v>19196.7</v>
      </c>
      <c r="J529" s="221">
        <f t="shared" si="476"/>
        <v>0</v>
      </c>
      <c r="K529" s="221">
        <f t="shared" ref="K529:AN529" si="480">SUM(K530:K537)</f>
        <v>0</v>
      </c>
      <c r="L529" s="221">
        <f t="shared" si="480"/>
        <v>0</v>
      </c>
      <c r="M529" s="221">
        <f t="shared" si="480"/>
        <v>0</v>
      </c>
      <c r="N529" s="221">
        <f t="shared" si="480"/>
        <v>19196.7</v>
      </c>
      <c r="O529" s="221">
        <f>SUM(O530:O537)</f>
        <v>19196.7</v>
      </c>
      <c r="P529" s="221">
        <f t="shared" si="480"/>
        <v>0</v>
      </c>
      <c r="Q529" s="221">
        <f t="shared" si="480"/>
        <v>0</v>
      </c>
      <c r="R529" s="221">
        <f t="shared" si="480"/>
        <v>0</v>
      </c>
      <c r="S529" s="221">
        <f t="shared" si="480"/>
        <v>0</v>
      </c>
      <c r="T529" s="221">
        <f t="shared" si="480"/>
        <v>0</v>
      </c>
      <c r="U529" s="221">
        <f t="shared" si="480"/>
        <v>0</v>
      </c>
      <c r="V529" s="221">
        <f t="shared" si="480"/>
        <v>0</v>
      </c>
      <c r="W529" s="221">
        <f t="shared" si="480"/>
        <v>7137</v>
      </c>
      <c r="X529" s="221">
        <f t="shared" si="480"/>
        <v>0</v>
      </c>
      <c r="Y529" s="221">
        <f t="shared" si="480"/>
        <v>7137</v>
      </c>
      <c r="Z529" s="221">
        <f t="shared" si="480"/>
        <v>0</v>
      </c>
      <c r="AA529" s="221">
        <f t="shared" si="480"/>
        <v>0</v>
      </c>
      <c r="AB529" s="221">
        <f t="shared" si="480"/>
        <v>0</v>
      </c>
      <c r="AC529" s="221">
        <f t="shared" si="480"/>
        <v>5000</v>
      </c>
      <c r="AD529" s="221">
        <f t="shared" si="480"/>
        <v>0</v>
      </c>
      <c r="AE529" s="221">
        <f t="shared" si="480"/>
        <v>5000</v>
      </c>
      <c r="AF529" s="221">
        <f t="shared" si="480"/>
        <v>0</v>
      </c>
      <c r="AG529" s="221">
        <f t="shared" si="480"/>
        <v>0</v>
      </c>
      <c r="AH529" s="221">
        <f t="shared" si="480"/>
        <v>0</v>
      </c>
      <c r="AI529" s="221">
        <f t="shared" si="480"/>
        <v>7059.7</v>
      </c>
      <c r="AJ529" s="221">
        <f t="shared" si="480"/>
        <v>0</v>
      </c>
      <c r="AK529" s="221">
        <f t="shared" si="480"/>
        <v>7059.7</v>
      </c>
      <c r="AL529" s="221">
        <f t="shared" si="480"/>
        <v>0</v>
      </c>
      <c r="AM529" s="221">
        <f t="shared" si="480"/>
        <v>0</v>
      </c>
      <c r="AN529" s="221">
        <f t="shared" si="480"/>
        <v>0</v>
      </c>
      <c r="AO529" s="221"/>
      <c r="AP529" s="221"/>
      <c r="AQ529" s="221"/>
      <c r="AR529" s="221"/>
      <c r="AS529" s="221"/>
      <c r="AT529" s="221"/>
      <c r="AU529" s="222"/>
      <c r="AV529" s="131">
        <f t="shared" si="454"/>
        <v>0</v>
      </c>
      <c r="AW529" s="222"/>
      <c r="AX529" s="222"/>
      <c r="AY529" s="222"/>
      <c r="AZ529" s="145">
        <f t="shared" si="422"/>
        <v>0</v>
      </c>
      <c r="BA529" s="145">
        <f t="shared" si="423"/>
        <v>0</v>
      </c>
      <c r="BB529" s="131"/>
      <c r="BC529" s="131"/>
    </row>
    <row r="530" spans="1:55" s="132" customFormat="1" ht="31.5">
      <c r="A530" s="245">
        <v>1</v>
      </c>
      <c r="B530" s="166" t="s">
        <v>732</v>
      </c>
      <c r="C530" s="155"/>
      <c r="D530" s="155">
        <f>E530</f>
        <v>2500</v>
      </c>
      <c r="E530" s="155">
        <v>2500</v>
      </c>
      <c r="F530" s="166"/>
      <c r="G530" s="166"/>
      <c r="H530" s="155">
        <f t="shared" si="424"/>
        <v>2500</v>
      </c>
      <c r="I530" s="180">
        <f t="shared" si="424"/>
        <v>2500</v>
      </c>
      <c r="J530" s="221">
        <f t="shared" si="476"/>
        <v>0</v>
      </c>
      <c r="K530" s="166"/>
      <c r="L530" s="166"/>
      <c r="M530" s="166"/>
      <c r="N530" s="236">
        <f>O530+P530</f>
        <v>2500</v>
      </c>
      <c r="O530" s="236">
        <v>2500</v>
      </c>
      <c r="P530" s="236"/>
      <c r="Q530" s="236"/>
      <c r="R530" s="236"/>
      <c r="S530" s="236"/>
      <c r="T530" s="236"/>
      <c r="U530" s="236"/>
      <c r="V530" s="236"/>
      <c r="W530" s="236">
        <v>2500</v>
      </c>
      <c r="X530" s="236"/>
      <c r="Y530" s="236">
        <f>W530</f>
        <v>2500</v>
      </c>
      <c r="Z530" s="236"/>
      <c r="AA530" s="236"/>
      <c r="AB530" s="236"/>
      <c r="AC530" s="155">
        <f>I530-Q530-W530</f>
        <v>0</v>
      </c>
      <c r="AD530" s="155"/>
      <c r="AE530" s="155">
        <f>AC530</f>
        <v>0</v>
      </c>
      <c r="AF530" s="236"/>
      <c r="AG530" s="236"/>
      <c r="AH530" s="236"/>
      <c r="AI530" s="236">
        <f t="shared" ref="AI530" si="481">O530-Q530-W530-AC530</f>
        <v>0</v>
      </c>
      <c r="AJ530" s="236"/>
      <c r="AK530" s="236">
        <f>AI530</f>
        <v>0</v>
      </c>
      <c r="AL530" s="236"/>
      <c r="AM530" s="236"/>
      <c r="AN530" s="236"/>
      <c r="AO530" s="236"/>
      <c r="AP530" s="236"/>
      <c r="AQ530" s="236"/>
      <c r="AR530" s="236"/>
      <c r="AS530" s="236"/>
      <c r="AT530" s="236"/>
      <c r="AU530" s="222"/>
      <c r="AV530" s="131">
        <f t="shared" si="454"/>
        <v>0</v>
      </c>
      <c r="AW530" s="222"/>
      <c r="AX530" s="222"/>
      <c r="AY530" s="222"/>
      <c r="AZ530" s="145">
        <f t="shared" si="422"/>
        <v>0</v>
      </c>
      <c r="BA530" s="145">
        <f t="shared" si="423"/>
        <v>0</v>
      </c>
      <c r="BB530" s="131"/>
      <c r="BC530" s="131"/>
    </row>
    <row r="531" spans="1:55" s="132" customFormat="1" ht="15.75">
      <c r="A531" s="245">
        <v>2</v>
      </c>
      <c r="B531" s="166" t="s">
        <v>733</v>
      </c>
      <c r="C531" s="155"/>
      <c r="D531" s="155">
        <f t="shared" ref="D531:D533" si="482">E531</f>
        <v>2500</v>
      </c>
      <c r="E531" s="155">
        <v>2500</v>
      </c>
      <c r="F531" s="166"/>
      <c r="G531" s="166"/>
      <c r="H531" s="155">
        <f t="shared" si="424"/>
        <v>2500</v>
      </c>
      <c r="I531" s="180">
        <f t="shared" si="424"/>
        <v>2500</v>
      </c>
      <c r="J531" s="221">
        <f t="shared" si="476"/>
        <v>0</v>
      </c>
      <c r="K531" s="166"/>
      <c r="L531" s="166"/>
      <c r="M531" s="166"/>
      <c r="N531" s="236">
        <f t="shared" ref="N531:N537" si="483">O531+P531</f>
        <v>2500</v>
      </c>
      <c r="O531" s="236">
        <v>2500</v>
      </c>
      <c r="P531" s="236"/>
      <c r="Q531" s="236"/>
      <c r="R531" s="236"/>
      <c r="S531" s="236"/>
      <c r="T531" s="236"/>
      <c r="U531" s="236"/>
      <c r="V531" s="236"/>
      <c r="W531" s="236">
        <v>2500</v>
      </c>
      <c r="X531" s="236"/>
      <c r="Y531" s="236">
        <f t="shared" ref="Y531:Y532" si="484">W531</f>
        <v>2500</v>
      </c>
      <c r="Z531" s="236"/>
      <c r="AA531" s="236"/>
      <c r="AB531" s="236"/>
      <c r="AC531" s="155"/>
      <c r="AD531" s="155"/>
      <c r="AE531" s="155">
        <f t="shared" ref="AE531:AE535" si="485">AC531</f>
        <v>0</v>
      </c>
      <c r="AF531" s="236"/>
      <c r="AG531" s="236"/>
      <c r="AH531" s="236"/>
      <c r="AI531" s="236">
        <f>I531-Q531-W531-AC531</f>
        <v>0</v>
      </c>
      <c r="AJ531" s="236"/>
      <c r="AK531" s="236">
        <f>AI531</f>
        <v>0</v>
      </c>
      <c r="AL531" s="236"/>
      <c r="AM531" s="236"/>
      <c r="AN531" s="236"/>
      <c r="AO531" s="236"/>
      <c r="AP531" s="236"/>
      <c r="AQ531" s="236"/>
      <c r="AR531" s="236"/>
      <c r="AS531" s="236"/>
      <c r="AT531" s="236"/>
      <c r="AU531" s="264"/>
      <c r="AV531" s="131">
        <f t="shared" si="454"/>
        <v>0</v>
      </c>
      <c r="AW531" s="222"/>
      <c r="AX531" s="222"/>
      <c r="AY531" s="222"/>
      <c r="AZ531" s="145">
        <f t="shared" si="422"/>
        <v>0</v>
      </c>
      <c r="BA531" s="145">
        <f t="shared" si="423"/>
        <v>0</v>
      </c>
      <c r="BB531" s="131"/>
      <c r="BC531" s="131"/>
    </row>
    <row r="532" spans="1:55" s="218" customFormat="1" ht="15.75">
      <c r="A532" s="245">
        <v>3</v>
      </c>
      <c r="B532" s="166" t="s">
        <v>734</v>
      </c>
      <c r="C532" s="155"/>
      <c r="D532" s="155">
        <f t="shared" si="482"/>
        <v>2137</v>
      </c>
      <c r="E532" s="155">
        <v>2137</v>
      </c>
      <c r="F532" s="166"/>
      <c r="G532" s="166"/>
      <c r="H532" s="155">
        <f t="shared" si="424"/>
        <v>2137</v>
      </c>
      <c r="I532" s="180">
        <f t="shared" si="424"/>
        <v>2137</v>
      </c>
      <c r="J532" s="221">
        <f t="shared" si="476"/>
        <v>0</v>
      </c>
      <c r="K532" s="166"/>
      <c r="L532" s="166"/>
      <c r="M532" s="166"/>
      <c r="N532" s="236">
        <f t="shared" si="483"/>
        <v>2137</v>
      </c>
      <c r="O532" s="236">
        <v>2137</v>
      </c>
      <c r="P532" s="236"/>
      <c r="Q532" s="236"/>
      <c r="R532" s="236"/>
      <c r="S532" s="236"/>
      <c r="T532" s="236"/>
      <c r="U532" s="236"/>
      <c r="V532" s="236"/>
      <c r="W532" s="236">
        <v>2137</v>
      </c>
      <c r="X532" s="236"/>
      <c r="Y532" s="236">
        <f t="shared" si="484"/>
        <v>2137</v>
      </c>
      <c r="Z532" s="236"/>
      <c r="AA532" s="236"/>
      <c r="AB532" s="236"/>
      <c r="AC532" s="155"/>
      <c r="AD532" s="155"/>
      <c r="AE532" s="155">
        <f t="shared" si="485"/>
        <v>0</v>
      </c>
      <c r="AF532" s="236"/>
      <c r="AG532" s="236"/>
      <c r="AH532" s="236"/>
      <c r="AI532" s="236">
        <f t="shared" ref="AI532" si="486">I532-Q532-W532-AC532</f>
        <v>0</v>
      </c>
      <c r="AJ532" s="236"/>
      <c r="AK532" s="236">
        <f t="shared" ref="AK532:AK535" si="487">AI532</f>
        <v>0</v>
      </c>
      <c r="AL532" s="236"/>
      <c r="AM532" s="236"/>
      <c r="AN532" s="236"/>
      <c r="AO532" s="236"/>
      <c r="AP532" s="236"/>
      <c r="AQ532" s="236"/>
      <c r="AR532" s="236"/>
      <c r="AS532" s="236"/>
      <c r="AT532" s="236"/>
      <c r="AU532" s="264"/>
      <c r="AV532" s="131">
        <f t="shared" si="454"/>
        <v>0</v>
      </c>
      <c r="AW532" s="222"/>
      <c r="AX532" s="222"/>
      <c r="AY532" s="222"/>
      <c r="AZ532" s="145">
        <f t="shared" si="422"/>
        <v>0</v>
      </c>
      <c r="BA532" s="145">
        <f t="shared" si="423"/>
        <v>0</v>
      </c>
      <c r="BB532" s="131"/>
      <c r="BC532" s="131"/>
    </row>
    <row r="533" spans="1:55" s="218" customFormat="1" ht="31.5">
      <c r="A533" s="245">
        <v>4</v>
      </c>
      <c r="B533" s="166" t="s">
        <v>735</v>
      </c>
      <c r="C533" s="155"/>
      <c r="D533" s="155">
        <f t="shared" si="482"/>
        <v>1499.7</v>
      </c>
      <c r="E533" s="155">
        <v>1499.7</v>
      </c>
      <c r="F533" s="166"/>
      <c r="G533" s="166"/>
      <c r="H533" s="155">
        <f t="shared" si="424"/>
        <v>1499.7</v>
      </c>
      <c r="I533" s="180">
        <f>L533+O533</f>
        <v>1499.7</v>
      </c>
      <c r="J533" s="221">
        <f t="shared" si="476"/>
        <v>0</v>
      </c>
      <c r="K533" s="166"/>
      <c r="L533" s="166"/>
      <c r="M533" s="166"/>
      <c r="N533" s="236">
        <f t="shared" si="483"/>
        <v>1499.7</v>
      </c>
      <c r="O533" s="236">
        <v>1499.7</v>
      </c>
      <c r="P533" s="236"/>
      <c r="Q533" s="236"/>
      <c r="R533" s="236"/>
      <c r="S533" s="236"/>
      <c r="T533" s="236"/>
      <c r="U533" s="236"/>
      <c r="V533" s="236"/>
      <c r="W533" s="236"/>
      <c r="X533" s="236"/>
      <c r="Y533" s="236"/>
      <c r="Z533" s="236"/>
      <c r="AA533" s="236"/>
      <c r="AB533" s="236"/>
      <c r="AC533" s="155"/>
      <c r="AD533" s="155"/>
      <c r="AE533" s="155">
        <f t="shared" si="485"/>
        <v>0</v>
      </c>
      <c r="AF533" s="236"/>
      <c r="AG533" s="236"/>
      <c r="AH533" s="236"/>
      <c r="AI533" s="236">
        <f>I533-Q533-W533-AC533</f>
        <v>1499.7</v>
      </c>
      <c r="AJ533" s="236"/>
      <c r="AK533" s="236">
        <f t="shared" si="487"/>
        <v>1499.7</v>
      </c>
      <c r="AL533" s="236"/>
      <c r="AM533" s="236"/>
      <c r="AN533" s="236"/>
      <c r="AO533" s="236"/>
      <c r="AP533" s="236"/>
      <c r="AQ533" s="236"/>
      <c r="AR533" s="236"/>
      <c r="AS533" s="236"/>
      <c r="AT533" s="236"/>
      <c r="AU533" s="264"/>
      <c r="AV533" s="131">
        <f t="shared" si="454"/>
        <v>0</v>
      </c>
      <c r="AW533" s="222">
        <v>19286</v>
      </c>
      <c r="AX533" s="222"/>
      <c r="AY533" s="222"/>
      <c r="AZ533" s="145">
        <f t="shared" si="422"/>
        <v>0</v>
      </c>
      <c r="BA533" s="145">
        <f t="shared" si="423"/>
        <v>0</v>
      </c>
      <c r="BB533" s="131"/>
      <c r="BC533" s="131"/>
    </row>
    <row r="534" spans="1:55" s="132" customFormat="1" ht="15.75">
      <c r="A534" s="245">
        <v>5</v>
      </c>
      <c r="B534" s="268" t="s">
        <v>736</v>
      </c>
      <c r="C534" s="155"/>
      <c r="D534" s="155">
        <v>4000</v>
      </c>
      <c r="E534" s="155">
        <v>3900</v>
      </c>
      <c r="F534" s="166"/>
      <c r="G534" s="166"/>
      <c r="H534" s="155">
        <f t="shared" si="424"/>
        <v>3900</v>
      </c>
      <c r="I534" s="180">
        <f>L534+O534</f>
        <v>3900</v>
      </c>
      <c r="J534" s="221">
        <f t="shared" si="476"/>
        <v>0</v>
      </c>
      <c r="K534" s="166"/>
      <c r="L534" s="166"/>
      <c r="M534" s="166"/>
      <c r="N534" s="236">
        <f>O534+P534</f>
        <v>3900</v>
      </c>
      <c r="O534" s="269">
        <v>3900</v>
      </c>
      <c r="P534" s="236"/>
      <c r="Q534" s="236"/>
      <c r="R534" s="236"/>
      <c r="S534" s="236"/>
      <c r="T534" s="236"/>
      <c r="U534" s="236"/>
      <c r="V534" s="236"/>
      <c r="W534" s="236"/>
      <c r="X534" s="236"/>
      <c r="Y534" s="236"/>
      <c r="Z534" s="236"/>
      <c r="AA534" s="236"/>
      <c r="AB534" s="236"/>
      <c r="AC534" s="155">
        <v>2000</v>
      </c>
      <c r="AD534" s="155"/>
      <c r="AE534" s="155">
        <f t="shared" si="485"/>
        <v>2000</v>
      </c>
      <c r="AF534" s="236"/>
      <c r="AG534" s="236"/>
      <c r="AH534" s="236"/>
      <c r="AI534" s="236">
        <f>I534-Q534-W534-AC534</f>
        <v>1900</v>
      </c>
      <c r="AJ534" s="236"/>
      <c r="AK534" s="236">
        <f t="shared" si="487"/>
        <v>1900</v>
      </c>
      <c r="AL534" s="236"/>
      <c r="AM534" s="236"/>
      <c r="AN534" s="236"/>
      <c r="AO534" s="236"/>
      <c r="AP534" s="236"/>
      <c r="AQ534" s="236"/>
      <c r="AR534" s="236"/>
      <c r="AS534" s="236"/>
      <c r="AT534" s="236"/>
      <c r="AU534" s="264"/>
      <c r="AV534" s="131">
        <f t="shared" si="454"/>
        <v>0</v>
      </c>
      <c r="AW534" s="222">
        <f>O525-AW533</f>
        <v>2419.2000000000007</v>
      </c>
      <c r="AX534" s="222"/>
      <c r="AY534" s="222"/>
      <c r="AZ534" s="145">
        <f t="shared" si="422"/>
        <v>0</v>
      </c>
      <c r="BA534" s="145">
        <f t="shared" si="423"/>
        <v>0</v>
      </c>
      <c r="BB534" s="131"/>
      <c r="BC534" s="131"/>
    </row>
    <row r="535" spans="1:55" s="218" customFormat="1" ht="31.5">
      <c r="A535" s="245">
        <v>6</v>
      </c>
      <c r="B535" s="268" t="s">
        <v>737</v>
      </c>
      <c r="C535" s="155"/>
      <c r="D535" s="155">
        <v>6936</v>
      </c>
      <c r="E535" s="155">
        <v>6660</v>
      </c>
      <c r="F535" s="166"/>
      <c r="G535" s="166"/>
      <c r="H535" s="155">
        <f>K535+N535</f>
        <v>6660</v>
      </c>
      <c r="I535" s="180">
        <f>L535+O535</f>
        <v>6660</v>
      </c>
      <c r="J535" s="221">
        <f t="shared" si="476"/>
        <v>0</v>
      </c>
      <c r="K535" s="166"/>
      <c r="L535" s="166"/>
      <c r="M535" s="166"/>
      <c r="N535" s="236">
        <f>O535+P535</f>
        <v>6660</v>
      </c>
      <c r="O535" s="269">
        <v>6660</v>
      </c>
      <c r="P535" s="236"/>
      <c r="Q535" s="236"/>
      <c r="R535" s="236"/>
      <c r="S535" s="236"/>
      <c r="T535" s="236"/>
      <c r="U535" s="236"/>
      <c r="V535" s="236"/>
      <c r="W535" s="236"/>
      <c r="X535" s="236"/>
      <c r="Y535" s="236"/>
      <c r="Z535" s="236"/>
      <c r="AA535" s="236"/>
      <c r="AB535" s="236"/>
      <c r="AC535" s="155">
        <v>3000</v>
      </c>
      <c r="AD535" s="155"/>
      <c r="AE535" s="155">
        <f t="shared" si="485"/>
        <v>3000</v>
      </c>
      <c r="AF535" s="236"/>
      <c r="AG535" s="236"/>
      <c r="AH535" s="236"/>
      <c r="AI535" s="236">
        <f>I535-Q535-W535-AC535</f>
        <v>3660</v>
      </c>
      <c r="AJ535" s="236"/>
      <c r="AK535" s="236">
        <f t="shared" si="487"/>
        <v>3660</v>
      </c>
      <c r="AL535" s="236"/>
      <c r="AM535" s="236"/>
      <c r="AN535" s="236"/>
      <c r="AO535" s="236"/>
      <c r="AP535" s="236"/>
      <c r="AQ535" s="236"/>
      <c r="AR535" s="236"/>
      <c r="AS535" s="236"/>
      <c r="AT535" s="236"/>
      <c r="AU535" s="264"/>
      <c r="AV535" s="131"/>
      <c r="AW535" s="222"/>
      <c r="AX535" s="222"/>
      <c r="AY535" s="222"/>
      <c r="AZ535" s="145">
        <f t="shared" si="422"/>
        <v>0</v>
      </c>
      <c r="BA535" s="145">
        <f t="shared" si="423"/>
        <v>0</v>
      </c>
      <c r="BB535" s="131"/>
      <c r="BC535" s="131"/>
    </row>
    <row r="536" spans="1:55" s="132" customFormat="1" ht="15.75">
      <c r="A536" s="245">
        <v>7</v>
      </c>
      <c r="B536" s="268" t="s">
        <v>738</v>
      </c>
      <c r="C536" s="155"/>
      <c r="D536" s="155">
        <v>2800</v>
      </c>
      <c r="E536" s="155"/>
      <c r="F536" s="166"/>
      <c r="G536" s="166"/>
      <c r="H536" s="155">
        <f>K536+N536</f>
        <v>0</v>
      </c>
      <c r="I536" s="180">
        <f>L536+O536</f>
        <v>0</v>
      </c>
      <c r="J536" s="221">
        <f t="shared" si="476"/>
        <v>0</v>
      </c>
      <c r="K536" s="166"/>
      <c r="L536" s="166"/>
      <c r="M536" s="166"/>
      <c r="N536" s="236"/>
      <c r="O536" s="269"/>
      <c r="P536" s="236"/>
      <c r="Q536" s="236"/>
      <c r="R536" s="236"/>
      <c r="S536" s="236"/>
      <c r="T536" s="236"/>
      <c r="U536" s="236"/>
      <c r="V536" s="236"/>
      <c r="W536" s="236"/>
      <c r="X536" s="236"/>
      <c r="Y536" s="236"/>
      <c r="Z536" s="236"/>
      <c r="AA536" s="236"/>
      <c r="AB536" s="236"/>
      <c r="AC536" s="155"/>
      <c r="AD536" s="155"/>
      <c r="AE536" s="155"/>
      <c r="AF536" s="236"/>
      <c r="AG536" s="236"/>
      <c r="AH536" s="236"/>
      <c r="AI536" s="236"/>
      <c r="AJ536" s="236"/>
      <c r="AK536" s="236"/>
      <c r="AL536" s="236"/>
      <c r="AM536" s="236"/>
      <c r="AN536" s="236"/>
      <c r="AO536" s="236"/>
      <c r="AP536" s="236"/>
      <c r="AQ536" s="236"/>
      <c r="AR536" s="236"/>
      <c r="AS536" s="236"/>
      <c r="AT536" s="236"/>
      <c r="AU536" s="264"/>
      <c r="AV536" s="131"/>
      <c r="AW536" s="222"/>
      <c r="AX536" s="222"/>
      <c r="AY536" s="222"/>
      <c r="AZ536" s="145">
        <f t="shared" si="422"/>
        <v>0</v>
      </c>
      <c r="BA536" s="145">
        <f t="shared" si="423"/>
        <v>0</v>
      </c>
      <c r="BB536" s="131"/>
      <c r="BC536" s="131"/>
    </row>
    <row r="537" spans="1:55" s="132" customFormat="1" ht="15.75">
      <c r="A537" s="245">
        <v>8</v>
      </c>
      <c r="B537" s="166" t="s">
        <v>739</v>
      </c>
      <c r="C537" s="155"/>
      <c r="D537" s="155">
        <v>4900</v>
      </c>
      <c r="E537" s="155"/>
      <c r="F537" s="166"/>
      <c r="G537" s="166"/>
      <c r="H537" s="155">
        <f t="shared" si="424"/>
        <v>0</v>
      </c>
      <c r="I537" s="180">
        <f t="shared" si="424"/>
        <v>0</v>
      </c>
      <c r="J537" s="221">
        <f t="shared" si="476"/>
        <v>0</v>
      </c>
      <c r="K537" s="166"/>
      <c r="L537" s="166"/>
      <c r="M537" s="166"/>
      <c r="N537" s="236">
        <f t="shared" si="483"/>
        <v>0</v>
      </c>
      <c r="O537" s="236"/>
      <c r="P537" s="236"/>
      <c r="Q537" s="236"/>
      <c r="R537" s="236"/>
      <c r="S537" s="236"/>
      <c r="T537" s="236"/>
      <c r="U537" s="236"/>
      <c r="V537" s="236"/>
      <c r="W537" s="236"/>
      <c r="X537" s="236"/>
      <c r="Y537" s="236"/>
      <c r="Z537" s="236"/>
      <c r="AA537" s="236"/>
      <c r="AB537" s="236"/>
      <c r="AC537" s="155"/>
      <c r="AD537" s="155"/>
      <c r="AE537" s="155"/>
      <c r="AF537" s="236"/>
      <c r="AG537" s="236"/>
      <c r="AH537" s="236"/>
      <c r="AI537" s="236">
        <f>I537-Q537-W537-AC537</f>
        <v>0</v>
      </c>
      <c r="AJ537" s="236"/>
      <c r="AK537" s="236"/>
      <c r="AL537" s="236"/>
      <c r="AM537" s="236"/>
      <c r="AN537" s="236"/>
      <c r="AO537" s="236"/>
      <c r="AP537" s="236"/>
      <c r="AQ537" s="236"/>
      <c r="AR537" s="236"/>
      <c r="AS537" s="236"/>
      <c r="AT537" s="236"/>
      <c r="AU537" s="264"/>
      <c r="AV537" s="131">
        <f t="shared" ref="AV537:AV565" si="488">I537-L537-O537</f>
        <v>0</v>
      </c>
      <c r="AW537" s="222"/>
      <c r="AX537" s="222"/>
      <c r="AY537" s="222"/>
      <c r="AZ537" s="145">
        <f t="shared" si="422"/>
        <v>0</v>
      </c>
      <c r="BA537" s="145">
        <f t="shared" si="423"/>
        <v>0</v>
      </c>
      <c r="BB537" s="131"/>
      <c r="BC537" s="131"/>
    </row>
    <row r="538" spans="1:55" s="161" customFormat="1" ht="15.75">
      <c r="A538" s="261" t="s">
        <v>674</v>
      </c>
      <c r="B538" s="262" t="s">
        <v>616</v>
      </c>
      <c r="C538" s="263"/>
      <c r="D538" s="263">
        <v>0</v>
      </c>
      <c r="E538" s="263">
        <v>0</v>
      </c>
      <c r="F538" s="262"/>
      <c r="G538" s="262"/>
      <c r="H538" s="155">
        <f t="shared" si="424"/>
        <v>0</v>
      </c>
      <c r="I538" s="180">
        <f t="shared" si="424"/>
        <v>0</v>
      </c>
      <c r="J538" s="221">
        <f t="shared" si="476"/>
        <v>0</v>
      </c>
      <c r="K538" s="262"/>
      <c r="L538" s="262"/>
      <c r="M538" s="262"/>
      <c r="N538" s="221"/>
      <c r="O538" s="221"/>
      <c r="P538" s="221"/>
      <c r="Q538" s="221"/>
      <c r="R538" s="221"/>
      <c r="S538" s="221"/>
      <c r="T538" s="221"/>
      <c r="U538" s="221"/>
      <c r="V538" s="221"/>
      <c r="W538" s="221"/>
      <c r="X538" s="221"/>
      <c r="Y538" s="221"/>
      <c r="Z538" s="221"/>
      <c r="AA538" s="221"/>
      <c r="AB538" s="221"/>
      <c r="AC538" s="171"/>
      <c r="AD538" s="171"/>
      <c r="AE538" s="171"/>
      <c r="AF538" s="221"/>
      <c r="AG538" s="221"/>
      <c r="AH538" s="221"/>
      <c r="AI538" s="221"/>
      <c r="AJ538" s="221"/>
      <c r="AK538" s="221"/>
      <c r="AL538" s="221"/>
      <c r="AM538" s="221"/>
      <c r="AN538" s="221"/>
      <c r="AO538" s="221"/>
      <c r="AP538" s="221"/>
      <c r="AQ538" s="221"/>
      <c r="AR538" s="221"/>
      <c r="AS538" s="221"/>
      <c r="AT538" s="221"/>
      <c r="AU538" s="270"/>
      <c r="AV538" s="131">
        <f t="shared" si="488"/>
        <v>0</v>
      </c>
      <c r="AW538" s="242"/>
      <c r="AX538" s="242"/>
      <c r="AY538" s="242"/>
      <c r="AZ538" s="145">
        <f t="shared" si="422"/>
        <v>0</v>
      </c>
      <c r="BA538" s="145">
        <f t="shared" si="423"/>
        <v>0</v>
      </c>
      <c r="BB538" s="160"/>
      <c r="BC538" s="160"/>
    </row>
    <row r="539" spans="1:55" s="161" customFormat="1" ht="15.75">
      <c r="A539" s="170" t="s">
        <v>615</v>
      </c>
      <c r="B539" s="158" t="s">
        <v>740</v>
      </c>
      <c r="C539" s="171"/>
      <c r="D539" s="221">
        <f>D540+D543</f>
        <v>2509</v>
      </c>
      <c r="E539" s="199">
        <f>E540+E543</f>
        <v>2509</v>
      </c>
      <c r="F539" s="158"/>
      <c r="G539" s="158"/>
      <c r="H539" s="171">
        <f>K539+N539</f>
        <v>2508.5</v>
      </c>
      <c r="I539" s="179">
        <f t="shared" si="424"/>
        <v>2508.5</v>
      </c>
      <c r="J539" s="221">
        <f t="shared" si="476"/>
        <v>0</v>
      </c>
      <c r="K539" s="199">
        <f t="shared" ref="K539:M539" si="489">K540+K543</f>
        <v>0</v>
      </c>
      <c r="L539" s="199">
        <f t="shared" si="489"/>
        <v>0</v>
      </c>
      <c r="M539" s="199">
        <f t="shared" si="489"/>
        <v>0</v>
      </c>
      <c r="N539" s="199">
        <f>N540+N543</f>
        <v>2508.5</v>
      </c>
      <c r="O539" s="199">
        <f>O540+O543</f>
        <v>2508.5</v>
      </c>
      <c r="P539" s="199">
        <f t="shared" ref="P539" si="490">P540+P543</f>
        <v>0</v>
      </c>
      <c r="Q539" s="199">
        <f>Q540+Q543</f>
        <v>0</v>
      </c>
      <c r="R539" s="199">
        <f t="shared" ref="R539:AT539" si="491">R540+R543</f>
        <v>0</v>
      </c>
      <c r="S539" s="199">
        <f t="shared" si="491"/>
        <v>0</v>
      </c>
      <c r="T539" s="199">
        <f t="shared" si="491"/>
        <v>0</v>
      </c>
      <c r="U539" s="199">
        <f t="shared" si="491"/>
        <v>0</v>
      </c>
      <c r="V539" s="199">
        <f t="shared" si="491"/>
        <v>0</v>
      </c>
      <c r="W539" s="199">
        <f t="shared" si="491"/>
        <v>0</v>
      </c>
      <c r="X539" s="199">
        <f t="shared" si="491"/>
        <v>0</v>
      </c>
      <c r="Y539" s="199">
        <f t="shared" si="491"/>
        <v>0</v>
      </c>
      <c r="Z539" s="199">
        <f t="shared" si="491"/>
        <v>0</v>
      </c>
      <c r="AA539" s="199">
        <f t="shared" si="491"/>
        <v>0</v>
      </c>
      <c r="AB539" s="199">
        <f t="shared" si="491"/>
        <v>0</v>
      </c>
      <c r="AC539" s="199">
        <f t="shared" si="491"/>
        <v>0</v>
      </c>
      <c r="AD539" s="199">
        <f t="shared" si="491"/>
        <v>0</v>
      </c>
      <c r="AE539" s="199">
        <f t="shared" si="491"/>
        <v>0</v>
      </c>
      <c r="AF539" s="199">
        <f t="shared" si="491"/>
        <v>0</v>
      </c>
      <c r="AG539" s="199">
        <f t="shared" si="491"/>
        <v>0</v>
      </c>
      <c r="AH539" s="199">
        <f t="shared" si="491"/>
        <v>0</v>
      </c>
      <c r="AI539" s="199">
        <f t="shared" si="491"/>
        <v>2508.5</v>
      </c>
      <c r="AJ539" s="199">
        <f t="shared" si="491"/>
        <v>0</v>
      </c>
      <c r="AK539" s="199">
        <f t="shared" si="491"/>
        <v>2508.5</v>
      </c>
      <c r="AL539" s="199">
        <f t="shared" si="491"/>
        <v>0</v>
      </c>
      <c r="AM539" s="199">
        <f t="shared" si="491"/>
        <v>0</v>
      </c>
      <c r="AN539" s="199">
        <f t="shared" si="491"/>
        <v>0</v>
      </c>
      <c r="AO539" s="199">
        <f t="shared" si="491"/>
        <v>0</v>
      </c>
      <c r="AP539" s="199">
        <f t="shared" si="491"/>
        <v>0</v>
      </c>
      <c r="AQ539" s="199">
        <f t="shared" si="491"/>
        <v>0</v>
      </c>
      <c r="AR539" s="199">
        <f t="shared" si="491"/>
        <v>0</v>
      </c>
      <c r="AS539" s="199">
        <f t="shared" si="491"/>
        <v>0</v>
      </c>
      <c r="AT539" s="199">
        <f t="shared" si="491"/>
        <v>0</v>
      </c>
      <c r="AU539" s="199">
        <f>AU540+AU541</f>
        <v>0</v>
      </c>
      <c r="AV539" s="160">
        <f t="shared" si="488"/>
        <v>0</v>
      </c>
      <c r="AW539" s="242"/>
      <c r="AX539" s="242"/>
      <c r="AY539" s="242"/>
      <c r="AZ539" s="145">
        <f t="shared" si="422"/>
        <v>0</v>
      </c>
      <c r="BA539" s="145">
        <f t="shared" si="423"/>
        <v>0</v>
      </c>
      <c r="BB539" s="160"/>
      <c r="BC539" s="160"/>
    </row>
    <row r="540" spans="1:55" s="161" customFormat="1" ht="31.5">
      <c r="A540" s="170" t="s">
        <v>741</v>
      </c>
      <c r="B540" s="158" t="s">
        <v>646</v>
      </c>
      <c r="C540" s="171"/>
      <c r="D540" s="221">
        <f t="shared" ref="D540:E540" si="492">D541+D543</f>
        <v>2509</v>
      </c>
      <c r="E540" s="221">
        <f t="shared" si="492"/>
        <v>2509</v>
      </c>
      <c r="F540" s="158"/>
      <c r="G540" s="158"/>
      <c r="H540" s="171">
        <f>K540+N540</f>
        <v>2508.5</v>
      </c>
      <c r="I540" s="179">
        <f t="shared" si="424"/>
        <v>2508.5</v>
      </c>
      <c r="J540" s="221">
        <f t="shared" si="476"/>
        <v>0</v>
      </c>
      <c r="K540" s="221">
        <f t="shared" ref="K540:AU540" si="493">K541+K543</f>
        <v>0</v>
      </c>
      <c r="L540" s="221">
        <f t="shared" si="493"/>
        <v>0</v>
      </c>
      <c r="M540" s="221">
        <f t="shared" si="493"/>
        <v>0</v>
      </c>
      <c r="N540" s="221">
        <f t="shared" si="493"/>
        <v>2508.5</v>
      </c>
      <c r="O540" s="221">
        <f t="shared" si="493"/>
        <v>2508.5</v>
      </c>
      <c r="P540" s="221">
        <f t="shared" si="493"/>
        <v>0</v>
      </c>
      <c r="Q540" s="221">
        <f t="shared" si="493"/>
        <v>0</v>
      </c>
      <c r="R540" s="221">
        <f>R541+R543</f>
        <v>0</v>
      </c>
      <c r="S540" s="221">
        <f t="shared" si="493"/>
        <v>0</v>
      </c>
      <c r="T540" s="221">
        <f t="shared" si="493"/>
        <v>0</v>
      </c>
      <c r="U540" s="221">
        <f t="shared" si="493"/>
        <v>0</v>
      </c>
      <c r="V540" s="221">
        <f t="shared" si="493"/>
        <v>0</v>
      </c>
      <c r="W540" s="221">
        <f t="shared" si="493"/>
        <v>0</v>
      </c>
      <c r="X540" s="221">
        <f t="shared" si="493"/>
        <v>0</v>
      </c>
      <c r="Y540" s="221">
        <f t="shared" si="493"/>
        <v>0</v>
      </c>
      <c r="Z540" s="221">
        <f t="shared" si="493"/>
        <v>0</v>
      </c>
      <c r="AA540" s="221">
        <f t="shared" si="493"/>
        <v>0</v>
      </c>
      <c r="AB540" s="221">
        <f t="shared" si="493"/>
        <v>0</v>
      </c>
      <c r="AC540" s="221">
        <f t="shared" si="493"/>
        <v>0</v>
      </c>
      <c r="AD540" s="221">
        <f t="shared" si="493"/>
        <v>0</v>
      </c>
      <c r="AE540" s="221">
        <f t="shared" si="493"/>
        <v>0</v>
      </c>
      <c r="AF540" s="221">
        <f t="shared" si="493"/>
        <v>0</v>
      </c>
      <c r="AG540" s="221">
        <f t="shared" si="493"/>
        <v>0</v>
      </c>
      <c r="AH540" s="221">
        <f t="shared" si="493"/>
        <v>0</v>
      </c>
      <c r="AI540" s="221">
        <f t="shared" si="493"/>
        <v>2508.5</v>
      </c>
      <c r="AJ540" s="221">
        <f t="shared" si="493"/>
        <v>0</v>
      </c>
      <c r="AK540" s="221">
        <f t="shared" si="493"/>
        <v>2508.5</v>
      </c>
      <c r="AL540" s="221">
        <f t="shared" si="493"/>
        <v>0</v>
      </c>
      <c r="AM540" s="221">
        <f t="shared" si="493"/>
        <v>0</v>
      </c>
      <c r="AN540" s="221">
        <f t="shared" si="493"/>
        <v>0</v>
      </c>
      <c r="AO540" s="221">
        <f t="shared" si="493"/>
        <v>0</v>
      </c>
      <c r="AP540" s="221">
        <f t="shared" si="493"/>
        <v>0</v>
      </c>
      <c r="AQ540" s="221">
        <f t="shared" si="493"/>
        <v>0</v>
      </c>
      <c r="AR540" s="221">
        <f t="shared" si="493"/>
        <v>0</v>
      </c>
      <c r="AS540" s="221">
        <f t="shared" si="493"/>
        <v>0</v>
      </c>
      <c r="AT540" s="221">
        <f t="shared" si="493"/>
        <v>0</v>
      </c>
      <c r="AU540" s="221">
        <f t="shared" si="493"/>
        <v>0</v>
      </c>
      <c r="AV540" s="160">
        <f t="shared" si="488"/>
        <v>0</v>
      </c>
      <c r="AW540" s="242"/>
      <c r="AX540" s="242"/>
      <c r="AY540" s="242"/>
      <c r="AZ540" s="145">
        <f t="shared" si="422"/>
        <v>0</v>
      </c>
      <c r="BA540" s="145">
        <f t="shared" si="423"/>
        <v>0</v>
      </c>
      <c r="BB540" s="160"/>
      <c r="BC540" s="160"/>
    </row>
    <row r="541" spans="1:55" s="161" customFormat="1" ht="15.75">
      <c r="A541" s="170" t="s">
        <v>674</v>
      </c>
      <c r="B541" s="158" t="s">
        <v>742</v>
      </c>
      <c r="C541" s="171"/>
      <c r="D541" s="221">
        <f>D542</f>
        <v>2509</v>
      </c>
      <c r="E541" s="221">
        <f>E542</f>
        <v>2509</v>
      </c>
      <c r="F541" s="158"/>
      <c r="G541" s="158"/>
      <c r="H541" s="171">
        <f>K541+N541</f>
        <v>2508.5</v>
      </c>
      <c r="I541" s="179">
        <f>L541+O541</f>
        <v>2508.5</v>
      </c>
      <c r="J541" s="221">
        <f t="shared" si="476"/>
        <v>0</v>
      </c>
      <c r="K541" s="221">
        <f t="shared" ref="K541:M541" si="494">K542</f>
        <v>0</v>
      </c>
      <c r="L541" s="221">
        <f t="shared" si="494"/>
        <v>0</v>
      </c>
      <c r="M541" s="221">
        <f t="shared" si="494"/>
        <v>0</v>
      </c>
      <c r="N541" s="221">
        <f>N542</f>
        <v>2508.5</v>
      </c>
      <c r="O541" s="221">
        <f t="shared" ref="O541:AT541" si="495">O542</f>
        <v>2508.5</v>
      </c>
      <c r="P541" s="221">
        <f t="shared" si="495"/>
        <v>0</v>
      </c>
      <c r="Q541" s="221">
        <f>Q542</f>
        <v>0</v>
      </c>
      <c r="R541" s="221">
        <f t="shared" ref="R541:AN541" si="496">R542</f>
        <v>0</v>
      </c>
      <c r="S541" s="221">
        <f t="shared" si="496"/>
        <v>0</v>
      </c>
      <c r="T541" s="221">
        <f t="shared" si="496"/>
        <v>0</v>
      </c>
      <c r="U541" s="221">
        <f t="shared" si="496"/>
        <v>0</v>
      </c>
      <c r="V541" s="221">
        <f t="shared" si="496"/>
        <v>0</v>
      </c>
      <c r="W541" s="221">
        <f t="shared" si="496"/>
        <v>0</v>
      </c>
      <c r="X541" s="221">
        <f t="shared" si="496"/>
        <v>0</v>
      </c>
      <c r="Y541" s="221">
        <f t="shared" si="496"/>
        <v>0</v>
      </c>
      <c r="Z541" s="221">
        <f t="shared" si="496"/>
        <v>0</v>
      </c>
      <c r="AA541" s="221">
        <f t="shared" si="496"/>
        <v>0</v>
      </c>
      <c r="AB541" s="221">
        <f t="shared" si="496"/>
        <v>0</v>
      </c>
      <c r="AC541" s="221">
        <f t="shared" si="496"/>
        <v>0</v>
      </c>
      <c r="AD541" s="221">
        <f t="shared" si="496"/>
        <v>0</v>
      </c>
      <c r="AE541" s="221">
        <f t="shared" si="496"/>
        <v>0</v>
      </c>
      <c r="AF541" s="221">
        <f t="shared" si="496"/>
        <v>0</v>
      </c>
      <c r="AG541" s="221">
        <f t="shared" si="496"/>
        <v>0</v>
      </c>
      <c r="AH541" s="221">
        <f t="shared" si="496"/>
        <v>0</v>
      </c>
      <c r="AI541" s="221">
        <f t="shared" si="496"/>
        <v>2508.5</v>
      </c>
      <c r="AJ541" s="221">
        <f t="shared" si="496"/>
        <v>0</v>
      </c>
      <c r="AK541" s="221">
        <f t="shared" si="496"/>
        <v>2508.5</v>
      </c>
      <c r="AL541" s="221">
        <f t="shared" si="496"/>
        <v>0</v>
      </c>
      <c r="AM541" s="221">
        <f t="shared" si="496"/>
        <v>0</v>
      </c>
      <c r="AN541" s="221">
        <f t="shared" si="496"/>
        <v>0</v>
      </c>
      <c r="AO541" s="221">
        <f t="shared" si="495"/>
        <v>0</v>
      </c>
      <c r="AP541" s="221">
        <f t="shared" si="495"/>
        <v>0</v>
      </c>
      <c r="AQ541" s="221">
        <f t="shared" si="495"/>
        <v>0</v>
      </c>
      <c r="AR541" s="221">
        <f t="shared" si="495"/>
        <v>0</v>
      </c>
      <c r="AS541" s="221">
        <f t="shared" si="495"/>
        <v>0</v>
      </c>
      <c r="AT541" s="221">
        <f t="shared" si="495"/>
        <v>0</v>
      </c>
      <c r="AU541" s="242"/>
      <c r="AV541" s="160">
        <f t="shared" si="488"/>
        <v>0</v>
      </c>
      <c r="AW541" s="242"/>
      <c r="AX541" s="242"/>
      <c r="AY541" s="242"/>
      <c r="AZ541" s="145">
        <f t="shared" si="422"/>
        <v>0</v>
      </c>
      <c r="BA541" s="145">
        <f t="shared" si="423"/>
        <v>0</v>
      </c>
      <c r="BB541" s="160"/>
      <c r="BC541" s="160"/>
    </row>
    <row r="542" spans="1:55" s="132" customFormat="1" ht="15.75">
      <c r="A542" s="240" t="s">
        <v>20</v>
      </c>
      <c r="B542" s="166" t="s">
        <v>743</v>
      </c>
      <c r="C542" s="155"/>
      <c r="D542" s="155">
        <v>2509</v>
      </c>
      <c r="E542" s="155">
        <v>2509</v>
      </c>
      <c r="F542" s="166"/>
      <c r="G542" s="166"/>
      <c r="H542" s="155">
        <f t="shared" si="424"/>
        <v>2508.5</v>
      </c>
      <c r="I542" s="180">
        <f t="shared" si="424"/>
        <v>2508.5</v>
      </c>
      <c r="J542" s="221">
        <f t="shared" si="476"/>
        <v>0</v>
      </c>
      <c r="K542" s="166"/>
      <c r="L542" s="166"/>
      <c r="M542" s="166"/>
      <c r="N542" s="236">
        <f>O542+P542</f>
        <v>2508.5</v>
      </c>
      <c r="O542" s="236">
        <f>2464+44.5</f>
        <v>2508.5</v>
      </c>
      <c r="P542" s="236"/>
      <c r="Q542" s="236"/>
      <c r="R542" s="236"/>
      <c r="S542" s="236"/>
      <c r="T542" s="236"/>
      <c r="U542" s="236"/>
      <c r="V542" s="236"/>
      <c r="W542" s="236"/>
      <c r="X542" s="236"/>
      <c r="Y542" s="236"/>
      <c r="Z542" s="236"/>
      <c r="AA542" s="236"/>
      <c r="AB542" s="236"/>
      <c r="AC542" s="236"/>
      <c r="AD542" s="236"/>
      <c r="AE542" s="236"/>
      <c r="AF542" s="236"/>
      <c r="AG542" s="236"/>
      <c r="AH542" s="236"/>
      <c r="AI542" s="236">
        <f>O542-Q542-W542-AC542</f>
        <v>2508.5</v>
      </c>
      <c r="AJ542" s="236"/>
      <c r="AK542" s="236">
        <f>AI542</f>
        <v>2508.5</v>
      </c>
      <c r="AL542" s="236"/>
      <c r="AM542" s="236"/>
      <c r="AN542" s="236"/>
      <c r="AO542" s="236"/>
      <c r="AP542" s="236"/>
      <c r="AQ542" s="236"/>
      <c r="AR542" s="236"/>
      <c r="AS542" s="236"/>
      <c r="AT542" s="236"/>
      <c r="AU542" s="222"/>
      <c r="AV542" s="131">
        <f t="shared" si="488"/>
        <v>0</v>
      </c>
      <c r="AW542" s="222"/>
      <c r="AX542" s="222"/>
      <c r="AY542" s="222"/>
      <c r="AZ542" s="145">
        <f t="shared" si="422"/>
        <v>0</v>
      </c>
      <c r="BA542" s="145">
        <f t="shared" si="423"/>
        <v>0</v>
      </c>
      <c r="BB542" s="131"/>
      <c r="BC542" s="131"/>
    </row>
    <row r="543" spans="1:55" s="132" customFormat="1" ht="15.75">
      <c r="A543" s="170" t="s">
        <v>744</v>
      </c>
      <c r="B543" s="158" t="s">
        <v>658</v>
      </c>
      <c r="C543" s="171"/>
      <c r="D543" s="171">
        <v>0</v>
      </c>
      <c r="E543" s="171">
        <v>0</v>
      </c>
      <c r="F543" s="158"/>
      <c r="G543" s="158"/>
      <c r="H543" s="155">
        <f t="shared" si="424"/>
        <v>0</v>
      </c>
      <c r="I543" s="180">
        <f t="shared" si="424"/>
        <v>0</v>
      </c>
      <c r="J543" s="221">
        <f t="shared" si="476"/>
        <v>0</v>
      </c>
      <c r="K543" s="158"/>
      <c r="L543" s="158"/>
      <c r="M543" s="158"/>
      <c r="N543" s="199"/>
      <c r="O543" s="199"/>
      <c r="P543" s="199"/>
      <c r="Q543" s="199"/>
      <c r="R543" s="199"/>
      <c r="S543" s="199"/>
      <c r="T543" s="199"/>
      <c r="U543" s="199"/>
      <c r="V543" s="199"/>
      <c r="W543" s="199"/>
      <c r="X543" s="199"/>
      <c r="Y543" s="199"/>
      <c r="Z543" s="199"/>
      <c r="AA543" s="199"/>
      <c r="AB543" s="199"/>
      <c r="AC543" s="236"/>
      <c r="AD543" s="236"/>
      <c r="AE543" s="236"/>
      <c r="AF543" s="199"/>
      <c r="AG543" s="199"/>
      <c r="AH543" s="199"/>
      <c r="AI543" s="236"/>
      <c r="AJ543" s="236"/>
      <c r="AK543" s="236"/>
      <c r="AL543" s="199"/>
      <c r="AM543" s="199"/>
      <c r="AN543" s="199"/>
      <c r="AO543" s="199"/>
      <c r="AP543" s="199"/>
      <c r="AQ543" s="199"/>
      <c r="AR543" s="199"/>
      <c r="AS543" s="199"/>
      <c r="AT543" s="199"/>
      <c r="AU543" s="222"/>
      <c r="AV543" s="131">
        <f t="shared" si="488"/>
        <v>0</v>
      </c>
      <c r="AW543" s="222"/>
      <c r="AX543" s="222"/>
      <c r="AY543" s="222"/>
      <c r="AZ543" s="145">
        <f t="shared" si="422"/>
        <v>0</v>
      </c>
      <c r="BA543" s="145">
        <f t="shared" si="423"/>
        <v>0</v>
      </c>
      <c r="BB543" s="131"/>
      <c r="BC543" s="131"/>
    </row>
    <row r="544" spans="1:55" s="132" customFormat="1" ht="15.75">
      <c r="A544" s="170" t="s">
        <v>745</v>
      </c>
      <c r="B544" s="158" t="s">
        <v>746</v>
      </c>
      <c r="C544" s="171"/>
      <c r="D544" s="171">
        <v>0</v>
      </c>
      <c r="E544" s="171">
        <v>0</v>
      </c>
      <c r="F544" s="158"/>
      <c r="G544" s="158"/>
      <c r="H544" s="155">
        <f t="shared" si="424"/>
        <v>0</v>
      </c>
      <c r="I544" s="180">
        <f t="shared" si="424"/>
        <v>0</v>
      </c>
      <c r="J544" s="221">
        <f t="shared" si="476"/>
        <v>0</v>
      </c>
      <c r="K544" s="158"/>
      <c r="L544" s="158"/>
      <c r="M544" s="158"/>
      <c r="N544" s="199"/>
      <c r="O544" s="199"/>
      <c r="P544" s="236"/>
      <c r="Q544" s="236"/>
      <c r="R544" s="236"/>
      <c r="S544" s="236"/>
      <c r="T544" s="236"/>
      <c r="U544" s="236"/>
      <c r="V544" s="236"/>
      <c r="W544" s="236"/>
      <c r="X544" s="236"/>
      <c r="Y544" s="236"/>
      <c r="Z544" s="236"/>
      <c r="AA544" s="236"/>
      <c r="AB544" s="236"/>
      <c r="AC544" s="236">
        <f>O544-Q544-W544</f>
        <v>0</v>
      </c>
      <c r="AD544" s="236"/>
      <c r="AE544" s="236"/>
      <c r="AF544" s="236"/>
      <c r="AG544" s="236"/>
      <c r="AH544" s="236"/>
      <c r="AI544" s="236">
        <f>O544-W544-AC544</f>
        <v>0</v>
      </c>
      <c r="AJ544" s="236"/>
      <c r="AK544" s="236"/>
      <c r="AL544" s="236"/>
      <c r="AM544" s="236"/>
      <c r="AN544" s="236"/>
      <c r="AO544" s="236"/>
      <c r="AP544" s="236"/>
      <c r="AQ544" s="236"/>
      <c r="AR544" s="236"/>
      <c r="AS544" s="236"/>
      <c r="AT544" s="236"/>
      <c r="AU544" s="222"/>
      <c r="AV544" s="131">
        <f t="shared" si="488"/>
        <v>0</v>
      </c>
      <c r="AW544" s="222"/>
      <c r="AX544" s="222"/>
      <c r="AY544" s="222"/>
      <c r="AZ544" s="145">
        <f t="shared" si="422"/>
        <v>0</v>
      </c>
      <c r="BA544" s="145">
        <f t="shared" si="423"/>
        <v>0</v>
      </c>
      <c r="BB544" s="131"/>
      <c r="BC544" s="131"/>
    </row>
    <row r="545" spans="1:55" s="132" customFormat="1" ht="31.5">
      <c r="A545" s="170" t="s">
        <v>674</v>
      </c>
      <c r="B545" s="158" t="s">
        <v>717</v>
      </c>
      <c r="C545" s="171"/>
      <c r="D545" s="171">
        <v>0</v>
      </c>
      <c r="E545" s="171">
        <v>0</v>
      </c>
      <c r="F545" s="158"/>
      <c r="G545" s="158"/>
      <c r="H545" s="155">
        <f t="shared" si="424"/>
        <v>0</v>
      </c>
      <c r="I545" s="180">
        <f t="shared" si="424"/>
        <v>0</v>
      </c>
      <c r="J545" s="221">
        <f t="shared" si="476"/>
        <v>0</v>
      </c>
      <c r="K545" s="158"/>
      <c r="L545" s="158"/>
      <c r="M545" s="158"/>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1"/>
      <c r="AU545" s="222"/>
      <c r="AV545" s="131">
        <f t="shared" si="488"/>
        <v>0</v>
      </c>
      <c r="AW545" s="222"/>
      <c r="AX545" s="222"/>
      <c r="AY545" s="222"/>
      <c r="AZ545" s="145">
        <f t="shared" si="422"/>
        <v>0</v>
      </c>
      <c r="BA545" s="145">
        <f t="shared" si="423"/>
        <v>0</v>
      </c>
      <c r="BB545" s="131"/>
      <c r="BC545" s="131"/>
    </row>
    <row r="546" spans="1:55" s="132" customFormat="1" ht="15.75">
      <c r="A546" s="261" t="s">
        <v>674</v>
      </c>
      <c r="B546" s="262" t="s">
        <v>616</v>
      </c>
      <c r="C546" s="171"/>
      <c r="D546" s="171">
        <v>0</v>
      </c>
      <c r="E546" s="171">
        <v>0</v>
      </c>
      <c r="F546" s="158"/>
      <c r="G546" s="158"/>
      <c r="H546" s="155">
        <f t="shared" si="424"/>
        <v>0</v>
      </c>
      <c r="I546" s="180">
        <f t="shared" si="424"/>
        <v>0</v>
      </c>
      <c r="J546" s="221">
        <f t="shared" si="476"/>
        <v>0</v>
      </c>
      <c r="K546" s="158"/>
      <c r="L546" s="158"/>
      <c r="M546" s="158"/>
      <c r="N546" s="199"/>
      <c r="O546" s="199"/>
      <c r="P546" s="236"/>
      <c r="Q546" s="236"/>
      <c r="R546" s="236"/>
      <c r="S546" s="236"/>
      <c r="T546" s="236"/>
      <c r="U546" s="236"/>
      <c r="V546" s="236"/>
      <c r="W546" s="236"/>
      <c r="X546" s="236"/>
      <c r="Y546" s="236"/>
      <c r="Z546" s="236"/>
      <c r="AA546" s="236"/>
      <c r="AB546" s="236"/>
      <c r="AC546" s="236"/>
      <c r="AD546" s="236"/>
      <c r="AE546" s="236"/>
      <c r="AF546" s="236"/>
      <c r="AG546" s="236"/>
      <c r="AH546" s="236"/>
      <c r="AI546" s="236"/>
      <c r="AJ546" s="236"/>
      <c r="AK546" s="236"/>
      <c r="AL546" s="236"/>
      <c r="AM546" s="236"/>
      <c r="AN546" s="236"/>
      <c r="AO546" s="236"/>
      <c r="AP546" s="236"/>
      <c r="AQ546" s="236"/>
      <c r="AR546" s="236"/>
      <c r="AS546" s="236"/>
      <c r="AT546" s="236"/>
      <c r="AU546" s="222"/>
      <c r="AV546" s="131">
        <f t="shared" si="488"/>
        <v>0</v>
      </c>
      <c r="AW546" s="222"/>
      <c r="AX546" s="222"/>
      <c r="AY546" s="222"/>
      <c r="AZ546" s="145">
        <f t="shared" si="422"/>
        <v>0</v>
      </c>
      <c r="BA546" s="145">
        <f t="shared" si="423"/>
        <v>0</v>
      </c>
      <c r="BB546" s="131"/>
      <c r="BC546" s="131"/>
    </row>
    <row r="547" spans="1:55" s="132" customFormat="1" ht="31.5">
      <c r="A547" s="170" t="s">
        <v>747</v>
      </c>
      <c r="B547" s="158" t="s">
        <v>748</v>
      </c>
      <c r="C547" s="171"/>
      <c r="D547" s="171">
        <v>0</v>
      </c>
      <c r="E547" s="171">
        <v>0</v>
      </c>
      <c r="F547" s="158"/>
      <c r="G547" s="158"/>
      <c r="H547" s="155">
        <f t="shared" si="424"/>
        <v>0</v>
      </c>
      <c r="I547" s="180">
        <f t="shared" si="424"/>
        <v>0</v>
      </c>
      <c r="J547" s="221">
        <f t="shared" si="476"/>
        <v>0</v>
      </c>
      <c r="K547" s="158"/>
      <c r="L547" s="158"/>
      <c r="M547" s="158"/>
      <c r="N547" s="199">
        <v>0</v>
      </c>
      <c r="O547" s="236"/>
      <c r="P547" s="236"/>
      <c r="Q547" s="236"/>
      <c r="R547" s="236"/>
      <c r="S547" s="236"/>
      <c r="T547" s="236"/>
      <c r="U547" s="236"/>
      <c r="V547" s="236"/>
      <c r="W547" s="236"/>
      <c r="X547" s="236"/>
      <c r="Y547" s="236"/>
      <c r="Z547" s="236"/>
      <c r="AA547" s="236"/>
      <c r="AB547" s="236"/>
      <c r="AC547" s="236">
        <f>O547-Q547-W547</f>
        <v>0</v>
      </c>
      <c r="AD547" s="236"/>
      <c r="AE547" s="236"/>
      <c r="AF547" s="236"/>
      <c r="AG547" s="236"/>
      <c r="AH547" s="236"/>
      <c r="AI547" s="236">
        <f>O547-W547-AC547</f>
        <v>0</v>
      </c>
      <c r="AJ547" s="236"/>
      <c r="AK547" s="236"/>
      <c r="AL547" s="236"/>
      <c r="AM547" s="236"/>
      <c r="AN547" s="236"/>
      <c r="AO547" s="236"/>
      <c r="AP547" s="236"/>
      <c r="AQ547" s="236"/>
      <c r="AR547" s="236"/>
      <c r="AS547" s="236"/>
      <c r="AT547" s="236"/>
      <c r="AU547" s="222"/>
      <c r="AV547" s="131">
        <f t="shared" si="488"/>
        <v>0</v>
      </c>
      <c r="AW547" s="222"/>
      <c r="AX547" s="222"/>
      <c r="AY547" s="222"/>
      <c r="AZ547" s="145">
        <f t="shared" si="422"/>
        <v>0</v>
      </c>
      <c r="BA547" s="145">
        <f t="shared" si="423"/>
        <v>0</v>
      </c>
      <c r="BB547" s="131"/>
      <c r="BC547" s="131"/>
    </row>
    <row r="548" spans="1:55" s="132" customFormat="1" ht="31.5">
      <c r="A548" s="170" t="s">
        <v>749</v>
      </c>
      <c r="B548" s="158" t="s">
        <v>750</v>
      </c>
      <c r="C548" s="171"/>
      <c r="D548" s="171">
        <v>0</v>
      </c>
      <c r="E548" s="171">
        <v>0</v>
      </c>
      <c r="F548" s="158"/>
      <c r="G548" s="158"/>
      <c r="H548" s="155">
        <f t="shared" si="424"/>
        <v>0</v>
      </c>
      <c r="I548" s="180">
        <f>L548+O548</f>
        <v>0</v>
      </c>
      <c r="J548" s="221">
        <f t="shared" si="476"/>
        <v>0</v>
      </c>
      <c r="K548" s="158"/>
      <c r="L548" s="158"/>
      <c r="M548" s="158"/>
      <c r="N548" s="199">
        <v>0</v>
      </c>
      <c r="O548" s="236"/>
      <c r="P548" s="236"/>
      <c r="Q548" s="236"/>
      <c r="R548" s="236"/>
      <c r="S548" s="236"/>
      <c r="T548" s="236"/>
      <c r="U548" s="236"/>
      <c r="V548" s="236"/>
      <c r="W548" s="236"/>
      <c r="X548" s="236"/>
      <c r="Y548" s="236"/>
      <c r="Z548" s="236"/>
      <c r="AA548" s="236"/>
      <c r="AB548" s="236"/>
      <c r="AC548" s="236">
        <f>O548-Q548-W548</f>
        <v>0</v>
      </c>
      <c r="AD548" s="236"/>
      <c r="AE548" s="236"/>
      <c r="AF548" s="236"/>
      <c r="AG548" s="236"/>
      <c r="AH548" s="236"/>
      <c r="AI548" s="236">
        <f>O548-W548-AC548</f>
        <v>0</v>
      </c>
      <c r="AJ548" s="236"/>
      <c r="AK548" s="236"/>
      <c r="AL548" s="236"/>
      <c r="AM548" s="236"/>
      <c r="AN548" s="236"/>
      <c r="AO548" s="236"/>
      <c r="AP548" s="236"/>
      <c r="AQ548" s="236"/>
      <c r="AR548" s="236"/>
      <c r="AS548" s="236"/>
      <c r="AT548" s="236"/>
      <c r="AU548" s="222"/>
      <c r="AV548" s="131">
        <f t="shared" si="488"/>
        <v>0</v>
      </c>
      <c r="AW548" s="222"/>
      <c r="AX548" s="222"/>
      <c r="AY548" s="222"/>
      <c r="AZ548" s="145">
        <f t="shared" si="422"/>
        <v>0</v>
      </c>
      <c r="BA548" s="145">
        <f t="shared" si="423"/>
        <v>0</v>
      </c>
      <c r="BB548" s="131"/>
      <c r="BC548" s="131"/>
    </row>
    <row r="549" spans="1:55" s="257" customFormat="1" ht="31.5">
      <c r="A549" s="250" t="s">
        <v>78</v>
      </c>
      <c r="B549" s="251" t="s">
        <v>692</v>
      </c>
      <c r="C549" s="252"/>
      <c r="D549" s="253">
        <f>D550</f>
        <v>90658</v>
      </c>
      <c r="E549" s="253">
        <f>E550</f>
        <v>33158</v>
      </c>
      <c r="F549" s="251"/>
      <c r="G549" s="251"/>
      <c r="H549" s="253">
        <f>K549+N549</f>
        <v>90658</v>
      </c>
      <c r="I549" s="252">
        <f t="shared" ref="I549:J594" si="497">L549+O549</f>
        <v>33158</v>
      </c>
      <c r="J549" s="252">
        <f t="shared" si="476"/>
        <v>57500</v>
      </c>
      <c r="K549" s="253">
        <f t="shared" ref="K549:M549" si="498">K550</f>
        <v>90658</v>
      </c>
      <c r="L549" s="253">
        <f t="shared" si="498"/>
        <v>33158</v>
      </c>
      <c r="M549" s="253">
        <f t="shared" si="498"/>
        <v>57500</v>
      </c>
      <c r="N549" s="253">
        <f>N550</f>
        <v>0</v>
      </c>
      <c r="O549" s="253">
        <f t="shared" ref="O549:AT549" si="499">O550</f>
        <v>0</v>
      </c>
      <c r="P549" s="253">
        <f t="shared" si="499"/>
        <v>0</v>
      </c>
      <c r="Q549" s="253">
        <f t="shared" si="499"/>
        <v>33158</v>
      </c>
      <c r="R549" s="253">
        <f t="shared" si="499"/>
        <v>33158</v>
      </c>
      <c r="S549" s="253">
        <f t="shared" si="499"/>
        <v>0</v>
      </c>
      <c r="T549" s="253">
        <f t="shared" si="499"/>
        <v>0</v>
      </c>
      <c r="U549" s="253">
        <f t="shared" si="499"/>
        <v>0</v>
      </c>
      <c r="V549" s="253">
        <f t="shared" si="499"/>
        <v>0</v>
      </c>
      <c r="W549" s="253">
        <f>W550</f>
        <v>0</v>
      </c>
      <c r="X549" s="253">
        <f t="shared" si="499"/>
        <v>0</v>
      </c>
      <c r="Y549" s="253">
        <f t="shared" si="499"/>
        <v>0</v>
      </c>
      <c r="Z549" s="253">
        <f t="shared" si="499"/>
        <v>34258</v>
      </c>
      <c r="AA549" s="253">
        <f t="shared" si="499"/>
        <v>34258</v>
      </c>
      <c r="AB549" s="253">
        <f t="shared" si="499"/>
        <v>0</v>
      </c>
      <c r="AC549" s="253">
        <f t="shared" si="499"/>
        <v>0</v>
      </c>
      <c r="AD549" s="253">
        <f t="shared" si="499"/>
        <v>0</v>
      </c>
      <c r="AE549" s="253">
        <f t="shared" si="499"/>
        <v>0</v>
      </c>
      <c r="AF549" s="253">
        <f t="shared" si="499"/>
        <v>23242</v>
      </c>
      <c r="AG549" s="253">
        <f t="shared" si="499"/>
        <v>23242</v>
      </c>
      <c r="AH549" s="253">
        <f t="shared" si="499"/>
        <v>0</v>
      </c>
      <c r="AI549" s="253">
        <f t="shared" si="499"/>
        <v>0</v>
      </c>
      <c r="AJ549" s="253">
        <f t="shared" si="499"/>
        <v>0</v>
      </c>
      <c r="AK549" s="253">
        <f t="shared" si="499"/>
        <v>0</v>
      </c>
      <c r="AL549" s="253">
        <f t="shared" si="499"/>
        <v>0</v>
      </c>
      <c r="AM549" s="253">
        <f t="shared" si="499"/>
        <v>0</v>
      </c>
      <c r="AN549" s="253">
        <f t="shared" si="499"/>
        <v>0</v>
      </c>
      <c r="AO549" s="253">
        <f t="shared" si="499"/>
        <v>0</v>
      </c>
      <c r="AP549" s="253">
        <f t="shared" si="499"/>
        <v>0</v>
      </c>
      <c r="AQ549" s="253">
        <f t="shared" si="499"/>
        <v>0</v>
      </c>
      <c r="AR549" s="253">
        <f t="shared" si="499"/>
        <v>0</v>
      </c>
      <c r="AS549" s="253">
        <f t="shared" si="499"/>
        <v>0</v>
      </c>
      <c r="AT549" s="253">
        <f t="shared" si="499"/>
        <v>0</v>
      </c>
      <c r="AU549" s="255"/>
      <c r="AV549" s="256">
        <f t="shared" si="488"/>
        <v>0</v>
      </c>
      <c r="AW549" s="255"/>
      <c r="AX549" s="255"/>
      <c r="AY549" s="255"/>
      <c r="AZ549" s="145">
        <f t="shared" si="422"/>
        <v>0</v>
      </c>
      <c r="BA549" s="145">
        <f t="shared" si="423"/>
        <v>0</v>
      </c>
      <c r="BB549" s="256"/>
      <c r="BC549" s="256"/>
    </row>
    <row r="550" spans="1:55" s="161" customFormat="1" ht="15.75">
      <c r="A550" s="170" t="s">
        <v>751</v>
      </c>
      <c r="B550" s="271" t="s">
        <v>752</v>
      </c>
      <c r="C550" s="272"/>
      <c r="D550" s="221">
        <f t="shared" ref="D550:E550" si="500">D551+D556</f>
        <v>90658</v>
      </c>
      <c r="E550" s="221">
        <f t="shared" si="500"/>
        <v>33158</v>
      </c>
      <c r="F550" s="271"/>
      <c r="G550" s="271"/>
      <c r="H550" s="221">
        <f>K550+N550</f>
        <v>90658</v>
      </c>
      <c r="I550" s="221">
        <f t="shared" si="497"/>
        <v>33158</v>
      </c>
      <c r="J550" s="221">
        <f t="shared" si="476"/>
        <v>57500</v>
      </c>
      <c r="K550" s="221">
        <f t="shared" ref="K550:AT550" si="501">K551+K556</f>
        <v>90658</v>
      </c>
      <c r="L550" s="221">
        <f t="shared" si="501"/>
        <v>33158</v>
      </c>
      <c r="M550" s="221">
        <f t="shared" si="501"/>
        <v>57500</v>
      </c>
      <c r="N550" s="221">
        <f t="shared" si="501"/>
        <v>0</v>
      </c>
      <c r="O550" s="221">
        <f t="shared" si="501"/>
        <v>0</v>
      </c>
      <c r="P550" s="221">
        <f t="shared" si="501"/>
        <v>0</v>
      </c>
      <c r="Q550" s="221">
        <f>Q551+Q556</f>
        <v>33158</v>
      </c>
      <c r="R550" s="221">
        <f t="shared" ref="R550:AN550" si="502">R551+R556</f>
        <v>33158</v>
      </c>
      <c r="S550" s="221">
        <f t="shared" si="502"/>
        <v>0</v>
      </c>
      <c r="T550" s="221">
        <f t="shared" si="502"/>
        <v>0</v>
      </c>
      <c r="U550" s="221">
        <f t="shared" si="502"/>
        <v>0</v>
      </c>
      <c r="V550" s="221">
        <f t="shared" si="502"/>
        <v>0</v>
      </c>
      <c r="W550" s="221">
        <f t="shared" si="502"/>
        <v>0</v>
      </c>
      <c r="X550" s="221">
        <f t="shared" si="502"/>
        <v>0</v>
      </c>
      <c r="Y550" s="221">
        <f t="shared" si="502"/>
        <v>0</v>
      </c>
      <c r="Z550" s="221">
        <f t="shared" si="502"/>
        <v>34258</v>
      </c>
      <c r="AA550" s="221">
        <f t="shared" si="502"/>
        <v>34258</v>
      </c>
      <c r="AB550" s="221">
        <f t="shared" si="502"/>
        <v>0</v>
      </c>
      <c r="AC550" s="221">
        <f t="shared" si="502"/>
        <v>0</v>
      </c>
      <c r="AD550" s="221">
        <f t="shared" si="502"/>
        <v>0</v>
      </c>
      <c r="AE550" s="221">
        <f t="shared" si="502"/>
        <v>0</v>
      </c>
      <c r="AF550" s="221">
        <f t="shared" si="502"/>
        <v>23242</v>
      </c>
      <c r="AG550" s="221">
        <f t="shared" si="502"/>
        <v>23242</v>
      </c>
      <c r="AH550" s="221">
        <f t="shared" si="502"/>
        <v>0</v>
      </c>
      <c r="AI550" s="221">
        <f t="shared" si="502"/>
        <v>0</v>
      </c>
      <c r="AJ550" s="221">
        <f t="shared" si="502"/>
        <v>0</v>
      </c>
      <c r="AK550" s="221">
        <f t="shared" si="502"/>
        <v>0</v>
      </c>
      <c r="AL550" s="221">
        <f t="shared" si="502"/>
        <v>0</v>
      </c>
      <c r="AM550" s="221">
        <f t="shared" si="502"/>
        <v>0</v>
      </c>
      <c r="AN550" s="221">
        <f t="shared" si="502"/>
        <v>0</v>
      </c>
      <c r="AO550" s="221">
        <f t="shared" si="501"/>
        <v>0</v>
      </c>
      <c r="AP550" s="221">
        <f t="shared" si="501"/>
        <v>0</v>
      </c>
      <c r="AQ550" s="221">
        <f t="shared" si="501"/>
        <v>0</v>
      </c>
      <c r="AR550" s="221">
        <f t="shared" si="501"/>
        <v>0</v>
      </c>
      <c r="AS550" s="221">
        <f t="shared" si="501"/>
        <v>0</v>
      </c>
      <c r="AT550" s="221">
        <f t="shared" si="501"/>
        <v>0</v>
      </c>
      <c r="AU550" s="242"/>
      <c r="AV550" s="160">
        <f t="shared" si="488"/>
        <v>0</v>
      </c>
      <c r="AW550" s="273"/>
      <c r="AX550" s="273"/>
      <c r="AY550" s="242"/>
      <c r="AZ550" s="145">
        <f t="shared" si="422"/>
        <v>0</v>
      </c>
      <c r="BA550" s="145">
        <f t="shared" si="423"/>
        <v>0</v>
      </c>
      <c r="BB550" s="160"/>
      <c r="BC550" s="160"/>
    </row>
    <row r="551" spans="1:55" s="161" customFormat="1" ht="31.5">
      <c r="A551" s="170" t="s">
        <v>612</v>
      </c>
      <c r="B551" s="158" t="s">
        <v>717</v>
      </c>
      <c r="C551" s="171"/>
      <c r="D551" s="221">
        <f t="shared" ref="D551:E551" si="503">D552</f>
        <v>33158</v>
      </c>
      <c r="E551" s="221">
        <f t="shared" si="503"/>
        <v>33158</v>
      </c>
      <c r="F551" s="158"/>
      <c r="G551" s="158"/>
      <c r="H551" s="221">
        <f>K551+N551</f>
        <v>33158</v>
      </c>
      <c r="I551" s="221">
        <f t="shared" si="497"/>
        <v>12000</v>
      </c>
      <c r="J551" s="221">
        <f t="shared" si="476"/>
        <v>21158</v>
      </c>
      <c r="K551" s="221">
        <f t="shared" ref="K551:P551" si="504">K552</f>
        <v>33158</v>
      </c>
      <c r="L551" s="221">
        <f t="shared" si="504"/>
        <v>12000</v>
      </c>
      <c r="M551" s="221">
        <f t="shared" si="504"/>
        <v>21158</v>
      </c>
      <c r="N551" s="221">
        <f t="shared" si="504"/>
        <v>0</v>
      </c>
      <c r="O551" s="221">
        <f t="shared" si="504"/>
        <v>0</v>
      </c>
      <c r="P551" s="221">
        <f t="shared" si="504"/>
        <v>0</v>
      </c>
      <c r="Q551" s="221">
        <f>Q552</f>
        <v>12000</v>
      </c>
      <c r="R551" s="221">
        <f t="shared" ref="R551:AT551" si="505">R552</f>
        <v>12000</v>
      </c>
      <c r="S551" s="221">
        <f t="shared" si="505"/>
        <v>0</v>
      </c>
      <c r="T551" s="221">
        <f t="shared" si="505"/>
        <v>0</v>
      </c>
      <c r="U551" s="221">
        <f t="shared" si="505"/>
        <v>0</v>
      </c>
      <c r="V551" s="221">
        <f t="shared" si="505"/>
        <v>0</v>
      </c>
      <c r="W551" s="221">
        <f t="shared" si="505"/>
        <v>0</v>
      </c>
      <c r="X551" s="221">
        <f t="shared" si="505"/>
        <v>0</v>
      </c>
      <c r="Y551" s="221">
        <f t="shared" si="505"/>
        <v>0</v>
      </c>
      <c r="Z551" s="221">
        <f t="shared" si="505"/>
        <v>15258</v>
      </c>
      <c r="AA551" s="221">
        <f t="shared" si="505"/>
        <v>15258</v>
      </c>
      <c r="AB551" s="221">
        <f t="shared" si="505"/>
        <v>0</v>
      </c>
      <c r="AC551" s="221">
        <f t="shared" si="505"/>
        <v>0</v>
      </c>
      <c r="AD551" s="221">
        <f t="shared" si="505"/>
        <v>0</v>
      </c>
      <c r="AE551" s="221">
        <f t="shared" si="505"/>
        <v>0</v>
      </c>
      <c r="AF551" s="221">
        <f t="shared" si="505"/>
        <v>5900</v>
      </c>
      <c r="AG551" s="221">
        <f t="shared" si="505"/>
        <v>5900</v>
      </c>
      <c r="AH551" s="221">
        <f t="shared" si="505"/>
        <v>0</v>
      </c>
      <c r="AI551" s="221">
        <f t="shared" si="505"/>
        <v>0</v>
      </c>
      <c r="AJ551" s="221">
        <f t="shared" si="505"/>
        <v>0</v>
      </c>
      <c r="AK551" s="221">
        <f t="shared" si="505"/>
        <v>0</v>
      </c>
      <c r="AL551" s="221">
        <f t="shared" si="505"/>
        <v>0</v>
      </c>
      <c r="AM551" s="221">
        <f t="shared" si="505"/>
        <v>0</v>
      </c>
      <c r="AN551" s="221">
        <f t="shared" si="505"/>
        <v>0</v>
      </c>
      <c r="AO551" s="221">
        <f t="shared" si="505"/>
        <v>0</v>
      </c>
      <c r="AP551" s="221">
        <f t="shared" si="505"/>
        <v>0</v>
      </c>
      <c r="AQ551" s="221">
        <f t="shared" si="505"/>
        <v>0</v>
      </c>
      <c r="AR551" s="221">
        <f t="shared" si="505"/>
        <v>0</v>
      </c>
      <c r="AS551" s="221">
        <f t="shared" si="505"/>
        <v>0</v>
      </c>
      <c r="AT551" s="221">
        <f t="shared" si="505"/>
        <v>0</v>
      </c>
      <c r="AU551" s="242"/>
      <c r="AV551" s="160">
        <f t="shared" si="488"/>
        <v>0</v>
      </c>
      <c r="AW551" s="242"/>
      <c r="AX551" s="242"/>
      <c r="AY551" s="242"/>
      <c r="AZ551" s="145">
        <f t="shared" ref="AZ551:AZ614" si="506">H551-K551-N551</f>
        <v>0</v>
      </c>
      <c r="BA551" s="145">
        <f t="shared" ref="BA551:BA614" si="507">L551-R551-X551-AD551-AJ551</f>
        <v>0</v>
      </c>
      <c r="BB551" s="160"/>
      <c r="BC551" s="160"/>
    </row>
    <row r="552" spans="1:55" s="161" customFormat="1" ht="15.75">
      <c r="A552" s="170" t="s">
        <v>674</v>
      </c>
      <c r="B552" s="158" t="s">
        <v>718</v>
      </c>
      <c r="C552" s="171"/>
      <c r="D552" s="221">
        <f>SUM(D553:D555)</f>
        <v>33158</v>
      </c>
      <c r="E552" s="221">
        <f t="shared" ref="E552" si="508">SUM(E553:E555)</f>
        <v>33158</v>
      </c>
      <c r="F552" s="158"/>
      <c r="G552" s="158"/>
      <c r="H552" s="221">
        <f>K552+N552</f>
        <v>33158</v>
      </c>
      <c r="I552" s="221">
        <f t="shared" si="497"/>
        <v>12000</v>
      </c>
      <c r="J552" s="221">
        <f t="shared" si="476"/>
        <v>21158</v>
      </c>
      <c r="K552" s="221">
        <f t="shared" ref="K552:AT552" si="509">SUM(K553:K555)</f>
        <v>33158</v>
      </c>
      <c r="L552" s="221">
        <f t="shared" si="509"/>
        <v>12000</v>
      </c>
      <c r="M552" s="221">
        <f t="shared" si="509"/>
        <v>21158</v>
      </c>
      <c r="N552" s="221">
        <f t="shared" si="509"/>
        <v>0</v>
      </c>
      <c r="O552" s="221">
        <f t="shared" si="509"/>
        <v>0</v>
      </c>
      <c r="P552" s="221">
        <f t="shared" si="509"/>
        <v>0</v>
      </c>
      <c r="Q552" s="221">
        <f>SUM(Q553:Q555)</f>
        <v>12000</v>
      </c>
      <c r="R552" s="221">
        <f t="shared" ref="R552:AN552" si="510">SUM(R553:R555)</f>
        <v>12000</v>
      </c>
      <c r="S552" s="221">
        <f t="shared" si="510"/>
        <v>0</v>
      </c>
      <c r="T552" s="221">
        <f t="shared" si="510"/>
        <v>0</v>
      </c>
      <c r="U552" s="221">
        <f t="shared" si="510"/>
        <v>0</v>
      </c>
      <c r="V552" s="221">
        <f t="shared" si="510"/>
        <v>0</v>
      </c>
      <c r="W552" s="221">
        <f t="shared" si="510"/>
        <v>0</v>
      </c>
      <c r="X552" s="221">
        <f t="shared" si="510"/>
        <v>0</v>
      </c>
      <c r="Y552" s="221">
        <f t="shared" si="510"/>
        <v>0</v>
      </c>
      <c r="Z552" s="221">
        <f t="shared" si="510"/>
        <v>15258</v>
      </c>
      <c r="AA552" s="221">
        <f t="shared" si="510"/>
        <v>15258</v>
      </c>
      <c r="AB552" s="221">
        <f t="shared" si="510"/>
        <v>0</v>
      </c>
      <c r="AC552" s="221">
        <f t="shared" si="510"/>
        <v>0</v>
      </c>
      <c r="AD552" s="221">
        <f t="shared" si="510"/>
        <v>0</v>
      </c>
      <c r="AE552" s="221">
        <f t="shared" si="510"/>
        <v>0</v>
      </c>
      <c r="AF552" s="221">
        <f t="shared" si="510"/>
        <v>5900</v>
      </c>
      <c r="AG552" s="221">
        <f t="shared" si="510"/>
        <v>5900</v>
      </c>
      <c r="AH552" s="221">
        <f t="shared" si="510"/>
        <v>0</v>
      </c>
      <c r="AI552" s="221">
        <f t="shared" si="510"/>
        <v>0</v>
      </c>
      <c r="AJ552" s="221">
        <f t="shared" si="510"/>
        <v>0</v>
      </c>
      <c r="AK552" s="221">
        <f t="shared" si="510"/>
        <v>0</v>
      </c>
      <c r="AL552" s="221">
        <f t="shared" si="510"/>
        <v>0</v>
      </c>
      <c r="AM552" s="221">
        <f t="shared" si="510"/>
        <v>0</v>
      </c>
      <c r="AN552" s="221">
        <f t="shared" si="510"/>
        <v>0</v>
      </c>
      <c r="AO552" s="221">
        <f t="shared" si="509"/>
        <v>0</v>
      </c>
      <c r="AP552" s="221">
        <f t="shared" si="509"/>
        <v>0</v>
      </c>
      <c r="AQ552" s="221">
        <f t="shared" si="509"/>
        <v>0</v>
      </c>
      <c r="AR552" s="221">
        <f t="shared" si="509"/>
        <v>0</v>
      </c>
      <c r="AS552" s="221">
        <f t="shared" si="509"/>
        <v>0</v>
      </c>
      <c r="AT552" s="221">
        <f t="shared" si="509"/>
        <v>0</v>
      </c>
      <c r="AU552" s="242"/>
      <c r="AV552" s="160">
        <f t="shared" si="488"/>
        <v>0</v>
      </c>
      <c r="AW552" s="242">
        <f>33158-32500</f>
        <v>658</v>
      </c>
      <c r="AX552" s="242"/>
      <c r="AY552" s="242"/>
      <c r="AZ552" s="145">
        <f t="shared" si="506"/>
        <v>0</v>
      </c>
      <c r="BA552" s="145">
        <f t="shared" si="507"/>
        <v>0</v>
      </c>
      <c r="BB552" s="160"/>
      <c r="BC552" s="160"/>
    </row>
    <row r="553" spans="1:55" s="218" customFormat="1" ht="31.5">
      <c r="A553" s="226" t="s">
        <v>20</v>
      </c>
      <c r="B553" s="216" t="s">
        <v>753</v>
      </c>
      <c r="C553" s="216" t="s">
        <v>754</v>
      </c>
      <c r="D553" s="217">
        <v>9600</v>
      </c>
      <c r="E553" s="217">
        <v>9600</v>
      </c>
      <c r="F553" s="274"/>
      <c r="G553" s="274"/>
      <c r="H553" s="217">
        <f>K553+N553</f>
        <v>9600</v>
      </c>
      <c r="I553" s="217">
        <f t="shared" si="497"/>
        <v>4000</v>
      </c>
      <c r="J553" s="230">
        <f t="shared" si="476"/>
        <v>5600</v>
      </c>
      <c r="K553" s="217">
        <f>L553+M553</f>
        <v>9600</v>
      </c>
      <c r="L553" s="230">
        <v>4000</v>
      </c>
      <c r="M553" s="217">
        <v>5600</v>
      </c>
      <c r="N553" s="230">
        <f>O553+P553</f>
        <v>0</v>
      </c>
      <c r="O553" s="230"/>
      <c r="P553" s="275"/>
      <c r="Q553" s="230">
        <v>4000</v>
      </c>
      <c r="R553" s="230">
        <f>Q553</f>
        <v>4000</v>
      </c>
      <c r="S553" s="230"/>
      <c r="T553" s="275"/>
      <c r="U553" s="275"/>
      <c r="V553" s="275"/>
      <c r="W553" s="230"/>
      <c r="X553" s="230"/>
      <c r="Y553" s="230"/>
      <c r="Z553" s="230">
        <f>M553-T553</f>
        <v>5600</v>
      </c>
      <c r="AA553" s="230">
        <f>Z553</f>
        <v>5600</v>
      </c>
      <c r="AB553" s="275"/>
      <c r="AC553" s="275"/>
      <c r="AD553" s="275"/>
      <c r="AE553" s="275"/>
      <c r="AF553" s="275"/>
      <c r="AG553" s="275"/>
      <c r="AH553" s="275"/>
      <c r="AI553" s="275"/>
      <c r="AJ553" s="275"/>
      <c r="AK553" s="275"/>
      <c r="AL553" s="275"/>
      <c r="AM553" s="275"/>
      <c r="AN553" s="275"/>
      <c r="AO553" s="275"/>
      <c r="AP553" s="275"/>
      <c r="AQ553" s="275"/>
      <c r="AR553" s="275"/>
      <c r="AS553" s="275"/>
      <c r="AT553" s="275"/>
      <c r="AU553" s="219"/>
      <c r="AV553" s="218">
        <f t="shared" si="488"/>
        <v>0</v>
      </c>
      <c r="AW553" s="219"/>
      <c r="AX553" s="219"/>
      <c r="AY553" s="219"/>
      <c r="AZ553" s="220">
        <f t="shared" si="506"/>
        <v>0</v>
      </c>
      <c r="BA553" s="220">
        <f t="shared" si="507"/>
        <v>0</v>
      </c>
    </row>
    <row r="554" spans="1:55" s="218" customFormat="1" ht="31.5">
      <c r="A554" s="226" t="s">
        <v>48</v>
      </c>
      <c r="B554" s="216" t="s">
        <v>755</v>
      </c>
      <c r="C554" s="216" t="s">
        <v>756</v>
      </c>
      <c r="D554" s="217">
        <v>14900</v>
      </c>
      <c r="E554" s="217">
        <v>14900</v>
      </c>
      <c r="F554" s="274"/>
      <c r="G554" s="274"/>
      <c r="H554" s="217">
        <f t="shared" ref="H554:H617" si="511">K554+N554</f>
        <v>14900</v>
      </c>
      <c r="I554" s="217">
        <f t="shared" si="497"/>
        <v>4000</v>
      </c>
      <c r="J554" s="230">
        <f t="shared" si="476"/>
        <v>10900</v>
      </c>
      <c r="K554" s="217">
        <f t="shared" ref="K554" si="512">L554+M554</f>
        <v>14900</v>
      </c>
      <c r="L554" s="230">
        <v>4000</v>
      </c>
      <c r="M554" s="217">
        <v>10900</v>
      </c>
      <c r="N554" s="230">
        <f t="shared" ref="N554" si="513">O554+P554</f>
        <v>0</v>
      </c>
      <c r="O554" s="230"/>
      <c r="P554" s="275"/>
      <c r="Q554" s="230">
        <v>4000</v>
      </c>
      <c r="R554" s="230">
        <f>Q554</f>
        <v>4000</v>
      </c>
      <c r="S554" s="230"/>
      <c r="T554" s="275"/>
      <c r="U554" s="275"/>
      <c r="V554" s="275"/>
      <c r="W554" s="230"/>
      <c r="X554" s="230"/>
      <c r="Y554" s="230"/>
      <c r="Z554" s="230">
        <v>5000</v>
      </c>
      <c r="AA554" s="230">
        <f>Z554</f>
        <v>5000</v>
      </c>
      <c r="AB554" s="275"/>
      <c r="AC554" s="275"/>
      <c r="AD554" s="275"/>
      <c r="AE554" s="275"/>
      <c r="AF554" s="230">
        <f>M554-T554-Z554</f>
        <v>5900</v>
      </c>
      <c r="AG554" s="230">
        <f>AF554</f>
        <v>5900</v>
      </c>
      <c r="AH554" s="275"/>
      <c r="AI554" s="275"/>
      <c r="AJ554" s="275"/>
      <c r="AK554" s="275"/>
      <c r="AL554" s="275"/>
      <c r="AM554" s="275"/>
      <c r="AN554" s="275"/>
      <c r="AO554" s="275"/>
      <c r="AP554" s="275"/>
      <c r="AQ554" s="275"/>
      <c r="AR554" s="275"/>
      <c r="AS554" s="275"/>
      <c r="AT554" s="275"/>
      <c r="AU554" s="219"/>
      <c r="AV554" s="218">
        <f t="shared" si="488"/>
        <v>0</v>
      </c>
      <c r="AW554" s="219"/>
      <c r="AX554" s="219"/>
      <c r="AY554" s="219"/>
      <c r="AZ554" s="220">
        <f t="shared" si="506"/>
        <v>0</v>
      </c>
      <c r="BA554" s="220">
        <f>33158/8</f>
        <v>4144.75</v>
      </c>
    </row>
    <row r="555" spans="1:55" s="218" customFormat="1" ht="31.5">
      <c r="A555" s="226" t="s">
        <v>49</v>
      </c>
      <c r="B555" s="216" t="s">
        <v>757</v>
      </c>
      <c r="C555" s="216" t="s">
        <v>758</v>
      </c>
      <c r="D555" s="217">
        <v>8658</v>
      </c>
      <c r="E555" s="217">
        <v>8658</v>
      </c>
      <c r="F555" s="274"/>
      <c r="G555" s="274"/>
      <c r="H555" s="217">
        <f t="shared" si="511"/>
        <v>8658</v>
      </c>
      <c r="I555" s="217">
        <f t="shared" si="497"/>
        <v>4000</v>
      </c>
      <c r="J555" s="230">
        <f t="shared" si="476"/>
        <v>4658</v>
      </c>
      <c r="K555" s="217">
        <f>L555+M555</f>
        <v>8658</v>
      </c>
      <c r="L555" s="230">
        <v>4000</v>
      </c>
      <c r="M555" s="217">
        <v>4658</v>
      </c>
      <c r="N555" s="230">
        <f>O555+P555</f>
        <v>0</v>
      </c>
      <c r="O555" s="230"/>
      <c r="P555" s="275"/>
      <c r="Q555" s="230">
        <v>4000</v>
      </c>
      <c r="R555" s="230">
        <f t="shared" ref="R555" si="514">Q555</f>
        <v>4000</v>
      </c>
      <c r="S555" s="230"/>
      <c r="T555" s="275"/>
      <c r="U555" s="275"/>
      <c r="V555" s="275"/>
      <c r="W555" s="230">
        <f>I555-Q555</f>
        <v>0</v>
      </c>
      <c r="X555" s="230">
        <f t="shared" ref="X555" si="515">W555</f>
        <v>0</v>
      </c>
      <c r="Y555" s="230"/>
      <c r="Z555" s="230">
        <f>J555-U555</f>
        <v>4658</v>
      </c>
      <c r="AA555" s="230">
        <f>Z555</f>
        <v>4658</v>
      </c>
      <c r="AB555" s="275"/>
      <c r="AC555" s="275"/>
      <c r="AD555" s="275"/>
      <c r="AE555" s="275"/>
      <c r="AF555" s="275"/>
      <c r="AG555" s="275"/>
      <c r="AH555" s="275"/>
      <c r="AI555" s="275"/>
      <c r="AJ555" s="275"/>
      <c r="AK555" s="275"/>
      <c r="AL555" s="275"/>
      <c r="AM555" s="275"/>
      <c r="AN555" s="275"/>
      <c r="AO555" s="275"/>
      <c r="AP555" s="275"/>
      <c r="AQ555" s="275"/>
      <c r="AR555" s="275"/>
      <c r="AS555" s="275"/>
      <c r="AT555" s="275"/>
      <c r="AU555" s="219"/>
      <c r="AV555" s="218">
        <f t="shared" si="488"/>
        <v>0</v>
      </c>
      <c r="AW555" s="219"/>
      <c r="AX555" s="219"/>
      <c r="AY555" s="219"/>
      <c r="AZ555" s="220">
        <f t="shared" si="506"/>
        <v>0</v>
      </c>
      <c r="BA555" s="220">
        <f t="shared" si="507"/>
        <v>0</v>
      </c>
    </row>
    <row r="556" spans="1:55" s="161" customFormat="1" ht="15.75">
      <c r="A556" s="170" t="s">
        <v>615</v>
      </c>
      <c r="B556" s="158" t="s">
        <v>616</v>
      </c>
      <c r="C556" s="171"/>
      <c r="D556" s="221">
        <f>SUM(D557:D561)</f>
        <v>57500</v>
      </c>
      <c r="E556" s="171">
        <v>0</v>
      </c>
      <c r="F556" s="158"/>
      <c r="G556" s="158"/>
      <c r="H556" s="221">
        <f>SUM(H557:H561)</f>
        <v>57500</v>
      </c>
      <c r="I556" s="221">
        <f t="shared" ref="I556:M556" si="516">SUM(I557:I561)</f>
        <v>21158</v>
      </c>
      <c r="J556" s="221">
        <f t="shared" si="476"/>
        <v>36342</v>
      </c>
      <c r="K556" s="221">
        <f t="shared" si="516"/>
        <v>57500</v>
      </c>
      <c r="L556" s="221">
        <f t="shared" si="516"/>
        <v>21158</v>
      </c>
      <c r="M556" s="221">
        <f t="shared" si="516"/>
        <v>36342</v>
      </c>
      <c r="N556" s="221">
        <f>SUM(N557:N561)</f>
        <v>0</v>
      </c>
      <c r="O556" s="221">
        <f t="shared" ref="O556:P556" si="517">SUM(O557:O561)</f>
        <v>0</v>
      </c>
      <c r="P556" s="221">
        <f t="shared" si="517"/>
        <v>0</v>
      </c>
      <c r="Q556" s="221">
        <f>SUM(Q557:Q561)</f>
        <v>21158</v>
      </c>
      <c r="R556" s="221">
        <f t="shared" ref="R556:AT556" si="518">SUM(R557:R561)</f>
        <v>21158</v>
      </c>
      <c r="S556" s="221">
        <f t="shared" si="518"/>
        <v>0</v>
      </c>
      <c r="T556" s="221">
        <f t="shared" si="518"/>
        <v>0</v>
      </c>
      <c r="U556" s="221">
        <f t="shared" si="518"/>
        <v>0</v>
      </c>
      <c r="V556" s="221">
        <f t="shared" si="518"/>
        <v>0</v>
      </c>
      <c r="W556" s="221">
        <f t="shared" si="518"/>
        <v>0</v>
      </c>
      <c r="X556" s="221">
        <f t="shared" si="518"/>
        <v>0</v>
      </c>
      <c r="Y556" s="221">
        <f t="shared" si="518"/>
        <v>0</v>
      </c>
      <c r="Z556" s="221">
        <f t="shared" si="518"/>
        <v>19000</v>
      </c>
      <c r="AA556" s="221">
        <f t="shared" si="518"/>
        <v>19000</v>
      </c>
      <c r="AB556" s="221">
        <f t="shared" si="518"/>
        <v>0</v>
      </c>
      <c r="AC556" s="221">
        <f t="shared" si="518"/>
        <v>0</v>
      </c>
      <c r="AD556" s="221">
        <f t="shared" si="518"/>
        <v>0</v>
      </c>
      <c r="AE556" s="221">
        <f t="shared" si="518"/>
        <v>0</v>
      </c>
      <c r="AF556" s="221">
        <f t="shared" si="518"/>
        <v>17342</v>
      </c>
      <c r="AG556" s="221">
        <f t="shared" si="518"/>
        <v>17342</v>
      </c>
      <c r="AH556" s="221">
        <f t="shared" si="518"/>
        <v>0</v>
      </c>
      <c r="AI556" s="221">
        <f t="shared" si="518"/>
        <v>0</v>
      </c>
      <c r="AJ556" s="221">
        <f t="shared" si="518"/>
        <v>0</v>
      </c>
      <c r="AK556" s="221">
        <f t="shared" si="518"/>
        <v>0</v>
      </c>
      <c r="AL556" s="221">
        <f t="shared" si="518"/>
        <v>0</v>
      </c>
      <c r="AM556" s="221">
        <f t="shared" si="518"/>
        <v>0</v>
      </c>
      <c r="AN556" s="221">
        <f t="shared" si="518"/>
        <v>0</v>
      </c>
      <c r="AO556" s="221">
        <f t="shared" si="518"/>
        <v>0</v>
      </c>
      <c r="AP556" s="221">
        <f t="shared" si="518"/>
        <v>0</v>
      </c>
      <c r="AQ556" s="221">
        <f t="shared" si="518"/>
        <v>0</v>
      </c>
      <c r="AR556" s="221">
        <f t="shared" si="518"/>
        <v>0</v>
      </c>
      <c r="AS556" s="221">
        <f t="shared" si="518"/>
        <v>0</v>
      </c>
      <c r="AT556" s="221">
        <f t="shared" si="518"/>
        <v>0</v>
      </c>
      <c r="AU556" s="242"/>
      <c r="AV556" s="160">
        <f t="shared" si="488"/>
        <v>0</v>
      </c>
      <c r="AW556" s="242"/>
      <c r="AX556" s="242"/>
      <c r="AY556" s="242"/>
      <c r="AZ556" s="145">
        <f t="shared" si="506"/>
        <v>0</v>
      </c>
      <c r="BA556" s="145">
        <f t="shared" si="507"/>
        <v>0</v>
      </c>
      <c r="BB556" s="160"/>
      <c r="BC556" s="160"/>
    </row>
    <row r="557" spans="1:55" s="218" customFormat="1" ht="31.5">
      <c r="A557" s="226" t="s">
        <v>20</v>
      </c>
      <c r="B557" s="216" t="s">
        <v>759</v>
      </c>
      <c r="C557" s="216" t="s">
        <v>760</v>
      </c>
      <c r="D557" s="217">
        <v>14900</v>
      </c>
      <c r="E557" s="217">
        <v>0</v>
      </c>
      <c r="F557" s="216"/>
      <c r="G557" s="216"/>
      <c r="H557" s="217">
        <f t="shared" si="511"/>
        <v>14900</v>
      </c>
      <c r="I557" s="276">
        <f t="shared" si="497"/>
        <v>5158</v>
      </c>
      <c r="J557" s="230">
        <f t="shared" si="476"/>
        <v>9742</v>
      </c>
      <c r="K557" s="217">
        <f>L557+M557</f>
        <v>14900</v>
      </c>
      <c r="L557" s="217">
        <v>5158</v>
      </c>
      <c r="M557" s="217">
        <v>9742</v>
      </c>
      <c r="N557" s="230"/>
      <c r="O557" s="230"/>
      <c r="P557" s="230"/>
      <c r="Q557" s="217">
        <v>5158</v>
      </c>
      <c r="R557" s="230">
        <f>Q557</f>
        <v>5158</v>
      </c>
      <c r="S557" s="230"/>
      <c r="T557" s="230"/>
      <c r="U557" s="230"/>
      <c r="V557" s="230"/>
      <c r="W557" s="230"/>
      <c r="X557" s="230"/>
      <c r="Y557" s="230"/>
      <c r="Z557" s="230">
        <v>4000</v>
      </c>
      <c r="AA557" s="230">
        <f>Z557</f>
        <v>4000</v>
      </c>
      <c r="AB557" s="230"/>
      <c r="AC557" s="217"/>
      <c r="AD557" s="217"/>
      <c r="AE557" s="217"/>
      <c r="AF557" s="230">
        <f>M557-U557-Z557</f>
        <v>5742</v>
      </c>
      <c r="AG557" s="230">
        <f>AF557</f>
        <v>5742</v>
      </c>
      <c r="AH557" s="230"/>
      <c r="AI557" s="230"/>
      <c r="AJ557" s="230"/>
      <c r="AK557" s="230"/>
      <c r="AL557" s="230"/>
      <c r="AM557" s="230"/>
      <c r="AN557" s="230"/>
      <c r="AO557" s="230"/>
      <c r="AP557" s="230"/>
      <c r="AQ557" s="230"/>
      <c r="AR557" s="230"/>
      <c r="AS557" s="230"/>
      <c r="AT557" s="230"/>
      <c r="AU557" s="219"/>
      <c r="AV557" s="218">
        <f t="shared" si="488"/>
        <v>0</v>
      </c>
      <c r="AW557" s="277"/>
      <c r="AX557" s="277"/>
      <c r="AY557" s="219"/>
      <c r="AZ557" s="220">
        <f t="shared" si="506"/>
        <v>0</v>
      </c>
      <c r="BA557" s="220">
        <f t="shared" si="507"/>
        <v>0</v>
      </c>
    </row>
    <row r="558" spans="1:55" s="218" customFormat="1" ht="31.5">
      <c r="A558" s="226" t="s">
        <v>48</v>
      </c>
      <c r="B558" s="216" t="s">
        <v>761</v>
      </c>
      <c r="C558" s="216" t="s">
        <v>762</v>
      </c>
      <c r="D558" s="217">
        <v>11000</v>
      </c>
      <c r="E558" s="217">
        <v>0</v>
      </c>
      <c r="F558" s="216"/>
      <c r="G558" s="216"/>
      <c r="H558" s="217">
        <f t="shared" si="511"/>
        <v>11000</v>
      </c>
      <c r="I558" s="276">
        <f t="shared" si="497"/>
        <v>4000</v>
      </c>
      <c r="J558" s="230">
        <f t="shared" si="476"/>
        <v>7000</v>
      </c>
      <c r="K558" s="217">
        <f t="shared" ref="K558:K561" si="519">L558+M558</f>
        <v>11000</v>
      </c>
      <c r="L558" s="217">
        <v>4000</v>
      </c>
      <c r="M558" s="217">
        <v>7000</v>
      </c>
      <c r="N558" s="230"/>
      <c r="O558" s="230"/>
      <c r="P558" s="230"/>
      <c r="Q558" s="217">
        <v>4000</v>
      </c>
      <c r="R558" s="230">
        <f t="shared" ref="R558:R561" si="520">Q558</f>
        <v>4000</v>
      </c>
      <c r="S558" s="230"/>
      <c r="T558" s="230"/>
      <c r="U558" s="230"/>
      <c r="V558" s="230"/>
      <c r="W558" s="230"/>
      <c r="X558" s="230"/>
      <c r="Y558" s="230"/>
      <c r="Z558" s="230">
        <v>3000</v>
      </c>
      <c r="AA558" s="230">
        <f>Z558</f>
        <v>3000</v>
      </c>
      <c r="AB558" s="230"/>
      <c r="AC558" s="217"/>
      <c r="AD558" s="217"/>
      <c r="AE558" s="217"/>
      <c r="AF558" s="230">
        <f>M558-U558-Z558</f>
        <v>4000</v>
      </c>
      <c r="AG558" s="230">
        <f>AF558</f>
        <v>4000</v>
      </c>
      <c r="AH558" s="230"/>
      <c r="AI558" s="230"/>
      <c r="AJ558" s="230"/>
      <c r="AK558" s="230"/>
      <c r="AL558" s="230"/>
      <c r="AM558" s="230"/>
      <c r="AN558" s="230"/>
      <c r="AO558" s="230"/>
      <c r="AP558" s="230"/>
      <c r="AQ558" s="230"/>
      <c r="AR558" s="230"/>
      <c r="AS558" s="230"/>
      <c r="AT558" s="230"/>
      <c r="AU558" s="219"/>
      <c r="AV558" s="218">
        <f t="shared" si="488"/>
        <v>0</v>
      </c>
      <c r="AW558" s="277"/>
      <c r="AX558" s="277"/>
      <c r="AY558" s="219"/>
      <c r="AZ558" s="220">
        <f t="shared" si="506"/>
        <v>0</v>
      </c>
      <c r="BA558" s="220">
        <f t="shared" si="507"/>
        <v>0</v>
      </c>
    </row>
    <row r="559" spans="1:55" s="218" customFormat="1" ht="31.5">
      <c r="A559" s="226" t="s">
        <v>49</v>
      </c>
      <c r="B559" s="216" t="s">
        <v>763</v>
      </c>
      <c r="C559" s="216" t="s">
        <v>764</v>
      </c>
      <c r="D559" s="217">
        <v>9000</v>
      </c>
      <c r="E559" s="217">
        <v>0</v>
      </c>
      <c r="F559" s="216"/>
      <c r="G559" s="216"/>
      <c r="H559" s="217">
        <f t="shared" si="511"/>
        <v>9000</v>
      </c>
      <c r="I559" s="276">
        <f t="shared" si="497"/>
        <v>4000</v>
      </c>
      <c r="J559" s="230">
        <f t="shared" si="476"/>
        <v>5000</v>
      </c>
      <c r="K559" s="217">
        <f t="shared" si="519"/>
        <v>9000</v>
      </c>
      <c r="L559" s="217">
        <v>4000</v>
      </c>
      <c r="M559" s="217">
        <v>5000</v>
      </c>
      <c r="N559" s="230"/>
      <c r="O559" s="230"/>
      <c r="P559" s="230"/>
      <c r="Q559" s="217">
        <v>4000</v>
      </c>
      <c r="R559" s="230">
        <f t="shared" si="520"/>
        <v>4000</v>
      </c>
      <c r="S559" s="230"/>
      <c r="T559" s="230"/>
      <c r="U559" s="230"/>
      <c r="V559" s="230"/>
      <c r="W559" s="230"/>
      <c r="X559" s="230"/>
      <c r="Y559" s="230"/>
      <c r="Z559" s="230">
        <f>M559-T559</f>
        <v>5000</v>
      </c>
      <c r="AA559" s="230">
        <f>Z559</f>
        <v>5000</v>
      </c>
      <c r="AB559" s="230"/>
      <c r="AC559" s="217"/>
      <c r="AD559" s="217"/>
      <c r="AE559" s="217"/>
      <c r="AF559" s="230"/>
      <c r="AG559" s="230"/>
      <c r="AH559" s="230"/>
      <c r="AI559" s="230"/>
      <c r="AJ559" s="230"/>
      <c r="AK559" s="230"/>
      <c r="AL559" s="230"/>
      <c r="AM559" s="230"/>
      <c r="AN559" s="230"/>
      <c r="AO559" s="230"/>
      <c r="AP559" s="230"/>
      <c r="AQ559" s="230"/>
      <c r="AR559" s="230"/>
      <c r="AS559" s="230"/>
      <c r="AT559" s="230"/>
      <c r="AU559" s="219"/>
      <c r="AV559" s="218">
        <f t="shared" si="488"/>
        <v>0</v>
      </c>
      <c r="AW559" s="277"/>
      <c r="AX559" s="277">
        <v>46885</v>
      </c>
      <c r="AY559" s="219"/>
      <c r="AZ559" s="220">
        <f t="shared" si="506"/>
        <v>0</v>
      </c>
      <c r="BA559" s="220">
        <f t="shared" si="507"/>
        <v>0</v>
      </c>
    </row>
    <row r="560" spans="1:55" s="218" customFormat="1" ht="31.5">
      <c r="A560" s="226" t="s">
        <v>50</v>
      </c>
      <c r="B560" s="216" t="s">
        <v>765</v>
      </c>
      <c r="C560" s="216" t="s">
        <v>766</v>
      </c>
      <c r="D560" s="217">
        <v>10600</v>
      </c>
      <c r="E560" s="217">
        <v>0</v>
      </c>
      <c r="F560" s="216"/>
      <c r="G560" s="216"/>
      <c r="H560" s="217">
        <f t="shared" si="511"/>
        <v>10600</v>
      </c>
      <c r="I560" s="276">
        <f t="shared" si="497"/>
        <v>4000</v>
      </c>
      <c r="J560" s="230">
        <f t="shared" si="476"/>
        <v>6600</v>
      </c>
      <c r="K560" s="217">
        <f t="shared" si="519"/>
        <v>10600</v>
      </c>
      <c r="L560" s="217">
        <v>4000</v>
      </c>
      <c r="M560" s="217">
        <v>6600</v>
      </c>
      <c r="N560" s="230"/>
      <c r="O560" s="230"/>
      <c r="P560" s="230"/>
      <c r="Q560" s="217">
        <v>4000</v>
      </c>
      <c r="R560" s="230">
        <f t="shared" si="520"/>
        <v>4000</v>
      </c>
      <c r="S560" s="230"/>
      <c r="T560" s="230"/>
      <c r="U560" s="230"/>
      <c r="V560" s="230"/>
      <c r="W560" s="230"/>
      <c r="X560" s="230"/>
      <c r="Y560" s="230"/>
      <c r="Z560" s="230">
        <v>3000</v>
      </c>
      <c r="AA560" s="230">
        <f>Z560</f>
        <v>3000</v>
      </c>
      <c r="AB560" s="230"/>
      <c r="AC560" s="217"/>
      <c r="AD560" s="217"/>
      <c r="AE560" s="217"/>
      <c r="AF560" s="230">
        <f>M560-U560-Z560</f>
        <v>3600</v>
      </c>
      <c r="AG560" s="230">
        <f>AF560</f>
        <v>3600</v>
      </c>
      <c r="AH560" s="230"/>
      <c r="AI560" s="230"/>
      <c r="AJ560" s="230"/>
      <c r="AK560" s="230"/>
      <c r="AL560" s="230"/>
      <c r="AM560" s="230"/>
      <c r="AN560" s="230"/>
      <c r="AO560" s="230"/>
      <c r="AP560" s="230"/>
      <c r="AQ560" s="230"/>
      <c r="AR560" s="230"/>
      <c r="AS560" s="230"/>
      <c r="AT560" s="230"/>
      <c r="AU560" s="219"/>
      <c r="AV560" s="218">
        <f t="shared" si="488"/>
        <v>0</v>
      </c>
      <c r="AW560" s="277"/>
      <c r="AX560" s="277">
        <f>O549-AX559</f>
        <v>-46885</v>
      </c>
      <c r="AY560" s="219"/>
      <c r="AZ560" s="220">
        <f t="shared" si="506"/>
        <v>0</v>
      </c>
      <c r="BA560" s="220">
        <f t="shared" si="507"/>
        <v>0</v>
      </c>
    </row>
    <row r="561" spans="1:55" s="218" customFormat="1" ht="31.5">
      <c r="A561" s="226" t="s">
        <v>51</v>
      </c>
      <c r="B561" s="216" t="s">
        <v>767</v>
      </c>
      <c r="C561" s="216" t="s">
        <v>768</v>
      </c>
      <c r="D561" s="217">
        <v>12000</v>
      </c>
      <c r="E561" s="217">
        <v>0</v>
      </c>
      <c r="F561" s="216"/>
      <c r="G561" s="216"/>
      <c r="H561" s="217">
        <f>K561+N561</f>
        <v>12000</v>
      </c>
      <c r="I561" s="276">
        <f>L561+O561</f>
        <v>4000</v>
      </c>
      <c r="J561" s="230">
        <f t="shared" si="476"/>
        <v>8000</v>
      </c>
      <c r="K561" s="217">
        <f t="shared" si="519"/>
        <v>12000</v>
      </c>
      <c r="L561" s="217">
        <v>4000</v>
      </c>
      <c r="M561" s="217">
        <v>8000</v>
      </c>
      <c r="N561" s="230"/>
      <c r="O561" s="230"/>
      <c r="P561" s="230"/>
      <c r="Q561" s="217">
        <v>4000</v>
      </c>
      <c r="R561" s="230">
        <f t="shared" si="520"/>
        <v>4000</v>
      </c>
      <c r="S561" s="230"/>
      <c r="T561" s="230"/>
      <c r="U561" s="230"/>
      <c r="V561" s="230"/>
      <c r="W561" s="230"/>
      <c r="X561" s="230"/>
      <c r="Y561" s="230"/>
      <c r="Z561" s="230">
        <v>4000</v>
      </c>
      <c r="AA561" s="230">
        <f>Z561</f>
        <v>4000</v>
      </c>
      <c r="AB561" s="230"/>
      <c r="AC561" s="217"/>
      <c r="AD561" s="217"/>
      <c r="AE561" s="217"/>
      <c r="AF561" s="230">
        <f>M561-U561-Z561</f>
        <v>4000</v>
      </c>
      <c r="AG561" s="230">
        <f>AF561</f>
        <v>4000</v>
      </c>
      <c r="AH561" s="230"/>
      <c r="AI561" s="230"/>
      <c r="AJ561" s="230"/>
      <c r="AK561" s="230"/>
      <c r="AL561" s="230"/>
      <c r="AM561" s="230"/>
      <c r="AN561" s="230"/>
      <c r="AO561" s="230"/>
      <c r="AP561" s="230"/>
      <c r="AQ561" s="230"/>
      <c r="AR561" s="230"/>
      <c r="AS561" s="230"/>
      <c r="AT561" s="230"/>
      <c r="AU561" s="219"/>
      <c r="AV561" s="218">
        <f t="shared" si="488"/>
        <v>0</v>
      </c>
      <c r="AW561" s="277"/>
      <c r="AX561" s="277"/>
      <c r="AY561" s="219"/>
      <c r="AZ561" s="220">
        <f t="shared" si="506"/>
        <v>0</v>
      </c>
      <c r="BA561" s="220">
        <f t="shared" si="507"/>
        <v>0</v>
      </c>
    </row>
    <row r="562" spans="1:55" s="257" customFormat="1" ht="47.25">
      <c r="A562" s="250" t="s">
        <v>78</v>
      </c>
      <c r="B562" s="251" t="s">
        <v>769</v>
      </c>
      <c r="C562" s="252"/>
      <c r="D562" s="253">
        <f t="shared" ref="D562:E562" si="521">D563</f>
        <v>5190</v>
      </c>
      <c r="E562" s="253">
        <f t="shared" si="521"/>
        <v>5190</v>
      </c>
      <c r="F562" s="251"/>
      <c r="G562" s="251"/>
      <c r="H562" s="252">
        <f>K562+N562</f>
        <v>5190</v>
      </c>
      <c r="I562" s="252">
        <f>L562+O562</f>
        <v>5190</v>
      </c>
      <c r="J562" s="252">
        <f t="shared" si="476"/>
        <v>0</v>
      </c>
      <c r="K562" s="253">
        <f t="shared" ref="K562:T562" si="522">K563</f>
        <v>0</v>
      </c>
      <c r="L562" s="253">
        <f t="shared" si="522"/>
        <v>0</v>
      </c>
      <c r="M562" s="253">
        <f t="shared" si="522"/>
        <v>0</v>
      </c>
      <c r="N562" s="253">
        <f t="shared" si="522"/>
        <v>5190</v>
      </c>
      <c r="O562" s="253">
        <f t="shared" si="522"/>
        <v>5190</v>
      </c>
      <c r="P562" s="253">
        <f t="shared" si="522"/>
        <v>0</v>
      </c>
      <c r="Q562" s="253">
        <f t="shared" si="522"/>
        <v>0</v>
      </c>
      <c r="R562" s="253"/>
      <c r="S562" s="253"/>
      <c r="T562" s="253">
        <f t="shared" si="522"/>
        <v>0</v>
      </c>
      <c r="U562" s="253"/>
      <c r="V562" s="253"/>
      <c r="W562" s="253">
        <f>W563</f>
        <v>2500</v>
      </c>
      <c r="X562" s="253">
        <f t="shared" ref="X562:AT562" si="523">X563</f>
        <v>0</v>
      </c>
      <c r="Y562" s="253">
        <f t="shared" si="523"/>
        <v>2500</v>
      </c>
      <c r="Z562" s="253">
        <f t="shared" si="523"/>
        <v>0</v>
      </c>
      <c r="AA562" s="253">
        <f t="shared" si="523"/>
        <v>0</v>
      </c>
      <c r="AB562" s="253">
        <f t="shared" si="523"/>
        <v>0</v>
      </c>
      <c r="AC562" s="253">
        <f t="shared" si="523"/>
        <v>2690</v>
      </c>
      <c r="AD562" s="253">
        <f t="shared" si="523"/>
        <v>0</v>
      </c>
      <c r="AE562" s="253">
        <f t="shared" si="523"/>
        <v>2690</v>
      </c>
      <c r="AF562" s="253">
        <f t="shared" si="523"/>
        <v>0</v>
      </c>
      <c r="AG562" s="253">
        <f t="shared" si="523"/>
        <v>0</v>
      </c>
      <c r="AH562" s="253">
        <f t="shared" si="523"/>
        <v>0</v>
      </c>
      <c r="AI562" s="253">
        <f t="shared" si="523"/>
        <v>0</v>
      </c>
      <c r="AJ562" s="253">
        <f t="shared" si="523"/>
        <v>0</v>
      </c>
      <c r="AK562" s="253">
        <f t="shared" si="523"/>
        <v>0</v>
      </c>
      <c r="AL562" s="253">
        <f t="shared" si="523"/>
        <v>0</v>
      </c>
      <c r="AM562" s="253">
        <f t="shared" si="523"/>
        <v>0</v>
      </c>
      <c r="AN562" s="253">
        <f t="shared" si="523"/>
        <v>0</v>
      </c>
      <c r="AO562" s="253">
        <f t="shared" si="523"/>
        <v>0</v>
      </c>
      <c r="AP562" s="253">
        <f t="shared" si="523"/>
        <v>0</v>
      </c>
      <c r="AQ562" s="253">
        <f t="shared" si="523"/>
        <v>0</v>
      </c>
      <c r="AR562" s="253">
        <f t="shared" si="523"/>
        <v>0</v>
      </c>
      <c r="AS562" s="253">
        <f t="shared" si="523"/>
        <v>0</v>
      </c>
      <c r="AT562" s="253">
        <f t="shared" si="523"/>
        <v>0</v>
      </c>
      <c r="AU562" s="255"/>
      <c r="AV562" s="256">
        <f t="shared" si="488"/>
        <v>0</v>
      </c>
      <c r="AW562" s="255"/>
      <c r="AX562" s="255"/>
      <c r="AY562" s="255"/>
      <c r="AZ562" s="145">
        <f t="shared" si="506"/>
        <v>0</v>
      </c>
      <c r="BA562" s="145">
        <f t="shared" si="507"/>
        <v>0</v>
      </c>
      <c r="BB562" s="256"/>
      <c r="BC562" s="256"/>
    </row>
    <row r="563" spans="1:55" s="132" customFormat="1" ht="47.25">
      <c r="A563" s="240"/>
      <c r="B563" s="166" t="s">
        <v>770</v>
      </c>
      <c r="C563" s="155"/>
      <c r="D563" s="155">
        <v>5190</v>
      </c>
      <c r="E563" s="155">
        <v>5190</v>
      </c>
      <c r="F563" s="166"/>
      <c r="G563" s="166"/>
      <c r="H563" s="155">
        <f t="shared" si="511"/>
        <v>5190</v>
      </c>
      <c r="I563" s="180">
        <f>L563+O563</f>
        <v>5190</v>
      </c>
      <c r="J563" s="221">
        <f t="shared" si="476"/>
        <v>0</v>
      </c>
      <c r="K563" s="166"/>
      <c r="L563" s="166"/>
      <c r="M563" s="166"/>
      <c r="N563" s="236">
        <f>O563+P563</f>
        <v>5190</v>
      </c>
      <c r="O563" s="236">
        <v>5190</v>
      </c>
      <c r="P563" s="236"/>
      <c r="Q563" s="236"/>
      <c r="R563" s="236"/>
      <c r="S563" s="236"/>
      <c r="T563" s="236"/>
      <c r="U563" s="236"/>
      <c r="V563" s="236"/>
      <c r="W563" s="236">
        <v>2500</v>
      </c>
      <c r="X563" s="236"/>
      <c r="Y563" s="236">
        <f>W563</f>
        <v>2500</v>
      </c>
      <c r="Z563" s="236"/>
      <c r="AA563" s="236"/>
      <c r="AB563" s="236"/>
      <c r="AC563" s="155">
        <f>O563-Q563-W563</f>
        <v>2690</v>
      </c>
      <c r="AD563" s="155"/>
      <c r="AE563" s="155">
        <f>AC563</f>
        <v>2690</v>
      </c>
      <c r="AF563" s="236"/>
      <c r="AG563" s="236"/>
      <c r="AH563" s="236"/>
      <c r="AI563" s="236"/>
      <c r="AJ563" s="236"/>
      <c r="AK563" s="236"/>
      <c r="AL563" s="236"/>
      <c r="AM563" s="236"/>
      <c r="AN563" s="236"/>
      <c r="AO563" s="236"/>
      <c r="AP563" s="236"/>
      <c r="AQ563" s="236"/>
      <c r="AR563" s="236"/>
      <c r="AS563" s="236"/>
      <c r="AT563" s="236"/>
      <c r="AU563" s="222"/>
      <c r="AV563" s="131">
        <f t="shared" si="488"/>
        <v>0</v>
      </c>
      <c r="AW563" s="222"/>
      <c r="AX563" s="222"/>
      <c r="AY563" s="222"/>
      <c r="AZ563" s="145">
        <f t="shared" si="506"/>
        <v>0</v>
      </c>
      <c r="BA563" s="145">
        <f t="shared" si="507"/>
        <v>0</v>
      </c>
      <c r="BB563" s="131"/>
      <c r="BC563" s="131"/>
    </row>
    <row r="564" spans="1:55" s="257" customFormat="1" ht="31.5">
      <c r="A564" s="250" t="s">
        <v>80</v>
      </c>
      <c r="B564" s="251" t="s">
        <v>771</v>
      </c>
      <c r="C564" s="252"/>
      <c r="D564" s="252">
        <v>0</v>
      </c>
      <c r="E564" s="252">
        <v>0</v>
      </c>
      <c r="F564" s="251"/>
      <c r="G564" s="251"/>
      <c r="H564" s="252">
        <f t="shared" si="511"/>
        <v>0</v>
      </c>
      <c r="I564" s="254">
        <f t="shared" si="497"/>
        <v>0</v>
      </c>
      <c r="J564" s="254">
        <f t="shared" si="476"/>
        <v>0</v>
      </c>
      <c r="K564" s="254"/>
      <c r="L564" s="253"/>
      <c r="M564" s="253"/>
      <c r="N564" s="253"/>
      <c r="O564" s="253"/>
      <c r="P564" s="253">
        <v>0</v>
      </c>
      <c r="Q564" s="253"/>
      <c r="R564" s="253"/>
      <c r="S564" s="253"/>
      <c r="T564" s="253"/>
      <c r="U564" s="253"/>
      <c r="V564" s="253"/>
      <c r="W564" s="253"/>
      <c r="X564" s="253"/>
      <c r="Y564" s="253"/>
      <c r="Z564" s="253"/>
      <c r="AA564" s="253"/>
      <c r="AB564" s="253"/>
      <c r="AC564" s="253">
        <f>O564-Q564-W564</f>
        <v>0</v>
      </c>
      <c r="AD564" s="253"/>
      <c r="AE564" s="253"/>
      <c r="AF564" s="253"/>
      <c r="AG564" s="253"/>
      <c r="AH564" s="253"/>
      <c r="AI564" s="253">
        <f>O564-W564-AC564</f>
        <v>0</v>
      </c>
      <c r="AJ564" s="253"/>
      <c r="AK564" s="253"/>
      <c r="AL564" s="253"/>
      <c r="AM564" s="253"/>
      <c r="AN564" s="253"/>
      <c r="AO564" s="253"/>
      <c r="AP564" s="253"/>
      <c r="AQ564" s="253"/>
      <c r="AR564" s="253"/>
      <c r="AS564" s="253"/>
      <c r="AT564" s="253"/>
      <c r="AU564" s="255"/>
      <c r="AV564" s="256">
        <f t="shared" si="488"/>
        <v>0</v>
      </c>
      <c r="AW564" s="255"/>
      <c r="AX564" s="255"/>
      <c r="AY564" s="255"/>
      <c r="AZ564" s="145">
        <f t="shared" si="506"/>
        <v>0</v>
      </c>
      <c r="BA564" s="145">
        <f t="shared" si="507"/>
        <v>0</v>
      </c>
      <c r="BB564" s="256"/>
      <c r="BC564" s="256"/>
    </row>
    <row r="565" spans="1:55" s="257" customFormat="1" ht="63">
      <c r="A565" s="250" t="s">
        <v>86</v>
      </c>
      <c r="B565" s="251" t="s">
        <v>711</v>
      </c>
      <c r="C565" s="252"/>
      <c r="D565" s="252">
        <v>0</v>
      </c>
      <c r="E565" s="252">
        <v>0</v>
      </c>
      <c r="F565" s="251"/>
      <c r="G565" s="251"/>
      <c r="H565" s="252">
        <f t="shared" si="511"/>
        <v>0</v>
      </c>
      <c r="I565" s="254">
        <f t="shared" si="497"/>
        <v>0</v>
      </c>
      <c r="J565" s="254">
        <f t="shared" si="476"/>
        <v>0</v>
      </c>
      <c r="K565" s="254"/>
      <c r="L565" s="253"/>
      <c r="M565" s="253"/>
      <c r="N565" s="253">
        <v>0</v>
      </c>
      <c r="O565" s="253"/>
      <c r="P565" s="253"/>
      <c r="Q565" s="253"/>
      <c r="R565" s="253"/>
      <c r="S565" s="253"/>
      <c r="T565" s="253"/>
      <c r="U565" s="253"/>
      <c r="V565" s="253"/>
      <c r="W565" s="253"/>
      <c r="X565" s="253"/>
      <c r="Y565" s="253"/>
      <c r="Z565" s="253"/>
      <c r="AA565" s="253"/>
      <c r="AB565" s="253"/>
      <c r="AC565" s="253">
        <f>O565-Q565-W565</f>
        <v>0</v>
      </c>
      <c r="AD565" s="253"/>
      <c r="AE565" s="253"/>
      <c r="AF565" s="253"/>
      <c r="AG565" s="253"/>
      <c r="AH565" s="253"/>
      <c r="AI565" s="253">
        <f>O565-W565-AC565</f>
        <v>0</v>
      </c>
      <c r="AJ565" s="253"/>
      <c r="AK565" s="253"/>
      <c r="AL565" s="253"/>
      <c r="AM565" s="253"/>
      <c r="AN565" s="253"/>
      <c r="AO565" s="253"/>
      <c r="AP565" s="253"/>
      <c r="AQ565" s="253"/>
      <c r="AR565" s="253"/>
      <c r="AS565" s="253"/>
      <c r="AT565" s="253"/>
      <c r="AU565" s="255"/>
      <c r="AV565" s="256">
        <f t="shared" si="488"/>
        <v>0</v>
      </c>
      <c r="AW565" s="255"/>
      <c r="AX565" s="255"/>
      <c r="AY565" s="255"/>
      <c r="AZ565" s="145">
        <f t="shared" si="506"/>
        <v>0</v>
      </c>
      <c r="BA565" s="145">
        <f t="shared" si="507"/>
        <v>0</v>
      </c>
      <c r="BB565" s="256"/>
      <c r="BC565" s="256"/>
    </row>
    <row r="566" spans="1:55" s="257" customFormat="1" ht="15.75">
      <c r="A566" s="250" t="s">
        <v>93</v>
      </c>
      <c r="B566" s="251" t="s">
        <v>772</v>
      </c>
      <c r="C566" s="252"/>
      <c r="D566" s="252"/>
      <c r="E566" s="252"/>
      <c r="F566" s="251"/>
      <c r="G566" s="251"/>
      <c r="H566" s="253">
        <f>K566+N566</f>
        <v>0</v>
      </c>
      <c r="I566" s="253"/>
      <c r="J566" s="253">
        <f>M566+P566</f>
        <v>0</v>
      </c>
      <c r="K566" s="253">
        <f>L566+M566</f>
        <v>0</v>
      </c>
      <c r="L566" s="253"/>
      <c r="M566" s="253"/>
      <c r="N566" s="253">
        <f>O566+P566</f>
        <v>0</v>
      </c>
      <c r="O566" s="253"/>
      <c r="P566" s="253"/>
      <c r="Q566" s="253"/>
      <c r="R566" s="253"/>
      <c r="S566" s="253"/>
      <c r="T566" s="253"/>
      <c r="U566" s="253"/>
      <c r="V566" s="253"/>
      <c r="W566" s="253"/>
      <c r="X566" s="253"/>
      <c r="Y566" s="253"/>
      <c r="Z566" s="253"/>
      <c r="AA566" s="253"/>
      <c r="AB566" s="253"/>
      <c r="AC566" s="253"/>
      <c r="AD566" s="253"/>
      <c r="AE566" s="253"/>
      <c r="AF566" s="253"/>
      <c r="AG566" s="253"/>
      <c r="AH566" s="253"/>
      <c r="AI566" s="253"/>
      <c r="AJ566" s="253"/>
      <c r="AK566" s="253"/>
      <c r="AL566" s="253"/>
      <c r="AM566" s="253"/>
      <c r="AN566" s="253"/>
      <c r="AO566" s="253"/>
      <c r="AP566" s="253"/>
      <c r="AQ566" s="253"/>
      <c r="AR566" s="253"/>
      <c r="AS566" s="253"/>
      <c r="AT566" s="253"/>
      <c r="AU566" s="278"/>
      <c r="AV566" s="256"/>
      <c r="AW566" s="255"/>
      <c r="AX566" s="255"/>
      <c r="AY566" s="255"/>
      <c r="AZ566" s="145">
        <f t="shared" si="506"/>
        <v>0</v>
      </c>
      <c r="BA566" s="145">
        <f t="shared" si="507"/>
        <v>0</v>
      </c>
      <c r="BB566" s="256"/>
      <c r="BC566" s="256"/>
    </row>
    <row r="567" spans="1:55" s="285" customFormat="1" ht="15.75">
      <c r="A567" s="279" t="s">
        <v>566</v>
      </c>
      <c r="B567" s="280" t="s">
        <v>773</v>
      </c>
      <c r="C567" s="281"/>
      <c r="D567" s="282">
        <f>D568+D577+D584+D661+D673+D680+D671+D681</f>
        <v>196755.20500000002</v>
      </c>
      <c r="E567" s="282">
        <f>E568+E577+E584+E661+E673+E680+E671+E681</f>
        <v>184862.1</v>
      </c>
      <c r="F567" s="280"/>
      <c r="G567" s="280"/>
      <c r="H567" s="282">
        <f t="shared" ref="H567:P567" si="524">H568+H577+H584+H661+H673+H680+H671+H681</f>
        <v>191755.20500000002</v>
      </c>
      <c r="I567" s="282">
        <f t="shared" si="524"/>
        <v>184862.1</v>
      </c>
      <c r="J567" s="282">
        <f t="shared" si="524"/>
        <v>6893.1049999999996</v>
      </c>
      <c r="K567" s="282">
        <f t="shared" si="524"/>
        <v>47000</v>
      </c>
      <c r="L567" s="282">
        <f t="shared" si="524"/>
        <v>47000</v>
      </c>
      <c r="M567" s="282">
        <f t="shared" si="524"/>
        <v>0</v>
      </c>
      <c r="N567" s="282">
        <f t="shared" si="524"/>
        <v>144755.20499999999</v>
      </c>
      <c r="O567" s="282">
        <f t="shared" si="524"/>
        <v>137862.09999999998</v>
      </c>
      <c r="P567" s="282">
        <f t="shared" si="524"/>
        <v>6893.1049999999996</v>
      </c>
      <c r="Q567" s="283">
        <f t="shared" ref="Q567:AT567" si="525">Q568+Q577+Q584+Q661+Q673+Q680+Q671</f>
        <v>32900</v>
      </c>
      <c r="R567" s="283">
        <f t="shared" si="525"/>
        <v>32900</v>
      </c>
      <c r="S567" s="283">
        <f t="shared" si="525"/>
        <v>0</v>
      </c>
      <c r="T567" s="283">
        <f t="shared" si="525"/>
        <v>0</v>
      </c>
      <c r="U567" s="283">
        <f t="shared" si="525"/>
        <v>0</v>
      </c>
      <c r="V567" s="283">
        <f t="shared" si="525"/>
        <v>0</v>
      </c>
      <c r="W567" s="283">
        <f t="shared" si="525"/>
        <v>48280</v>
      </c>
      <c r="X567" s="283">
        <f t="shared" si="525"/>
        <v>14100</v>
      </c>
      <c r="Y567" s="283">
        <f t="shared" si="525"/>
        <v>34180</v>
      </c>
      <c r="Z567" s="283">
        <f t="shared" si="525"/>
        <v>0</v>
      </c>
      <c r="AA567" s="283">
        <f t="shared" si="525"/>
        <v>0</v>
      </c>
      <c r="AB567" s="283">
        <f t="shared" si="525"/>
        <v>0</v>
      </c>
      <c r="AC567" s="283">
        <f t="shared" si="525"/>
        <v>50954.1</v>
      </c>
      <c r="AD567" s="283">
        <f t="shared" si="525"/>
        <v>0</v>
      </c>
      <c r="AE567" s="283">
        <f t="shared" si="525"/>
        <v>50954.1</v>
      </c>
      <c r="AF567" s="283">
        <f t="shared" si="525"/>
        <v>0</v>
      </c>
      <c r="AG567" s="283">
        <f t="shared" si="525"/>
        <v>0</v>
      </c>
      <c r="AH567" s="283">
        <f t="shared" si="525"/>
        <v>0</v>
      </c>
      <c r="AI567" s="283">
        <f t="shared" si="525"/>
        <v>52728</v>
      </c>
      <c r="AJ567" s="283">
        <f t="shared" si="525"/>
        <v>0</v>
      </c>
      <c r="AK567" s="283">
        <f t="shared" si="525"/>
        <v>52728</v>
      </c>
      <c r="AL567" s="283">
        <f t="shared" si="525"/>
        <v>0</v>
      </c>
      <c r="AM567" s="283">
        <f t="shared" si="525"/>
        <v>0</v>
      </c>
      <c r="AN567" s="283">
        <f t="shared" si="525"/>
        <v>0</v>
      </c>
      <c r="AO567" s="283">
        <f t="shared" si="525"/>
        <v>0</v>
      </c>
      <c r="AP567" s="283">
        <f t="shared" si="525"/>
        <v>0</v>
      </c>
      <c r="AQ567" s="283">
        <f t="shared" si="525"/>
        <v>0</v>
      </c>
      <c r="AR567" s="283">
        <f t="shared" si="525"/>
        <v>0</v>
      </c>
      <c r="AS567" s="283">
        <f t="shared" si="525"/>
        <v>0</v>
      </c>
      <c r="AT567" s="283">
        <f t="shared" si="525"/>
        <v>0</v>
      </c>
      <c r="AU567" s="280"/>
      <c r="AV567" s="284">
        <f t="shared" ref="AV567:AV630" si="526">I567-L567-O567</f>
        <v>0</v>
      </c>
      <c r="AW567" s="280"/>
      <c r="AX567" s="280"/>
      <c r="AY567" s="280"/>
      <c r="AZ567" s="145">
        <f t="shared" si="506"/>
        <v>0</v>
      </c>
      <c r="BA567" s="145">
        <f t="shared" si="507"/>
        <v>0</v>
      </c>
      <c r="BB567" s="284"/>
      <c r="BC567" s="284"/>
    </row>
    <row r="568" spans="1:55" s="257" customFormat="1" ht="31.5">
      <c r="A568" s="250" t="s">
        <v>18</v>
      </c>
      <c r="B568" s="251" t="s">
        <v>715</v>
      </c>
      <c r="C568" s="252"/>
      <c r="D568" s="253">
        <f>D569+D576</f>
        <v>8399.7000000000007</v>
      </c>
      <c r="E568" s="253">
        <f>E569+E576</f>
        <v>8399.7000000000007</v>
      </c>
      <c r="F568" s="251"/>
      <c r="G568" s="251"/>
      <c r="H568" s="252">
        <f>K568+N568</f>
        <v>8399.7000000000007</v>
      </c>
      <c r="I568" s="254">
        <f t="shared" si="497"/>
        <v>8399.7000000000007</v>
      </c>
      <c r="J568" s="254">
        <f t="shared" si="476"/>
        <v>0</v>
      </c>
      <c r="K568" s="253">
        <f t="shared" ref="K568:M568" si="527">K569+K576</f>
        <v>0</v>
      </c>
      <c r="L568" s="253">
        <f t="shared" si="527"/>
        <v>0</v>
      </c>
      <c r="M568" s="253">
        <f t="shared" si="527"/>
        <v>0</v>
      </c>
      <c r="N568" s="253">
        <f>N569+N576</f>
        <v>8399.7000000000007</v>
      </c>
      <c r="O568" s="253">
        <f t="shared" ref="O568:AU568" si="528">O569+O576</f>
        <v>8399.7000000000007</v>
      </c>
      <c r="P568" s="253">
        <f t="shared" si="528"/>
        <v>0</v>
      </c>
      <c r="Q568" s="253">
        <f t="shared" si="528"/>
        <v>0</v>
      </c>
      <c r="R568" s="253">
        <f t="shared" si="528"/>
        <v>0</v>
      </c>
      <c r="S568" s="253">
        <f t="shared" si="528"/>
        <v>0</v>
      </c>
      <c r="T568" s="253">
        <f t="shared" si="528"/>
        <v>0</v>
      </c>
      <c r="U568" s="253">
        <f t="shared" si="528"/>
        <v>0</v>
      </c>
      <c r="V568" s="253">
        <f t="shared" si="528"/>
        <v>0</v>
      </c>
      <c r="W568" s="253">
        <f t="shared" si="528"/>
        <v>2500</v>
      </c>
      <c r="X568" s="253">
        <f t="shared" si="528"/>
        <v>0</v>
      </c>
      <c r="Y568" s="253">
        <f t="shared" si="528"/>
        <v>2500</v>
      </c>
      <c r="Z568" s="253">
        <f t="shared" si="528"/>
        <v>0</v>
      </c>
      <c r="AA568" s="253">
        <f t="shared" si="528"/>
        <v>0</v>
      </c>
      <c r="AB568" s="253">
        <f t="shared" si="528"/>
        <v>0</v>
      </c>
      <c r="AC568" s="253">
        <f t="shared" si="528"/>
        <v>3511.7</v>
      </c>
      <c r="AD568" s="253">
        <f t="shared" si="528"/>
        <v>0</v>
      </c>
      <c r="AE568" s="253">
        <f t="shared" si="528"/>
        <v>3511.7</v>
      </c>
      <c r="AF568" s="253">
        <f t="shared" si="528"/>
        <v>0</v>
      </c>
      <c r="AG568" s="253">
        <f t="shared" si="528"/>
        <v>0</v>
      </c>
      <c r="AH568" s="253">
        <f t="shared" si="528"/>
        <v>0</v>
      </c>
      <c r="AI568" s="253">
        <f t="shared" si="528"/>
        <v>2388</v>
      </c>
      <c r="AJ568" s="253">
        <f t="shared" si="528"/>
        <v>0</v>
      </c>
      <c r="AK568" s="253">
        <f t="shared" si="528"/>
        <v>2388</v>
      </c>
      <c r="AL568" s="253">
        <f t="shared" si="528"/>
        <v>0</v>
      </c>
      <c r="AM568" s="253">
        <f t="shared" si="528"/>
        <v>0</v>
      </c>
      <c r="AN568" s="253">
        <f t="shared" si="528"/>
        <v>0</v>
      </c>
      <c r="AO568" s="253">
        <f t="shared" si="528"/>
        <v>0</v>
      </c>
      <c r="AP568" s="253">
        <f t="shared" si="528"/>
        <v>0</v>
      </c>
      <c r="AQ568" s="253">
        <f t="shared" si="528"/>
        <v>0</v>
      </c>
      <c r="AR568" s="253">
        <f t="shared" si="528"/>
        <v>0</v>
      </c>
      <c r="AS568" s="253">
        <f t="shared" si="528"/>
        <v>0</v>
      </c>
      <c r="AT568" s="253">
        <f t="shared" si="528"/>
        <v>0</v>
      </c>
      <c r="AU568" s="255">
        <f t="shared" si="528"/>
        <v>0</v>
      </c>
      <c r="AV568" s="256">
        <f t="shared" si="526"/>
        <v>0</v>
      </c>
      <c r="AW568" s="255"/>
      <c r="AX568" s="255"/>
      <c r="AY568" s="255"/>
      <c r="AZ568" s="145">
        <f t="shared" si="506"/>
        <v>0</v>
      </c>
      <c r="BA568" s="145">
        <f t="shared" si="507"/>
        <v>0</v>
      </c>
      <c r="BB568" s="256"/>
      <c r="BC568" s="256"/>
    </row>
    <row r="569" spans="1:55" s="132" customFormat="1" ht="15.75">
      <c r="A569" s="170" t="s">
        <v>612</v>
      </c>
      <c r="B569" s="158" t="s">
        <v>716</v>
      </c>
      <c r="C569" s="171"/>
      <c r="D569" s="221">
        <f>D570+D571</f>
        <v>5632.7</v>
      </c>
      <c r="E569" s="221">
        <f t="shared" ref="E569:G569" si="529">E570+E571</f>
        <v>5632.7</v>
      </c>
      <c r="F569" s="221">
        <f t="shared" si="529"/>
        <v>0</v>
      </c>
      <c r="G569" s="221">
        <f t="shared" si="529"/>
        <v>0</v>
      </c>
      <c r="H569" s="171">
        <f>K569+N569</f>
        <v>5632.7</v>
      </c>
      <c r="I569" s="179">
        <f t="shared" si="497"/>
        <v>5632.7</v>
      </c>
      <c r="J569" s="221">
        <f t="shared" si="476"/>
        <v>0</v>
      </c>
      <c r="K569" s="221">
        <f t="shared" ref="K569:M569" si="530">K570+K571</f>
        <v>0</v>
      </c>
      <c r="L569" s="221">
        <f t="shared" si="530"/>
        <v>0</v>
      </c>
      <c r="M569" s="221">
        <f t="shared" si="530"/>
        <v>0</v>
      </c>
      <c r="N569" s="221">
        <f>N570+N571</f>
        <v>5632.7</v>
      </c>
      <c r="O569" s="221">
        <f t="shared" ref="O569:P569" si="531">O570+O571</f>
        <v>5632.7</v>
      </c>
      <c r="P569" s="221">
        <f t="shared" si="531"/>
        <v>0</v>
      </c>
      <c r="Q569" s="221">
        <f>Q570+Q571</f>
        <v>0</v>
      </c>
      <c r="R569" s="221">
        <f t="shared" ref="R569:AT569" si="532">R570+R571</f>
        <v>0</v>
      </c>
      <c r="S569" s="221">
        <f t="shared" si="532"/>
        <v>0</v>
      </c>
      <c r="T569" s="221">
        <f t="shared" si="532"/>
        <v>0</v>
      </c>
      <c r="U569" s="221">
        <f t="shared" si="532"/>
        <v>0</v>
      </c>
      <c r="V569" s="221">
        <f t="shared" si="532"/>
        <v>0</v>
      </c>
      <c r="W569" s="221">
        <f t="shared" si="532"/>
        <v>1000</v>
      </c>
      <c r="X569" s="221">
        <f t="shared" si="532"/>
        <v>0</v>
      </c>
      <c r="Y569" s="221">
        <f t="shared" si="532"/>
        <v>1000</v>
      </c>
      <c r="Z569" s="221">
        <f t="shared" si="532"/>
        <v>0</v>
      </c>
      <c r="AA569" s="221">
        <f t="shared" si="532"/>
        <v>0</v>
      </c>
      <c r="AB569" s="221">
        <f t="shared" si="532"/>
        <v>0</v>
      </c>
      <c r="AC569" s="221">
        <f t="shared" si="532"/>
        <v>2244.6999999999998</v>
      </c>
      <c r="AD569" s="221">
        <f t="shared" si="532"/>
        <v>0</v>
      </c>
      <c r="AE569" s="221">
        <f t="shared" si="532"/>
        <v>2244.6999999999998</v>
      </c>
      <c r="AF569" s="221">
        <f t="shared" si="532"/>
        <v>0</v>
      </c>
      <c r="AG569" s="221">
        <f t="shared" si="532"/>
        <v>0</v>
      </c>
      <c r="AH569" s="221">
        <f t="shared" si="532"/>
        <v>0</v>
      </c>
      <c r="AI569" s="221">
        <f t="shared" si="532"/>
        <v>2388</v>
      </c>
      <c r="AJ569" s="221">
        <f t="shared" si="532"/>
        <v>0</v>
      </c>
      <c r="AK569" s="221">
        <f t="shared" si="532"/>
        <v>2388</v>
      </c>
      <c r="AL569" s="221">
        <f t="shared" si="532"/>
        <v>0</v>
      </c>
      <c r="AM569" s="221">
        <f t="shared" si="532"/>
        <v>0</v>
      </c>
      <c r="AN569" s="221">
        <f t="shared" si="532"/>
        <v>0</v>
      </c>
      <c r="AO569" s="221">
        <f t="shared" si="532"/>
        <v>0</v>
      </c>
      <c r="AP569" s="221">
        <f t="shared" si="532"/>
        <v>0</v>
      </c>
      <c r="AQ569" s="221">
        <f t="shared" si="532"/>
        <v>0</v>
      </c>
      <c r="AR569" s="221">
        <f t="shared" si="532"/>
        <v>0</v>
      </c>
      <c r="AS569" s="221">
        <f t="shared" si="532"/>
        <v>0</v>
      </c>
      <c r="AT569" s="221">
        <f t="shared" si="532"/>
        <v>0</v>
      </c>
      <c r="AU569" s="221">
        <f t="shared" ref="AU569" si="533">SUM(AU572:AU575)</f>
        <v>0</v>
      </c>
      <c r="AV569" s="131">
        <f t="shared" si="526"/>
        <v>0</v>
      </c>
      <c r="AW569" s="222"/>
      <c r="AX569" s="222"/>
      <c r="AY569" s="222"/>
      <c r="AZ569" s="145">
        <f t="shared" si="506"/>
        <v>0</v>
      </c>
      <c r="BA569" s="145">
        <f t="shared" si="507"/>
        <v>0</v>
      </c>
      <c r="BB569" s="131"/>
      <c r="BC569" s="131"/>
    </row>
    <row r="570" spans="1:55" s="132" customFormat="1" ht="31.5">
      <c r="A570" s="170" t="s">
        <v>731</v>
      </c>
      <c r="B570" s="158" t="s">
        <v>717</v>
      </c>
      <c r="C570" s="171"/>
      <c r="D570" s="171">
        <v>0</v>
      </c>
      <c r="E570" s="171">
        <v>0</v>
      </c>
      <c r="F570" s="158"/>
      <c r="G570" s="158"/>
      <c r="H570" s="155">
        <f t="shared" si="511"/>
        <v>0</v>
      </c>
      <c r="I570" s="180">
        <f t="shared" si="497"/>
        <v>0</v>
      </c>
      <c r="J570" s="221">
        <f t="shared" si="476"/>
        <v>0</v>
      </c>
      <c r="K570" s="158"/>
      <c r="L570" s="158"/>
      <c r="M570" s="158"/>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131">
        <f t="shared" si="526"/>
        <v>0</v>
      </c>
      <c r="AW570" s="222"/>
      <c r="AX570" s="222"/>
      <c r="AY570" s="222"/>
      <c r="AZ570" s="145">
        <f t="shared" si="506"/>
        <v>0</v>
      </c>
      <c r="BA570" s="145">
        <f t="shared" si="507"/>
        <v>0</v>
      </c>
      <c r="BB570" s="131"/>
      <c r="BC570" s="131"/>
    </row>
    <row r="571" spans="1:55" s="132" customFormat="1" ht="15.75">
      <c r="A571" s="170" t="s">
        <v>774</v>
      </c>
      <c r="B571" s="158" t="s">
        <v>616</v>
      </c>
      <c r="C571" s="171"/>
      <c r="D571" s="221">
        <f>SUM(D572:D575)</f>
        <v>5632.7</v>
      </c>
      <c r="E571" s="221">
        <f>SUM(E572:E575)</f>
        <v>5632.7</v>
      </c>
      <c r="F571" s="158"/>
      <c r="G571" s="158"/>
      <c r="H571" s="171">
        <f t="shared" si="511"/>
        <v>5632.7</v>
      </c>
      <c r="I571" s="179">
        <f t="shared" si="497"/>
        <v>5632.7</v>
      </c>
      <c r="J571" s="221">
        <f t="shared" si="476"/>
        <v>0</v>
      </c>
      <c r="K571" s="221">
        <f t="shared" ref="K571:M571" si="534">SUM(K572:K575)</f>
        <v>0</v>
      </c>
      <c r="L571" s="221">
        <f t="shared" si="534"/>
        <v>0</v>
      </c>
      <c r="M571" s="221">
        <f t="shared" si="534"/>
        <v>0</v>
      </c>
      <c r="N571" s="221">
        <f>SUM(N572:N575)</f>
        <v>5632.7</v>
      </c>
      <c r="O571" s="221">
        <f t="shared" ref="O571:AT571" si="535">SUM(O572:O575)</f>
        <v>5632.7</v>
      </c>
      <c r="P571" s="221">
        <f t="shared" si="535"/>
        <v>0</v>
      </c>
      <c r="Q571" s="221">
        <f t="shared" si="535"/>
        <v>0</v>
      </c>
      <c r="R571" s="221">
        <f t="shared" si="535"/>
        <v>0</v>
      </c>
      <c r="S571" s="221">
        <f t="shared" si="535"/>
        <v>0</v>
      </c>
      <c r="T571" s="221">
        <f t="shared" si="535"/>
        <v>0</v>
      </c>
      <c r="U571" s="221">
        <f t="shared" si="535"/>
        <v>0</v>
      </c>
      <c r="V571" s="221">
        <f t="shared" si="535"/>
        <v>0</v>
      </c>
      <c r="W571" s="221">
        <f t="shared" si="535"/>
        <v>1000</v>
      </c>
      <c r="X571" s="221">
        <f t="shared" si="535"/>
        <v>0</v>
      </c>
      <c r="Y571" s="221">
        <f t="shared" si="535"/>
        <v>1000</v>
      </c>
      <c r="Z571" s="221">
        <f t="shared" si="535"/>
        <v>0</v>
      </c>
      <c r="AA571" s="221">
        <f t="shared" si="535"/>
        <v>0</v>
      </c>
      <c r="AB571" s="221">
        <f t="shared" si="535"/>
        <v>0</v>
      </c>
      <c r="AC571" s="221">
        <f t="shared" si="535"/>
        <v>2244.6999999999998</v>
      </c>
      <c r="AD571" s="221">
        <f t="shared" si="535"/>
        <v>0</v>
      </c>
      <c r="AE571" s="221">
        <f t="shared" si="535"/>
        <v>2244.6999999999998</v>
      </c>
      <c r="AF571" s="221">
        <f t="shared" si="535"/>
        <v>0</v>
      </c>
      <c r="AG571" s="221">
        <f t="shared" si="535"/>
        <v>0</v>
      </c>
      <c r="AH571" s="221">
        <f t="shared" si="535"/>
        <v>0</v>
      </c>
      <c r="AI571" s="221">
        <f t="shared" si="535"/>
        <v>2388</v>
      </c>
      <c r="AJ571" s="221">
        <f t="shared" si="535"/>
        <v>0</v>
      </c>
      <c r="AK571" s="221">
        <f t="shared" si="535"/>
        <v>2388</v>
      </c>
      <c r="AL571" s="221">
        <f t="shared" si="535"/>
        <v>0</v>
      </c>
      <c r="AM571" s="221">
        <f t="shared" si="535"/>
        <v>0</v>
      </c>
      <c r="AN571" s="221">
        <f t="shared" si="535"/>
        <v>0</v>
      </c>
      <c r="AO571" s="221">
        <f t="shared" si="535"/>
        <v>0</v>
      </c>
      <c r="AP571" s="221">
        <f t="shared" si="535"/>
        <v>0</v>
      </c>
      <c r="AQ571" s="221">
        <f t="shared" si="535"/>
        <v>0</v>
      </c>
      <c r="AR571" s="221">
        <f t="shared" si="535"/>
        <v>0</v>
      </c>
      <c r="AS571" s="221">
        <f t="shared" si="535"/>
        <v>0</v>
      </c>
      <c r="AT571" s="221">
        <f t="shared" si="535"/>
        <v>0</v>
      </c>
      <c r="AU571" s="221"/>
      <c r="AV571" s="131">
        <f t="shared" si="526"/>
        <v>0</v>
      </c>
      <c r="AW571" s="222"/>
      <c r="AX571" s="222"/>
      <c r="AY571" s="222"/>
      <c r="AZ571" s="145">
        <f t="shared" si="506"/>
        <v>0</v>
      </c>
      <c r="BA571" s="145">
        <f t="shared" si="507"/>
        <v>0</v>
      </c>
      <c r="BB571" s="131"/>
      <c r="BC571" s="131"/>
    </row>
    <row r="572" spans="1:55" s="132" customFormat="1" ht="15.75">
      <c r="A572" s="286" t="s">
        <v>20</v>
      </c>
      <c r="B572" s="232" t="s">
        <v>775</v>
      </c>
      <c r="C572" s="287"/>
      <c r="D572" s="154">
        <v>1000</v>
      </c>
      <c r="E572" s="154">
        <v>1000</v>
      </c>
      <c r="F572" s="288"/>
      <c r="G572" s="288"/>
      <c r="H572" s="155">
        <f t="shared" si="511"/>
        <v>1000</v>
      </c>
      <c r="I572" s="180">
        <f t="shared" si="497"/>
        <v>1000</v>
      </c>
      <c r="J572" s="221">
        <f t="shared" si="476"/>
        <v>0</v>
      </c>
      <c r="K572" s="288"/>
      <c r="L572" s="288"/>
      <c r="M572" s="288"/>
      <c r="N572" s="289">
        <f>O572+P572</f>
        <v>1000</v>
      </c>
      <c r="O572" s="154">
        <v>1000</v>
      </c>
      <c r="P572" s="236"/>
      <c r="Q572" s="236"/>
      <c r="R572" s="236"/>
      <c r="S572" s="236"/>
      <c r="T572" s="236"/>
      <c r="U572" s="236"/>
      <c r="V572" s="236"/>
      <c r="W572" s="287">
        <v>1000</v>
      </c>
      <c r="X572" s="287"/>
      <c r="Y572" s="287">
        <f>W572</f>
        <v>1000</v>
      </c>
      <c r="Z572" s="236"/>
      <c r="AA572" s="236"/>
      <c r="AB572" s="236"/>
      <c r="AC572" s="155">
        <f>O572-Q572-W572</f>
        <v>0</v>
      </c>
      <c r="AD572" s="155"/>
      <c r="AE572" s="155"/>
      <c r="AF572" s="236"/>
      <c r="AG572" s="236"/>
      <c r="AH572" s="236"/>
      <c r="AI572" s="236">
        <f>O572-Q572-W572-AC572</f>
        <v>0</v>
      </c>
      <c r="AJ572" s="236"/>
      <c r="AK572" s="236">
        <f>AI572</f>
        <v>0</v>
      </c>
      <c r="AL572" s="236"/>
      <c r="AM572" s="236"/>
      <c r="AN572" s="236"/>
      <c r="AO572" s="236"/>
      <c r="AP572" s="236"/>
      <c r="AQ572" s="236"/>
      <c r="AR572" s="236"/>
      <c r="AS572" s="236"/>
      <c r="AT572" s="236"/>
      <c r="AU572" s="222"/>
      <c r="AV572" s="131">
        <f t="shared" si="526"/>
        <v>0</v>
      </c>
      <c r="AW572" s="222"/>
      <c r="AX572" s="222"/>
      <c r="AY572" s="222"/>
      <c r="AZ572" s="145">
        <f t="shared" si="506"/>
        <v>0</v>
      </c>
      <c r="BA572" s="145">
        <f t="shared" si="507"/>
        <v>0</v>
      </c>
      <c r="BB572" s="131"/>
      <c r="BC572" s="131"/>
    </row>
    <row r="573" spans="1:55" s="132" customFormat="1" ht="15.75">
      <c r="A573" s="286" t="s">
        <v>48</v>
      </c>
      <c r="B573" s="232" t="s">
        <v>776</v>
      </c>
      <c r="C573" s="287"/>
      <c r="D573" s="154">
        <v>2244.6999999999998</v>
      </c>
      <c r="E573" s="154">
        <v>2244.6999999999998</v>
      </c>
      <c r="F573" s="288"/>
      <c r="G573" s="288"/>
      <c r="H573" s="155">
        <f t="shared" si="511"/>
        <v>2244.6999999999998</v>
      </c>
      <c r="I573" s="180">
        <f t="shared" si="497"/>
        <v>2244.6999999999998</v>
      </c>
      <c r="J573" s="221">
        <f t="shared" si="476"/>
        <v>0</v>
      </c>
      <c r="K573" s="288"/>
      <c r="L573" s="288"/>
      <c r="M573" s="288"/>
      <c r="N573" s="289">
        <f t="shared" ref="N573:N576" si="536">O573+P573</f>
        <v>2244.6999999999998</v>
      </c>
      <c r="O573" s="290">
        <v>2244.6999999999998</v>
      </c>
      <c r="P573" s="236"/>
      <c r="Q573" s="236"/>
      <c r="R573" s="236"/>
      <c r="S573" s="236"/>
      <c r="T573" s="236"/>
      <c r="U573" s="236"/>
      <c r="V573" s="236"/>
      <c r="W573" s="236"/>
      <c r="X573" s="236"/>
      <c r="Y573" s="236"/>
      <c r="Z573" s="236"/>
      <c r="AA573" s="236"/>
      <c r="AB573" s="236"/>
      <c r="AC573" s="155">
        <f>I573-Q573-W573</f>
        <v>2244.6999999999998</v>
      </c>
      <c r="AD573" s="155"/>
      <c r="AE573" s="155">
        <f>AC573</f>
        <v>2244.6999999999998</v>
      </c>
      <c r="AF573" s="236"/>
      <c r="AG573" s="236"/>
      <c r="AH573" s="236"/>
      <c r="AI573" s="236">
        <f>I573-Q573-W573-AC573</f>
        <v>0</v>
      </c>
      <c r="AJ573" s="236"/>
      <c r="AK573" s="236">
        <f t="shared" ref="AK573:AK575" si="537">AI573</f>
        <v>0</v>
      </c>
      <c r="AL573" s="236"/>
      <c r="AM573" s="236"/>
      <c r="AN573" s="236"/>
      <c r="AO573" s="236"/>
      <c r="AP573" s="236"/>
      <c r="AQ573" s="236"/>
      <c r="AR573" s="236"/>
      <c r="AS573" s="236"/>
      <c r="AT573" s="236"/>
      <c r="AU573" s="222"/>
      <c r="AV573" s="131">
        <f t="shared" si="526"/>
        <v>0</v>
      </c>
      <c r="AW573" s="222"/>
      <c r="AX573" s="222"/>
      <c r="AY573" s="222"/>
      <c r="AZ573" s="145">
        <f t="shared" si="506"/>
        <v>0</v>
      </c>
      <c r="BA573" s="145">
        <f t="shared" si="507"/>
        <v>0</v>
      </c>
      <c r="BB573" s="131"/>
      <c r="BC573" s="131"/>
    </row>
    <row r="574" spans="1:55" s="132" customFormat="1" ht="31.5">
      <c r="A574" s="286" t="s">
        <v>49</v>
      </c>
      <c r="B574" s="232" t="s">
        <v>777</v>
      </c>
      <c r="C574" s="287"/>
      <c r="D574" s="154">
        <v>1500</v>
      </c>
      <c r="E574" s="154">
        <v>1500</v>
      </c>
      <c r="F574" s="288"/>
      <c r="G574" s="288"/>
      <c r="H574" s="155">
        <f t="shared" si="511"/>
        <v>1500</v>
      </c>
      <c r="I574" s="180">
        <f t="shared" si="497"/>
        <v>1500</v>
      </c>
      <c r="J574" s="221">
        <f t="shared" si="476"/>
        <v>0</v>
      </c>
      <c r="K574" s="288"/>
      <c r="L574" s="288"/>
      <c r="M574" s="288"/>
      <c r="N574" s="289">
        <f t="shared" si="536"/>
        <v>1500</v>
      </c>
      <c r="O574" s="154">
        <v>1500</v>
      </c>
      <c r="P574" s="236"/>
      <c r="Q574" s="236"/>
      <c r="R574" s="236"/>
      <c r="S574" s="236"/>
      <c r="T574" s="236"/>
      <c r="U574" s="236"/>
      <c r="V574" s="236"/>
      <c r="W574" s="287"/>
      <c r="X574" s="287"/>
      <c r="Y574" s="287"/>
      <c r="Z574" s="236"/>
      <c r="AA574" s="236"/>
      <c r="AB574" s="236"/>
      <c r="AC574" s="155"/>
      <c r="AD574" s="155"/>
      <c r="AE574" s="155"/>
      <c r="AF574" s="236"/>
      <c r="AG574" s="236"/>
      <c r="AH574" s="236"/>
      <c r="AI574" s="236">
        <f t="shared" ref="AI574:AI575" si="538">I574-Q574-W574-AC574</f>
        <v>1500</v>
      </c>
      <c r="AJ574" s="236"/>
      <c r="AK574" s="236">
        <f t="shared" si="537"/>
        <v>1500</v>
      </c>
      <c r="AL574" s="236"/>
      <c r="AM574" s="236"/>
      <c r="AN574" s="236"/>
      <c r="AO574" s="236"/>
      <c r="AP574" s="236"/>
      <c r="AQ574" s="236"/>
      <c r="AR574" s="236"/>
      <c r="AS574" s="236"/>
      <c r="AT574" s="236"/>
      <c r="AU574" s="222"/>
      <c r="AV574" s="131">
        <f t="shared" si="526"/>
        <v>0</v>
      </c>
      <c r="AW574" s="222"/>
      <c r="AX574" s="222"/>
      <c r="AY574" s="222"/>
      <c r="AZ574" s="145">
        <f t="shared" si="506"/>
        <v>0</v>
      </c>
      <c r="BA574" s="145">
        <f t="shared" si="507"/>
        <v>0</v>
      </c>
      <c r="BB574" s="131"/>
      <c r="BC574" s="131"/>
    </row>
    <row r="575" spans="1:55" s="132" customFormat="1" ht="15.75">
      <c r="A575" s="286" t="s">
        <v>50</v>
      </c>
      <c r="B575" s="232" t="s">
        <v>778</v>
      </c>
      <c r="C575" s="287"/>
      <c r="D575" s="154">
        <v>888</v>
      </c>
      <c r="E575" s="154">
        <v>888</v>
      </c>
      <c r="F575" s="288"/>
      <c r="G575" s="288"/>
      <c r="H575" s="155">
        <f t="shared" si="511"/>
        <v>888</v>
      </c>
      <c r="I575" s="180">
        <f t="shared" si="497"/>
        <v>888</v>
      </c>
      <c r="J575" s="221">
        <f t="shared" si="476"/>
        <v>0</v>
      </c>
      <c r="K575" s="288"/>
      <c r="L575" s="288"/>
      <c r="M575" s="288"/>
      <c r="N575" s="289">
        <f t="shared" si="536"/>
        <v>888</v>
      </c>
      <c r="O575" s="287">
        <v>888</v>
      </c>
      <c r="P575" s="236"/>
      <c r="Q575" s="236"/>
      <c r="R575" s="236"/>
      <c r="S575" s="236"/>
      <c r="T575" s="236"/>
      <c r="U575" s="236"/>
      <c r="V575" s="236"/>
      <c r="W575" s="287"/>
      <c r="X575" s="287"/>
      <c r="Y575" s="287"/>
      <c r="Z575" s="236"/>
      <c r="AA575" s="236"/>
      <c r="AB575" s="236"/>
      <c r="AC575" s="155"/>
      <c r="AD575" s="155"/>
      <c r="AE575" s="155"/>
      <c r="AF575" s="236"/>
      <c r="AG575" s="236"/>
      <c r="AH575" s="236"/>
      <c r="AI575" s="236">
        <f t="shared" si="538"/>
        <v>888</v>
      </c>
      <c r="AJ575" s="236"/>
      <c r="AK575" s="236">
        <f t="shared" si="537"/>
        <v>888</v>
      </c>
      <c r="AL575" s="236"/>
      <c r="AM575" s="236"/>
      <c r="AN575" s="236"/>
      <c r="AO575" s="236"/>
      <c r="AP575" s="236"/>
      <c r="AQ575" s="236"/>
      <c r="AR575" s="236"/>
      <c r="AS575" s="236"/>
      <c r="AT575" s="236"/>
      <c r="AU575" s="222"/>
      <c r="AV575" s="131">
        <f t="shared" si="526"/>
        <v>0</v>
      </c>
      <c r="AW575" s="222"/>
      <c r="AX575" s="222"/>
      <c r="AY575" s="222"/>
      <c r="AZ575" s="145">
        <f t="shared" si="506"/>
        <v>0</v>
      </c>
      <c r="BA575" s="145">
        <f t="shared" si="507"/>
        <v>0</v>
      </c>
      <c r="BB575" s="131"/>
      <c r="BC575" s="131"/>
    </row>
    <row r="576" spans="1:55" s="161" customFormat="1" ht="15.75">
      <c r="A576" s="265" t="s">
        <v>615</v>
      </c>
      <c r="B576" s="266" t="s">
        <v>726</v>
      </c>
      <c r="C576" s="267"/>
      <c r="D576" s="163">
        <v>2767</v>
      </c>
      <c r="E576" s="163">
        <v>2767</v>
      </c>
      <c r="F576" s="162"/>
      <c r="G576" s="162"/>
      <c r="H576" s="163">
        <f t="shared" si="511"/>
        <v>2767</v>
      </c>
      <c r="I576" s="179">
        <f t="shared" si="497"/>
        <v>2767</v>
      </c>
      <c r="J576" s="221">
        <f t="shared" si="476"/>
        <v>0</v>
      </c>
      <c r="K576" s="266"/>
      <c r="L576" s="266"/>
      <c r="M576" s="266"/>
      <c r="N576" s="291">
        <f t="shared" si="536"/>
        <v>2767</v>
      </c>
      <c r="O576" s="221">
        <v>2767</v>
      </c>
      <c r="P576" s="221"/>
      <c r="Q576" s="221"/>
      <c r="R576" s="221"/>
      <c r="S576" s="221"/>
      <c r="T576" s="221"/>
      <c r="U576" s="221"/>
      <c r="V576" s="221"/>
      <c r="W576" s="221">
        <v>1500</v>
      </c>
      <c r="X576" s="221"/>
      <c r="Y576" s="221">
        <f>W576</f>
        <v>1500</v>
      </c>
      <c r="Z576" s="221"/>
      <c r="AA576" s="221"/>
      <c r="AB576" s="221"/>
      <c r="AC576" s="221">
        <f>I576-Q576-W576</f>
        <v>1267</v>
      </c>
      <c r="AD576" s="221"/>
      <c r="AE576" s="221">
        <f>AC576</f>
        <v>1267</v>
      </c>
      <c r="AF576" s="221"/>
      <c r="AG576" s="221"/>
      <c r="AH576" s="221"/>
      <c r="AI576" s="236">
        <f>O576-Q576-W576-AC576</f>
        <v>0</v>
      </c>
      <c r="AJ576" s="236"/>
      <c r="AK576" s="236"/>
      <c r="AL576" s="221"/>
      <c r="AM576" s="221"/>
      <c r="AN576" s="221"/>
      <c r="AO576" s="221"/>
      <c r="AP576" s="221"/>
      <c r="AQ576" s="221"/>
      <c r="AR576" s="221"/>
      <c r="AS576" s="221"/>
      <c r="AT576" s="221"/>
      <c r="AU576" s="242"/>
      <c r="AV576" s="131">
        <f t="shared" si="526"/>
        <v>0</v>
      </c>
      <c r="AW576" s="242"/>
      <c r="AX576" s="242"/>
      <c r="AY576" s="242"/>
      <c r="AZ576" s="145">
        <f t="shared" si="506"/>
        <v>0</v>
      </c>
      <c r="BA576" s="145">
        <f t="shared" si="507"/>
        <v>0</v>
      </c>
      <c r="BB576" s="160"/>
      <c r="BC576" s="160"/>
    </row>
    <row r="577" spans="1:55" s="257" customFormat="1" ht="31.5">
      <c r="A577" s="250" t="s">
        <v>22</v>
      </c>
      <c r="B577" s="251" t="s">
        <v>727</v>
      </c>
      <c r="C577" s="252"/>
      <c r="D577" s="253">
        <f>D578+D579</f>
        <v>13269</v>
      </c>
      <c r="E577" s="253">
        <f>E578+E579</f>
        <v>13269</v>
      </c>
      <c r="F577" s="251"/>
      <c r="G577" s="251"/>
      <c r="H577" s="252">
        <f>K577+N577</f>
        <v>13269</v>
      </c>
      <c r="I577" s="254">
        <f t="shared" si="497"/>
        <v>13269</v>
      </c>
      <c r="J577" s="254">
        <f t="shared" si="476"/>
        <v>0</v>
      </c>
      <c r="K577" s="253">
        <f t="shared" ref="K577:M577" si="539">K578+K579</f>
        <v>0</v>
      </c>
      <c r="L577" s="253">
        <f t="shared" si="539"/>
        <v>0</v>
      </c>
      <c r="M577" s="253">
        <f t="shared" si="539"/>
        <v>0</v>
      </c>
      <c r="N577" s="253">
        <f>N578+N579</f>
        <v>13269</v>
      </c>
      <c r="O577" s="253">
        <f t="shared" ref="O577:AU577" si="540">O578+O579</f>
        <v>13269</v>
      </c>
      <c r="P577" s="253">
        <f t="shared" si="540"/>
        <v>0</v>
      </c>
      <c r="Q577" s="253">
        <f t="shared" si="540"/>
        <v>0</v>
      </c>
      <c r="R577" s="253">
        <f t="shared" si="540"/>
        <v>0</v>
      </c>
      <c r="S577" s="253">
        <f t="shared" si="540"/>
        <v>0</v>
      </c>
      <c r="T577" s="253">
        <f t="shared" si="540"/>
        <v>0</v>
      </c>
      <c r="U577" s="253">
        <f t="shared" si="540"/>
        <v>0</v>
      </c>
      <c r="V577" s="253">
        <f t="shared" si="540"/>
        <v>0</v>
      </c>
      <c r="W577" s="253">
        <f t="shared" si="540"/>
        <v>5000</v>
      </c>
      <c r="X577" s="253">
        <f t="shared" si="540"/>
        <v>0</v>
      </c>
      <c r="Y577" s="253">
        <f t="shared" si="540"/>
        <v>5000</v>
      </c>
      <c r="Z577" s="253">
        <f t="shared" si="540"/>
        <v>0</v>
      </c>
      <c r="AA577" s="253">
        <f t="shared" si="540"/>
        <v>0</v>
      </c>
      <c r="AB577" s="253">
        <f t="shared" si="540"/>
        <v>0</v>
      </c>
      <c r="AC577" s="253">
        <f t="shared" si="540"/>
        <v>4500</v>
      </c>
      <c r="AD577" s="253">
        <f t="shared" si="540"/>
        <v>0</v>
      </c>
      <c r="AE577" s="253">
        <f t="shared" si="540"/>
        <v>4500</v>
      </c>
      <c r="AF577" s="253">
        <f t="shared" si="540"/>
        <v>0</v>
      </c>
      <c r="AG577" s="253">
        <f t="shared" si="540"/>
        <v>0</v>
      </c>
      <c r="AH577" s="253">
        <f t="shared" si="540"/>
        <v>0</v>
      </c>
      <c r="AI577" s="253">
        <f t="shared" si="540"/>
        <v>3769</v>
      </c>
      <c r="AJ577" s="253">
        <f t="shared" si="540"/>
        <v>0</v>
      </c>
      <c r="AK577" s="253">
        <f t="shared" si="540"/>
        <v>3769</v>
      </c>
      <c r="AL577" s="253">
        <f t="shared" si="540"/>
        <v>0</v>
      </c>
      <c r="AM577" s="253">
        <f t="shared" si="540"/>
        <v>0</v>
      </c>
      <c r="AN577" s="253">
        <f t="shared" si="540"/>
        <v>0</v>
      </c>
      <c r="AO577" s="253">
        <f t="shared" si="540"/>
        <v>0</v>
      </c>
      <c r="AP577" s="253">
        <f t="shared" si="540"/>
        <v>0</v>
      </c>
      <c r="AQ577" s="253">
        <f t="shared" si="540"/>
        <v>0</v>
      </c>
      <c r="AR577" s="253">
        <f t="shared" si="540"/>
        <v>0</v>
      </c>
      <c r="AS577" s="253">
        <f t="shared" si="540"/>
        <v>0</v>
      </c>
      <c r="AT577" s="253">
        <f t="shared" si="540"/>
        <v>0</v>
      </c>
      <c r="AU577" s="255">
        <f t="shared" si="540"/>
        <v>0</v>
      </c>
      <c r="AV577" s="256">
        <f t="shared" si="526"/>
        <v>0</v>
      </c>
      <c r="AW577" s="255"/>
      <c r="AX577" s="255"/>
      <c r="AY577" s="255"/>
      <c r="AZ577" s="145">
        <f t="shared" si="506"/>
        <v>0</v>
      </c>
      <c r="BA577" s="145">
        <f t="shared" si="507"/>
        <v>0</v>
      </c>
      <c r="BB577" s="256"/>
      <c r="BC577" s="256"/>
    </row>
    <row r="578" spans="1:55" s="161" customFormat="1" ht="15.75">
      <c r="A578" s="170" t="s">
        <v>779</v>
      </c>
      <c r="B578" s="158" t="s">
        <v>780</v>
      </c>
      <c r="C578" s="171"/>
      <c r="D578" s="171">
        <v>0</v>
      </c>
      <c r="E578" s="171">
        <v>0</v>
      </c>
      <c r="F578" s="158"/>
      <c r="G578" s="158"/>
      <c r="H578" s="171">
        <f>K578+N578</f>
        <v>0</v>
      </c>
      <c r="I578" s="179">
        <f t="shared" si="497"/>
        <v>0</v>
      </c>
      <c r="J578" s="221">
        <f t="shared" si="476"/>
        <v>0</v>
      </c>
      <c r="K578" s="158"/>
      <c r="L578" s="158"/>
      <c r="M578" s="158"/>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221"/>
      <c r="AT578" s="221"/>
      <c r="AU578" s="242"/>
      <c r="AV578" s="160">
        <f t="shared" si="526"/>
        <v>0</v>
      </c>
      <c r="AW578" s="242"/>
      <c r="AX578" s="242"/>
      <c r="AY578" s="242"/>
      <c r="AZ578" s="145">
        <f t="shared" si="506"/>
        <v>0</v>
      </c>
      <c r="BA578" s="145">
        <f t="shared" si="507"/>
        <v>0</v>
      </c>
      <c r="BB578" s="160"/>
      <c r="BC578" s="160"/>
    </row>
    <row r="579" spans="1:55" s="161" customFormat="1" ht="31.5">
      <c r="A579" s="170" t="s">
        <v>781</v>
      </c>
      <c r="B579" s="158" t="s">
        <v>782</v>
      </c>
      <c r="C579" s="171"/>
      <c r="D579" s="221">
        <f>D580+D583</f>
        <v>13269</v>
      </c>
      <c r="E579" s="221">
        <f>E580+E583</f>
        <v>13269</v>
      </c>
      <c r="F579" s="158"/>
      <c r="G579" s="158"/>
      <c r="H579" s="171">
        <f t="shared" si="511"/>
        <v>13269</v>
      </c>
      <c r="I579" s="179">
        <f t="shared" si="497"/>
        <v>13269</v>
      </c>
      <c r="J579" s="221">
        <f t="shared" si="476"/>
        <v>0</v>
      </c>
      <c r="K579" s="221">
        <f t="shared" ref="K579:M579" si="541">K580+K583</f>
        <v>0</v>
      </c>
      <c r="L579" s="221">
        <f t="shared" si="541"/>
        <v>0</v>
      </c>
      <c r="M579" s="221">
        <f t="shared" si="541"/>
        <v>0</v>
      </c>
      <c r="N579" s="221">
        <f>N580+N583</f>
        <v>13269</v>
      </c>
      <c r="O579" s="221">
        <f t="shared" ref="O579:AN579" si="542">O580+O583</f>
        <v>13269</v>
      </c>
      <c r="P579" s="221">
        <f t="shared" si="542"/>
        <v>0</v>
      </c>
      <c r="Q579" s="221">
        <f t="shared" si="542"/>
        <v>0</v>
      </c>
      <c r="R579" s="221">
        <f t="shared" si="542"/>
        <v>0</v>
      </c>
      <c r="S579" s="221">
        <f t="shared" si="542"/>
        <v>0</v>
      </c>
      <c r="T579" s="221">
        <f t="shared" si="542"/>
        <v>0</v>
      </c>
      <c r="U579" s="221">
        <f t="shared" si="542"/>
        <v>0</v>
      </c>
      <c r="V579" s="221">
        <f t="shared" si="542"/>
        <v>0</v>
      </c>
      <c r="W579" s="221">
        <f t="shared" si="542"/>
        <v>5000</v>
      </c>
      <c r="X579" s="221">
        <f t="shared" si="542"/>
        <v>0</v>
      </c>
      <c r="Y579" s="221">
        <f t="shared" si="542"/>
        <v>5000</v>
      </c>
      <c r="Z579" s="221">
        <f t="shared" si="542"/>
        <v>0</v>
      </c>
      <c r="AA579" s="221">
        <f t="shared" si="542"/>
        <v>0</v>
      </c>
      <c r="AB579" s="221">
        <f t="shared" si="542"/>
        <v>0</v>
      </c>
      <c r="AC579" s="221">
        <f t="shared" si="542"/>
        <v>4500</v>
      </c>
      <c r="AD579" s="221">
        <f t="shared" si="542"/>
        <v>0</v>
      </c>
      <c r="AE579" s="221">
        <f t="shared" si="542"/>
        <v>4500</v>
      </c>
      <c r="AF579" s="221">
        <f t="shared" si="542"/>
        <v>0</v>
      </c>
      <c r="AG579" s="221">
        <f t="shared" si="542"/>
        <v>0</v>
      </c>
      <c r="AH579" s="221">
        <f t="shared" si="542"/>
        <v>0</v>
      </c>
      <c r="AI579" s="221">
        <f t="shared" si="542"/>
        <v>3769</v>
      </c>
      <c r="AJ579" s="221">
        <f t="shared" si="542"/>
        <v>0</v>
      </c>
      <c r="AK579" s="221">
        <f t="shared" si="542"/>
        <v>3769</v>
      </c>
      <c r="AL579" s="221">
        <f t="shared" si="542"/>
        <v>0</v>
      </c>
      <c r="AM579" s="221">
        <f t="shared" si="542"/>
        <v>0</v>
      </c>
      <c r="AN579" s="221">
        <f t="shared" si="542"/>
        <v>0</v>
      </c>
      <c r="AO579" s="221">
        <f t="shared" ref="AO579" si="543">SUM(AO582:AO582)</f>
        <v>0</v>
      </c>
      <c r="AP579" s="221">
        <f t="shared" ref="AP579:AU579" si="544">SUM(AP582:AP582)</f>
        <v>0</v>
      </c>
      <c r="AQ579" s="221">
        <f t="shared" si="544"/>
        <v>0</v>
      </c>
      <c r="AR579" s="221">
        <f t="shared" si="544"/>
        <v>0</v>
      </c>
      <c r="AS579" s="221">
        <f t="shared" si="544"/>
        <v>0</v>
      </c>
      <c r="AT579" s="221">
        <f t="shared" si="544"/>
        <v>0</v>
      </c>
      <c r="AU579" s="221">
        <f t="shared" si="544"/>
        <v>0</v>
      </c>
      <c r="AV579" s="160">
        <f t="shared" si="526"/>
        <v>0</v>
      </c>
      <c r="AW579" s="242"/>
      <c r="AX579" s="242"/>
      <c r="AY579" s="242"/>
      <c r="AZ579" s="145">
        <f t="shared" si="506"/>
        <v>0</v>
      </c>
      <c r="BA579" s="145">
        <f t="shared" si="507"/>
        <v>0</v>
      </c>
      <c r="BB579" s="160"/>
      <c r="BC579" s="160"/>
    </row>
    <row r="580" spans="1:55" s="161" customFormat="1" ht="31.5">
      <c r="A580" s="170" t="s">
        <v>612</v>
      </c>
      <c r="B580" s="158" t="s">
        <v>717</v>
      </c>
      <c r="C580" s="171"/>
      <c r="D580" s="221">
        <f>D581</f>
        <v>13269</v>
      </c>
      <c r="E580" s="221">
        <f>E581</f>
        <v>13269</v>
      </c>
      <c r="F580" s="158"/>
      <c r="G580" s="158"/>
      <c r="H580" s="171">
        <f t="shared" si="511"/>
        <v>13269</v>
      </c>
      <c r="I580" s="179">
        <f t="shared" si="497"/>
        <v>13269</v>
      </c>
      <c r="J580" s="221">
        <f t="shared" si="476"/>
        <v>0</v>
      </c>
      <c r="K580" s="221">
        <f t="shared" ref="K580:M581" si="545">K581</f>
        <v>0</v>
      </c>
      <c r="L580" s="221">
        <f t="shared" si="545"/>
        <v>0</v>
      </c>
      <c r="M580" s="221">
        <f t="shared" si="545"/>
        <v>0</v>
      </c>
      <c r="N580" s="221">
        <f>N581</f>
        <v>13269</v>
      </c>
      <c r="O580" s="221">
        <f t="shared" ref="O580:AT581" si="546">O581</f>
        <v>13269</v>
      </c>
      <c r="P580" s="221">
        <f t="shared" si="546"/>
        <v>0</v>
      </c>
      <c r="Q580" s="221">
        <f t="shared" si="546"/>
        <v>0</v>
      </c>
      <c r="R580" s="221">
        <f t="shared" si="546"/>
        <v>0</v>
      </c>
      <c r="S580" s="221">
        <f t="shared" si="546"/>
        <v>0</v>
      </c>
      <c r="T580" s="221">
        <f t="shared" si="546"/>
        <v>0</v>
      </c>
      <c r="U580" s="221">
        <f t="shared" si="546"/>
        <v>0</v>
      </c>
      <c r="V580" s="221">
        <f t="shared" si="546"/>
        <v>0</v>
      </c>
      <c r="W580" s="221">
        <f t="shared" si="546"/>
        <v>5000</v>
      </c>
      <c r="X580" s="221">
        <f t="shared" si="546"/>
        <v>0</v>
      </c>
      <c r="Y580" s="221">
        <f t="shared" si="546"/>
        <v>5000</v>
      </c>
      <c r="Z580" s="221">
        <f t="shared" si="546"/>
        <v>0</v>
      </c>
      <c r="AA580" s="221">
        <f t="shared" si="546"/>
        <v>0</v>
      </c>
      <c r="AB580" s="221">
        <f t="shared" si="546"/>
        <v>0</v>
      </c>
      <c r="AC580" s="221">
        <f t="shared" si="546"/>
        <v>4500</v>
      </c>
      <c r="AD580" s="221">
        <f t="shared" si="546"/>
        <v>0</v>
      </c>
      <c r="AE580" s="221">
        <f t="shared" si="546"/>
        <v>4500</v>
      </c>
      <c r="AF580" s="221">
        <f t="shared" si="546"/>
        <v>0</v>
      </c>
      <c r="AG580" s="221">
        <f t="shared" si="546"/>
        <v>0</v>
      </c>
      <c r="AH580" s="221">
        <f t="shared" si="546"/>
        <v>0</v>
      </c>
      <c r="AI580" s="221">
        <f t="shared" si="546"/>
        <v>3769</v>
      </c>
      <c r="AJ580" s="221">
        <f t="shared" si="546"/>
        <v>0</v>
      </c>
      <c r="AK580" s="221">
        <f t="shared" si="546"/>
        <v>3769</v>
      </c>
      <c r="AL580" s="221">
        <f t="shared" si="546"/>
        <v>0</v>
      </c>
      <c r="AM580" s="221">
        <f t="shared" si="546"/>
        <v>0</v>
      </c>
      <c r="AN580" s="221">
        <f t="shared" si="546"/>
        <v>0</v>
      </c>
      <c r="AO580" s="221">
        <f t="shared" si="546"/>
        <v>0</v>
      </c>
      <c r="AP580" s="221">
        <f t="shared" si="546"/>
        <v>0</v>
      </c>
      <c r="AQ580" s="221">
        <f t="shared" si="546"/>
        <v>0</v>
      </c>
      <c r="AR580" s="221">
        <f t="shared" si="546"/>
        <v>0</v>
      </c>
      <c r="AS580" s="221">
        <f t="shared" si="546"/>
        <v>0</v>
      </c>
      <c r="AT580" s="221">
        <f t="shared" si="546"/>
        <v>0</v>
      </c>
      <c r="AU580" s="221"/>
      <c r="AV580" s="160">
        <f t="shared" si="526"/>
        <v>0</v>
      </c>
      <c r="AW580" s="242"/>
      <c r="AX580" s="242"/>
      <c r="AY580" s="242"/>
      <c r="AZ580" s="145">
        <f t="shared" si="506"/>
        <v>0</v>
      </c>
      <c r="BA580" s="145">
        <f t="shared" si="507"/>
        <v>0</v>
      </c>
      <c r="BB580" s="160"/>
      <c r="BC580" s="160"/>
    </row>
    <row r="581" spans="1:55" s="161" customFormat="1" ht="15.75">
      <c r="A581" s="170" t="s">
        <v>674</v>
      </c>
      <c r="B581" s="158" t="s">
        <v>623</v>
      </c>
      <c r="C581" s="171"/>
      <c r="D581" s="221">
        <f>D582</f>
        <v>13269</v>
      </c>
      <c r="E581" s="221">
        <f>E582</f>
        <v>13269</v>
      </c>
      <c r="F581" s="158"/>
      <c r="G581" s="158"/>
      <c r="H581" s="171">
        <f>K581+N581</f>
        <v>13269</v>
      </c>
      <c r="I581" s="179">
        <f t="shared" si="497"/>
        <v>13269</v>
      </c>
      <c r="J581" s="221">
        <f t="shared" si="476"/>
        <v>0</v>
      </c>
      <c r="K581" s="221">
        <f t="shared" si="545"/>
        <v>0</v>
      </c>
      <c r="L581" s="221">
        <f t="shared" si="545"/>
        <v>0</v>
      </c>
      <c r="M581" s="221">
        <f t="shared" si="545"/>
        <v>0</v>
      </c>
      <c r="N581" s="221">
        <f>N582</f>
        <v>13269</v>
      </c>
      <c r="O581" s="221">
        <f t="shared" si="546"/>
        <v>13269</v>
      </c>
      <c r="P581" s="221">
        <f t="shared" si="546"/>
        <v>0</v>
      </c>
      <c r="Q581" s="221">
        <f t="shared" si="546"/>
        <v>0</v>
      </c>
      <c r="R581" s="221">
        <f t="shared" si="546"/>
        <v>0</v>
      </c>
      <c r="S581" s="221">
        <f t="shared" si="546"/>
        <v>0</v>
      </c>
      <c r="T581" s="221">
        <f t="shared" si="546"/>
        <v>0</v>
      </c>
      <c r="U581" s="221">
        <f t="shared" si="546"/>
        <v>0</v>
      </c>
      <c r="V581" s="221">
        <f t="shared" si="546"/>
        <v>0</v>
      </c>
      <c r="W581" s="221">
        <f t="shared" si="546"/>
        <v>5000</v>
      </c>
      <c r="X581" s="221">
        <f t="shared" si="546"/>
        <v>0</v>
      </c>
      <c r="Y581" s="221">
        <f t="shared" si="546"/>
        <v>5000</v>
      </c>
      <c r="Z581" s="221">
        <f t="shared" si="546"/>
        <v>0</v>
      </c>
      <c r="AA581" s="221">
        <f t="shared" si="546"/>
        <v>0</v>
      </c>
      <c r="AB581" s="221">
        <f t="shared" si="546"/>
        <v>0</v>
      </c>
      <c r="AC581" s="221">
        <f t="shared" si="546"/>
        <v>4500</v>
      </c>
      <c r="AD581" s="221">
        <f t="shared" si="546"/>
        <v>0</v>
      </c>
      <c r="AE581" s="221">
        <f t="shared" si="546"/>
        <v>4500</v>
      </c>
      <c r="AF581" s="221">
        <f t="shared" si="546"/>
        <v>0</v>
      </c>
      <c r="AG581" s="221">
        <f t="shared" si="546"/>
        <v>0</v>
      </c>
      <c r="AH581" s="221">
        <f t="shared" si="546"/>
        <v>0</v>
      </c>
      <c r="AI581" s="221">
        <f t="shared" si="546"/>
        <v>3769</v>
      </c>
      <c r="AJ581" s="221">
        <f t="shared" si="546"/>
        <v>0</v>
      </c>
      <c r="AK581" s="221">
        <f t="shared" si="546"/>
        <v>3769</v>
      </c>
      <c r="AL581" s="221">
        <f t="shared" si="546"/>
        <v>0</v>
      </c>
      <c r="AM581" s="221">
        <f t="shared" si="546"/>
        <v>0</v>
      </c>
      <c r="AN581" s="221">
        <f t="shared" si="546"/>
        <v>0</v>
      </c>
      <c r="AO581" s="221"/>
      <c r="AP581" s="221"/>
      <c r="AQ581" s="221"/>
      <c r="AR581" s="221"/>
      <c r="AS581" s="221"/>
      <c r="AT581" s="221"/>
      <c r="AU581" s="221"/>
      <c r="AV581" s="160">
        <f t="shared" si="526"/>
        <v>0</v>
      </c>
      <c r="AW581" s="242"/>
      <c r="AX581" s="242"/>
      <c r="AY581" s="242"/>
      <c r="AZ581" s="145">
        <f t="shared" si="506"/>
        <v>0</v>
      </c>
      <c r="BA581" s="145">
        <f t="shared" si="507"/>
        <v>0</v>
      </c>
      <c r="BB581" s="160"/>
      <c r="BC581" s="160"/>
    </row>
    <row r="582" spans="1:55" s="218" customFormat="1" ht="31.5">
      <c r="A582" s="286" t="s">
        <v>20</v>
      </c>
      <c r="B582" s="292" t="s">
        <v>783</v>
      </c>
      <c r="C582" s="293"/>
      <c r="D582" s="154">
        <v>13269</v>
      </c>
      <c r="E582" s="154">
        <v>13269</v>
      </c>
      <c r="F582" s="292"/>
      <c r="G582" s="292"/>
      <c r="H582" s="155">
        <f t="shared" si="511"/>
        <v>13269</v>
      </c>
      <c r="I582" s="180">
        <f t="shared" si="497"/>
        <v>13269</v>
      </c>
      <c r="J582" s="221">
        <f t="shared" si="476"/>
        <v>0</v>
      </c>
      <c r="K582" s="157"/>
      <c r="L582" s="236"/>
      <c r="M582" s="292"/>
      <c r="N582" s="157">
        <f>O582+P582</f>
        <v>13269</v>
      </c>
      <c r="O582" s="236">
        <v>13269</v>
      </c>
      <c r="P582" s="236"/>
      <c r="Q582" s="236"/>
      <c r="R582" s="236"/>
      <c r="S582" s="236"/>
      <c r="T582" s="236"/>
      <c r="U582" s="236"/>
      <c r="V582" s="236"/>
      <c r="W582" s="236">
        <v>5000</v>
      </c>
      <c r="X582" s="236"/>
      <c r="Y582" s="236">
        <f>W582</f>
        <v>5000</v>
      </c>
      <c r="Z582" s="236"/>
      <c r="AA582" s="236"/>
      <c r="AB582" s="236"/>
      <c r="AC582" s="155">
        <v>4500</v>
      </c>
      <c r="AD582" s="155"/>
      <c r="AE582" s="155">
        <f>AC582</f>
        <v>4500</v>
      </c>
      <c r="AF582" s="236"/>
      <c r="AG582" s="236"/>
      <c r="AH582" s="236"/>
      <c r="AI582" s="236">
        <f>I582-Q582-W582-AC582</f>
        <v>3769</v>
      </c>
      <c r="AJ582" s="236"/>
      <c r="AK582" s="236">
        <f>AI582</f>
        <v>3769</v>
      </c>
      <c r="AL582" s="236"/>
      <c r="AM582" s="236"/>
      <c r="AN582" s="236"/>
      <c r="AO582" s="236"/>
      <c r="AP582" s="236"/>
      <c r="AQ582" s="236"/>
      <c r="AR582" s="236"/>
      <c r="AS582" s="236"/>
      <c r="AT582" s="236"/>
      <c r="AU582" s="294"/>
      <c r="AV582" s="131">
        <f t="shared" si="526"/>
        <v>0</v>
      </c>
      <c r="AW582" s="222"/>
      <c r="AX582" s="222"/>
      <c r="AY582" s="222"/>
      <c r="AZ582" s="145">
        <f t="shared" si="506"/>
        <v>0</v>
      </c>
      <c r="BA582" s="145">
        <f t="shared" si="507"/>
        <v>0</v>
      </c>
      <c r="BB582" s="131"/>
      <c r="BC582" s="131"/>
    </row>
    <row r="583" spans="1:55" s="161" customFormat="1" ht="15.75">
      <c r="A583" s="295" t="s">
        <v>615</v>
      </c>
      <c r="B583" s="296" t="s">
        <v>616</v>
      </c>
      <c r="C583" s="267"/>
      <c r="D583" s="267">
        <v>0</v>
      </c>
      <c r="E583" s="267">
        <v>0</v>
      </c>
      <c r="F583" s="296"/>
      <c r="G583" s="296"/>
      <c r="H583" s="155">
        <f t="shared" si="511"/>
        <v>0</v>
      </c>
      <c r="I583" s="180">
        <f t="shared" si="497"/>
        <v>0</v>
      </c>
      <c r="J583" s="221">
        <f t="shared" si="476"/>
        <v>0</v>
      </c>
      <c r="K583" s="296"/>
      <c r="L583" s="296"/>
      <c r="M583" s="296"/>
      <c r="N583" s="199"/>
      <c r="O583" s="221"/>
      <c r="P583" s="221"/>
      <c r="Q583" s="221"/>
      <c r="R583" s="221"/>
      <c r="S583" s="221"/>
      <c r="T583" s="221"/>
      <c r="U583" s="221"/>
      <c r="V583" s="221"/>
      <c r="W583" s="221"/>
      <c r="X583" s="221"/>
      <c r="Y583" s="221"/>
      <c r="Z583" s="221"/>
      <c r="AA583" s="221"/>
      <c r="AB583" s="221"/>
      <c r="AC583" s="171"/>
      <c r="AD583" s="171"/>
      <c r="AE583" s="171"/>
      <c r="AF583" s="221"/>
      <c r="AG583" s="221"/>
      <c r="AH583" s="221"/>
      <c r="AI583" s="221"/>
      <c r="AJ583" s="221"/>
      <c r="AK583" s="221"/>
      <c r="AL583" s="221"/>
      <c r="AM583" s="221"/>
      <c r="AN583" s="221"/>
      <c r="AO583" s="221"/>
      <c r="AP583" s="221"/>
      <c r="AQ583" s="221"/>
      <c r="AR583" s="221"/>
      <c r="AS583" s="221"/>
      <c r="AT583" s="221"/>
      <c r="AU583" s="273"/>
      <c r="AV583" s="131">
        <f t="shared" si="526"/>
        <v>0</v>
      </c>
      <c r="AW583" s="242"/>
      <c r="AX583" s="242"/>
      <c r="AY583" s="242"/>
      <c r="AZ583" s="145">
        <f t="shared" si="506"/>
        <v>0</v>
      </c>
      <c r="BA583" s="145">
        <f t="shared" si="507"/>
        <v>0</v>
      </c>
      <c r="BB583" s="160"/>
      <c r="BC583" s="160"/>
    </row>
    <row r="584" spans="1:55" s="257" customFormat="1" ht="63">
      <c r="A584" s="250" t="s">
        <v>39</v>
      </c>
      <c r="B584" s="251" t="s">
        <v>679</v>
      </c>
      <c r="C584" s="252"/>
      <c r="D584" s="253">
        <f>D585+D650+D656+D657</f>
        <v>137880.4</v>
      </c>
      <c r="E584" s="253">
        <f>E585+E650+E656+E657</f>
        <v>132880.4</v>
      </c>
      <c r="F584" s="251"/>
      <c r="G584" s="251"/>
      <c r="H584" s="252">
        <f>K584+N584</f>
        <v>132880.4</v>
      </c>
      <c r="I584" s="254">
        <f t="shared" si="497"/>
        <v>132880.4</v>
      </c>
      <c r="J584" s="254">
        <f t="shared" si="476"/>
        <v>0</v>
      </c>
      <c r="K584" s="253">
        <f t="shared" ref="K584:AT584" si="547">K585+K650+K656+K657</f>
        <v>28000</v>
      </c>
      <c r="L584" s="253">
        <f t="shared" si="547"/>
        <v>28000</v>
      </c>
      <c r="M584" s="253">
        <f t="shared" si="547"/>
        <v>0</v>
      </c>
      <c r="N584" s="253">
        <f t="shared" si="547"/>
        <v>104880.4</v>
      </c>
      <c r="O584" s="253">
        <f t="shared" si="547"/>
        <v>104880.4</v>
      </c>
      <c r="P584" s="253">
        <f t="shared" si="547"/>
        <v>0</v>
      </c>
      <c r="Q584" s="253">
        <f t="shared" si="547"/>
        <v>19600</v>
      </c>
      <c r="R584" s="253">
        <f t="shared" si="547"/>
        <v>19600</v>
      </c>
      <c r="S584" s="253">
        <f t="shared" si="547"/>
        <v>0</v>
      </c>
      <c r="T584" s="253">
        <f t="shared" si="547"/>
        <v>0</v>
      </c>
      <c r="U584" s="253">
        <f t="shared" si="547"/>
        <v>0</v>
      </c>
      <c r="V584" s="253">
        <f t="shared" si="547"/>
        <v>0</v>
      </c>
      <c r="W584" s="253">
        <f t="shared" si="547"/>
        <v>33580</v>
      </c>
      <c r="X584" s="253">
        <f t="shared" si="547"/>
        <v>8400</v>
      </c>
      <c r="Y584" s="253">
        <f t="shared" si="547"/>
        <v>25180</v>
      </c>
      <c r="Z584" s="253">
        <f t="shared" si="547"/>
        <v>0</v>
      </c>
      <c r="AA584" s="253">
        <f t="shared" si="547"/>
        <v>0</v>
      </c>
      <c r="AB584" s="253">
        <f t="shared" si="547"/>
        <v>0</v>
      </c>
      <c r="AC584" s="253">
        <f t="shared" si="547"/>
        <v>36040.400000000001</v>
      </c>
      <c r="AD584" s="253">
        <f t="shared" si="547"/>
        <v>0</v>
      </c>
      <c r="AE584" s="253">
        <f t="shared" si="547"/>
        <v>36040.400000000001</v>
      </c>
      <c r="AF584" s="253">
        <f t="shared" si="547"/>
        <v>0</v>
      </c>
      <c r="AG584" s="253">
        <f t="shared" si="547"/>
        <v>0</v>
      </c>
      <c r="AH584" s="253">
        <f t="shared" si="547"/>
        <v>0</v>
      </c>
      <c r="AI584" s="253">
        <f t="shared" si="547"/>
        <v>43660</v>
      </c>
      <c r="AJ584" s="253">
        <f t="shared" si="547"/>
        <v>0</v>
      </c>
      <c r="AK584" s="253">
        <f t="shared" si="547"/>
        <v>43660</v>
      </c>
      <c r="AL584" s="253">
        <f t="shared" si="547"/>
        <v>0</v>
      </c>
      <c r="AM584" s="253">
        <f t="shared" si="547"/>
        <v>0</v>
      </c>
      <c r="AN584" s="253">
        <f t="shared" si="547"/>
        <v>0</v>
      </c>
      <c r="AO584" s="253">
        <f t="shared" si="547"/>
        <v>0</v>
      </c>
      <c r="AP584" s="253">
        <f t="shared" si="547"/>
        <v>0</v>
      </c>
      <c r="AQ584" s="253">
        <f t="shared" si="547"/>
        <v>0</v>
      </c>
      <c r="AR584" s="253">
        <f t="shared" si="547"/>
        <v>0</v>
      </c>
      <c r="AS584" s="253">
        <f t="shared" si="547"/>
        <v>0</v>
      </c>
      <c r="AT584" s="253">
        <f t="shared" si="547"/>
        <v>0</v>
      </c>
      <c r="AU584" s="255"/>
      <c r="AV584" s="256">
        <f t="shared" si="526"/>
        <v>0</v>
      </c>
      <c r="AW584" s="255">
        <v>127664</v>
      </c>
      <c r="AX584" s="255"/>
      <c r="AY584" s="255"/>
      <c r="AZ584" s="145">
        <f t="shared" si="506"/>
        <v>0</v>
      </c>
      <c r="BA584" s="145">
        <f t="shared" si="507"/>
        <v>0</v>
      </c>
      <c r="BB584" s="256"/>
      <c r="BC584" s="256"/>
    </row>
    <row r="585" spans="1:55" s="161" customFormat="1" ht="15.75">
      <c r="A585" s="170" t="s">
        <v>728</v>
      </c>
      <c r="B585" s="158" t="s">
        <v>729</v>
      </c>
      <c r="C585" s="171"/>
      <c r="D585" s="221">
        <f>D586+D612</f>
        <v>108360.4</v>
      </c>
      <c r="E585" s="221">
        <f>E586+E612</f>
        <v>103360.4</v>
      </c>
      <c r="F585" s="158"/>
      <c r="G585" s="158"/>
      <c r="H585" s="171">
        <f t="shared" si="511"/>
        <v>103360.4</v>
      </c>
      <c r="I585" s="179">
        <f>L585+O585</f>
        <v>103360.4</v>
      </c>
      <c r="J585" s="221">
        <f t="shared" si="476"/>
        <v>0</v>
      </c>
      <c r="K585" s="221">
        <f t="shared" ref="K585:AT585" si="548">K586+K612</f>
        <v>0</v>
      </c>
      <c r="L585" s="221">
        <f t="shared" si="548"/>
        <v>0</v>
      </c>
      <c r="M585" s="221">
        <f t="shared" si="548"/>
        <v>0</v>
      </c>
      <c r="N585" s="221">
        <f t="shared" si="548"/>
        <v>103360.4</v>
      </c>
      <c r="O585" s="221">
        <f t="shared" si="548"/>
        <v>103360.4</v>
      </c>
      <c r="P585" s="221">
        <f t="shared" si="548"/>
        <v>0</v>
      </c>
      <c r="Q585" s="221">
        <f t="shared" si="548"/>
        <v>0</v>
      </c>
      <c r="R585" s="221">
        <f t="shared" si="548"/>
        <v>0</v>
      </c>
      <c r="S585" s="221">
        <f t="shared" si="548"/>
        <v>0</v>
      </c>
      <c r="T585" s="221">
        <f t="shared" si="548"/>
        <v>0</v>
      </c>
      <c r="U585" s="221">
        <f t="shared" si="548"/>
        <v>0</v>
      </c>
      <c r="V585" s="221">
        <f t="shared" si="548"/>
        <v>0</v>
      </c>
      <c r="W585" s="221">
        <f t="shared" si="548"/>
        <v>25180</v>
      </c>
      <c r="X585" s="221">
        <f t="shared" si="548"/>
        <v>0</v>
      </c>
      <c r="Y585" s="221">
        <f t="shared" si="548"/>
        <v>25180</v>
      </c>
      <c r="Z585" s="221">
        <f t="shared" si="548"/>
        <v>0</v>
      </c>
      <c r="AA585" s="221">
        <f t="shared" si="548"/>
        <v>0</v>
      </c>
      <c r="AB585" s="221">
        <f t="shared" si="548"/>
        <v>0</v>
      </c>
      <c r="AC585" s="221">
        <f t="shared" si="548"/>
        <v>36040.400000000001</v>
      </c>
      <c r="AD585" s="221">
        <f t="shared" si="548"/>
        <v>0</v>
      </c>
      <c r="AE585" s="221">
        <f t="shared" si="548"/>
        <v>36040.400000000001</v>
      </c>
      <c r="AF585" s="221">
        <f t="shared" si="548"/>
        <v>0</v>
      </c>
      <c r="AG585" s="221">
        <f t="shared" si="548"/>
        <v>0</v>
      </c>
      <c r="AH585" s="221">
        <f t="shared" si="548"/>
        <v>0</v>
      </c>
      <c r="AI585" s="221">
        <f t="shared" si="548"/>
        <v>42140</v>
      </c>
      <c r="AJ585" s="221">
        <f t="shared" si="548"/>
        <v>0</v>
      </c>
      <c r="AK585" s="221">
        <f t="shared" si="548"/>
        <v>42140</v>
      </c>
      <c r="AL585" s="221">
        <f t="shared" si="548"/>
        <v>0</v>
      </c>
      <c r="AM585" s="221">
        <f t="shared" si="548"/>
        <v>0</v>
      </c>
      <c r="AN585" s="221">
        <f t="shared" si="548"/>
        <v>0</v>
      </c>
      <c r="AO585" s="221">
        <f t="shared" si="548"/>
        <v>0</v>
      </c>
      <c r="AP585" s="221">
        <f t="shared" si="548"/>
        <v>0</v>
      </c>
      <c r="AQ585" s="221">
        <f t="shared" si="548"/>
        <v>0</v>
      </c>
      <c r="AR585" s="221">
        <f t="shared" si="548"/>
        <v>0</v>
      </c>
      <c r="AS585" s="221">
        <f t="shared" si="548"/>
        <v>0</v>
      </c>
      <c r="AT585" s="221">
        <f t="shared" si="548"/>
        <v>0</v>
      </c>
      <c r="AU585" s="242"/>
      <c r="AV585" s="160">
        <f t="shared" si="526"/>
        <v>0</v>
      </c>
      <c r="AW585" s="242">
        <f>O584-AW584</f>
        <v>-22783.600000000006</v>
      </c>
      <c r="AX585" s="242"/>
      <c r="AY585" s="242"/>
      <c r="AZ585" s="145">
        <f t="shared" si="506"/>
        <v>0</v>
      </c>
      <c r="BA585" s="145">
        <f t="shared" si="507"/>
        <v>0</v>
      </c>
      <c r="BB585" s="160"/>
      <c r="BC585" s="160"/>
    </row>
    <row r="586" spans="1:55" s="161" customFormat="1" ht="15.75">
      <c r="A586" s="170" t="s">
        <v>612</v>
      </c>
      <c r="B586" s="158" t="s">
        <v>730</v>
      </c>
      <c r="C586" s="171"/>
      <c r="D586" s="221">
        <f>D587+D604</f>
        <v>76165</v>
      </c>
      <c r="E586" s="221">
        <f>E587+E604</f>
        <v>71165</v>
      </c>
      <c r="F586" s="158"/>
      <c r="G586" s="158"/>
      <c r="H586" s="171">
        <f>K586+N586</f>
        <v>71165</v>
      </c>
      <c r="I586" s="179">
        <f t="shared" si="497"/>
        <v>71165</v>
      </c>
      <c r="J586" s="221">
        <f t="shared" si="476"/>
        <v>0</v>
      </c>
      <c r="K586" s="221">
        <f t="shared" ref="K586:AT586" si="549">K587+K604</f>
        <v>0</v>
      </c>
      <c r="L586" s="221">
        <f t="shared" si="549"/>
        <v>0</v>
      </c>
      <c r="M586" s="221">
        <f t="shared" si="549"/>
        <v>0</v>
      </c>
      <c r="N586" s="221">
        <f t="shared" si="549"/>
        <v>71165</v>
      </c>
      <c r="O586" s="221">
        <f t="shared" si="549"/>
        <v>71165</v>
      </c>
      <c r="P586" s="221">
        <f t="shared" si="549"/>
        <v>0</v>
      </c>
      <c r="Q586" s="221">
        <f t="shared" si="549"/>
        <v>0</v>
      </c>
      <c r="R586" s="221">
        <f t="shared" si="549"/>
        <v>0</v>
      </c>
      <c r="S586" s="221">
        <f t="shared" si="549"/>
        <v>0</v>
      </c>
      <c r="T586" s="221">
        <f t="shared" si="549"/>
        <v>0</v>
      </c>
      <c r="U586" s="221">
        <f t="shared" si="549"/>
        <v>0</v>
      </c>
      <c r="V586" s="221">
        <f t="shared" si="549"/>
        <v>0</v>
      </c>
      <c r="W586" s="221">
        <f t="shared" si="549"/>
        <v>25180</v>
      </c>
      <c r="X586" s="221">
        <f t="shared" si="549"/>
        <v>0</v>
      </c>
      <c r="Y586" s="221">
        <f t="shared" si="549"/>
        <v>25180</v>
      </c>
      <c r="Z586" s="221">
        <f t="shared" si="549"/>
        <v>0</v>
      </c>
      <c r="AA586" s="221">
        <f t="shared" si="549"/>
        <v>0</v>
      </c>
      <c r="AB586" s="221">
        <f t="shared" si="549"/>
        <v>0</v>
      </c>
      <c r="AC586" s="221">
        <f t="shared" si="549"/>
        <v>23730</v>
      </c>
      <c r="AD586" s="221">
        <f t="shared" si="549"/>
        <v>0</v>
      </c>
      <c r="AE586" s="221">
        <f t="shared" si="549"/>
        <v>23730</v>
      </c>
      <c r="AF586" s="221">
        <f t="shared" si="549"/>
        <v>0</v>
      </c>
      <c r="AG586" s="221">
        <f t="shared" si="549"/>
        <v>0</v>
      </c>
      <c r="AH586" s="221">
        <f t="shared" si="549"/>
        <v>0</v>
      </c>
      <c r="AI586" s="221">
        <f t="shared" si="549"/>
        <v>22255</v>
      </c>
      <c r="AJ586" s="221">
        <f t="shared" si="549"/>
        <v>0</v>
      </c>
      <c r="AK586" s="221">
        <f t="shared" si="549"/>
        <v>22255</v>
      </c>
      <c r="AL586" s="221">
        <f t="shared" si="549"/>
        <v>0</v>
      </c>
      <c r="AM586" s="221">
        <f t="shared" si="549"/>
        <v>0</v>
      </c>
      <c r="AN586" s="221">
        <f t="shared" si="549"/>
        <v>0</v>
      </c>
      <c r="AO586" s="221">
        <f t="shared" si="549"/>
        <v>0</v>
      </c>
      <c r="AP586" s="221">
        <f t="shared" si="549"/>
        <v>0</v>
      </c>
      <c r="AQ586" s="221">
        <f t="shared" si="549"/>
        <v>0</v>
      </c>
      <c r="AR586" s="221">
        <f t="shared" si="549"/>
        <v>0</v>
      </c>
      <c r="AS586" s="221">
        <f t="shared" si="549"/>
        <v>0</v>
      </c>
      <c r="AT586" s="221">
        <f t="shared" si="549"/>
        <v>0</v>
      </c>
      <c r="AU586" s="297"/>
      <c r="AV586" s="160">
        <f t="shared" si="526"/>
        <v>0</v>
      </c>
      <c r="AW586" s="297">
        <v>127934</v>
      </c>
      <c r="AX586" s="297"/>
      <c r="AY586" s="297"/>
      <c r="AZ586" s="145">
        <f t="shared" si="506"/>
        <v>0</v>
      </c>
      <c r="BA586" s="145">
        <f t="shared" si="507"/>
        <v>0</v>
      </c>
      <c r="BB586" s="160"/>
      <c r="BC586" s="160"/>
    </row>
    <row r="587" spans="1:55" s="161" customFormat="1" ht="31.5">
      <c r="A587" s="170" t="s">
        <v>731</v>
      </c>
      <c r="B587" s="158" t="s">
        <v>717</v>
      </c>
      <c r="C587" s="171"/>
      <c r="D587" s="221">
        <f>D588+D595+D597+D600</f>
        <v>50400</v>
      </c>
      <c r="E587" s="221">
        <f>E588+E595+E597+E600</f>
        <v>50400</v>
      </c>
      <c r="F587" s="158"/>
      <c r="G587" s="158"/>
      <c r="H587" s="171">
        <f t="shared" si="511"/>
        <v>50400</v>
      </c>
      <c r="I587" s="179">
        <f t="shared" si="497"/>
        <v>50400</v>
      </c>
      <c r="J587" s="221">
        <f t="shared" si="476"/>
        <v>0</v>
      </c>
      <c r="K587" s="221">
        <f>K588+K595+K597+K600</f>
        <v>0</v>
      </c>
      <c r="L587" s="221">
        <f t="shared" ref="L587:M587" si="550">L588+L595+L597+L600</f>
        <v>0</v>
      </c>
      <c r="M587" s="221">
        <f t="shared" si="550"/>
        <v>0</v>
      </c>
      <c r="N587" s="221">
        <f>N588+N595+N597+N600</f>
        <v>50400</v>
      </c>
      <c r="O587" s="221">
        <f>O588+O595+O597+O600</f>
        <v>50400</v>
      </c>
      <c r="P587" s="221">
        <f t="shared" ref="P587:AD587" si="551">P588+P595+P597+P600</f>
        <v>0</v>
      </c>
      <c r="Q587" s="221">
        <f t="shared" si="551"/>
        <v>0</v>
      </c>
      <c r="R587" s="221">
        <f t="shared" si="551"/>
        <v>0</v>
      </c>
      <c r="S587" s="221">
        <f t="shared" si="551"/>
        <v>0</v>
      </c>
      <c r="T587" s="221">
        <f t="shared" si="551"/>
        <v>0</v>
      </c>
      <c r="U587" s="221">
        <f t="shared" si="551"/>
        <v>0</v>
      </c>
      <c r="V587" s="221">
        <f t="shared" si="551"/>
        <v>0</v>
      </c>
      <c r="W587" s="221">
        <f t="shared" si="551"/>
        <v>21930</v>
      </c>
      <c r="X587" s="221">
        <f t="shared" si="551"/>
        <v>0</v>
      </c>
      <c r="Y587" s="221">
        <f t="shared" si="551"/>
        <v>21930</v>
      </c>
      <c r="Z587" s="221">
        <f t="shared" si="551"/>
        <v>0</v>
      </c>
      <c r="AA587" s="221">
        <f t="shared" si="551"/>
        <v>0</v>
      </c>
      <c r="AB587" s="221">
        <f t="shared" si="551"/>
        <v>0</v>
      </c>
      <c r="AC587" s="221">
        <f t="shared" si="551"/>
        <v>17730</v>
      </c>
      <c r="AD587" s="221">
        <f t="shared" si="551"/>
        <v>0</v>
      </c>
      <c r="AE587" s="221">
        <f>AE588+AE595+AE597+AE600</f>
        <v>17730</v>
      </c>
      <c r="AF587" s="221">
        <f t="shared" ref="AF587:AT587" si="552">AF588+AF595+AF597+AF600</f>
        <v>0</v>
      </c>
      <c r="AG587" s="221">
        <f t="shared" si="552"/>
        <v>0</v>
      </c>
      <c r="AH587" s="221">
        <f t="shared" si="552"/>
        <v>0</v>
      </c>
      <c r="AI587" s="221">
        <f t="shared" si="552"/>
        <v>10740</v>
      </c>
      <c r="AJ587" s="221">
        <f t="shared" si="552"/>
        <v>0</v>
      </c>
      <c r="AK587" s="221">
        <f t="shared" si="552"/>
        <v>10740</v>
      </c>
      <c r="AL587" s="221">
        <f t="shared" si="552"/>
        <v>0</v>
      </c>
      <c r="AM587" s="221">
        <f t="shared" si="552"/>
        <v>0</v>
      </c>
      <c r="AN587" s="221">
        <f t="shared" si="552"/>
        <v>0</v>
      </c>
      <c r="AO587" s="221">
        <f t="shared" si="552"/>
        <v>0</v>
      </c>
      <c r="AP587" s="221">
        <f t="shared" si="552"/>
        <v>0</v>
      </c>
      <c r="AQ587" s="221">
        <f t="shared" si="552"/>
        <v>0</v>
      </c>
      <c r="AR587" s="221">
        <f t="shared" si="552"/>
        <v>0</v>
      </c>
      <c r="AS587" s="221">
        <f t="shared" si="552"/>
        <v>0</v>
      </c>
      <c r="AT587" s="221">
        <f t="shared" si="552"/>
        <v>0</v>
      </c>
      <c r="AU587" s="297"/>
      <c r="AV587" s="160">
        <f t="shared" si="526"/>
        <v>0</v>
      </c>
      <c r="AW587" s="297">
        <f>AW584-AW586</f>
        <v>-270</v>
      </c>
      <c r="AX587" s="297"/>
      <c r="AY587" s="297"/>
      <c r="AZ587" s="145">
        <f t="shared" si="506"/>
        <v>0</v>
      </c>
      <c r="BA587" s="145">
        <f t="shared" si="507"/>
        <v>0</v>
      </c>
      <c r="BB587" s="160"/>
      <c r="BC587" s="160"/>
    </row>
    <row r="588" spans="1:55" s="161" customFormat="1" ht="15.75">
      <c r="A588" s="170" t="s">
        <v>674</v>
      </c>
      <c r="B588" s="158" t="s">
        <v>623</v>
      </c>
      <c r="C588" s="171"/>
      <c r="D588" s="221">
        <f>SUM(D589:D594)</f>
        <v>22200</v>
      </c>
      <c r="E588" s="221">
        <f>SUM(E589:E594)</f>
        <v>22200</v>
      </c>
      <c r="F588" s="158"/>
      <c r="G588" s="158"/>
      <c r="H588" s="171">
        <f t="shared" si="511"/>
        <v>22200</v>
      </c>
      <c r="I588" s="179">
        <f t="shared" si="497"/>
        <v>22200</v>
      </c>
      <c r="J588" s="221">
        <f t="shared" si="476"/>
        <v>0</v>
      </c>
      <c r="K588" s="221">
        <f t="shared" ref="K588:M588" si="553">SUM(K589:K594)</f>
        <v>0</v>
      </c>
      <c r="L588" s="221">
        <f t="shared" si="553"/>
        <v>0</v>
      </c>
      <c r="M588" s="221">
        <f t="shared" si="553"/>
        <v>0</v>
      </c>
      <c r="N588" s="221">
        <f>SUM(N589:N594)</f>
        <v>22200</v>
      </c>
      <c r="O588" s="221">
        <f>SUM(O589:O594)</f>
        <v>22200</v>
      </c>
      <c r="P588" s="221">
        <f t="shared" ref="P588:AN588" si="554">SUM(P589:P594)</f>
        <v>0</v>
      </c>
      <c r="Q588" s="221">
        <f t="shared" si="554"/>
        <v>0</v>
      </c>
      <c r="R588" s="221">
        <f t="shared" si="554"/>
        <v>0</v>
      </c>
      <c r="S588" s="221">
        <f t="shared" si="554"/>
        <v>0</v>
      </c>
      <c r="T588" s="221">
        <f t="shared" si="554"/>
        <v>0</v>
      </c>
      <c r="U588" s="221">
        <f t="shared" si="554"/>
        <v>0</v>
      </c>
      <c r="V588" s="221">
        <f t="shared" si="554"/>
        <v>0</v>
      </c>
      <c r="W588" s="221">
        <f t="shared" si="554"/>
        <v>16930</v>
      </c>
      <c r="X588" s="221">
        <f t="shared" si="554"/>
        <v>0</v>
      </c>
      <c r="Y588" s="221">
        <f t="shared" si="554"/>
        <v>16930</v>
      </c>
      <c r="Z588" s="221">
        <f t="shared" si="554"/>
        <v>0</v>
      </c>
      <c r="AA588" s="221">
        <f t="shared" si="554"/>
        <v>0</v>
      </c>
      <c r="AB588" s="221">
        <f t="shared" si="554"/>
        <v>0</v>
      </c>
      <c r="AC588" s="221">
        <f t="shared" si="554"/>
        <v>5270</v>
      </c>
      <c r="AD588" s="221">
        <f t="shared" si="554"/>
        <v>0</v>
      </c>
      <c r="AE588" s="221">
        <f>SUM(AE589:AE594)</f>
        <v>5270</v>
      </c>
      <c r="AF588" s="221">
        <f t="shared" si="554"/>
        <v>0</v>
      </c>
      <c r="AG588" s="221">
        <f t="shared" si="554"/>
        <v>0</v>
      </c>
      <c r="AH588" s="221">
        <f t="shared" si="554"/>
        <v>0</v>
      </c>
      <c r="AI588" s="221">
        <f t="shared" si="554"/>
        <v>0</v>
      </c>
      <c r="AJ588" s="221">
        <f t="shared" si="554"/>
        <v>0</v>
      </c>
      <c r="AK588" s="221">
        <f t="shared" si="554"/>
        <v>0</v>
      </c>
      <c r="AL588" s="221">
        <f t="shared" si="554"/>
        <v>0</v>
      </c>
      <c r="AM588" s="221">
        <f t="shared" si="554"/>
        <v>0</v>
      </c>
      <c r="AN588" s="221">
        <f t="shared" si="554"/>
        <v>0</v>
      </c>
      <c r="AO588" s="221"/>
      <c r="AP588" s="221"/>
      <c r="AQ588" s="221"/>
      <c r="AR588" s="221"/>
      <c r="AS588" s="221"/>
      <c r="AT588" s="221"/>
      <c r="AU588" s="297"/>
      <c r="AV588" s="160">
        <f t="shared" si="526"/>
        <v>0</v>
      </c>
      <c r="AW588" s="297"/>
      <c r="AX588" s="297"/>
      <c r="AY588" s="297"/>
      <c r="AZ588" s="145">
        <f t="shared" si="506"/>
        <v>0</v>
      </c>
      <c r="BA588" s="145">
        <f t="shared" si="507"/>
        <v>0</v>
      </c>
      <c r="BB588" s="160"/>
      <c r="BC588" s="160"/>
    </row>
    <row r="589" spans="1:55" s="132" customFormat="1" ht="15.75">
      <c r="A589" s="286" t="s">
        <v>20</v>
      </c>
      <c r="B589" s="292" t="s">
        <v>784</v>
      </c>
      <c r="C589" s="171"/>
      <c r="D589" s="155">
        <v>11270</v>
      </c>
      <c r="E589" s="155">
        <v>11270</v>
      </c>
      <c r="F589" s="158"/>
      <c r="G589" s="158"/>
      <c r="H589" s="155">
        <f>K589+N589</f>
        <v>11270</v>
      </c>
      <c r="I589" s="180">
        <f t="shared" si="497"/>
        <v>11270</v>
      </c>
      <c r="J589" s="221">
        <f t="shared" si="476"/>
        <v>0</v>
      </c>
      <c r="K589" s="158"/>
      <c r="L589" s="158"/>
      <c r="M589" s="158"/>
      <c r="N589" s="157">
        <f>O589+P589</f>
        <v>11270</v>
      </c>
      <c r="O589" s="236">
        <f>9500+1497+273</f>
        <v>11270</v>
      </c>
      <c r="P589" s="221"/>
      <c r="Q589" s="221"/>
      <c r="R589" s="221"/>
      <c r="S589" s="221"/>
      <c r="T589" s="221"/>
      <c r="U589" s="221"/>
      <c r="V589" s="221"/>
      <c r="W589" s="236">
        <v>6000</v>
      </c>
      <c r="X589" s="236"/>
      <c r="Y589" s="236">
        <f>W589</f>
        <v>6000</v>
      </c>
      <c r="Z589" s="221"/>
      <c r="AA589" s="221"/>
      <c r="AB589" s="221"/>
      <c r="AC589" s="155">
        <f>I589-Q589-W589</f>
        <v>5270</v>
      </c>
      <c r="AD589" s="155"/>
      <c r="AE589" s="155">
        <f>AC589</f>
        <v>5270</v>
      </c>
      <c r="AF589" s="221"/>
      <c r="AG589" s="221"/>
      <c r="AH589" s="221"/>
      <c r="AI589" s="236">
        <f>O589-Q589-W589-AC589</f>
        <v>0</v>
      </c>
      <c r="AJ589" s="236"/>
      <c r="AK589" s="236"/>
      <c r="AL589" s="221"/>
      <c r="AM589" s="221"/>
      <c r="AN589" s="221"/>
      <c r="AO589" s="221"/>
      <c r="AP589" s="221"/>
      <c r="AQ589" s="221"/>
      <c r="AR589" s="221"/>
      <c r="AS589" s="221"/>
      <c r="AT589" s="221"/>
      <c r="AU589" s="297"/>
      <c r="AV589" s="131">
        <f t="shared" si="526"/>
        <v>0</v>
      </c>
      <c r="AW589" s="297"/>
      <c r="AX589" s="297"/>
      <c r="AY589" s="297"/>
      <c r="AZ589" s="145">
        <f t="shared" si="506"/>
        <v>0</v>
      </c>
      <c r="BA589" s="145">
        <f t="shared" si="507"/>
        <v>0</v>
      </c>
      <c r="BB589" s="131"/>
      <c r="BC589" s="131"/>
    </row>
    <row r="590" spans="1:55" s="132" customFormat="1" ht="15.75">
      <c r="A590" s="286" t="s">
        <v>48</v>
      </c>
      <c r="B590" s="292" t="s">
        <v>785</v>
      </c>
      <c r="C590" s="171"/>
      <c r="D590" s="155">
        <v>2500</v>
      </c>
      <c r="E590" s="155">
        <v>2500</v>
      </c>
      <c r="F590" s="158"/>
      <c r="G590" s="158"/>
      <c r="H590" s="155">
        <f>K590+N590</f>
        <v>2500</v>
      </c>
      <c r="I590" s="180">
        <f>L590+O590</f>
        <v>2500</v>
      </c>
      <c r="J590" s="221">
        <f t="shared" si="476"/>
        <v>0</v>
      </c>
      <c r="K590" s="158"/>
      <c r="L590" s="158"/>
      <c r="M590" s="158"/>
      <c r="N590" s="157">
        <f>O590+P590</f>
        <v>2500</v>
      </c>
      <c r="O590" s="236">
        <v>2500</v>
      </c>
      <c r="P590" s="221"/>
      <c r="Q590" s="221"/>
      <c r="R590" s="221"/>
      <c r="S590" s="221"/>
      <c r="T590" s="221"/>
      <c r="U590" s="221"/>
      <c r="V590" s="221"/>
      <c r="W590" s="236">
        <v>2500</v>
      </c>
      <c r="X590" s="236"/>
      <c r="Y590" s="236">
        <f t="shared" ref="Y590:Y594" si="555">W590</f>
        <v>2500</v>
      </c>
      <c r="Z590" s="221"/>
      <c r="AA590" s="221"/>
      <c r="AB590" s="221"/>
      <c r="AC590" s="155">
        <f t="shared" ref="AC590:AC594" si="556">I590-Q590-W590</f>
        <v>0</v>
      </c>
      <c r="AD590" s="155"/>
      <c r="AE590" s="155"/>
      <c r="AF590" s="221"/>
      <c r="AG590" s="221"/>
      <c r="AH590" s="221"/>
      <c r="AI590" s="236">
        <f>O590-Q590-W590-AC590</f>
        <v>0</v>
      </c>
      <c r="AJ590" s="236"/>
      <c r="AK590" s="236"/>
      <c r="AL590" s="221"/>
      <c r="AM590" s="221"/>
      <c r="AN590" s="221"/>
      <c r="AO590" s="221"/>
      <c r="AP590" s="221"/>
      <c r="AQ590" s="221"/>
      <c r="AR590" s="221"/>
      <c r="AS590" s="221"/>
      <c r="AT590" s="221"/>
      <c r="AU590" s="297"/>
      <c r="AV590" s="131">
        <f t="shared" si="526"/>
        <v>0</v>
      </c>
      <c r="AW590" s="297"/>
      <c r="AX590" s="297"/>
      <c r="AY590" s="297"/>
      <c r="AZ590" s="145">
        <f t="shared" si="506"/>
        <v>0</v>
      </c>
      <c r="BA590" s="145">
        <f t="shared" si="507"/>
        <v>0</v>
      </c>
      <c r="BB590" s="131"/>
      <c r="BC590" s="131"/>
    </row>
    <row r="591" spans="1:55" s="132" customFormat="1" ht="15.75">
      <c r="A591" s="286" t="s">
        <v>49</v>
      </c>
      <c r="B591" s="292" t="s">
        <v>786</v>
      </c>
      <c r="C591" s="287"/>
      <c r="D591" s="154">
        <v>1600</v>
      </c>
      <c r="E591" s="154">
        <v>1600</v>
      </c>
      <c r="F591" s="174"/>
      <c r="G591" s="174"/>
      <c r="H591" s="154">
        <f t="shared" si="511"/>
        <v>1600</v>
      </c>
      <c r="I591" s="180">
        <f t="shared" si="497"/>
        <v>1600</v>
      </c>
      <c r="J591" s="221">
        <f t="shared" si="476"/>
        <v>0</v>
      </c>
      <c r="K591" s="292"/>
      <c r="L591" s="292"/>
      <c r="M591" s="292"/>
      <c r="N591" s="157">
        <f>O591+P591</f>
        <v>1600</v>
      </c>
      <c r="O591" s="236">
        <v>1600</v>
      </c>
      <c r="P591" s="236"/>
      <c r="Q591" s="236"/>
      <c r="R591" s="236"/>
      <c r="S591" s="236"/>
      <c r="T591" s="236"/>
      <c r="U591" s="236"/>
      <c r="V591" s="236"/>
      <c r="W591" s="236">
        <v>1600</v>
      </c>
      <c r="X591" s="236"/>
      <c r="Y591" s="236">
        <f t="shared" si="555"/>
        <v>1600</v>
      </c>
      <c r="Z591" s="236"/>
      <c r="AA591" s="236"/>
      <c r="AB591" s="236"/>
      <c r="AC591" s="155">
        <f t="shared" si="556"/>
        <v>0</v>
      </c>
      <c r="AD591" s="155"/>
      <c r="AE591" s="155"/>
      <c r="AF591" s="236"/>
      <c r="AG591" s="236"/>
      <c r="AH591" s="236"/>
      <c r="AI591" s="236">
        <f>O591-Q591-W591-AC591</f>
        <v>0</v>
      </c>
      <c r="AJ591" s="236"/>
      <c r="AK591" s="236"/>
      <c r="AL591" s="236"/>
      <c r="AM591" s="236"/>
      <c r="AN591" s="236"/>
      <c r="AO591" s="236"/>
      <c r="AP591" s="236"/>
      <c r="AQ591" s="236"/>
      <c r="AR591" s="236"/>
      <c r="AS591" s="236"/>
      <c r="AT591" s="236"/>
      <c r="AU591" s="294"/>
      <c r="AV591" s="131">
        <f t="shared" si="526"/>
        <v>0</v>
      </c>
      <c r="AW591" s="180"/>
      <c r="AX591" s="222"/>
      <c r="AY591" s="222"/>
      <c r="AZ591" s="145">
        <f t="shared" si="506"/>
        <v>0</v>
      </c>
      <c r="BA591" s="145">
        <f t="shared" si="507"/>
        <v>0</v>
      </c>
      <c r="BB591" s="131"/>
      <c r="BC591" s="131"/>
    </row>
    <row r="592" spans="1:55" s="132" customFormat="1" ht="31.5">
      <c r="A592" s="286" t="s">
        <v>50</v>
      </c>
      <c r="B592" s="292" t="s">
        <v>787</v>
      </c>
      <c r="C592" s="287"/>
      <c r="D592" s="154">
        <v>2500</v>
      </c>
      <c r="E592" s="154">
        <v>2500</v>
      </c>
      <c r="F592" s="174"/>
      <c r="G592" s="174"/>
      <c r="H592" s="154">
        <f t="shared" si="511"/>
        <v>2500</v>
      </c>
      <c r="I592" s="180">
        <f t="shared" si="497"/>
        <v>2500</v>
      </c>
      <c r="J592" s="221">
        <f t="shared" si="476"/>
        <v>0</v>
      </c>
      <c r="K592" s="292"/>
      <c r="L592" s="292"/>
      <c r="M592" s="292"/>
      <c r="N592" s="157">
        <f t="shared" ref="N592:N594" si="557">O592+P592</f>
        <v>2500</v>
      </c>
      <c r="O592" s="236">
        <v>2500</v>
      </c>
      <c r="P592" s="236"/>
      <c r="Q592" s="236"/>
      <c r="R592" s="236"/>
      <c r="S592" s="236"/>
      <c r="T592" s="236"/>
      <c r="U592" s="236"/>
      <c r="V592" s="236"/>
      <c r="W592" s="236">
        <v>2500</v>
      </c>
      <c r="X592" s="236"/>
      <c r="Y592" s="236">
        <f t="shared" si="555"/>
        <v>2500</v>
      </c>
      <c r="Z592" s="236"/>
      <c r="AA592" s="236"/>
      <c r="AB592" s="236"/>
      <c r="AC592" s="155">
        <f t="shared" si="556"/>
        <v>0</v>
      </c>
      <c r="AD592" s="155"/>
      <c r="AE592" s="155"/>
      <c r="AF592" s="236"/>
      <c r="AG592" s="236"/>
      <c r="AH592" s="236"/>
      <c r="AI592" s="236">
        <f>O592-Q592-W592-AC592</f>
        <v>0</v>
      </c>
      <c r="AJ592" s="236"/>
      <c r="AK592" s="236"/>
      <c r="AL592" s="236"/>
      <c r="AM592" s="236"/>
      <c r="AN592" s="236"/>
      <c r="AO592" s="236"/>
      <c r="AP592" s="236"/>
      <c r="AQ592" s="236"/>
      <c r="AR592" s="236"/>
      <c r="AS592" s="236"/>
      <c r="AT592" s="236"/>
      <c r="AU592" s="294"/>
      <c r="AV592" s="131">
        <f t="shared" si="526"/>
        <v>0</v>
      </c>
      <c r="AW592" s="222"/>
      <c r="AX592" s="222"/>
      <c r="AY592" s="222"/>
      <c r="AZ592" s="145">
        <f t="shared" si="506"/>
        <v>0</v>
      </c>
      <c r="BA592" s="145">
        <f t="shared" si="507"/>
        <v>0</v>
      </c>
      <c r="BB592" s="131"/>
      <c r="BC592" s="131"/>
    </row>
    <row r="593" spans="1:55" s="132" customFormat="1" ht="31.5">
      <c r="A593" s="286" t="s">
        <v>49</v>
      </c>
      <c r="B593" s="292" t="s">
        <v>788</v>
      </c>
      <c r="C593" s="287"/>
      <c r="D593" s="154">
        <v>2730</v>
      </c>
      <c r="E593" s="154">
        <v>2730</v>
      </c>
      <c r="F593" s="292"/>
      <c r="G593" s="292"/>
      <c r="H593" s="155">
        <f>K593+N593</f>
        <v>2730</v>
      </c>
      <c r="I593" s="180">
        <f>L593+O593</f>
        <v>2730</v>
      </c>
      <c r="J593" s="221">
        <f>M593+P593</f>
        <v>0</v>
      </c>
      <c r="K593" s="292"/>
      <c r="L593" s="292"/>
      <c r="M593" s="292"/>
      <c r="N593" s="157">
        <f>O593+P593</f>
        <v>2730</v>
      </c>
      <c r="O593" s="298">
        <v>2730</v>
      </c>
      <c r="P593" s="236"/>
      <c r="Q593" s="236"/>
      <c r="R593" s="236"/>
      <c r="S593" s="236"/>
      <c r="T593" s="236"/>
      <c r="U593" s="236"/>
      <c r="V593" s="236"/>
      <c r="W593" s="236">
        <v>2730</v>
      </c>
      <c r="X593" s="236"/>
      <c r="Y593" s="236">
        <f t="shared" si="555"/>
        <v>2730</v>
      </c>
      <c r="Z593" s="236"/>
      <c r="AA593" s="236"/>
      <c r="AB593" s="236"/>
      <c r="AC593" s="155">
        <f t="shared" si="556"/>
        <v>0</v>
      </c>
      <c r="AD593" s="155"/>
      <c r="AE593" s="155"/>
      <c r="AF593" s="236"/>
      <c r="AG593" s="236"/>
      <c r="AH593" s="236"/>
      <c r="AI593" s="236">
        <f>I593-Q593-W593-AC593</f>
        <v>0</v>
      </c>
      <c r="AJ593" s="236"/>
      <c r="AK593" s="236"/>
      <c r="AL593" s="236"/>
      <c r="AM593" s="236"/>
      <c r="AN593" s="236"/>
      <c r="AO593" s="236"/>
      <c r="AP593" s="236"/>
      <c r="AQ593" s="236"/>
      <c r="AR593" s="236"/>
      <c r="AS593" s="236"/>
      <c r="AT593" s="236"/>
      <c r="AU593" s="222"/>
      <c r="AV593" s="131">
        <f t="shared" si="526"/>
        <v>0</v>
      </c>
      <c r="AW593" s="222"/>
      <c r="AX593" s="222"/>
      <c r="AY593" s="222"/>
      <c r="AZ593" s="145">
        <f t="shared" si="506"/>
        <v>0</v>
      </c>
      <c r="BA593" s="145">
        <f t="shared" si="507"/>
        <v>0</v>
      </c>
      <c r="BB593" s="131"/>
      <c r="BC593" s="131"/>
    </row>
    <row r="594" spans="1:55" s="132" customFormat="1" ht="31.5">
      <c r="A594" s="286" t="s">
        <v>51</v>
      </c>
      <c r="B594" s="292" t="s">
        <v>789</v>
      </c>
      <c r="C594" s="287"/>
      <c r="D594" s="154">
        <v>1600</v>
      </c>
      <c r="E594" s="154">
        <v>1600</v>
      </c>
      <c r="F594" s="174"/>
      <c r="G594" s="174"/>
      <c r="H594" s="154">
        <f>K594+N594</f>
        <v>1600</v>
      </c>
      <c r="I594" s="180">
        <f t="shared" si="497"/>
        <v>1600</v>
      </c>
      <c r="J594" s="221">
        <f t="shared" si="497"/>
        <v>0</v>
      </c>
      <c r="K594" s="292"/>
      <c r="L594" s="292"/>
      <c r="M594" s="292"/>
      <c r="N594" s="157">
        <f t="shared" si="557"/>
        <v>1600</v>
      </c>
      <c r="O594" s="298">
        <v>1600</v>
      </c>
      <c r="P594" s="236"/>
      <c r="Q594" s="236"/>
      <c r="R594" s="236"/>
      <c r="S594" s="236"/>
      <c r="T594" s="236"/>
      <c r="U594" s="236"/>
      <c r="V594" s="236"/>
      <c r="W594" s="236">
        <v>1600</v>
      </c>
      <c r="X594" s="236"/>
      <c r="Y594" s="236">
        <f t="shared" si="555"/>
        <v>1600</v>
      </c>
      <c r="Z594" s="236"/>
      <c r="AA594" s="236"/>
      <c r="AB594" s="236"/>
      <c r="AC594" s="155">
        <f t="shared" si="556"/>
        <v>0</v>
      </c>
      <c r="AD594" s="155"/>
      <c r="AE594" s="155"/>
      <c r="AF594" s="236"/>
      <c r="AG594" s="236"/>
      <c r="AH594" s="236"/>
      <c r="AI594" s="236">
        <f>O594-Q594-W594-AC594</f>
        <v>0</v>
      </c>
      <c r="AJ594" s="236"/>
      <c r="AK594" s="236"/>
      <c r="AL594" s="236"/>
      <c r="AM594" s="236"/>
      <c r="AN594" s="236"/>
      <c r="AO594" s="236"/>
      <c r="AP594" s="236"/>
      <c r="AQ594" s="236"/>
      <c r="AR594" s="236"/>
      <c r="AS594" s="236"/>
      <c r="AT594" s="236"/>
      <c r="AU594" s="222"/>
      <c r="AV594" s="131">
        <f t="shared" si="526"/>
        <v>0</v>
      </c>
      <c r="AW594" s="222"/>
      <c r="AX594" s="222"/>
      <c r="AY594" s="222"/>
      <c r="AZ594" s="145">
        <f t="shared" si="506"/>
        <v>0</v>
      </c>
      <c r="BA594" s="145">
        <f t="shared" si="507"/>
        <v>0</v>
      </c>
      <c r="BB594" s="131"/>
      <c r="BC594" s="131"/>
    </row>
    <row r="595" spans="1:55" s="161" customFormat="1" ht="15.75">
      <c r="A595" s="295" t="s">
        <v>674</v>
      </c>
      <c r="B595" s="296" t="s">
        <v>624</v>
      </c>
      <c r="C595" s="267"/>
      <c r="D595" s="199">
        <f>D596</f>
        <v>5100</v>
      </c>
      <c r="E595" s="199">
        <f>E596</f>
        <v>5100</v>
      </c>
      <c r="F595" s="296"/>
      <c r="G595" s="296"/>
      <c r="H595" s="171">
        <f>K595+N595</f>
        <v>5100</v>
      </c>
      <c r="I595" s="179">
        <f t="shared" ref="I595:J655" si="558">L595+O595</f>
        <v>5100</v>
      </c>
      <c r="J595" s="221">
        <f t="shared" si="558"/>
        <v>0</v>
      </c>
      <c r="K595" s="199">
        <f t="shared" ref="K595:M595" si="559">K596</f>
        <v>0</v>
      </c>
      <c r="L595" s="199">
        <f t="shared" si="559"/>
        <v>0</v>
      </c>
      <c r="M595" s="199">
        <f t="shared" si="559"/>
        <v>0</v>
      </c>
      <c r="N595" s="199">
        <f>N596</f>
        <v>5100</v>
      </c>
      <c r="O595" s="199">
        <f t="shared" ref="O595:P595" si="560">O596</f>
        <v>5100</v>
      </c>
      <c r="P595" s="199">
        <f t="shared" si="560"/>
        <v>0</v>
      </c>
      <c r="Q595" s="199">
        <f>Q596</f>
        <v>0</v>
      </c>
      <c r="R595" s="199">
        <f t="shared" ref="R595:AT595" si="561">R596</f>
        <v>0</v>
      </c>
      <c r="S595" s="199">
        <f t="shared" si="561"/>
        <v>0</v>
      </c>
      <c r="T595" s="199">
        <f t="shared" si="561"/>
        <v>0</v>
      </c>
      <c r="U595" s="199">
        <f t="shared" si="561"/>
        <v>0</v>
      </c>
      <c r="V595" s="199">
        <f t="shared" si="561"/>
        <v>0</v>
      </c>
      <c r="W595" s="199">
        <f t="shared" si="561"/>
        <v>0</v>
      </c>
      <c r="X595" s="199">
        <f t="shared" si="561"/>
        <v>0</v>
      </c>
      <c r="Y595" s="199">
        <f t="shared" si="561"/>
        <v>0</v>
      </c>
      <c r="Z595" s="199">
        <f t="shared" si="561"/>
        <v>0</v>
      </c>
      <c r="AA595" s="199">
        <f t="shared" si="561"/>
        <v>0</v>
      </c>
      <c r="AB595" s="199">
        <f t="shared" si="561"/>
        <v>0</v>
      </c>
      <c r="AC595" s="199">
        <f t="shared" si="561"/>
        <v>2500</v>
      </c>
      <c r="AD595" s="199">
        <f t="shared" si="561"/>
        <v>0</v>
      </c>
      <c r="AE595" s="199">
        <f t="shared" si="561"/>
        <v>2500</v>
      </c>
      <c r="AF595" s="199">
        <f t="shared" si="561"/>
        <v>0</v>
      </c>
      <c r="AG595" s="199">
        <f t="shared" si="561"/>
        <v>0</v>
      </c>
      <c r="AH595" s="199">
        <f t="shared" si="561"/>
        <v>0</v>
      </c>
      <c r="AI595" s="199">
        <f t="shared" si="561"/>
        <v>2600</v>
      </c>
      <c r="AJ595" s="199">
        <f t="shared" si="561"/>
        <v>0</v>
      </c>
      <c r="AK595" s="199">
        <f t="shared" si="561"/>
        <v>2600</v>
      </c>
      <c r="AL595" s="199">
        <f t="shared" si="561"/>
        <v>0</v>
      </c>
      <c r="AM595" s="199">
        <f t="shared" si="561"/>
        <v>0</v>
      </c>
      <c r="AN595" s="199">
        <f t="shared" si="561"/>
        <v>0</v>
      </c>
      <c r="AO595" s="199">
        <f t="shared" si="561"/>
        <v>0</v>
      </c>
      <c r="AP595" s="199">
        <f t="shared" si="561"/>
        <v>0</v>
      </c>
      <c r="AQ595" s="199">
        <f t="shared" si="561"/>
        <v>0</v>
      </c>
      <c r="AR595" s="199">
        <f t="shared" si="561"/>
        <v>0</v>
      </c>
      <c r="AS595" s="199">
        <f t="shared" si="561"/>
        <v>0</v>
      </c>
      <c r="AT595" s="199">
        <f t="shared" si="561"/>
        <v>0</v>
      </c>
      <c r="AU595" s="273"/>
      <c r="AV595" s="160">
        <f t="shared" si="526"/>
        <v>0</v>
      </c>
      <c r="AW595" s="242"/>
      <c r="AX595" s="242"/>
      <c r="AY595" s="242"/>
      <c r="AZ595" s="145">
        <f t="shared" si="506"/>
        <v>0</v>
      </c>
      <c r="BA595" s="145">
        <f t="shared" si="507"/>
        <v>0</v>
      </c>
      <c r="BB595" s="160"/>
      <c r="BC595" s="160"/>
    </row>
    <row r="596" spans="1:55" s="132" customFormat="1" ht="31.5">
      <c r="A596" s="286" t="s">
        <v>20</v>
      </c>
      <c r="B596" s="292" t="s">
        <v>790</v>
      </c>
      <c r="C596" s="287"/>
      <c r="D596" s="155">
        <v>5100</v>
      </c>
      <c r="E596" s="155">
        <v>5100</v>
      </c>
      <c r="F596" s="292"/>
      <c r="G596" s="292"/>
      <c r="H596" s="155">
        <f t="shared" si="511"/>
        <v>5100</v>
      </c>
      <c r="I596" s="180">
        <f t="shared" si="558"/>
        <v>5100</v>
      </c>
      <c r="J596" s="221">
        <f t="shared" si="558"/>
        <v>0</v>
      </c>
      <c r="K596" s="292"/>
      <c r="L596" s="292"/>
      <c r="M596" s="292"/>
      <c r="N596" s="157">
        <f>O596+P596</f>
        <v>5100</v>
      </c>
      <c r="O596" s="298">
        <v>5100</v>
      </c>
      <c r="P596" s="236"/>
      <c r="Q596" s="236"/>
      <c r="R596" s="236"/>
      <c r="S596" s="236"/>
      <c r="T596" s="236"/>
      <c r="U596" s="236"/>
      <c r="V596" s="236"/>
      <c r="W596" s="236"/>
      <c r="X596" s="236"/>
      <c r="Y596" s="236"/>
      <c r="Z596" s="236"/>
      <c r="AA596" s="236"/>
      <c r="AB596" s="236"/>
      <c r="AC596" s="155">
        <v>2500</v>
      </c>
      <c r="AD596" s="155"/>
      <c r="AE596" s="155">
        <f>AC596</f>
        <v>2500</v>
      </c>
      <c r="AF596" s="236"/>
      <c r="AG596" s="236"/>
      <c r="AH596" s="236"/>
      <c r="AI596" s="236">
        <f>O596-Q596-W596-AC596</f>
        <v>2600</v>
      </c>
      <c r="AJ596" s="236"/>
      <c r="AK596" s="236">
        <f>AI596</f>
        <v>2600</v>
      </c>
      <c r="AL596" s="236"/>
      <c r="AM596" s="236"/>
      <c r="AN596" s="236"/>
      <c r="AO596" s="236"/>
      <c r="AP596" s="236"/>
      <c r="AQ596" s="236"/>
      <c r="AR596" s="236"/>
      <c r="AS596" s="236"/>
      <c r="AT596" s="236"/>
      <c r="AU596" s="294"/>
      <c r="AV596" s="131">
        <f t="shared" si="526"/>
        <v>0</v>
      </c>
      <c r="AW596" s="222"/>
      <c r="AX596" s="222"/>
      <c r="AY596" s="222"/>
      <c r="AZ596" s="145">
        <f t="shared" si="506"/>
        <v>0</v>
      </c>
      <c r="BA596" s="145">
        <f t="shared" si="507"/>
        <v>0</v>
      </c>
      <c r="BB596" s="131"/>
      <c r="BC596" s="131"/>
    </row>
    <row r="597" spans="1:55" s="161" customFormat="1" ht="15.75">
      <c r="A597" s="295" t="s">
        <v>674</v>
      </c>
      <c r="B597" s="296" t="s">
        <v>625</v>
      </c>
      <c r="C597" s="267"/>
      <c r="D597" s="199">
        <f>SUM(D598:D599)</f>
        <v>11100</v>
      </c>
      <c r="E597" s="199">
        <f>SUM(E598:E599)</f>
        <v>11100</v>
      </c>
      <c r="F597" s="296"/>
      <c r="G597" s="296"/>
      <c r="H597" s="171">
        <f t="shared" si="511"/>
        <v>11100</v>
      </c>
      <c r="I597" s="179">
        <f t="shared" si="558"/>
        <v>11100</v>
      </c>
      <c r="J597" s="221">
        <f t="shared" si="558"/>
        <v>0</v>
      </c>
      <c r="K597" s="199">
        <f t="shared" ref="K597:M597" si="562">SUM(K598:K599)</f>
        <v>0</v>
      </c>
      <c r="L597" s="199">
        <f t="shared" si="562"/>
        <v>0</v>
      </c>
      <c r="M597" s="199">
        <f t="shared" si="562"/>
        <v>0</v>
      </c>
      <c r="N597" s="199">
        <f>SUM(N598:N599)</f>
        <v>11100</v>
      </c>
      <c r="O597" s="199">
        <f t="shared" ref="O597:P597" si="563">SUM(O598:O599)</f>
        <v>11100</v>
      </c>
      <c r="P597" s="199">
        <f t="shared" si="563"/>
        <v>0</v>
      </c>
      <c r="Q597" s="199">
        <f>SUM(Q598:Q599)</f>
        <v>0</v>
      </c>
      <c r="R597" s="199">
        <f t="shared" ref="R597:AT597" si="564">SUM(R598:R599)</f>
        <v>0</v>
      </c>
      <c r="S597" s="199">
        <f t="shared" si="564"/>
        <v>0</v>
      </c>
      <c r="T597" s="199">
        <f t="shared" si="564"/>
        <v>0</v>
      </c>
      <c r="U597" s="199">
        <f t="shared" si="564"/>
        <v>0</v>
      </c>
      <c r="V597" s="199">
        <f t="shared" si="564"/>
        <v>0</v>
      </c>
      <c r="W597" s="199">
        <f t="shared" si="564"/>
        <v>2000</v>
      </c>
      <c r="X597" s="199">
        <f t="shared" si="564"/>
        <v>0</v>
      </c>
      <c r="Y597" s="199">
        <f t="shared" si="564"/>
        <v>2000</v>
      </c>
      <c r="Z597" s="199">
        <f t="shared" si="564"/>
        <v>0</v>
      </c>
      <c r="AA597" s="199">
        <f t="shared" si="564"/>
        <v>0</v>
      </c>
      <c r="AB597" s="199">
        <f t="shared" si="564"/>
        <v>0</v>
      </c>
      <c r="AC597" s="199">
        <f t="shared" si="564"/>
        <v>4500</v>
      </c>
      <c r="AD597" s="199">
        <f t="shared" si="564"/>
        <v>0</v>
      </c>
      <c r="AE597" s="199">
        <f t="shared" si="564"/>
        <v>4500</v>
      </c>
      <c r="AF597" s="199">
        <f t="shared" si="564"/>
        <v>0</v>
      </c>
      <c r="AG597" s="199">
        <f t="shared" si="564"/>
        <v>0</v>
      </c>
      <c r="AH597" s="199">
        <f t="shared" si="564"/>
        <v>0</v>
      </c>
      <c r="AI597" s="199">
        <f t="shared" si="564"/>
        <v>4600</v>
      </c>
      <c r="AJ597" s="199">
        <f t="shared" si="564"/>
        <v>0</v>
      </c>
      <c r="AK597" s="199">
        <f t="shared" si="564"/>
        <v>4600</v>
      </c>
      <c r="AL597" s="199">
        <f t="shared" si="564"/>
        <v>0</v>
      </c>
      <c r="AM597" s="199">
        <f t="shared" si="564"/>
        <v>0</v>
      </c>
      <c r="AN597" s="199">
        <f t="shared" si="564"/>
        <v>0</v>
      </c>
      <c r="AO597" s="199">
        <f t="shared" si="564"/>
        <v>0</v>
      </c>
      <c r="AP597" s="199">
        <f t="shared" si="564"/>
        <v>0</v>
      </c>
      <c r="AQ597" s="199">
        <f t="shared" si="564"/>
        <v>0</v>
      </c>
      <c r="AR597" s="199">
        <f t="shared" si="564"/>
        <v>0</v>
      </c>
      <c r="AS597" s="199">
        <f t="shared" si="564"/>
        <v>0</v>
      </c>
      <c r="AT597" s="199">
        <f t="shared" si="564"/>
        <v>0</v>
      </c>
      <c r="AU597" s="242"/>
      <c r="AV597" s="160">
        <f t="shared" si="526"/>
        <v>0</v>
      </c>
      <c r="AW597" s="242"/>
      <c r="AX597" s="242"/>
      <c r="AY597" s="242"/>
      <c r="AZ597" s="145">
        <f t="shared" si="506"/>
        <v>0</v>
      </c>
      <c r="BA597" s="145">
        <f t="shared" si="507"/>
        <v>0</v>
      </c>
      <c r="BB597" s="160"/>
      <c r="BC597" s="160"/>
    </row>
    <row r="598" spans="1:55" s="132" customFormat="1" ht="15.75">
      <c r="A598" s="286" t="s">
        <v>20</v>
      </c>
      <c r="B598" s="292" t="s">
        <v>791</v>
      </c>
      <c r="C598" s="287"/>
      <c r="D598" s="154">
        <v>9100</v>
      </c>
      <c r="E598" s="154">
        <v>9100</v>
      </c>
      <c r="F598" s="292"/>
      <c r="G598" s="292"/>
      <c r="H598" s="155">
        <f t="shared" si="511"/>
        <v>9100</v>
      </c>
      <c r="I598" s="180">
        <f t="shared" si="558"/>
        <v>9100</v>
      </c>
      <c r="J598" s="221">
        <f t="shared" si="558"/>
        <v>0</v>
      </c>
      <c r="K598" s="292"/>
      <c r="L598" s="292"/>
      <c r="M598" s="292"/>
      <c r="N598" s="157">
        <f>O598+P598</f>
        <v>9100</v>
      </c>
      <c r="O598" s="298">
        <v>9100</v>
      </c>
      <c r="P598" s="236"/>
      <c r="Q598" s="236"/>
      <c r="R598" s="236"/>
      <c r="S598" s="236"/>
      <c r="T598" s="236"/>
      <c r="U598" s="236"/>
      <c r="V598" s="236"/>
      <c r="W598" s="236"/>
      <c r="X598" s="236"/>
      <c r="Y598" s="236"/>
      <c r="Z598" s="236"/>
      <c r="AA598" s="236"/>
      <c r="AB598" s="236"/>
      <c r="AC598" s="155">
        <v>4500</v>
      </c>
      <c r="AD598" s="155"/>
      <c r="AE598" s="155">
        <f>AC598</f>
        <v>4500</v>
      </c>
      <c r="AF598" s="236"/>
      <c r="AG598" s="236"/>
      <c r="AH598" s="236"/>
      <c r="AI598" s="236">
        <f>I598-Q598-W598-AC598</f>
        <v>4600</v>
      </c>
      <c r="AJ598" s="236"/>
      <c r="AK598" s="236">
        <f>AI598</f>
        <v>4600</v>
      </c>
      <c r="AL598" s="236"/>
      <c r="AM598" s="236"/>
      <c r="AN598" s="236"/>
      <c r="AO598" s="236"/>
      <c r="AP598" s="236"/>
      <c r="AQ598" s="236"/>
      <c r="AR598" s="236"/>
      <c r="AS598" s="236"/>
      <c r="AT598" s="236"/>
      <c r="AU598" s="222"/>
      <c r="AV598" s="131">
        <f t="shared" si="526"/>
        <v>0</v>
      </c>
      <c r="AW598" s="222"/>
      <c r="AX598" s="222"/>
      <c r="AY598" s="222"/>
      <c r="AZ598" s="145">
        <f t="shared" si="506"/>
        <v>0</v>
      </c>
      <c r="BA598" s="145">
        <f t="shared" si="507"/>
        <v>0</v>
      </c>
      <c r="BB598" s="131"/>
      <c r="BC598" s="131"/>
    </row>
    <row r="599" spans="1:55" s="132" customFormat="1" ht="47.25">
      <c r="A599" s="286" t="s">
        <v>48</v>
      </c>
      <c r="B599" s="292" t="s">
        <v>792</v>
      </c>
      <c r="C599" s="287"/>
      <c r="D599" s="154">
        <v>2000</v>
      </c>
      <c r="E599" s="154">
        <v>2000</v>
      </c>
      <c r="F599" s="292"/>
      <c r="G599" s="292"/>
      <c r="H599" s="155">
        <f t="shared" si="511"/>
        <v>2000</v>
      </c>
      <c r="I599" s="180">
        <f t="shared" si="558"/>
        <v>2000</v>
      </c>
      <c r="J599" s="221">
        <f t="shared" si="558"/>
        <v>0</v>
      </c>
      <c r="K599" s="292"/>
      <c r="L599" s="292"/>
      <c r="M599" s="292"/>
      <c r="N599" s="157">
        <f>O599+P599</f>
        <v>2000</v>
      </c>
      <c r="O599" s="298">
        <v>2000</v>
      </c>
      <c r="P599" s="236"/>
      <c r="Q599" s="236"/>
      <c r="R599" s="236"/>
      <c r="S599" s="236"/>
      <c r="T599" s="236"/>
      <c r="U599" s="236"/>
      <c r="V599" s="236"/>
      <c r="W599" s="236">
        <v>2000</v>
      </c>
      <c r="X599" s="236"/>
      <c r="Y599" s="236">
        <f>W599</f>
        <v>2000</v>
      </c>
      <c r="Z599" s="236"/>
      <c r="AA599" s="236"/>
      <c r="AB599" s="236"/>
      <c r="AC599" s="155">
        <f>O599-Q599-W599</f>
        <v>0</v>
      </c>
      <c r="AD599" s="155"/>
      <c r="AE599" s="155"/>
      <c r="AF599" s="236"/>
      <c r="AG599" s="236"/>
      <c r="AH599" s="236"/>
      <c r="AI599" s="236">
        <f>O599-Q599-W599-AC599</f>
        <v>0</v>
      </c>
      <c r="AJ599" s="236"/>
      <c r="AK599" s="236"/>
      <c r="AL599" s="236"/>
      <c r="AM599" s="236"/>
      <c r="AN599" s="236"/>
      <c r="AO599" s="236"/>
      <c r="AP599" s="236"/>
      <c r="AQ599" s="236"/>
      <c r="AR599" s="236"/>
      <c r="AS599" s="236"/>
      <c r="AT599" s="236"/>
      <c r="AU599" s="222"/>
      <c r="AV599" s="131">
        <f t="shared" si="526"/>
        <v>0</v>
      </c>
      <c r="AW599" s="222"/>
      <c r="AX599" s="222"/>
      <c r="AY599" s="222"/>
      <c r="AZ599" s="145">
        <f t="shared" si="506"/>
        <v>0</v>
      </c>
      <c r="BA599" s="145">
        <f t="shared" si="507"/>
        <v>0</v>
      </c>
      <c r="BB599" s="131"/>
      <c r="BC599" s="131"/>
    </row>
    <row r="600" spans="1:55" s="161" customFormat="1" ht="15.75">
      <c r="A600" s="295" t="s">
        <v>674</v>
      </c>
      <c r="B600" s="296" t="s">
        <v>626</v>
      </c>
      <c r="C600" s="267"/>
      <c r="D600" s="199">
        <f>SUM(D601:D603)</f>
        <v>12000</v>
      </c>
      <c r="E600" s="199">
        <f>SUM(E601:E603)</f>
        <v>12000</v>
      </c>
      <c r="F600" s="296"/>
      <c r="G600" s="296"/>
      <c r="H600" s="171">
        <f t="shared" si="511"/>
        <v>12000</v>
      </c>
      <c r="I600" s="179">
        <f t="shared" si="558"/>
        <v>12000</v>
      </c>
      <c r="J600" s="221">
        <f t="shared" si="558"/>
        <v>0</v>
      </c>
      <c r="K600" s="199">
        <f t="shared" ref="K600:M600" si="565">SUM(K601:K603)</f>
        <v>0</v>
      </c>
      <c r="L600" s="199">
        <f t="shared" si="565"/>
        <v>0</v>
      </c>
      <c r="M600" s="199">
        <f t="shared" si="565"/>
        <v>0</v>
      </c>
      <c r="N600" s="199">
        <f>SUM(N601:N603)</f>
        <v>12000</v>
      </c>
      <c r="O600" s="199">
        <f t="shared" ref="O600:AT600" si="566">SUM(O601:O603)</f>
        <v>12000</v>
      </c>
      <c r="P600" s="199">
        <f t="shared" si="566"/>
        <v>0</v>
      </c>
      <c r="Q600" s="199">
        <f t="shared" si="566"/>
        <v>0</v>
      </c>
      <c r="R600" s="199">
        <f t="shared" si="566"/>
        <v>0</v>
      </c>
      <c r="S600" s="199">
        <f t="shared" si="566"/>
        <v>0</v>
      </c>
      <c r="T600" s="199">
        <f t="shared" si="566"/>
        <v>0</v>
      </c>
      <c r="U600" s="199">
        <f t="shared" si="566"/>
        <v>0</v>
      </c>
      <c r="V600" s="199">
        <f t="shared" si="566"/>
        <v>0</v>
      </c>
      <c r="W600" s="199">
        <f t="shared" si="566"/>
        <v>3000</v>
      </c>
      <c r="X600" s="199">
        <f t="shared" si="566"/>
        <v>0</v>
      </c>
      <c r="Y600" s="199">
        <f t="shared" si="566"/>
        <v>3000</v>
      </c>
      <c r="Z600" s="199">
        <f t="shared" si="566"/>
        <v>0</v>
      </c>
      <c r="AA600" s="199">
        <f t="shared" si="566"/>
        <v>0</v>
      </c>
      <c r="AB600" s="199">
        <f t="shared" si="566"/>
        <v>0</v>
      </c>
      <c r="AC600" s="199">
        <f t="shared" si="566"/>
        <v>5460</v>
      </c>
      <c r="AD600" s="199">
        <f t="shared" si="566"/>
        <v>0</v>
      </c>
      <c r="AE600" s="199">
        <f t="shared" si="566"/>
        <v>5460</v>
      </c>
      <c r="AF600" s="199">
        <f t="shared" si="566"/>
        <v>0</v>
      </c>
      <c r="AG600" s="199">
        <f t="shared" si="566"/>
        <v>0</v>
      </c>
      <c r="AH600" s="199">
        <f t="shared" si="566"/>
        <v>0</v>
      </c>
      <c r="AI600" s="199">
        <f t="shared" si="566"/>
        <v>3540</v>
      </c>
      <c r="AJ600" s="199">
        <f t="shared" si="566"/>
        <v>0</v>
      </c>
      <c r="AK600" s="199">
        <f t="shared" si="566"/>
        <v>3540</v>
      </c>
      <c r="AL600" s="199">
        <f t="shared" si="566"/>
        <v>0</v>
      </c>
      <c r="AM600" s="199">
        <f t="shared" si="566"/>
        <v>0</v>
      </c>
      <c r="AN600" s="199">
        <f t="shared" si="566"/>
        <v>0</v>
      </c>
      <c r="AO600" s="199">
        <f t="shared" si="566"/>
        <v>0</v>
      </c>
      <c r="AP600" s="199">
        <f t="shared" si="566"/>
        <v>0</v>
      </c>
      <c r="AQ600" s="199">
        <f t="shared" si="566"/>
        <v>0</v>
      </c>
      <c r="AR600" s="199">
        <f t="shared" si="566"/>
        <v>0</v>
      </c>
      <c r="AS600" s="199">
        <f t="shared" si="566"/>
        <v>0</v>
      </c>
      <c r="AT600" s="199">
        <f t="shared" si="566"/>
        <v>0</v>
      </c>
      <c r="AU600" s="242"/>
      <c r="AV600" s="160">
        <f t="shared" si="526"/>
        <v>0</v>
      </c>
      <c r="AW600" s="242"/>
      <c r="AX600" s="242"/>
      <c r="AY600" s="242"/>
      <c r="AZ600" s="145">
        <f t="shared" si="506"/>
        <v>0</v>
      </c>
      <c r="BA600" s="145">
        <f t="shared" si="507"/>
        <v>0</v>
      </c>
      <c r="BB600" s="160"/>
      <c r="BC600" s="160"/>
    </row>
    <row r="601" spans="1:55" s="132" customFormat="1" ht="47.25">
      <c r="A601" s="286" t="s">
        <v>20</v>
      </c>
      <c r="B601" s="292" t="s">
        <v>793</v>
      </c>
      <c r="C601" s="287"/>
      <c r="D601" s="154">
        <v>8460</v>
      </c>
      <c r="E601" s="154">
        <v>8460</v>
      </c>
      <c r="F601" s="292"/>
      <c r="G601" s="292"/>
      <c r="H601" s="155">
        <f t="shared" si="511"/>
        <v>8460</v>
      </c>
      <c r="I601" s="180">
        <f t="shared" si="558"/>
        <v>8460</v>
      </c>
      <c r="J601" s="221">
        <f t="shared" si="558"/>
        <v>0</v>
      </c>
      <c r="K601" s="292"/>
      <c r="L601" s="292"/>
      <c r="M601" s="292"/>
      <c r="N601" s="157">
        <f>O601+P601</f>
        <v>8460</v>
      </c>
      <c r="O601" s="298">
        <v>8460</v>
      </c>
      <c r="P601" s="236"/>
      <c r="Q601" s="236"/>
      <c r="R601" s="236"/>
      <c r="S601" s="236"/>
      <c r="T601" s="236"/>
      <c r="U601" s="236"/>
      <c r="V601" s="236"/>
      <c r="W601" s="236">
        <v>3000</v>
      </c>
      <c r="X601" s="236"/>
      <c r="Y601" s="236">
        <f>W601</f>
        <v>3000</v>
      </c>
      <c r="Z601" s="236"/>
      <c r="AA601" s="236"/>
      <c r="AB601" s="236"/>
      <c r="AC601" s="155">
        <f>I601-Q601-W601</f>
        <v>5460</v>
      </c>
      <c r="AD601" s="155"/>
      <c r="AE601" s="155">
        <f>AC601</f>
        <v>5460</v>
      </c>
      <c r="AF601" s="236"/>
      <c r="AG601" s="236"/>
      <c r="AH601" s="236"/>
      <c r="AI601" s="236">
        <f>O601-Q601-W601-AC601</f>
        <v>0</v>
      </c>
      <c r="AJ601" s="236"/>
      <c r="AK601" s="236"/>
      <c r="AL601" s="236"/>
      <c r="AM601" s="236"/>
      <c r="AN601" s="236"/>
      <c r="AO601" s="236"/>
      <c r="AP601" s="236"/>
      <c r="AQ601" s="236"/>
      <c r="AR601" s="236"/>
      <c r="AS601" s="236"/>
      <c r="AT601" s="236"/>
      <c r="AU601" s="294"/>
      <c r="AV601" s="131">
        <f t="shared" si="526"/>
        <v>0</v>
      </c>
      <c r="AW601" s="222"/>
      <c r="AX601" s="222"/>
      <c r="AY601" s="222"/>
      <c r="AZ601" s="145">
        <f t="shared" si="506"/>
        <v>0</v>
      </c>
      <c r="BA601" s="145">
        <f t="shared" si="507"/>
        <v>0</v>
      </c>
      <c r="BB601" s="131"/>
      <c r="BC601" s="131"/>
    </row>
    <row r="602" spans="1:55" s="132" customFormat="1" ht="31.5">
      <c r="A602" s="286" t="s">
        <v>48</v>
      </c>
      <c r="B602" s="299" t="s">
        <v>794</v>
      </c>
      <c r="C602" s="300"/>
      <c r="D602" s="154">
        <v>2040</v>
      </c>
      <c r="E602" s="154">
        <v>2040</v>
      </c>
      <c r="F602" s="299"/>
      <c r="G602" s="299"/>
      <c r="H602" s="155">
        <f t="shared" si="511"/>
        <v>2040</v>
      </c>
      <c r="I602" s="180">
        <f t="shared" si="558"/>
        <v>2040</v>
      </c>
      <c r="J602" s="221">
        <f t="shared" si="558"/>
        <v>0</v>
      </c>
      <c r="K602" s="299"/>
      <c r="L602" s="299"/>
      <c r="M602" s="299"/>
      <c r="N602" s="157">
        <f t="shared" ref="N602:N610" si="567">O602+P602</f>
        <v>2040</v>
      </c>
      <c r="O602" s="298">
        <v>2040</v>
      </c>
      <c r="P602" s="236"/>
      <c r="Q602" s="236"/>
      <c r="R602" s="236"/>
      <c r="S602" s="236"/>
      <c r="T602" s="236"/>
      <c r="U602" s="236"/>
      <c r="V602" s="236"/>
      <c r="W602" s="236"/>
      <c r="X602" s="236"/>
      <c r="Y602" s="236"/>
      <c r="Z602" s="236"/>
      <c r="AA602" s="236"/>
      <c r="AB602" s="236"/>
      <c r="AC602" s="155"/>
      <c r="AD602" s="155"/>
      <c r="AE602" s="155"/>
      <c r="AF602" s="236"/>
      <c r="AG602" s="236"/>
      <c r="AH602" s="236"/>
      <c r="AI602" s="236">
        <f>I602-Q602-W602-AC602</f>
        <v>2040</v>
      </c>
      <c r="AJ602" s="236"/>
      <c r="AK602" s="236">
        <f>AI602</f>
        <v>2040</v>
      </c>
      <c r="AL602" s="236"/>
      <c r="AM602" s="236"/>
      <c r="AN602" s="236"/>
      <c r="AO602" s="236"/>
      <c r="AP602" s="236"/>
      <c r="AQ602" s="236"/>
      <c r="AR602" s="236"/>
      <c r="AS602" s="236"/>
      <c r="AT602" s="236"/>
      <c r="AU602" s="294"/>
      <c r="AV602" s="131">
        <f t="shared" si="526"/>
        <v>0</v>
      </c>
      <c r="AW602" s="222"/>
      <c r="AX602" s="222"/>
      <c r="AY602" s="222"/>
      <c r="AZ602" s="145">
        <f t="shared" si="506"/>
        <v>0</v>
      </c>
      <c r="BA602" s="145">
        <f t="shared" si="507"/>
        <v>0</v>
      </c>
      <c r="BB602" s="131"/>
      <c r="BC602" s="131"/>
    </row>
    <row r="603" spans="1:55" s="132" customFormat="1" ht="15.75">
      <c r="A603" s="286" t="s">
        <v>49</v>
      </c>
      <c r="B603" s="301" t="s">
        <v>795</v>
      </c>
      <c r="C603" s="287"/>
      <c r="D603" s="287">
        <v>1500</v>
      </c>
      <c r="E603" s="287">
        <v>1500</v>
      </c>
      <c r="F603" s="292"/>
      <c r="G603" s="292"/>
      <c r="H603" s="155">
        <f t="shared" si="511"/>
        <v>1500</v>
      </c>
      <c r="I603" s="180">
        <f t="shared" si="558"/>
        <v>1500</v>
      </c>
      <c r="J603" s="221">
        <f t="shared" si="558"/>
        <v>0</v>
      </c>
      <c r="K603" s="292"/>
      <c r="L603" s="292"/>
      <c r="M603" s="292"/>
      <c r="N603" s="157">
        <f t="shared" si="567"/>
        <v>1500</v>
      </c>
      <c r="O603" s="298">
        <v>1500</v>
      </c>
      <c r="P603" s="236"/>
      <c r="Q603" s="236"/>
      <c r="R603" s="236"/>
      <c r="S603" s="236"/>
      <c r="T603" s="236"/>
      <c r="U603" s="236"/>
      <c r="V603" s="236"/>
      <c r="W603" s="236"/>
      <c r="X603" s="236"/>
      <c r="Y603" s="236"/>
      <c r="Z603" s="236"/>
      <c r="AA603" s="236"/>
      <c r="AB603" s="236"/>
      <c r="AC603" s="155"/>
      <c r="AD603" s="155"/>
      <c r="AE603" s="155"/>
      <c r="AF603" s="236"/>
      <c r="AG603" s="236"/>
      <c r="AH603" s="236"/>
      <c r="AI603" s="236">
        <f>H603-Q603-W603-AC603</f>
        <v>1500</v>
      </c>
      <c r="AJ603" s="236"/>
      <c r="AK603" s="236">
        <f>AI603</f>
        <v>1500</v>
      </c>
      <c r="AL603" s="236"/>
      <c r="AM603" s="236"/>
      <c r="AN603" s="236"/>
      <c r="AO603" s="236"/>
      <c r="AP603" s="236"/>
      <c r="AQ603" s="236"/>
      <c r="AR603" s="236"/>
      <c r="AS603" s="236"/>
      <c r="AT603" s="236"/>
      <c r="AU603" s="222"/>
      <c r="AV603" s="131">
        <f t="shared" si="526"/>
        <v>0</v>
      </c>
      <c r="AW603" s="222"/>
      <c r="AX603" s="222"/>
      <c r="AY603" s="222"/>
      <c r="AZ603" s="145">
        <f t="shared" si="506"/>
        <v>0</v>
      </c>
      <c r="BA603" s="145">
        <f t="shared" si="507"/>
        <v>0</v>
      </c>
      <c r="BB603" s="131"/>
      <c r="BC603" s="131"/>
    </row>
    <row r="604" spans="1:55" s="161" customFormat="1" ht="15.75">
      <c r="A604" s="295" t="s">
        <v>796</v>
      </c>
      <c r="B604" s="296" t="s">
        <v>616</v>
      </c>
      <c r="C604" s="267"/>
      <c r="D604" s="199">
        <f>SUM(D605:D611)</f>
        <v>25765</v>
      </c>
      <c r="E604" s="199">
        <f>SUM(E605:E611)</f>
        <v>20765</v>
      </c>
      <c r="F604" s="296"/>
      <c r="G604" s="296"/>
      <c r="H604" s="171">
        <f t="shared" si="511"/>
        <v>20765</v>
      </c>
      <c r="I604" s="179">
        <f t="shared" si="558"/>
        <v>20765</v>
      </c>
      <c r="J604" s="221">
        <f t="shared" si="558"/>
        <v>0</v>
      </c>
      <c r="K604" s="199">
        <f>SUM(K605:K610)</f>
        <v>0</v>
      </c>
      <c r="L604" s="199">
        <f>SUM(L605:L610)</f>
        <v>0</v>
      </c>
      <c r="M604" s="199">
        <f>SUM(M605:M610)</f>
        <v>0</v>
      </c>
      <c r="N604" s="199">
        <f>SUM(N605:N611)</f>
        <v>20765</v>
      </c>
      <c r="O604" s="199">
        <f>SUM(O605:O611)</f>
        <v>20765</v>
      </c>
      <c r="P604" s="199">
        <f t="shared" ref="P604:AT604" si="568">SUM(P605:P611)</f>
        <v>0</v>
      </c>
      <c r="Q604" s="199">
        <f t="shared" si="568"/>
        <v>0</v>
      </c>
      <c r="R604" s="199">
        <f t="shared" si="568"/>
        <v>0</v>
      </c>
      <c r="S604" s="199">
        <f t="shared" si="568"/>
        <v>0</v>
      </c>
      <c r="T604" s="199">
        <f t="shared" si="568"/>
        <v>0</v>
      </c>
      <c r="U604" s="199">
        <f t="shared" si="568"/>
        <v>0</v>
      </c>
      <c r="V604" s="199">
        <f t="shared" si="568"/>
        <v>0</v>
      </c>
      <c r="W604" s="199">
        <f t="shared" si="568"/>
        <v>3250</v>
      </c>
      <c r="X604" s="199">
        <f t="shared" si="568"/>
        <v>0</v>
      </c>
      <c r="Y604" s="199">
        <f t="shared" si="568"/>
        <v>3250</v>
      </c>
      <c r="Z604" s="199">
        <f t="shared" si="568"/>
        <v>0</v>
      </c>
      <c r="AA604" s="199">
        <f t="shared" si="568"/>
        <v>0</v>
      </c>
      <c r="AB604" s="199">
        <f t="shared" si="568"/>
        <v>0</v>
      </c>
      <c r="AC604" s="199">
        <f t="shared" si="568"/>
        <v>6000</v>
      </c>
      <c r="AD604" s="199">
        <f t="shared" si="568"/>
        <v>0</v>
      </c>
      <c r="AE604" s="199">
        <f>SUM(AE605:AE611)</f>
        <v>6000</v>
      </c>
      <c r="AF604" s="199">
        <f t="shared" si="568"/>
        <v>0</v>
      </c>
      <c r="AG604" s="199">
        <f t="shared" si="568"/>
        <v>0</v>
      </c>
      <c r="AH604" s="199">
        <f t="shared" si="568"/>
        <v>0</v>
      </c>
      <c r="AI604" s="199">
        <f t="shared" si="568"/>
        <v>11515</v>
      </c>
      <c r="AJ604" s="199">
        <f t="shared" si="568"/>
        <v>0</v>
      </c>
      <c r="AK604" s="199">
        <f t="shared" si="568"/>
        <v>11515</v>
      </c>
      <c r="AL604" s="199">
        <f t="shared" si="568"/>
        <v>0</v>
      </c>
      <c r="AM604" s="199">
        <f t="shared" si="568"/>
        <v>0</v>
      </c>
      <c r="AN604" s="199">
        <f t="shared" si="568"/>
        <v>0</v>
      </c>
      <c r="AO604" s="199">
        <f t="shared" si="568"/>
        <v>0</v>
      </c>
      <c r="AP604" s="199">
        <f t="shared" si="568"/>
        <v>0</v>
      </c>
      <c r="AQ604" s="199">
        <f t="shared" si="568"/>
        <v>0</v>
      </c>
      <c r="AR604" s="199">
        <f t="shared" si="568"/>
        <v>0</v>
      </c>
      <c r="AS604" s="199">
        <f t="shared" si="568"/>
        <v>0</v>
      </c>
      <c r="AT604" s="199">
        <f t="shared" si="568"/>
        <v>0</v>
      </c>
      <c r="AU604" s="242"/>
      <c r="AV604" s="160">
        <f t="shared" si="526"/>
        <v>0</v>
      </c>
      <c r="AW604" s="242"/>
      <c r="AX604" s="242"/>
      <c r="AY604" s="242"/>
      <c r="AZ604" s="145">
        <f t="shared" si="506"/>
        <v>0</v>
      </c>
      <c r="BA604" s="145">
        <f t="shared" si="507"/>
        <v>0</v>
      </c>
      <c r="BB604" s="160"/>
      <c r="BC604" s="160"/>
    </row>
    <row r="605" spans="1:55" s="132" customFormat="1" ht="31.5">
      <c r="A605" s="286" t="s">
        <v>20</v>
      </c>
      <c r="B605" s="292" t="s">
        <v>797</v>
      </c>
      <c r="C605" s="287"/>
      <c r="D605" s="154">
        <v>1500</v>
      </c>
      <c r="E605" s="154">
        <v>1500</v>
      </c>
      <c r="F605" s="292"/>
      <c r="G605" s="292"/>
      <c r="H605" s="155">
        <f t="shared" si="511"/>
        <v>1500</v>
      </c>
      <c r="I605" s="180">
        <f t="shared" si="558"/>
        <v>1500</v>
      </c>
      <c r="J605" s="221">
        <f t="shared" si="558"/>
        <v>0</v>
      </c>
      <c r="K605" s="292"/>
      <c r="L605" s="292"/>
      <c r="M605" s="292"/>
      <c r="N605" s="157">
        <f t="shared" si="567"/>
        <v>1500</v>
      </c>
      <c r="O605" s="298">
        <v>1500</v>
      </c>
      <c r="P605" s="236"/>
      <c r="Q605" s="236"/>
      <c r="R605" s="236"/>
      <c r="S605" s="236"/>
      <c r="T605" s="236"/>
      <c r="U605" s="236"/>
      <c r="V605" s="236"/>
      <c r="W605" s="236">
        <v>1500</v>
      </c>
      <c r="X605" s="236"/>
      <c r="Y605" s="236">
        <f>W605</f>
        <v>1500</v>
      </c>
      <c r="Z605" s="236"/>
      <c r="AA605" s="236"/>
      <c r="AB605" s="236"/>
      <c r="AC605" s="155">
        <f>O605-Q605-W605</f>
        <v>0</v>
      </c>
      <c r="AD605" s="155"/>
      <c r="AE605" s="155">
        <f>AC605</f>
        <v>0</v>
      </c>
      <c r="AF605" s="236"/>
      <c r="AG605" s="236"/>
      <c r="AH605" s="236"/>
      <c r="AI605" s="236">
        <f t="shared" ref="AI605:AI606" si="569">O605-Q605-W605-AC605</f>
        <v>0</v>
      </c>
      <c r="AJ605" s="236"/>
      <c r="AK605" s="236">
        <f>AI605</f>
        <v>0</v>
      </c>
      <c r="AL605" s="236"/>
      <c r="AM605" s="236"/>
      <c r="AN605" s="236"/>
      <c r="AO605" s="236"/>
      <c r="AP605" s="236"/>
      <c r="AQ605" s="236"/>
      <c r="AR605" s="236"/>
      <c r="AS605" s="236"/>
      <c r="AT605" s="236"/>
      <c r="AU605" s="294"/>
      <c r="AV605" s="131">
        <f t="shared" si="526"/>
        <v>0</v>
      </c>
      <c r="AW605" s="222"/>
      <c r="AX605" s="222"/>
      <c r="AY605" s="222"/>
      <c r="AZ605" s="145">
        <f t="shared" si="506"/>
        <v>0</v>
      </c>
      <c r="BA605" s="145">
        <f t="shared" si="507"/>
        <v>0</v>
      </c>
      <c r="BB605" s="131"/>
      <c r="BC605" s="131"/>
    </row>
    <row r="606" spans="1:55" s="132" customFormat="1" ht="63">
      <c r="A606" s="286" t="s">
        <v>48</v>
      </c>
      <c r="B606" s="288" t="s">
        <v>798</v>
      </c>
      <c r="C606" s="287"/>
      <c r="D606" s="154">
        <v>1750</v>
      </c>
      <c r="E606" s="154">
        <v>1750</v>
      </c>
      <c r="F606" s="288"/>
      <c r="G606" s="288"/>
      <c r="H606" s="155">
        <f t="shared" si="511"/>
        <v>1750</v>
      </c>
      <c r="I606" s="180">
        <f t="shared" si="558"/>
        <v>1750</v>
      </c>
      <c r="J606" s="221">
        <f t="shared" si="558"/>
        <v>0</v>
      </c>
      <c r="K606" s="288"/>
      <c r="L606" s="288"/>
      <c r="M606" s="288"/>
      <c r="N606" s="157">
        <f t="shared" si="567"/>
        <v>1750</v>
      </c>
      <c r="O606" s="298">
        <v>1750</v>
      </c>
      <c r="P606" s="236"/>
      <c r="Q606" s="236"/>
      <c r="R606" s="236"/>
      <c r="S606" s="236"/>
      <c r="T606" s="236"/>
      <c r="U606" s="236"/>
      <c r="V606" s="236"/>
      <c r="W606" s="236">
        <v>1750</v>
      </c>
      <c r="X606" s="236"/>
      <c r="Y606" s="236">
        <f t="shared" ref="Y606:Y610" si="570">W606</f>
        <v>1750</v>
      </c>
      <c r="Z606" s="236"/>
      <c r="AA606" s="236"/>
      <c r="AB606" s="236"/>
      <c r="AC606" s="155">
        <f>O606-Q606-W606</f>
        <v>0</v>
      </c>
      <c r="AD606" s="155"/>
      <c r="AE606" s="155">
        <f t="shared" ref="AE606:AE610" si="571">AC606</f>
        <v>0</v>
      </c>
      <c r="AF606" s="236"/>
      <c r="AG606" s="236"/>
      <c r="AH606" s="236"/>
      <c r="AI606" s="236">
        <f t="shared" si="569"/>
        <v>0</v>
      </c>
      <c r="AJ606" s="236"/>
      <c r="AK606" s="236">
        <f t="shared" ref="AK606:AK610" si="572">AI606</f>
        <v>0</v>
      </c>
      <c r="AL606" s="236"/>
      <c r="AM606" s="236"/>
      <c r="AN606" s="236"/>
      <c r="AO606" s="236"/>
      <c r="AP606" s="236"/>
      <c r="AQ606" s="236"/>
      <c r="AR606" s="236"/>
      <c r="AS606" s="236"/>
      <c r="AT606" s="236"/>
      <c r="AU606" s="222"/>
      <c r="AV606" s="131">
        <f t="shared" si="526"/>
        <v>0</v>
      </c>
      <c r="AW606" s="222"/>
      <c r="AX606" s="222"/>
      <c r="AY606" s="222"/>
      <c r="AZ606" s="145">
        <f t="shared" si="506"/>
        <v>0</v>
      </c>
      <c r="BA606" s="145">
        <f t="shared" si="507"/>
        <v>0</v>
      </c>
      <c r="BB606" s="131"/>
      <c r="BC606" s="131"/>
    </row>
    <row r="607" spans="1:55" s="132" customFormat="1" ht="31.5">
      <c r="A607" s="286" t="s">
        <v>50</v>
      </c>
      <c r="B607" s="292" t="s">
        <v>799</v>
      </c>
      <c r="C607" s="287"/>
      <c r="D607" s="154">
        <v>2100</v>
      </c>
      <c r="E607" s="154">
        <v>2100</v>
      </c>
      <c r="F607" s="292"/>
      <c r="G607" s="292"/>
      <c r="H607" s="155">
        <f t="shared" si="511"/>
        <v>2100</v>
      </c>
      <c r="I607" s="180">
        <f t="shared" si="558"/>
        <v>2100</v>
      </c>
      <c r="J607" s="221">
        <f t="shared" si="558"/>
        <v>0</v>
      </c>
      <c r="K607" s="292"/>
      <c r="L607" s="292"/>
      <c r="M607" s="292"/>
      <c r="N607" s="157">
        <f t="shared" si="567"/>
        <v>2100</v>
      </c>
      <c r="O607" s="298">
        <v>2100</v>
      </c>
      <c r="P607" s="236"/>
      <c r="Q607" s="236"/>
      <c r="R607" s="236"/>
      <c r="S607" s="236"/>
      <c r="T607" s="236"/>
      <c r="U607" s="236"/>
      <c r="V607" s="236"/>
      <c r="W607" s="236"/>
      <c r="X607" s="236"/>
      <c r="Y607" s="236">
        <f t="shared" si="570"/>
        <v>0</v>
      </c>
      <c r="Z607" s="236"/>
      <c r="AA607" s="236"/>
      <c r="AB607" s="236"/>
      <c r="AC607" s="155"/>
      <c r="AD607" s="155"/>
      <c r="AE607" s="155">
        <f t="shared" si="571"/>
        <v>0</v>
      </c>
      <c r="AF607" s="236"/>
      <c r="AG607" s="236"/>
      <c r="AH607" s="236"/>
      <c r="AI607" s="236">
        <f t="shared" ref="AI607:AI610" si="573">I607-Q607-W607-AC607</f>
        <v>2100</v>
      </c>
      <c r="AJ607" s="236"/>
      <c r="AK607" s="236">
        <f t="shared" si="572"/>
        <v>2100</v>
      </c>
      <c r="AL607" s="236"/>
      <c r="AM607" s="236"/>
      <c r="AN607" s="236"/>
      <c r="AO607" s="236"/>
      <c r="AP607" s="236"/>
      <c r="AQ607" s="236"/>
      <c r="AR607" s="236"/>
      <c r="AS607" s="236"/>
      <c r="AT607" s="236"/>
      <c r="AU607" s="222"/>
      <c r="AV607" s="131">
        <f t="shared" si="526"/>
        <v>0</v>
      </c>
      <c r="AW607" s="222"/>
      <c r="AX607" s="222"/>
      <c r="AY607" s="222"/>
      <c r="AZ607" s="145">
        <f t="shared" si="506"/>
        <v>0</v>
      </c>
      <c r="BA607" s="145">
        <f t="shared" si="507"/>
        <v>0</v>
      </c>
      <c r="BB607" s="131"/>
      <c r="BC607" s="131"/>
    </row>
    <row r="608" spans="1:55" s="132" customFormat="1" ht="31.5">
      <c r="A608" s="286" t="s">
        <v>53</v>
      </c>
      <c r="B608" s="292" t="s">
        <v>800</v>
      </c>
      <c r="C608" s="287"/>
      <c r="D608" s="154">
        <v>2415</v>
      </c>
      <c r="E608" s="154">
        <v>2415</v>
      </c>
      <c r="F608" s="292"/>
      <c r="G608" s="292"/>
      <c r="H608" s="155">
        <f t="shared" si="511"/>
        <v>2415</v>
      </c>
      <c r="I608" s="180">
        <f t="shared" si="558"/>
        <v>2415</v>
      </c>
      <c r="J608" s="221">
        <f t="shared" si="558"/>
        <v>0</v>
      </c>
      <c r="K608" s="292"/>
      <c r="L608" s="292"/>
      <c r="M608" s="292"/>
      <c r="N608" s="157">
        <f t="shared" si="567"/>
        <v>2415</v>
      </c>
      <c r="O608" s="298">
        <f>2345+270-200</f>
        <v>2415</v>
      </c>
      <c r="P608" s="236"/>
      <c r="Q608" s="236"/>
      <c r="R608" s="236"/>
      <c r="S608" s="236"/>
      <c r="T608" s="236"/>
      <c r="U608" s="236"/>
      <c r="V608" s="236"/>
      <c r="W608" s="236"/>
      <c r="X608" s="236"/>
      <c r="Y608" s="236">
        <f t="shared" si="570"/>
        <v>0</v>
      </c>
      <c r="Z608" s="236"/>
      <c r="AA608" s="236"/>
      <c r="AB608" s="236"/>
      <c r="AC608" s="155"/>
      <c r="AD608" s="155"/>
      <c r="AE608" s="155">
        <f t="shared" si="571"/>
        <v>0</v>
      </c>
      <c r="AF608" s="236"/>
      <c r="AG608" s="236"/>
      <c r="AH608" s="236"/>
      <c r="AI608" s="236">
        <f t="shared" si="573"/>
        <v>2415</v>
      </c>
      <c r="AJ608" s="236"/>
      <c r="AK608" s="236">
        <f t="shared" si="572"/>
        <v>2415</v>
      </c>
      <c r="AL608" s="236"/>
      <c r="AM608" s="236"/>
      <c r="AN608" s="236"/>
      <c r="AO608" s="236"/>
      <c r="AP608" s="236"/>
      <c r="AQ608" s="236"/>
      <c r="AR608" s="236"/>
      <c r="AS608" s="236"/>
      <c r="AT608" s="236"/>
      <c r="AU608" s="222"/>
      <c r="AV608" s="131">
        <f t="shared" si="526"/>
        <v>0</v>
      </c>
      <c r="AW608" s="222"/>
      <c r="AX608" s="222"/>
      <c r="AY608" s="222"/>
      <c r="AZ608" s="145">
        <f t="shared" si="506"/>
        <v>0</v>
      </c>
      <c r="BA608" s="145">
        <f t="shared" si="507"/>
        <v>0</v>
      </c>
      <c r="BB608" s="131"/>
      <c r="BC608" s="131"/>
    </row>
    <row r="609" spans="1:55" s="132" customFormat="1" ht="15.75">
      <c r="A609" s="286" t="s">
        <v>54</v>
      </c>
      <c r="B609" s="292" t="s">
        <v>801</v>
      </c>
      <c r="C609" s="287"/>
      <c r="D609" s="154">
        <v>6500</v>
      </c>
      <c r="E609" s="154">
        <v>6500</v>
      </c>
      <c r="F609" s="292"/>
      <c r="G609" s="292"/>
      <c r="H609" s="155">
        <f t="shared" si="511"/>
        <v>6500</v>
      </c>
      <c r="I609" s="180">
        <f t="shared" si="558"/>
        <v>6500</v>
      </c>
      <c r="J609" s="221">
        <f t="shared" si="558"/>
        <v>0</v>
      </c>
      <c r="K609" s="292"/>
      <c r="L609" s="292"/>
      <c r="M609" s="292"/>
      <c r="N609" s="157">
        <f t="shared" si="567"/>
        <v>6500</v>
      </c>
      <c r="O609" s="298">
        <v>6500</v>
      </c>
      <c r="P609" s="236"/>
      <c r="Q609" s="236"/>
      <c r="R609" s="236"/>
      <c r="S609" s="236"/>
      <c r="T609" s="236"/>
      <c r="U609" s="236"/>
      <c r="V609" s="236"/>
      <c r="W609" s="236"/>
      <c r="X609" s="236"/>
      <c r="Y609" s="236">
        <f t="shared" si="570"/>
        <v>0</v>
      </c>
      <c r="Z609" s="236"/>
      <c r="AA609" s="236"/>
      <c r="AB609" s="236"/>
      <c r="AC609" s="155">
        <v>3000</v>
      </c>
      <c r="AD609" s="155"/>
      <c r="AE609" s="155">
        <f t="shared" si="571"/>
        <v>3000</v>
      </c>
      <c r="AF609" s="236"/>
      <c r="AG609" s="236"/>
      <c r="AH609" s="236"/>
      <c r="AI609" s="236">
        <f t="shared" si="573"/>
        <v>3500</v>
      </c>
      <c r="AJ609" s="236"/>
      <c r="AK609" s="236">
        <f t="shared" si="572"/>
        <v>3500</v>
      </c>
      <c r="AL609" s="236"/>
      <c r="AM609" s="236"/>
      <c r="AN609" s="236"/>
      <c r="AO609" s="236"/>
      <c r="AP609" s="236"/>
      <c r="AQ609" s="236"/>
      <c r="AR609" s="236"/>
      <c r="AS609" s="236"/>
      <c r="AT609" s="236"/>
      <c r="AU609" s="222"/>
      <c r="AV609" s="131">
        <f t="shared" si="526"/>
        <v>0</v>
      </c>
      <c r="AW609" s="222"/>
      <c r="AX609" s="222"/>
      <c r="AY609" s="222"/>
      <c r="AZ609" s="145">
        <f t="shared" si="506"/>
        <v>0</v>
      </c>
      <c r="BA609" s="145">
        <f t="shared" si="507"/>
        <v>0</v>
      </c>
      <c r="BB609" s="131"/>
      <c r="BC609" s="131"/>
    </row>
    <row r="610" spans="1:55" s="132" customFormat="1" ht="31.5">
      <c r="A610" s="286" t="s">
        <v>55</v>
      </c>
      <c r="B610" s="302" t="s">
        <v>802</v>
      </c>
      <c r="C610" s="287"/>
      <c r="D610" s="154">
        <v>6500</v>
      </c>
      <c r="E610" s="154">
        <v>6500</v>
      </c>
      <c r="F610" s="292"/>
      <c r="G610" s="292"/>
      <c r="H610" s="155">
        <f t="shared" si="511"/>
        <v>6500</v>
      </c>
      <c r="I610" s="180">
        <f t="shared" si="558"/>
        <v>6500</v>
      </c>
      <c r="J610" s="221">
        <f t="shared" si="558"/>
        <v>0</v>
      </c>
      <c r="K610" s="292"/>
      <c r="L610" s="292"/>
      <c r="M610" s="292"/>
      <c r="N610" s="157">
        <f t="shared" si="567"/>
        <v>6500</v>
      </c>
      <c r="O610" s="298">
        <v>6500</v>
      </c>
      <c r="P610" s="236"/>
      <c r="Q610" s="236"/>
      <c r="R610" s="236"/>
      <c r="S610" s="236"/>
      <c r="T610" s="236"/>
      <c r="U610" s="236"/>
      <c r="V610" s="236"/>
      <c r="W610" s="236"/>
      <c r="X610" s="236"/>
      <c r="Y610" s="236">
        <f t="shared" si="570"/>
        <v>0</v>
      </c>
      <c r="Z610" s="236"/>
      <c r="AA610" s="236"/>
      <c r="AB610" s="236"/>
      <c r="AC610" s="155">
        <v>3000</v>
      </c>
      <c r="AD610" s="155"/>
      <c r="AE610" s="155">
        <f t="shared" si="571"/>
        <v>3000</v>
      </c>
      <c r="AF610" s="236"/>
      <c r="AG610" s="236"/>
      <c r="AH610" s="236"/>
      <c r="AI610" s="236">
        <f t="shared" si="573"/>
        <v>3500</v>
      </c>
      <c r="AJ610" s="236"/>
      <c r="AK610" s="236">
        <f t="shared" si="572"/>
        <v>3500</v>
      </c>
      <c r="AL610" s="236"/>
      <c r="AM610" s="236"/>
      <c r="AN610" s="236"/>
      <c r="AO610" s="236"/>
      <c r="AP610" s="236"/>
      <c r="AQ610" s="236"/>
      <c r="AR610" s="236"/>
      <c r="AS610" s="236"/>
      <c r="AT610" s="236"/>
      <c r="AU610" s="222"/>
      <c r="AV610" s="131">
        <f t="shared" si="526"/>
        <v>0</v>
      </c>
      <c r="AW610" s="222"/>
      <c r="AX610" s="222"/>
      <c r="AY610" s="222"/>
      <c r="AZ610" s="145">
        <f t="shared" si="506"/>
        <v>0</v>
      </c>
      <c r="BA610" s="145">
        <f t="shared" si="507"/>
        <v>0</v>
      </c>
      <c r="BB610" s="131"/>
      <c r="BC610" s="131"/>
    </row>
    <row r="611" spans="1:55" s="132" customFormat="1" ht="31.5">
      <c r="A611" s="286" t="s">
        <v>52</v>
      </c>
      <c r="B611" s="292" t="s">
        <v>803</v>
      </c>
      <c r="C611" s="287"/>
      <c r="D611" s="154">
        <v>5000</v>
      </c>
      <c r="E611" s="154">
        <v>0</v>
      </c>
      <c r="F611" s="292"/>
      <c r="G611" s="292"/>
      <c r="H611" s="155">
        <f>K611+N611</f>
        <v>0</v>
      </c>
      <c r="I611" s="180">
        <f>L611+O611</f>
        <v>0</v>
      </c>
      <c r="J611" s="221">
        <f>M611+P611</f>
        <v>0</v>
      </c>
      <c r="K611" s="292"/>
      <c r="L611" s="292"/>
      <c r="M611" s="292"/>
      <c r="N611" s="157">
        <f>O611+P611</f>
        <v>0</v>
      </c>
      <c r="O611" s="298"/>
      <c r="P611" s="236"/>
      <c r="Q611" s="236"/>
      <c r="R611" s="236"/>
      <c r="S611" s="236"/>
      <c r="T611" s="236"/>
      <c r="U611" s="236"/>
      <c r="V611" s="236"/>
      <c r="W611" s="236"/>
      <c r="X611" s="236"/>
      <c r="Y611" s="236">
        <f>W611</f>
        <v>0</v>
      </c>
      <c r="Z611" s="236"/>
      <c r="AA611" s="236"/>
      <c r="AB611" s="236"/>
      <c r="AC611" s="155"/>
      <c r="AD611" s="155"/>
      <c r="AE611" s="155">
        <f>AC611</f>
        <v>0</v>
      </c>
      <c r="AF611" s="236"/>
      <c r="AG611" s="236"/>
      <c r="AH611" s="236"/>
      <c r="AI611" s="236">
        <f>I611-Q611-W611-AC611</f>
        <v>0</v>
      </c>
      <c r="AJ611" s="236"/>
      <c r="AK611" s="236">
        <f>AI611</f>
        <v>0</v>
      </c>
      <c r="AL611" s="236"/>
      <c r="AM611" s="236"/>
      <c r="AN611" s="236"/>
      <c r="AO611" s="236"/>
      <c r="AP611" s="236"/>
      <c r="AQ611" s="236"/>
      <c r="AR611" s="236"/>
      <c r="AS611" s="236"/>
      <c r="AT611" s="236"/>
      <c r="AU611" s="222"/>
      <c r="AV611" s="131">
        <f>I611-L611-O611</f>
        <v>0</v>
      </c>
      <c r="AW611" s="222"/>
      <c r="AX611" s="222"/>
      <c r="AY611" s="222"/>
      <c r="AZ611" s="145">
        <f>H611-K611-N611</f>
        <v>0</v>
      </c>
      <c r="BA611" s="145">
        <f>L611-R611-X611-AD611-AJ611</f>
        <v>0</v>
      </c>
      <c r="BB611" s="131"/>
      <c r="BC611" s="131"/>
    </row>
    <row r="612" spans="1:55" s="161" customFormat="1" ht="15.75">
      <c r="A612" s="295" t="s">
        <v>615</v>
      </c>
      <c r="B612" s="296" t="s">
        <v>740</v>
      </c>
      <c r="C612" s="267"/>
      <c r="D612" s="199">
        <f>D613+D627</f>
        <v>32195.4</v>
      </c>
      <c r="E612" s="163">
        <v>32195.4</v>
      </c>
      <c r="F612" s="296"/>
      <c r="G612" s="296"/>
      <c r="H612" s="171">
        <f t="shared" si="511"/>
        <v>32195.4</v>
      </c>
      <c r="I612" s="179">
        <f t="shared" si="558"/>
        <v>32195.4</v>
      </c>
      <c r="J612" s="221">
        <f t="shared" si="558"/>
        <v>0</v>
      </c>
      <c r="K612" s="199">
        <f t="shared" ref="K612:M612" si="574">K613+K627</f>
        <v>0</v>
      </c>
      <c r="L612" s="199">
        <f t="shared" si="574"/>
        <v>0</v>
      </c>
      <c r="M612" s="199">
        <f t="shared" si="574"/>
        <v>0</v>
      </c>
      <c r="N612" s="199">
        <f>N613+N627</f>
        <v>32195.4</v>
      </c>
      <c r="O612" s="199">
        <f>O613+O627</f>
        <v>32195.4</v>
      </c>
      <c r="P612" s="199">
        <f t="shared" ref="P612:AU612" si="575">P613+P627</f>
        <v>0</v>
      </c>
      <c r="Q612" s="199">
        <f>Q613+Q627</f>
        <v>0</v>
      </c>
      <c r="R612" s="199">
        <f t="shared" si="575"/>
        <v>0</v>
      </c>
      <c r="S612" s="199">
        <f t="shared" si="575"/>
        <v>0</v>
      </c>
      <c r="T612" s="199">
        <f t="shared" si="575"/>
        <v>0</v>
      </c>
      <c r="U612" s="199">
        <f t="shared" si="575"/>
        <v>0</v>
      </c>
      <c r="V612" s="199">
        <f t="shared" si="575"/>
        <v>0</v>
      </c>
      <c r="W612" s="199">
        <f t="shared" si="575"/>
        <v>0</v>
      </c>
      <c r="X612" s="199">
        <f t="shared" si="575"/>
        <v>0</v>
      </c>
      <c r="Y612" s="199">
        <f t="shared" si="575"/>
        <v>0</v>
      </c>
      <c r="Z612" s="199">
        <f t="shared" si="575"/>
        <v>0</v>
      </c>
      <c r="AA612" s="199">
        <f t="shared" si="575"/>
        <v>0</v>
      </c>
      <c r="AB612" s="199">
        <f t="shared" si="575"/>
        <v>0</v>
      </c>
      <c r="AC612" s="199">
        <f t="shared" si="575"/>
        <v>12310.4</v>
      </c>
      <c r="AD612" s="199">
        <f t="shared" si="575"/>
        <v>0</v>
      </c>
      <c r="AE612" s="199">
        <f t="shared" si="575"/>
        <v>12310.4</v>
      </c>
      <c r="AF612" s="199">
        <f t="shared" si="575"/>
        <v>0</v>
      </c>
      <c r="AG612" s="199">
        <f t="shared" si="575"/>
        <v>0</v>
      </c>
      <c r="AH612" s="199">
        <f t="shared" si="575"/>
        <v>0</v>
      </c>
      <c r="AI612" s="199">
        <f t="shared" si="575"/>
        <v>19885</v>
      </c>
      <c r="AJ612" s="199">
        <f t="shared" si="575"/>
        <v>0</v>
      </c>
      <c r="AK612" s="199">
        <f t="shared" si="575"/>
        <v>19885</v>
      </c>
      <c r="AL612" s="199">
        <f t="shared" si="575"/>
        <v>0</v>
      </c>
      <c r="AM612" s="199">
        <f t="shared" si="575"/>
        <v>0</v>
      </c>
      <c r="AN612" s="199">
        <f t="shared" si="575"/>
        <v>0</v>
      </c>
      <c r="AO612" s="221">
        <f t="shared" si="575"/>
        <v>0</v>
      </c>
      <c r="AP612" s="221">
        <f t="shared" si="575"/>
        <v>0</v>
      </c>
      <c r="AQ612" s="221">
        <f t="shared" si="575"/>
        <v>0</v>
      </c>
      <c r="AR612" s="221">
        <f t="shared" si="575"/>
        <v>0</v>
      </c>
      <c r="AS612" s="221">
        <f t="shared" si="575"/>
        <v>0</v>
      </c>
      <c r="AT612" s="221">
        <f t="shared" si="575"/>
        <v>0</v>
      </c>
      <c r="AU612" s="242">
        <f t="shared" si="575"/>
        <v>0</v>
      </c>
      <c r="AV612" s="160">
        <f t="shared" si="526"/>
        <v>0</v>
      </c>
      <c r="AW612" s="242">
        <f>SUM(AW628:AW648)</f>
        <v>0</v>
      </c>
      <c r="AX612" s="242">
        <f>SUM(AX628:AX648)</f>
        <v>0</v>
      </c>
      <c r="AY612" s="242">
        <f>SUM(AY628:AY648)</f>
        <v>0</v>
      </c>
      <c r="AZ612" s="145">
        <f t="shared" si="506"/>
        <v>0</v>
      </c>
      <c r="BA612" s="145">
        <f t="shared" si="507"/>
        <v>0</v>
      </c>
      <c r="BB612" s="160"/>
      <c r="BC612" s="160"/>
    </row>
    <row r="613" spans="1:55" s="161" customFormat="1" ht="31.5">
      <c r="A613" s="295" t="s">
        <v>741</v>
      </c>
      <c r="B613" s="296" t="s">
        <v>646</v>
      </c>
      <c r="C613" s="267"/>
      <c r="D613" s="199">
        <f>D614+D616+D618+D621+D623+D625</f>
        <v>7990</v>
      </c>
      <c r="E613" s="199">
        <f>E614+E616+E618+E621+E623+E625</f>
        <v>7990</v>
      </c>
      <c r="F613" s="296"/>
      <c r="G613" s="296"/>
      <c r="H613" s="171">
        <f t="shared" si="511"/>
        <v>7990</v>
      </c>
      <c r="I613" s="179">
        <f t="shared" si="558"/>
        <v>7990</v>
      </c>
      <c r="J613" s="221">
        <f t="shared" si="558"/>
        <v>0</v>
      </c>
      <c r="K613" s="199">
        <f t="shared" ref="K613:M613" si="576">K614+K616+K618+K621+K623+K625</f>
        <v>0</v>
      </c>
      <c r="L613" s="199">
        <f t="shared" si="576"/>
        <v>0</v>
      </c>
      <c r="M613" s="199">
        <f t="shared" si="576"/>
        <v>0</v>
      </c>
      <c r="N613" s="199">
        <f>N614+N616+N618+N621+N623+N625</f>
        <v>7990</v>
      </c>
      <c r="O613" s="199">
        <f t="shared" ref="O613:AT613" si="577">O614+O616+O618+O621+O623+O625</f>
        <v>7990</v>
      </c>
      <c r="P613" s="199">
        <f t="shared" si="577"/>
        <v>0</v>
      </c>
      <c r="Q613" s="199">
        <f t="shared" si="577"/>
        <v>0</v>
      </c>
      <c r="R613" s="199">
        <f t="shared" si="577"/>
        <v>0</v>
      </c>
      <c r="S613" s="199">
        <f t="shared" si="577"/>
        <v>0</v>
      </c>
      <c r="T613" s="199">
        <f t="shared" si="577"/>
        <v>0</v>
      </c>
      <c r="U613" s="199">
        <f t="shared" si="577"/>
        <v>0</v>
      </c>
      <c r="V613" s="199">
        <f t="shared" si="577"/>
        <v>0</v>
      </c>
      <c r="W613" s="199">
        <f t="shared" si="577"/>
        <v>0</v>
      </c>
      <c r="X613" s="199">
        <f t="shared" si="577"/>
        <v>0</v>
      </c>
      <c r="Y613" s="199">
        <f t="shared" si="577"/>
        <v>0</v>
      </c>
      <c r="Z613" s="199">
        <f t="shared" si="577"/>
        <v>0</v>
      </c>
      <c r="AA613" s="199">
        <f t="shared" si="577"/>
        <v>0</v>
      </c>
      <c r="AB613" s="199">
        <f t="shared" si="577"/>
        <v>0</v>
      </c>
      <c r="AC613" s="199">
        <f t="shared" si="577"/>
        <v>5105</v>
      </c>
      <c r="AD613" s="199">
        <f t="shared" si="577"/>
        <v>0</v>
      </c>
      <c r="AE613" s="199">
        <f t="shared" si="577"/>
        <v>5105</v>
      </c>
      <c r="AF613" s="199">
        <f t="shared" si="577"/>
        <v>0</v>
      </c>
      <c r="AG613" s="199">
        <f t="shared" si="577"/>
        <v>0</v>
      </c>
      <c r="AH613" s="199">
        <f t="shared" si="577"/>
        <v>0</v>
      </c>
      <c r="AI613" s="199">
        <f t="shared" si="577"/>
        <v>2885</v>
      </c>
      <c r="AJ613" s="199">
        <f t="shared" si="577"/>
        <v>0</v>
      </c>
      <c r="AK613" s="199">
        <f t="shared" si="577"/>
        <v>2885</v>
      </c>
      <c r="AL613" s="199">
        <f t="shared" si="577"/>
        <v>0</v>
      </c>
      <c r="AM613" s="199">
        <f t="shared" si="577"/>
        <v>0</v>
      </c>
      <c r="AN613" s="199">
        <f t="shared" si="577"/>
        <v>0</v>
      </c>
      <c r="AO613" s="199">
        <f t="shared" si="577"/>
        <v>0</v>
      </c>
      <c r="AP613" s="199">
        <f t="shared" si="577"/>
        <v>0</v>
      </c>
      <c r="AQ613" s="199">
        <f t="shared" si="577"/>
        <v>0</v>
      </c>
      <c r="AR613" s="199">
        <f t="shared" si="577"/>
        <v>0</v>
      </c>
      <c r="AS613" s="199">
        <f t="shared" si="577"/>
        <v>0</v>
      </c>
      <c r="AT613" s="199">
        <f t="shared" si="577"/>
        <v>0</v>
      </c>
      <c r="AU613" s="242"/>
      <c r="AV613" s="160">
        <f t="shared" si="526"/>
        <v>0</v>
      </c>
      <c r="AW613" s="242"/>
      <c r="AX613" s="242"/>
      <c r="AY613" s="242"/>
      <c r="AZ613" s="145">
        <f t="shared" si="506"/>
        <v>0</v>
      </c>
      <c r="BA613" s="145">
        <f t="shared" si="507"/>
        <v>0</v>
      </c>
      <c r="BB613" s="160"/>
      <c r="BC613" s="160"/>
    </row>
    <row r="614" spans="1:55" s="161" customFormat="1" ht="15.75">
      <c r="A614" s="295" t="s">
        <v>804</v>
      </c>
      <c r="B614" s="296" t="s">
        <v>805</v>
      </c>
      <c r="C614" s="267"/>
      <c r="D614" s="199">
        <f>D615</f>
        <v>845</v>
      </c>
      <c r="E614" s="199">
        <f>E615</f>
        <v>845</v>
      </c>
      <c r="F614" s="296"/>
      <c r="G614" s="296"/>
      <c r="H614" s="171">
        <f t="shared" si="511"/>
        <v>845</v>
      </c>
      <c r="I614" s="179">
        <f t="shared" si="558"/>
        <v>845</v>
      </c>
      <c r="J614" s="221">
        <f t="shared" si="558"/>
        <v>0</v>
      </c>
      <c r="K614" s="199">
        <f t="shared" ref="K614:M614" si="578">K615</f>
        <v>0</v>
      </c>
      <c r="L614" s="199">
        <f t="shared" si="578"/>
        <v>0</v>
      </c>
      <c r="M614" s="199">
        <f t="shared" si="578"/>
        <v>0</v>
      </c>
      <c r="N614" s="199">
        <f>N615</f>
        <v>845</v>
      </c>
      <c r="O614" s="199">
        <f>O615</f>
        <v>845</v>
      </c>
      <c r="P614" s="199">
        <f t="shared" ref="P614" si="579">P615</f>
        <v>0</v>
      </c>
      <c r="Q614" s="199">
        <f>Q615</f>
        <v>0</v>
      </c>
      <c r="R614" s="199">
        <f t="shared" ref="R614:AT614" si="580">R615</f>
        <v>0</v>
      </c>
      <c r="S614" s="199">
        <f t="shared" si="580"/>
        <v>0</v>
      </c>
      <c r="T614" s="199">
        <f t="shared" si="580"/>
        <v>0</v>
      </c>
      <c r="U614" s="199">
        <f t="shared" si="580"/>
        <v>0</v>
      </c>
      <c r="V614" s="199">
        <f t="shared" si="580"/>
        <v>0</v>
      </c>
      <c r="W614" s="199">
        <f t="shared" si="580"/>
        <v>0</v>
      </c>
      <c r="X614" s="199">
        <f t="shared" si="580"/>
        <v>0</v>
      </c>
      <c r="Y614" s="199">
        <f t="shared" si="580"/>
        <v>0</v>
      </c>
      <c r="Z614" s="199">
        <f t="shared" si="580"/>
        <v>0</v>
      </c>
      <c r="AA614" s="199">
        <f t="shared" si="580"/>
        <v>0</v>
      </c>
      <c r="AB614" s="199">
        <f t="shared" si="580"/>
        <v>0</v>
      </c>
      <c r="AC614" s="199">
        <f t="shared" si="580"/>
        <v>0</v>
      </c>
      <c r="AD614" s="199">
        <f t="shared" si="580"/>
        <v>0</v>
      </c>
      <c r="AE614" s="199">
        <f t="shared" si="580"/>
        <v>0</v>
      </c>
      <c r="AF614" s="199">
        <f t="shared" si="580"/>
        <v>0</v>
      </c>
      <c r="AG614" s="199">
        <f t="shared" si="580"/>
        <v>0</v>
      </c>
      <c r="AH614" s="199">
        <f t="shared" si="580"/>
        <v>0</v>
      </c>
      <c r="AI614" s="199">
        <f t="shared" si="580"/>
        <v>845</v>
      </c>
      <c r="AJ614" s="199">
        <f t="shared" si="580"/>
        <v>0</v>
      </c>
      <c r="AK614" s="199">
        <f t="shared" si="580"/>
        <v>845</v>
      </c>
      <c r="AL614" s="199">
        <f t="shared" si="580"/>
        <v>0</v>
      </c>
      <c r="AM614" s="199">
        <f t="shared" si="580"/>
        <v>0</v>
      </c>
      <c r="AN614" s="199">
        <f t="shared" si="580"/>
        <v>0</v>
      </c>
      <c r="AO614" s="199">
        <f t="shared" si="580"/>
        <v>0</v>
      </c>
      <c r="AP614" s="199">
        <f t="shared" si="580"/>
        <v>0</v>
      </c>
      <c r="AQ614" s="199">
        <f t="shared" si="580"/>
        <v>0</v>
      </c>
      <c r="AR614" s="199">
        <f t="shared" si="580"/>
        <v>0</v>
      </c>
      <c r="AS614" s="199">
        <f t="shared" si="580"/>
        <v>0</v>
      </c>
      <c r="AT614" s="199">
        <f t="shared" si="580"/>
        <v>0</v>
      </c>
      <c r="AU614" s="242"/>
      <c r="AV614" s="160">
        <f t="shared" si="526"/>
        <v>0</v>
      </c>
      <c r="AW614" s="242"/>
      <c r="AX614" s="242"/>
      <c r="AY614" s="242"/>
      <c r="AZ614" s="145">
        <f t="shared" si="506"/>
        <v>0</v>
      </c>
      <c r="BA614" s="145">
        <f t="shared" si="507"/>
        <v>0</v>
      </c>
      <c r="BB614" s="160"/>
      <c r="BC614" s="160"/>
    </row>
    <row r="615" spans="1:55" s="132" customFormat="1" ht="15.75">
      <c r="A615" s="286" t="s">
        <v>20</v>
      </c>
      <c r="B615" s="302" t="s">
        <v>806</v>
      </c>
      <c r="C615" s="300"/>
      <c r="D615" s="290">
        <v>845</v>
      </c>
      <c r="E615" s="290">
        <v>845</v>
      </c>
      <c r="F615" s="303"/>
      <c r="G615" s="303"/>
      <c r="H615" s="155">
        <f t="shared" si="511"/>
        <v>845</v>
      </c>
      <c r="I615" s="180">
        <f t="shared" si="558"/>
        <v>845</v>
      </c>
      <c r="J615" s="221">
        <f t="shared" si="558"/>
        <v>0</v>
      </c>
      <c r="K615" s="303"/>
      <c r="L615" s="303"/>
      <c r="M615" s="303"/>
      <c r="N615" s="157">
        <f>O615+P615</f>
        <v>845</v>
      </c>
      <c r="O615" s="298">
        <v>845</v>
      </c>
      <c r="P615" s="236"/>
      <c r="Q615" s="236"/>
      <c r="R615" s="236"/>
      <c r="S615" s="236"/>
      <c r="T615" s="236"/>
      <c r="U615" s="236"/>
      <c r="V615" s="236"/>
      <c r="W615" s="236"/>
      <c r="X615" s="236"/>
      <c r="Y615" s="236"/>
      <c r="Z615" s="236"/>
      <c r="AA615" s="236"/>
      <c r="AB615" s="236"/>
      <c r="AC615" s="155"/>
      <c r="AD615" s="155"/>
      <c r="AE615" s="155"/>
      <c r="AF615" s="236"/>
      <c r="AG615" s="236"/>
      <c r="AH615" s="236"/>
      <c r="AI615" s="236">
        <f t="shared" ref="AI615:AI619" si="581">I615-Q615-W615-AC615</f>
        <v>845</v>
      </c>
      <c r="AJ615" s="236"/>
      <c r="AK615" s="236">
        <f>AI615</f>
        <v>845</v>
      </c>
      <c r="AL615" s="236"/>
      <c r="AM615" s="236"/>
      <c r="AN615" s="236"/>
      <c r="AO615" s="236"/>
      <c r="AP615" s="236"/>
      <c r="AQ615" s="236"/>
      <c r="AR615" s="236"/>
      <c r="AS615" s="236"/>
      <c r="AT615" s="236"/>
      <c r="AU615" s="222"/>
      <c r="AV615" s="131">
        <f t="shared" si="526"/>
        <v>0</v>
      </c>
      <c r="AW615" s="222"/>
      <c r="AX615" s="222"/>
      <c r="AY615" s="222"/>
      <c r="AZ615" s="145">
        <f t="shared" ref="AZ615:AZ678" si="582">H615-K615-N615</f>
        <v>0</v>
      </c>
      <c r="BA615" s="145">
        <f t="shared" ref="BA615:BA678" si="583">L615-R615-X615-AD615-AJ615</f>
        <v>0</v>
      </c>
      <c r="BB615" s="131"/>
      <c r="BC615" s="131"/>
    </row>
    <row r="616" spans="1:55" s="161" customFormat="1" ht="15.75">
      <c r="A616" s="295" t="s">
        <v>615</v>
      </c>
      <c r="B616" s="296" t="s">
        <v>807</v>
      </c>
      <c r="C616" s="267"/>
      <c r="D616" s="199">
        <f>D617</f>
        <v>1500</v>
      </c>
      <c r="E616" s="199">
        <f>E617</f>
        <v>1500</v>
      </c>
      <c r="F616" s="296"/>
      <c r="G616" s="296"/>
      <c r="H616" s="171">
        <f t="shared" si="511"/>
        <v>1500</v>
      </c>
      <c r="I616" s="179">
        <f t="shared" si="558"/>
        <v>1500</v>
      </c>
      <c r="J616" s="221">
        <f t="shared" si="558"/>
        <v>0</v>
      </c>
      <c r="K616" s="199">
        <f t="shared" ref="K616:L616" si="584">K617</f>
        <v>0</v>
      </c>
      <c r="L616" s="199">
        <f t="shared" si="584"/>
        <v>0</v>
      </c>
      <c r="M616" s="199">
        <f>M617</f>
        <v>0</v>
      </c>
      <c r="N616" s="199">
        <f>N617</f>
        <v>1500</v>
      </c>
      <c r="O616" s="199">
        <f t="shared" ref="O616:P616" si="585">O617</f>
        <v>1500</v>
      </c>
      <c r="P616" s="199">
        <f t="shared" si="585"/>
        <v>0</v>
      </c>
      <c r="Q616" s="199">
        <f>Q617</f>
        <v>0</v>
      </c>
      <c r="R616" s="199">
        <f t="shared" ref="R616:AT616" si="586">R617</f>
        <v>0</v>
      </c>
      <c r="S616" s="199">
        <f t="shared" si="586"/>
        <v>0</v>
      </c>
      <c r="T616" s="199">
        <f t="shared" si="586"/>
        <v>0</v>
      </c>
      <c r="U616" s="199">
        <f t="shared" si="586"/>
        <v>0</v>
      </c>
      <c r="V616" s="199">
        <f t="shared" si="586"/>
        <v>0</v>
      </c>
      <c r="W616" s="199">
        <f t="shared" si="586"/>
        <v>0</v>
      </c>
      <c r="X616" s="199">
        <f t="shared" si="586"/>
        <v>0</v>
      </c>
      <c r="Y616" s="199">
        <f t="shared" si="586"/>
        <v>0</v>
      </c>
      <c r="Z616" s="199">
        <f t="shared" si="586"/>
        <v>0</v>
      </c>
      <c r="AA616" s="199">
        <f t="shared" si="586"/>
        <v>0</v>
      </c>
      <c r="AB616" s="199">
        <f t="shared" si="586"/>
        <v>0</v>
      </c>
      <c r="AC616" s="199">
        <f t="shared" si="586"/>
        <v>1500</v>
      </c>
      <c r="AD616" s="199">
        <f t="shared" si="586"/>
        <v>0</v>
      </c>
      <c r="AE616" s="199">
        <f t="shared" si="586"/>
        <v>1500</v>
      </c>
      <c r="AF616" s="199">
        <f t="shared" si="586"/>
        <v>0</v>
      </c>
      <c r="AG616" s="199">
        <f t="shared" si="586"/>
        <v>0</v>
      </c>
      <c r="AH616" s="199">
        <f t="shared" si="586"/>
        <v>0</v>
      </c>
      <c r="AI616" s="199">
        <f t="shared" si="586"/>
        <v>0</v>
      </c>
      <c r="AJ616" s="199">
        <f t="shared" si="586"/>
        <v>0</v>
      </c>
      <c r="AK616" s="199">
        <f t="shared" si="586"/>
        <v>0</v>
      </c>
      <c r="AL616" s="199">
        <f t="shared" si="586"/>
        <v>0</v>
      </c>
      <c r="AM616" s="199">
        <f t="shared" si="586"/>
        <v>0</v>
      </c>
      <c r="AN616" s="199">
        <f t="shared" si="586"/>
        <v>0</v>
      </c>
      <c r="AO616" s="199">
        <f t="shared" si="586"/>
        <v>0</v>
      </c>
      <c r="AP616" s="199">
        <f t="shared" si="586"/>
        <v>0</v>
      </c>
      <c r="AQ616" s="199">
        <f t="shared" si="586"/>
        <v>0</v>
      </c>
      <c r="AR616" s="199">
        <f t="shared" si="586"/>
        <v>0</v>
      </c>
      <c r="AS616" s="199">
        <f t="shared" si="586"/>
        <v>0</v>
      </c>
      <c r="AT616" s="199">
        <f t="shared" si="586"/>
        <v>0</v>
      </c>
      <c r="AU616" s="242"/>
      <c r="AV616" s="160">
        <f t="shared" si="526"/>
        <v>0</v>
      </c>
      <c r="AW616" s="242"/>
      <c r="AX616" s="242"/>
      <c r="AY616" s="242"/>
      <c r="AZ616" s="145">
        <f t="shared" si="582"/>
        <v>0</v>
      </c>
      <c r="BA616" s="145">
        <f t="shared" si="583"/>
        <v>0</v>
      </c>
      <c r="BB616" s="160"/>
      <c r="BC616" s="160"/>
    </row>
    <row r="617" spans="1:55" s="132" customFormat="1" ht="47.25">
      <c r="A617" s="286" t="s">
        <v>20</v>
      </c>
      <c r="B617" s="302" t="s">
        <v>808</v>
      </c>
      <c r="C617" s="300"/>
      <c r="D617" s="155">
        <v>1500</v>
      </c>
      <c r="E617" s="155">
        <v>1500</v>
      </c>
      <c r="F617" s="303"/>
      <c r="G617" s="303"/>
      <c r="H617" s="155">
        <f t="shared" si="511"/>
        <v>1500</v>
      </c>
      <c r="I617" s="180">
        <f t="shared" si="558"/>
        <v>1500</v>
      </c>
      <c r="J617" s="221">
        <f t="shared" si="558"/>
        <v>0</v>
      </c>
      <c r="K617" s="303"/>
      <c r="L617" s="303"/>
      <c r="M617" s="303"/>
      <c r="N617" s="157">
        <f>O617+P617</f>
        <v>1500</v>
      </c>
      <c r="O617" s="298">
        <v>1500</v>
      </c>
      <c r="P617" s="236"/>
      <c r="Q617" s="236"/>
      <c r="R617" s="236"/>
      <c r="S617" s="236"/>
      <c r="T617" s="236"/>
      <c r="U617" s="236"/>
      <c r="V617" s="236"/>
      <c r="W617" s="236"/>
      <c r="X617" s="236"/>
      <c r="Y617" s="236"/>
      <c r="Z617" s="236"/>
      <c r="AA617" s="236"/>
      <c r="AB617" s="236"/>
      <c r="AC617" s="155">
        <f>I617-Q617-W617</f>
        <v>1500</v>
      </c>
      <c r="AD617" s="155"/>
      <c r="AE617" s="155">
        <f>AC617</f>
        <v>1500</v>
      </c>
      <c r="AF617" s="236"/>
      <c r="AG617" s="236"/>
      <c r="AH617" s="236"/>
      <c r="AI617" s="236">
        <f t="shared" si="581"/>
        <v>0</v>
      </c>
      <c r="AJ617" s="236"/>
      <c r="AK617" s="236"/>
      <c r="AL617" s="236"/>
      <c r="AM617" s="236"/>
      <c r="AN617" s="236"/>
      <c r="AO617" s="236"/>
      <c r="AP617" s="236"/>
      <c r="AQ617" s="236"/>
      <c r="AR617" s="236"/>
      <c r="AS617" s="236"/>
      <c r="AT617" s="236"/>
      <c r="AU617" s="222"/>
      <c r="AV617" s="131">
        <f t="shared" si="526"/>
        <v>0</v>
      </c>
      <c r="AW617" s="222"/>
      <c r="AX617" s="222"/>
      <c r="AY617" s="222"/>
      <c r="AZ617" s="145">
        <f t="shared" si="582"/>
        <v>0</v>
      </c>
      <c r="BA617" s="145">
        <f t="shared" si="583"/>
        <v>0</v>
      </c>
      <c r="BB617" s="131"/>
      <c r="BC617" s="131"/>
    </row>
    <row r="618" spans="1:55" s="161" customFormat="1" ht="15.75">
      <c r="A618" s="295" t="s">
        <v>809</v>
      </c>
      <c r="B618" s="296" t="s">
        <v>810</v>
      </c>
      <c r="C618" s="267"/>
      <c r="D618" s="199">
        <f>SUM(D619:D620)</f>
        <v>470</v>
      </c>
      <c r="E618" s="199">
        <f>SUM(E619:E620)</f>
        <v>470</v>
      </c>
      <c r="F618" s="296"/>
      <c r="G618" s="296"/>
      <c r="H618" s="171">
        <f t="shared" ref="H618:J683" si="587">K618+N618</f>
        <v>470</v>
      </c>
      <c r="I618" s="179">
        <f t="shared" si="558"/>
        <v>470</v>
      </c>
      <c r="J618" s="221">
        <f t="shared" si="558"/>
        <v>0</v>
      </c>
      <c r="K618" s="199">
        <f t="shared" ref="K618:M618" si="588">SUM(K619:K620)</f>
        <v>0</v>
      </c>
      <c r="L618" s="199">
        <f t="shared" si="588"/>
        <v>0</v>
      </c>
      <c r="M618" s="199">
        <f t="shared" si="588"/>
        <v>0</v>
      </c>
      <c r="N618" s="199">
        <f>SUM(N619:N620)</f>
        <v>470</v>
      </c>
      <c r="O618" s="199">
        <f t="shared" ref="O618:AN618" si="589">SUM(O619:O620)</f>
        <v>470</v>
      </c>
      <c r="P618" s="199">
        <f t="shared" si="589"/>
        <v>0</v>
      </c>
      <c r="Q618" s="199">
        <f t="shared" si="589"/>
        <v>0</v>
      </c>
      <c r="R618" s="199">
        <f t="shared" si="589"/>
        <v>0</v>
      </c>
      <c r="S618" s="199">
        <f t="shared" si="589"/>
        <v>0</v>
      </c>
      <c r="T618" s="199">
        <f t="shared" si="589"/>
        <v>0</v>
      </c>
      <c r="U618" s="199">
        <f t="shared" si="589"/>
        <v>0</v>
      </c>
      <c r="V618" s="199">
        <f t="shared" si="589"/>
        <v>0</v>
      </c>
      <c r="W618" s="199">
        <f t="shared" si="589"/>
        <v>0</v>
      </c>
      <c r="X618" s="199">
        <f t="shared" si="589"/>
        <v>0</v>
      </c>
      <c r="Y618" s="199">
        <f t="shared" si="589"/>
        <v>0</v>
      </c>
      <c r="Z618" s="199">
        <f t="shared" si="589"/>
        <v>0</v>
      </c>
      <c r="AA618" s="199">
        <f t="shared" si="589"/>
        <v>0</v>
      </c>
      <c r="AB618" s="199">
        <f t="shared" si="589"/>
        <v>0</v>
      </c>
      <c r="AC618" s="199">
        <f t="shared" si="589"/>
        <v>470</v>
      </c>
      <c r="AD618" s="199">
        <f t="shared" si="589"/>
        <v>0</v>
      </c>
      <c r="AE618" s="199">
        <f t="shared" si="589"/>
        <v>470</v>
      </c>
      <c r="AF618" s="199">
        <f t="shared" si="589"/>
        <v>0</v>
      </c>
      <c r="AG618" s="199">
        <f t="shared" si="589"/>
        <v>0</v>
      </c>
      <c r="AH618" s="199">
        <f t="shared" si="589"/>
        <v>0</v>
      </c>
      <c r="AI618" s="199">
        <f t="shared" si="589"/>
        <v>0</v>
      </c>
      <c r="AJ618" s="199">
        <f t="shared" si="589"/>
        <v>0</v>
      </c>
      <c r="AK618" s="199">
        <f t="shared" si="589"/>
        <v>0</v>
      </c>
      <c r="AL618" s="199">
        <f t="shared" si="589"/>
        <v>0</v>
      </c>
      <c r="AM618" s="199">
        <f t="shared" si="589"/>
        <v>0</v>
      </c>
      <c r="AN618" s="199">
        <f t="shared" si="589"/>
        <v>0</v>
      </c>
      <c r="AO618" s="221"/>
      <c r="AP618" s="221"/>
      <c r="AQ618" s="221"/>
      <c r="AR618" s="221"/>
      <c r="AS618" s="221"/>
      <c r="AT618" s="221"/>
      <c r="AU618" s="242"/>
      <c r="AV618" s="160">
        <f t="shared" si="526"/>
        <v>0</v>
      </c>
      <c r="AW618" s="242"/>
      <c r="AX618" s="242"/>
      <c r="AY618" s="242"/>
      <c r="AZ618" s="145">
        <f t="shared" si="582"/>
        <v>0</v>
      </c>
      <c r="BA618" s="145">
        <f t="shared" si="583"/>
        <v>0</v>
      </c>
      <c r="BB618" s="160"/>
      <c r="BC618" s="160"/>
    </row>
    <row r="619" spans="1:55" s="132" customFormat="1" ht="63">
      <c r="A619" s="286" t="s">
        <v>20</v>
      </c>
      <c r="B619" s="302" t="s">
        <v>811</v>
      </c>
      <c r="C619" s="300"/>
      <c r="D619" s="290">
        <v>200</v>
      </c>
      <c r="E619" s="290">
        <v>200</v>
      </c>
      <c r="F619" s="303"/>
      <c r="G619" s="303"/>
      <c r="H619" s="155">
        <f t="shared" si="587"/>
        <v>200</v>
      </c>
      <c r="I619" s="180">
        <f t="shared" si="558"/>
        <v>200</v>
      </c>
      <c r="J619" s="221">
        <f t="shared" si="558"/>
        <v>0</v>
      </c>
      <c r="K619" s="303"/>
      <c r="L619" s="303"/>
      <c r="M619" s="303"/>
      <c r="N619" s="157">
        <f>O619+P619</f>
        <v>200</v>
      </c>
      <c r="O619" s="298">
        <v>200</v>
      </c>
      <c r="P619" s="236"/>
      <c r="Q619" s="236"/>
      <c r="R619" s="236"/>
      <c r="S619" s="236"/>
      <c r="T619" s="236"/>
      <c r="U619" s="236"/>
      <c r="V619" s="236"/>
      <c r="W619" s="236"/>
      <c r="X619" s="236"/>
      <c r="Y619" s="236"/>
      <c r="Z619" s="236"/>
      <c r="AA619" s="236"/>
      <c r="AB619" s="236"/>
      <c r="AC619" s="155">
        <f>I619-Q619-W619</f>
        <v>200</v>
      </c>
      <c r="AD619" s="155"/>
      <c r="AE619" s="155">
        <f>AC619</f>
        <v>200</v>
      </c>
      <c r="AF619" s="236"/>
      <c r="AG619" s="236"/>
      <c r="AH619" s="236"/>
      <c r="AI619" s="236">
        <f t="shared" si="581"/>
        <v>0</v>
      </c>
      <c r="AJ619" s="236"/>
      <c r="AK619" s="236"/>
      <c r="AL619" s="236"/>
      <c r="AM619" s="236"/>
      <c r="AN619" s="236"/>
      <c r="AO619" s="236"/>
      <c r="AP619" s="236"/>
      <c r="AQ619" s="236"/>
      <c r="AR619" s="236"/>
      <c r="AS619" s="236"/>
      <c r="AT619" s="236"/>
      <c r="AU619" s="222"/>
      <c r="AV619" s="131">
        <f t="shared" si="526"/>
        <v>0</v>
      </c>
      <c r="AW619" s="222"/>
      <c r="AX619" s="222"/>
      <c r="AY619" s="222"/>
      <c r="AZ619" s="145">
        <f t="shared" si="582"/>
        <v>0</v>
      </c>
      <c r="BA619" s="145">
        <f t="shared" si="583"/>
        <v>0</v>
      </c>
      <c r="BB619" s="131"/>
      <c r="BC619" s="131"/>
    </row>
    <row r="620" spans="1:55" s="132" customFormat="1" ht="31.5">
      <c r="A620" s="286" t="s">
        <v>48</v>
      </c>
      <c r="B620" s="302" t="s">
        <v>812</v>
      </c>
      <c r="C620" s="300"/>
      <c r="D620" s="290">
        <v>270</v>
      </c>
      <c r="E620" s="290">
        <v>270</v>
      </c>
      <c r="F620" s="303"/>
      <c r="G620" s="303"/>
      <c r="H620" s="155">
        <f t="shared" si="587"/>
        <v>270</v>
      </c>
      <c r="I620" s="180">
        <f t="shared" si="558"/>
        <v>270</v>
      </c>
      <c r="J620" s="221">
        <f t="shared" si="558"/>
        <v>0</v>
      </c>
      <c r="K620" s="303"/>
      <c r="L620" s="303"/>
      <c r="M620" s="303"/>
      <c r="N620" s="157">
        <f>O620+P620</f>
        <v>270</v>
      </c>
      <c r="O620" s="298">
        <v>270</v>
      </c>
      <c r="P620" s="236"/>
      <c r="Q620" s="236"/>
      <c r="R620" s="236"/>
      <c r="S620" s="236"/>
      <c r="T620" s="236"/>
      <c r="U620" s="236"/>
      <c r="V620" s="236"/>
      <c r="W620" s="236"/>
      <c r="X620" s="236"/>
      <c r="Y620" s="236"/>
      <c r="Z620" s="236"/>
      <c r="AA620" s="236"/>
      <c r="AB620" s="236"/>
      <c r="AC620" s="155">
        <f>I620-Q620-W620</f>
        <v>270</v>
      </c>
      <c r="AD620" s="155"/>
      <c r="AE620" s="155">
        <f>AC620</f>
        <v>270</v>
      </c>
      <c r="AF620" s="236"/>
      <c r="AG620" s="236"/>
      <c r="AH620" s="236"/>
      <c r="AI620" s="236">
        <f>I620-Q620-W620-AC620</f>
        <v>0</v>
      </c>
      <c r="AJ620" s="236"/>
      <c r="AK620" s="236"/>
      <c r="AL620" s="236"/>
      <c r="AM620" s="236"/>
      <c r="AN620" s="236"/>
      <c r="AO620" s="236"/>
      <c r="AP620" s="236"/>
      <c r="AQ620" s="236"/>
      <c r="AR620" s="236"/>
      <c r="AS620" s="236"/>
      <c r="AT620" s="236"/>
      <c r="AU620" s="222"/>
      <c r="AV620" s="131">
        <f t="shared" si="526"/>
        <v>0</v>
      </c>
      <c r="AW620" s="222"/>
      <c r="AX620" s="222"/>
      <c r="AY620" s="222"/>
      <c r="AZ620" s="145">
        <f t="shared" si="582"/>
        <v>0</v>
      </c>
      <c r="BA620" s="145">
        <f t="shared" si="583"/>
        <v>0</v>
      </c>
      <c r="BB620" s="131"/>
      <c r="BC620" s="131"/>
    </row>
    <row r="621" spans="1:55" s="161" customFormat="1" ht="15.75">
      <c r="A621" s="147" t="s">
        <v>813</v>
      </c>
      <c r="B621" s="304" t="s">
        <v>814</v>
      </c>
      <c r="C621" s="305"/>
      <c r="D621" s="199">
        <f>D622</f>
        <v>135</v>
      </c>
      <c r="E621" s="305">
        <v>135</v>
      </c>
      <c r="F621" s="306"/>
      <c r="G621" s="306"/>
      <c r="H621" s="155">
        <f t="shared" si="587"/>
        <v>135</v>
      </c>
      <c r="I621" s="180">
        <f t="shared" si="558"/>
        <v>135</v>
      </c>
      <c r="J621" s="221">
        <f t="shared" si="558"/>
        <v>0</v>
      </c>
      <c r="K621" s="199">
        <f t="shared" ref="K621:M621" si="590">K622</f>
        <v>0</v>
      </c>
      <c r="L621" s="199">
        <f t="shared" si="590"/>
        <v>0</v>
      </c>
      <c r="M621" s="199">
        <f t="shared" si="590"/>
        <v>0</v>
      </c>
      <c r="N621" s="199">
        <f>N622</f>
        <v>135</v>
      </c>
      <c r="O621" s="199">
        <f t="shared" ref="O621:AT621" si="591">O622</f>
        <v>135</v>
      </c>
      <c r="P621" s="199">
        <f t="shared" si="591"/>
        <v>0</v>
      </c>
      <c r="Q621" s="199">
        <f t="shared" si="591"/>
        <v>0</v>
      </c>
      <c r="R621" s="199">
        <f t="shared" si="591"/>
        <v>0</v>
      </c>
      <c r="S621" s="199">
        <f t="shared" si="591"/>
        <v>0</v>
      </c>
      <c r="T621" s="199">
        <f t="shared" si="591"/>
        <v>0</v>
      </c>
      <c r="U621" s="199">
        <f t="shared" si="591"/>
        <v>0</v>
      </c>
      <c r="V621" s="199">
        <f t="shared" si="591"/>
        <v>0</v>
      </c>
      <c r="W621" s="199">
        <f t="shared" si="591"/>
        <v>0</v>
      </c>
      <c r="X621" s="199">
        <f t="shared" si="591"/>
        <v>0</v>
      </c>
      <c r="Y621" s="199">
        <f t="shared" si="591"/>
        <v>0</v>
      </c>
      <c r="Z621" s="199">
        <f t="shared" si="591"/>
        <v>0</v>
      </c>
      <c r="AA621" s="199">
        <f t="shared" si="591"/>
        <v>0</v>
      </c>
      <c r="AB621" s="199">
        <f t="shared" si="591"/>
        <v>0</v>
      </c>
      <c r="AC621" s="199">
        <f t="shared" si="591"/>
        <v>135</v>
      </c>
      <c r="AD621" s="199">
        <f t="shared" si="591"/>
        <v>0</v>
      </c>
      <c r="AE621" s="199">
        <f t="shared" si="591"/>
        <v>135</v>
      </c>
      <c r="AF621" s="199">
        <f t="shared" si="591"/>
        <v>0</v>
      </c>
      <c r="AG621" s="199">
        <f t="shared" si="591"/>
        <v>0</v>
      </c>
      <c r="AH621" s="199">
        <f t="shared" si="591"/>
        <v>0</v>
      </c>
      <c r="AI621" s="199">
        <f t="shared" si="591"/>
        <v>0</v>
      </c>
      <c r="AJ621" s="199">
        <f t="shared" si="591"/>
        <v>0</v>
      </c>
      <c r="AK621" s="199">
        <f t="shared" si="591"/>
        <v>0</v>
      </c>
      <c r="AL621" s="199">
        <f t="shared" si="591"/>
        <v>0</v>
      </c>
      <c r="AM621" s="199">
        <f t="shared" si="591"/>
        <v>0</v>
      </c>
      <c r="AN621" s="199">
        <f t="shared" si="591"/>
        <v>0</v>
      </c>
      <c r="AO621" s="199">
        <f t="shared" si="591"/>
        <v>0</v>
      </c>
      <c r="AP621" s="199">
        <f t="shared" si="591"/>
        <v>0</v>
      </c>
      <c r="AQ621" s="199">
        <f t="shared" si="591"/>
        <v>0</v>
      </c>
      <c r="AR621" s="199">
        <f t="shared" si="591"/>
        <v>0</v>
      </c>
      <c r="AS621" s="199">
        <f t="shared" si="591"/>
        <v>0</v>
      </c>
      <c r="AT621" s="199">
        <f t="shared" si="591"/>
        <v>0</v>
      </c>
      <c r="AU621" s="242"/>
      <c r="AV621" s="131">
        <f t="shared" si="526"/>
        <v>0</v>
      </c>
      <c r="AW621" s="242"/>
      <c r="AX621" s="242"/>
      <c r="AY621" s="242"/>
      <c r="AZ621" s="145">
        <f t="shared" si="582"/>
        <v>0</v>
      </c>
      <c r="BA621" s="145">
        <f t="shared" si="583"/>
        <v>0</v>
      </c>
      <c r="BB621" s="160"/>
      <c r="BC621" s="160"/>
    </row>
    <row r="622" spans="1:55" s="132" customFormat="1" ht="31.5">
      <c r="A622" s="286" t="s">
        <v>20</v>
      </c>
      <c r="B622" s="302" t="s">
        <v>815</v>
      </c>
      <c r="C622" s="300"/>
      <c r="D622" s="290">
        <v>135</v>
      </c>
      <c r="E622" s="290">
        <v>135</v>
      </c>
      <c r="F622" s="303"/>
      <c r="G622" s="303"/>
      <c r="H622" s="155">
        <f t="shared" si="587"/>
        <v>135</v>
      </c>
      <c r="I622" s="180">
        <f t="shared" si="558"/>
        <v>135</v>
      </c>
      <c r="J622" s="221">
        <f t="shared" si="558"/>
        <v>0</v>
      </c>
      <c r="K622" s="303"/>
      <c r="L622" s="303"/>
      <c r="M622" s="303"/>
      <c r="N622" s="157">
        <f>O622+P622</f>
        <v>135</v>
      </c>
      <c r="O622" s="298">
        <v>135</v>
      </c>
      <c r="P622" s="236"/>
      <c r="Q622" s="236"/>
      <c r="R622" s="236"/>
      <c r="S622" s="236"/>
      <c r="T622" s="236"/>
      <c r="U622" s="236"/>
      <c r="V622" s="236"/>
      <c r="W622" s="236"/>
      <c r="X622" s="236"/>
      <c r="Y622" s="236"/>
      <c r="Z622" s="236"/>
      <c r="AA622" s="236"/>
      <c r="AB622" s="236"/>
      <c r="AC622" s="155">
        <f>I622-Q622-W622</f>
        <v>135</v>
      </c>
      <c r="AD622" s="155"/>
      <c r="AE622" s="155">
        <f>AC622</f>
        <v>135</v>
      </c>
      <c r="AF622" s="236"/>
      <c r="AG622" s="236"/>
      <c r="AH622" s="236"/>
      <c r="AI622" s="236">
        <f>I622-Q622-W622-AC622</f>
        <v>0</v>
      </c>
      <c r="AJ622" s="236"/>
      <c r="AK622" s="236"/>
      <c r="AL622" s="236"/>
      <c r="AM622" s="236"/>
      <c r="AN622" s="236"/>
      <c r="AO622" s="236"/>
      <c r="AP622" s="236"/>
      <c r="AQ622" s="236"/>
      <c r="AR622" s="236"/>
      <c r="AS622" s="236"/>
      <c r="AT622" s="236"/>
      <c r="AU622" s="222"/>
      <c r="AV622" s="131">
        <f t="shared" si="526"/>
        <v>0</v>
      </c>
      <c r="AW622" s="222"/>
      <c r="AX622" s="222"/>
      <c r="AY622" s="222"/>
      <c r="AZ622" s="145">
        <f t="shared" si="582"/>
        <v>0</v>
      </c>
      <c r="BA622" s="145">
        <f t="shared" si="583"/>
        <v>0</v>
      </c>
      <c r="BB622" s="131"/>
      <c r="BC622" s="131"/>
    </row>
    <row r="623" spans="1:55" s="161" customFormat="1" ht="15.75">
      <c r="A623" s="295" t="s">
        <v>816</v>
      </c>
      <c r="B623" s="296" t="s">
        <v>817</v>
      </c>
      <c r="C623" s="267"/>
      <c r="D623" s="199">
        <f>D624</f>
        <v>1000</v>
      </c>
      <c r="E623" s="199">
        <f>E624</f>
        <v>1000</v>
      </c>
      <c r="F623" s="296"/>
      <c r="G623" s="296"/>
      <c r="H623" s="171">
        <f t="shared" si="587"/>
        <v>1000</v>
      </c>
      <c r="I623" s="179">
        <f t="shared" si="558"/>
        <v>1000</v>
      </c>
      <c r="J623" s="221">
        <f t="shared" si="558"/>
        <v>0</v>
      </c>
      <c r="K623" s="199">
        <f t="shared" ref="K623:M623" si="592">K624</f>
        <v>0</v>
      </c>
      <c r="L623" s="199">
        <f t="shared" si="592"/>
        <v>0</v>
      </c>
      <c r="M623" s="199">
        <f t="shared" si="592"/>
        <v>0</v>
      </c>
      <c r="N623" s="199">
        <f>N624</f>
        <v>1000</v>
      </c>
      <c r="O623" s="199">
        <f t="shared" ref="O623:AT623" si="593">O624</f>
        <v>1000</v>
      </c>
      <c r="P623" s="199">
        <f t="shared" si="593"/>
        <v>0</v>
      </c>
      <c r="Q623" s="199">
        <f t="shared" si="593"/>
        <v>0</v>
      </c>
      <c r="R623" s="199">
        <f t="shared" si="593"/>
        <v>0</v>
      </c>
      <c r="S623" s="199">
        <f t="shared" si="593"/>
        <v>0</v>
      </c>
      <c r="T623" s="199">
        <f t="shared" si="593"/>
        <v>0</v>
      </c>
      <c r="U623" s="199">
        <f t="shared" si="593"/>
        <v>0</v>
      </c>
      <c r="V623" s="199">
        <f t="shared" si="593"/>
        <v>0</v>
      </c>
      <c r="W623" s="199">
        <f t="shared" si="593"/>
        <v>0</v>
      </c>
      <c r="X623" s="199">
        <f t="shared" si="593"/>
        <v>0</v>
      </c>
      <c r="Y623" s="199">
        <f t="shared" si="593"/>
        <v>0</v>
      </c>
      <c r="Z623" s="199">
        <f t="shared" si="593"/>
        <v>0</v>
      </c>
      <c r="AA623" s="199">
        <f t="shared" si="593"/>
        <v>0</v>
      </c>
      <c r="AB623" s="199">
        <f t="shared" si="593"/>
        <v>0</v>
      </c>
      <c r="AC623" s="199">
        <f t="shared" si="593"/>
        <v>1000</v>
      </c>
      <c r="AD623" s="199">
        <f t="shared" si="593"/>
        <v>0</v>
      </c>
      <c r="AE623" s="199">
        <f t="shared" si="593"/>
        <v>1000</v>
      </c>
      <c r="AF623" s="199">
        <f t="shared" si="593"/>
        <v>0</v>
      </c>
      <c r="AG623" s="199">
        <f t="shared" si="593"/>
        <v>0</v>
      </c>
      <c r="AH623" s="199">
        <f t="shared" si="593"/>
        <v>0</v>
      </c>
      <c r="AI623" s="199">
        <f t="shared" si="593"/>
        <v>0</v>
      </c>
      <c r="AJ623" s="199">
        <f t="shared" si="593"/>
        <v>0</v>
      </c>
      <c r="AK623" s="199">
        <f t="shared" si="593"/>
        <v>0</v>
      </c>
      <c r="AL623" s="199">
        <f t="shared" si="593"/>
        <v>0</v>
      </c>
      <c r="AM623" s="199">
        <f t="shared" si="593"/>
        <v>0</v>
      </c>
      <c r="AN623" s="199">
        <f t="shared" si="593"/>
        <v>0</v>
      </c>
      <c r="AO623" s="199">
        <f t="shared" si="593"/>
        <v>0</v>
      </c>
      <c r="AP623" s="199">
        <f t="shared" si="593"/>
        <v>0</v>
      </c>
      <c r="AQ623" s="199">
        <f t="shared" si="593"/>
        <v>0</v>
      </c>
      <c r="AR623" s="199">
        <f t="shared" si="593"/>
        <v>0</v>
      </c>
      <c r="AS623" s="199">
        <f t="shared" si="593"/>
        <v>0</v>
      </c>
      <c r="AT623" s="199">
        <f t="shared" si="593"/>
        <v>0</v>
      </c>
      <c r="AU623" s="242"/>
      <c r="AV623" s="160">
        <f t="shared" si="526"/>
        <v>0</v>
      </c>
      <c r="AW623" s="242"/>
      <c r="AX623" s="242"/>
      <c r="AY623" s="242"/>
      <c r="AZ623" s="145">
        <f t="shared" si="582"/>
        <v>0</v>
      </c>
      <c r="BA623" s="145">
        <f t="shared" si="583"/>
        <v>0</v>
      </c>
      <c r="BB623" s="160"/>
      <c r="BC623" s="160"/>
    </row>
    <row r="624" spans="1:55" s="132" customFormat="1" ht="15.75">
      <c r="A624" s="286" t="s">
        <v>20</v>
      </c>
      <c r="B624" s="302" t="s">
        <v>818</v>
      </c>
      <c r="C624" s="300"/>
      <c r="D624" s="155">
        <v>1000</v>
      </c>
      <c r="E624" s="155">
        <v>1000</v>
      </c>
      <c r="F624" s="303"/>
      <c r="G624" s="303"/>
      <c r="H624" s="155">
        <f t="shared" si="587"/>
        <v>1000</v>
      </c>
      <c r="I624" s="180">
        <f t="shared" si="558"/>
        <v>1000</v>
      </c>
      <c r="J624" s="221">
        <f t="shared" si="558"/>
        <v>0</v>
      </c>
      <c r="K624" s="303"/>
      <c r="L624" s="303"/>
      <c r="M624" s="303"/>
      <c r="N624" s="157">
        <f>O624+P624</f>
        <v>1000</v>
      </c>
      <c r="O624" s="298">
        <v>1000</v>
      </c>
      <c r="P624" s="236"/>
      <c r="Q624" s="236"/>
      <c r="R624" s="236"/>
      <c r="S624" s="236"/>
      <c r="T624" s="236"/>
      <c r="U624" s="236"/>
      <c r="V624" s="236"/>
      <c r="W624" s="236"/>
      <c r="X624" s="236"/>
      <c r="Y624" s="236"/>
      <c r="Z624" s="236"/>
      <c r="AA624" s="236"/>
      <c r="AB624" s="236"/>
      <c r="AC624" s="155">
        <f>I624-Q624-W624</f>
        <v>1000</v>
      </c>
      <c r="AD624" s="155"/>
      <c r="AE624" s="155">
        <f>AC624</f>
        <v>1000</v>
      </c>
      <c r="AF624" s="236"/>
      <c r="AG624" s="236"/>
      <c r="AH624" s="236"/>
      <c r="AI624" s="236">
        <f>O624-Q624-W624-AC624</f>
        <v>0</v>
      </c>
      <c r="AJ624" s="236"/>
      <c r="AK624" s="236"/>
      <c r="AL624" s="236"/>
      <c r="AM624" s="236"/>
      <c r="AN624" s="236"/>
      <c r="AO624" s="236"/>
      <c r="AP624" s="236"/>
      <c r="AQ624" s="236"/>
      <c r="AR624" s="236"/>
      <c r="AS624" s="236"/>
      <c r="AT624" s="236"/>
      <c r="AU624" s="222"/>
      <c r="AV624" s="131">
        <f t="shared" si="526"/>
        <v>0</v>
      </c>
      <c r="AW624" s="222"/>
      <c r="AX624" s="222"/>
      <c r="AY624" s="222"/>
      <c r="AZ624" s="145">
        <f t="shared" si="582"/>
        <v>0</v>
      </c>
      <c r="BA624" s="145">
        <f t="shared" si="583"/>
        <v>0</v>
      </c>
      <c r="BB624" s="131"/>
      <c r="BC624" s="131"/>
    </row>
    <row r="625" spans="1:55" s="161" customFormat="1" ht="15.75">
      <c r="A625" s="295" t="s">
        <v>819</v>
      </c>
      <c r="B625" s="296" t="s">
        <v>820</v>
      </c>
      <c r="C625" s="267"/>
      <c r="D625" s="199">
        <f>D626</f>
        <v>4040</v>
      </c>
      <c r="E625" s="199">
        <f>E626</f>
        <v>4040</v>
      </c>
      <c r="F625" s="296"/>
      <c r="G625" s="296"/>
      <c r="H625" s="171">
        <f t="shared" si="587"/>
        <v>4040</v>
      </c>
      <c r="I625" s="179">
        <f t="shared" si="558"/>
        <v>4040</v>
      </c>
      <c r="J625" s="221">
        <f t="shared" si="558"/>
        <v>0</v>
      </c>
      <c r="K625" s="199">
        <f t="shared" ref="K625:M625" si="594">K626</f>
        <v>0</v>
      </c>
      <c r="L625" s="199">
        <f t="shared" si="594"/>
        <v>0</v>
      </c>
      <c r="M625" s="199">
        <f t="shared" si="594"/>
        <v>0</v>
      </c>
      <c r="N625" s="199">
        <f>N626</f>
        <v>4040</v>
      </c>
      <c r="O625" s="199">
        <f>O626</f>
        <v>4040</v>
      </c>
      <c r="P625" s="199">
        <f t="shared" ref="P625:AN625" si="595">P626</f>
        <v>0</v>
      </c>
      <c r="Q625" s="199">
        <f t="shared" si="595"/>
        <v>0</v>
      </c>
      <c r="R625" s="199">
        <f t="shared" si="595"/>
        <v>0</v>
      </c>
      <c r="S625" s="199">
        <f t="shared" si="595"/>
        <v>0</v>
      </c>
      <c r="T625" s="199">
        <f t="shared" si="595"/>
        <v>0</v>
      </c>
      <c r="U625" s="199">
        <f t="shared" si="595"/>
        <v>0</v>
      </c>
      <c r="V625" s="199">
        <f t="shared" si="595"/>
        <v>0</v>
      </c>
      <c r="W625" s="199">
        <f t="shared" si="595"/>
        <v>0</v>
      </c>
      <c r="X625" s="199">
        <f t="shared" si="595"/>
        <v>0</v>
      </c>
      <c r="Y625" s="199">
        <f t="shared" si="595"/>
        <v>0</v>
      </c>
      <c r="Z625" s="199">
        <f t="shared" si="595"/>
        <v>0</v>
      </c>
      <c r="AA625" s="199">
        <f t="shared" si="595"/>
        <v>0</v>
      </c>
      <c r="AB625" s="199">
        <f t="shared" si="595"/>
        <v>0</v>
      </c>
      <c r="AC625" s="199">
        <f t="shared" si="595"/>
        <v>2000</v>
      </c>
      <c r="AD625" s="199">
        <f t="shared" si="595"/>
        <v>0</v>
      </c>
      <c r="AE625" s="199">
        <f t="shared" si="595"/>
        <v>2000</v>
      </c>
      <c r="AF625" s="199">
        <f t="shared" si="595"/>
        <v>0</v>
      </c>
      <c r="AG625" s="199">
        <f t="shared" si="595"/>
        <v>0</v>
      </c>
      <c r="AH625" s="199">
        <f t="shared" si="595"/>
        <v>0</v>
      </c>
      <c r="AI625" s="199">
        <f t="shared" si="595"/>
        <v>2040</v>
      </c>
      <c r="AJ625" s="199">
        <f t="shared" si="595"/>
        <v>0</v>
      </c>
      <c r="AK625" s="199">
        <f t="shared" si="595"/>
        <v>2040</v>
      </c>
      <c r="AL625" s="199">
        <f t="shared" si="595"/>
        <v>0</v>
      </c>
      <c r="AM625" s="199">
        <f t="shared" si="595"/>
        <v>0</v>
      </c>
      <c r="AN625" s="199">
        <f t="shared" si="595"/>
        <v>0</v>
      </c>
      <c r="AO625" s="221"/>
      <c r="AP625" s="221"/>
      <c r="AQ625" s="221"/>
      <c r="AR625" s="221"/>
      <c r="AS625" s="221"/>
      <c r="AT625" s="221"/>
      <c r="AU625" s="242"/>
      <c r="AV625" s="160">
        <f t="shared" si="526"/>
        <v>0</v>
      </c>
      <c r="AW625" s="242"/>
      <c r="AX625" s="242"/>
      <c r="AY625" s="242"/>
      <c r="AZ625" s="145">
        <f t="shared" si="582"/>
        <v>0</v>
      </c>
      <c r="BA625" s="145">
        <f t="shared" si="583"/>
        <v>0</v>
      </c>
      <c r="BB625" s="160"/>
      <c r="BC625" s="160"/>
    </row>
    <row r="626" spans="1:55" s="132" customFormat="1" ht="31.5">
      <c r="A626" s="286" t="s">
        <v>60</v>
      </c>
      <c r="B626" s="292" t="s">
        <v>821</v>
      </c>
      <c r="C626" s="287"/>
      <c r="D626" s="155">
        <v>4040</v>
      </c>
      <c r="E626" s="155">
        <v>4040</v>
      </c>
      <c r="F626" s="292"/>
      <c r="G626" s="292"/>
      <c r="H626" s="155">
        <f t="shared" si="587"/>
        <v>4040</v>
      </c>
      <c r="I626" s="180">
        <f t="shared" si="558"/>
        <v>4040</v>
      </c>
      <c r="J626" s="221">
        <f t="shared" si="558"/>
        <v>0</v>
      </c>
      <c r="K626" s="292"/>
      <c r="L626" s="292"/>
      <c r="M626" s="292"/>
      <c r="N626" s="157">
        <f>O626+P626</f>
        <v>4040</v>
      </c>
      <c r="O626" s="298">
        <v>4040</v>
      </c>
      <c r="P626" s="236"/>
      <c r="Q626" s="236"/>
      <c r="R626" s="236"/>
      <c r="S626" s="236"/>
      <c r="T626" s="236"/>
      <c r="U626" s="236"/>
      <c r="V626" s="236"/>
      <c r="W626" s="236"/>
      <c r="X626" s="236"/>
      <c r="Y626" s="236"/>
      <c r="Z626" s="236"/>
      <c r="AA626" s="236"/>
      <c r="AB626" s="236"/>
      <c r="AC626" s="155">
        <v>2000</v>
      </c>
      <c r="AD626" s="155"/>
      <c r="AE626" s="155">
        <f>AC626</f>
        <v>2000</v>
      </c>
      <c r="AF626" s="236"/>
      <c r="AG626" s="236"/>
      <c r="AH626" s="236"/>
      <c r="AI626" s="236">
        <f>I626-Q626-W626-AC626</f>
        <v>2040</v>
      </c>
      <c r="AJ626" s="236"/>
      <c r="AK626" s="236">
        <f>AI626</f>
        <v>2040</v>
      </c>
      <c r="AL626" s="236"/>
      <c r="AM626" s="236"/>
      <c r="AN626" s="236"/>
      <c r="AO626" s="236"/>
      <c r="AP626" s="236"/>
      <c r="AQ626" s="236"/>
      <c r="AR626" s="236"/>
      <c r="AS626" s="236"/>
      <c r="AT626" s="236"/>
      <c r="AU626" s="222"/>
      <c r="AV626" s="131">
        <f t="shared" si="526"/>
        <v>0</v>
      </c>
      <c r="AW626" s="222"/>
      <c r="AX626" s="222"/>
      <c r="AY626" s="222"/>
      <c r="AZ626" s="145">
        <f t="shared" si="582"/>
        <v>0</v>
      </c>
      <c r="BA626" s="145">
        <f t="shared" si="583"/>
        <v>0</v>
      </c>
      <c r="BB626" s="131"/>
      <c r="BC626" s="131"/>
    </row>
    <row r="627" spans="1:55" s="161" customFormat="1" ht="15.75">
      <c r="A627" s="295" t="s">
        <v>744</v>
      </c>
      <c r="B627" s="296" t="s">
        <v>658</v>
      </c>
      <c r="C627" s="267"/>
      <c r="D627" s="199">
        <f>SUM(D628:D649)</f>
        <v>24205.4</v>
      </c>
      <c r="E627" s="199">
        <f t="shared" ref="E627" si="596">SUM(E628:E649)</f>
        <v>24205.4</v>
      </c>
      <c r="F627" s="296"/>
      <c r="G627" s="296"/>
      <c r="H627" s="171">
        <f t="shared" si="587"/>
        <v>24205.4</v>
      </c>
      <c r="I627" s="179">
        <f t="shared" si="558"/>
        <v>24205.4</v>
      </c>
      <c r="J627" s="221">
        <f t="shared" si="558"/>
        <v>0</v>
      </c>
      <c r="K627" s="199">
        <f t="shared" ref="K627:N627" si="597">SUM(K628:K649)</f>
        <v>0</v>
      </c>
      <c r="L627" s="199">
        <f t="shared" si="597"/>
        <v>0</v>
      </c>
      <c r="M627" s="199">
        <f t="shared" si="597"/>
        <v>0</v>
      </c>
      <c r="N627" s="199">
        <f t="shared" si="597"/>
        <v>24205.4</v>
      </c>
      <c r="O627" s="199">
        <f>SUM(O628:O649)</f>
        <v>24205.4</v>
      </c>
      <c r="P627" s="199">
        <f t="shared" ref="P627:AT627" si="598">SUM(P628:P649)</f>
        <v>0</v>
      </c>
      <c r="Q627" s="199">
        <f t="shared" si="598"/>
        <v>0</v>
      </c>
      <c r="R627" s="199">
        <f t="shared" si="598"/>
        <v>0</v>
      </c>
      <c r="S627" s="199">
        <f t="shared" si="598"/>
        <v>0</v>
      </c>
      <c r="T627" s="199">
        <f t="shared" si="598"/>
        <v>0</v>
      </c>
      <c r="U627" s="199">
        <f t="shared" si="598"/>
        <v>0</v>
      </c>
      <c r="V627" s="199">
        <f t="shared" si="598"/>
        <v>0</v>
      </c>
      <c r="W627" s="199">
        <f t="shared" si="598"/>
        <v>0</v>
      </c>
      <c r="X627" s="199">
        <f t="shared" si="598"/>
        <v>0</v>
      </c>
      <c r="Y627" s="199">
        <f t="shared" si="598"/>
        <v>0</v>
      </c>
      <c r="Z627" s="199">
        <f t="shared" si="598"/>
        <v>0</v>
      </c>
      <c r="AA627" s="199">
        <f t="shared" si="598"/>
        <v>0</v>
      </c>
      <c r="AB627" s="199">
        <f t="shared" si="598"/>
        <v>0</v>
      </c>
      <c r="AC627" s="199">
        <f t="shared" si="598"/>
        <v>7205.4</v>
      </c>
      <c r="AD627" s="199">
        <f t="shared" si="598"/>
        <v>0</v>
      </c>
      <c r="AE627" s="199">
        <f t="shared" si="598"/>
        <v>7205.4</v>
      </c>
      <c r="AF627" s="199">
        <f t="shared" si="598"/>
        <v>0</v>
      </c>
      <c r="AG627" s="199">
        <f t="shared" si="598"/>
        <v>0</v>
      </c>
      <c r="AH627" s="199">
        <f t="shared" si="598"/>
        <v>0</v>
      </c>
      <c r="AI627" s="199">
        <f t="shared" si="598"/>
        <v>17000</v>
      </c>
      <c r="AJ627" s="199">
        <f t="shared" si="598"/>
        <v>0</v>
      </c>
      <c r="AK627" s="199">
        <f t="shared" si="598"/>
        <v>17000</v>
      </c>
      <c r="AL627" s="199">
        <f t="shared" si="598"/>
        <v>0</v>
      </c>
      <c r="AM627" s="199">
        <f t="shared" si="598"/>
        <v>0</v>
      </c>
      <c r="AN627" s="199">
        <f t="shared" si="598"/>
        <v>0</v>
      </c>
      <c r="AO627" s="199">
        <f t="shared" si="598"/>
        <v>0</v>
      </c>
      <c r="AP627" s="199">
        <f t="shared" si="598"/>
        <v>0</v>
      </c>
      <c r="AQ627" s="199">
        <f t="shared" si="598"/>
        <v>0</v>
      </c>
      <c r="AR627" s="199">
        <f t="shared" si="598"/>
        <v>0</v>
      </c>
      <c r="AS627" s="199">
        <f t="shared" si="598"/>
        <v>0</v>
      </c>
      <c r="AT627" s="199">
        <f t="shared" si="598"/>
        <v>0</v>
      </c>
      <c r="AU627" s="242"/>
      <c r="AV627" s="160">
        <f t="shared" si="526"/>
        <v>0</v>
      </c>
      <c r="AW627" s="242"/>
      <c r="AX627" s="242"/>
      <c r="AY627" s="242"/>
      <c r="AZ627" s="145">
        <f t="shared" si="582"/>
        <v>0</v>
      </c>
      <c r="BA627" s="145">
        <f t="shared" si="583"/>
        <v>0</v>
      </c>
      <c r="BB627" s="160"/>
      <c r="BC627" s="160"/>
    </row>
    <row r="628" spans="1:55" s="132" customFormat="1" ht="31.5">
      <c r="A628" s="286" t="s">
        <v>20</v>
      </c>
      <c r="B628" s="288" t="s">
        <v>822</v>
      </c>
      <c r="C628" s="287"/>
      <c r="D628" s="154">
        <v>2245.4</v>
      </c>
      <c r="E628" s="154">
        <v>2245.4</v>
      </c>
      <c r="F628" s="288"/>
      <c r="G628" s="288"/>
      <c r="H628" s="155">
        <f t="shared" si="587"/>
        <v>2245.4</v>
      </c>
      <c r="I628" s="180">
        <f t="shared" si="558"/>
        <v>2245.4</v>
      </c>
      <c r="J628" s="221">
        <f t="shared" si="558"/>
        <v>0</v>
      </c>
      <c r="K628" s="288"/>
      <c r="L628" s="288"/>
      <c r="M628" s="288"/>
      <c r="N628" s="157">
        <f t="shared" ref="N628:N649" si="599">O628+P628</f>
        <v>2245.4</v>
      </c>
      <c r="O628" s="298">
        <v>2245.4</v>
      </c>
      <c r="P628" s="236"/>
      <c r="Q628" s="236"/>
      <c r="R628" s="236"/>
      <c r="S628" s="236"/>
      <c r="T628" s="236"/>
      <c r="U628" s="236"/>
      <c r="V628" s="236"/>
      <c r="W628" s="236"/>
      <c r="X628" s="236"/>
      <c r="Y628" s="236"/>
      <c r="Z628" s="236"/>
      <c r="AA628" s="236"/>
      <c r="AB628" s="236"/>
      <c r="AC628" s="155">
        <f>I628-Q628-W628</f>
        <v>2245.4</v>
      </c>
      <c r="AD628" s="155"/>
      <c r="AE628" s="155">
        <f>AC628</f>
        <v>2245.4</v>
      </c>
      <c r="AF628" s="236"/>
      <c r="AG628" s="236"/>
      <c r="AH628" s="236"/>
      <c r="AI628" s="236">
        <f>I628-Q628-W628-AC628</f>
        <v>0</v>
      </c>
      <c r="AJ628" s="236"/>
      <c r="AK628" s="236">
        <f>AI628</f>
        <v>0</v>
      </c>
      <c r="AL628" s="236"/>
      <c r="AM628" s="236"/>
      <c r="AN628" s="236">
        <f>AL628</f>
        <v>0</v>
      </c>
      <c r="AO628" s="236"/>
      <c r="AP628" s="236"/>
      <c r="AQ628" s="236"/>
      <c r="AR628" s="236"/>
      <c r="AS628" s="236"/>
      <c r="AT628" s="236"/>
      <c r="AU628" s="222"/>
      <c r="AV628" s="131">
        <f t="shared" si="526"/>
        <v>0</v>
      </c>
      <c r="AW628" s="222"/>
      <c r="AX628" s="222"/>
      <c r="AY628" s="222"/>
      <c r="AZ628" s="145">
        <f t="shared" si="582"/>
        <v>0</v>
      </c>
      <c r="BA628" s="145">
        <f t="shared" si="583"/>
        <v>0</v>
      </c>
      <c r="BB628" s="131"/>
      <c r="BC628" s="131"/>
    </row>
    <row r="629" spans="1:55" s="132" customFormat="1" ht="47.25">
      <c r="A629" s="286" t="s">
        <v>48</v>
      </c>
      <c r="B629" s="307" t="s">
        <v>823</v>
      </c>
      <c r="C629" s="308"/>
      <c r="D629" s="154">
        <v>3110</v>
      </c>
      <c r="E629" s="154">
        <v>3110</v>
      </c>
      <c r="F629" s="307"/>
      <c r="G629" s="307"/>
      <c r="H629" s="155">
        <f t="shared" si="587"/>
        <v>3110</v>
      </c>
      <c r="I629" s="180">
        <f t="shared" si="558"/>
        <v>3110</v>
      </c>
      <c r="J629" s="221">
        <f t="shared" si="558"/>
        <v>0</v>
      </c>
      <c r="K629" s="307"/>
      <c r="L629" s="307"/>
      <c r="M629" s="307"/>
      <c r="N629" s="157">
        <f t="shared" si="599"/>
        <v>3110</v>
      </c>
      <c r="O629" s="298">
        <v>3110</v>
      </c>
      <c r="P629" s="236"/>
      <c r="Q629" s="236"/>
      <c r="R629" s="236"/>
      <c r="S629" s="236"/>
      <c r="T629" s="236"/>
      <c r="U629" s="236"/>
      <c r="V629" s="236"/>
      <c r="W629" s="236"/>
      <c r="X629" s="236"/>
      <c r="Y629" s="236"/>
      <c r="Z629" s="236"/>
      <c r="AA629" s="236"/>
      <c r="AB629" s="236"/>
      <c r="AC629" s="155">
        <f t="shared" ref="AC629:AC631" si="600">I629-Q629-W629</f>
        <v>3110</v>
      </c>
      <c r="AD629" s="155"/>
      <c r="AE629" s="155">
        <f t="shared" ref="AE629:AE649" si="601">AC629</f>
        <v>3110</v>
      </c>
      <c r="AF629" s="236"/>
      <c r="AG629" s="236"/>
      <c r="AH629" s="236"/>
      <c r="AI629" s="236">
        <f t="shared" ref="AI629:AI649" si="602">I629-Q629-W629-AC629</f>
        <v>0</v>
      </c>
      <c r="AJ629" s="236"/>
      <c r="AK629" s="236">
        <f t="shared" ref="AK629:AK649" si="603">AI629</f>
        <v>0</v>
      </c>
      <c r="AL629" s="236"/>
      <c r="AM629" s="236"/>
      <c r="AN629" s="236">
        <f t="shared" ref="AN629:AN649" si="604">AL629</f>
        <v>0</v>
      </c>
      <c r="AO629" s="236"/>
      <c r="AP629" s="236"/>
      <c r="AQ629" s="236"/>
      <c r="AR629" s="236"/>
      <c r="AS629" s="236"/>
      <c r="AT629" s="236"/>
      <c r="AU629" s="222"/>
      <c r="AV629" s="131">
        <f t="shared" si="526"/>
        <v>0</v>
      </c>
      <c r="AW629" s="222"/>
      <c r="AX629" s="222"/>
      <c r="AY629" s="222"/>
      <c r="AZ629" s="145">
        <f t="shared" si="582"/>
        <v>0</v>
      </c>
      <c r="BA629" s="145">
        <f t="shared" si="583"/>
        <v>0</v>
      </c>
      <c r="BB629" s="131"/>
      <c r="BC629" s="131"/>
    </row>
    <row r="630" spans="1:55" s="132" customFormat="1" ht="15.75">
      <c r="A630" s="286" t="s">
        <v>49</v>
      </c>
      <c r="B630" s="303" t="s">
        <v>824</v>
      </c>
      <c r="C630" s="300"/>
      <c r="D630" s="154">
        <v>390</v>
      </c>
      <c r="E630" s="154">
        <v>390</v>
      </c>
      <c r="F630" s="303"/>
      <c r="G630" s="303"/>
      <c r="H630" s="155">
        <f t="shared" si="587"/>
        <v>390</v>
      </c>
      <c r="I630" s="180">
        <f t="shared" si="558"/>
        <v>390</v>
      </c>
      <c r="J630" s="221">
        <f t="shared" si="558"/>
        <v>0</v>
      </c>
      <c r="K630" s="303"/>
      <c r="L630" s="303"/>
      <c r="M630" s="303"/>
      <c r="N630" s="157">
        <f t="shared" si="599"/>
        <v>390</v>
      </c>
      <c r="O630" s="298">
        <v>390</v>
      </c>
      <c r="P630" s="236"/>
      <c r="Q630" s="236"/>
      <c r="R630" s="236"/>
      <c r="S630" s="236"/>
      <c r="T630" s="236"/>
      <c r="U630" s="236"/>
      <c r="V630" s="236"/>
      <c r="W630" s="236"/>
      <c r="X630" s="236"/>
      <c r="Y630" s="236"/>
      <c r="Z630" s="236"/>
      <c r="AA630" s="236"/>
      <c r="AB630" s="236"/>
      <c r="AC630" s="155">
        <f t="shared" si="600"/>
        <v>390</v>
      </c>
      <c r="AD630" s="155"/>
      <c r="AE630" s="155">
        <f t="shared" si="601"/>
        <v>390</v>
      </c>
      <c r="AF630" s="236"/>
      <c r="AG630" s="236"/>
      <c r="AH630" s="236"/>
      <c r="AI630" s="236">
        <f t="shared" si="602"/>
        <v>0</v>
      </c>
      <c r="AJ630" s="236"/>
      <c r="AK630" s="236">
        <f t="shared" si="603"/>
        <v>0</v>
      </c>
      <c r="AL630" s="236"/>
      <c r="AM630" s="236"/>
      <c r="AN630" s="236">
        <f t="shared" si="604"/>
        <v>0</v>
      </c>
      <c r="AO630" s="236"/>
      <c r="AP630" s="236"/>
      <c r="AQ630" s="236"/>
      <c r="AR630" s="236"/>
      <c r="AS630" s="236"/>
      <c r="AT630" s="236"/>
      <c r="AU630" s="222"/>
      <c r="AV630" s="131">
        <f t="shared" si="526"/>
        <v>0</v>
      </c>
      <c r="AW630" s="222"/>
      <c r="AX630" s="222"/>
      <c r="AY630" s="222"/>
      <c r="AZ630" s="145">
        <f t="shared" si="582"/>
        <v>0</v>
      </c>
      <c r="BA630" s="145">
        <f t="shared" si="583"/>
        <v>0</v>
      </c>
      <c r="BB630" s="131"/>
      <c r="BC630" s="131"/>
    </row>
    <row r="631" spans="1:55" s="132" customFormat="1" ht="47.25">
      <c r="A631" s="286" t="s">
        <v>50</v>
      </c>
      <c r="B631" s="309" t="s">
        <v>825</v>
      </c>
      <c r="C631" s="300"/>
      <c r="D631" s="154">
        <v>1460</v>
      </c>
      <c r="E631" s="154">
        <v>1460</v>
      </c>
      <c r="F631" s="303"/>
      <c r="G631" s="303"/>
      <c r="H631" s="155">
        <f t="shared" si="587"/>
        <v>1460</v>
      </c>
      <c r="I631" s="180">
        <f t="shared" si="558"/>
        <v>1460</v>
      </c>
      <c r="J631" s="221">
        <f t="shared" si="558"/>
        <v>0</v>
      </c>
      <c r="K631" s="303"/>
      <c r="L631" s="303"/>
      <c r="M631" s="303"/>
      <c r="N631" s="157">
        <f t="shared" si="599"/>
        <v>1460</v>
      </c>
      <c r="O631" s="298">
        <v>1460</v>
      </c>
      <c r="P631" s="236"/>
      <c r="Q631" s="236"/>
      <c r="R631" s="236"/>
      <c r="S631" s="236"/>
      <c r="T631" s="236"/>
      <c r="U631" s="236"/>
      <c r="V631" s="236"/>
      <c r="W631" s="236"/>
      <c r="X631" s="236"/>
      <c r="Y631" s="236"/>
      <c r="Z631" s="236"/>
      <c r="AA631" s="236"/>
      <c r="AB631" s="236"/>
      <c r="AC631" s="155">
        <f t="shared" si="600"/>
        <v>1460</v>
      </c>
      <c r="AD631" s="155"/>
      <c r="AE631" s="155">
        <f t="shared" si="601"/>
        <v>1460</v>
      </c>
      <c r="AF631" s="236"/>
      <c r="AG631" s="236"/>
      <c r="AH631" s="236"/>
      <c r="AI631" s="236">
        <f t="shared" si="602"/>
        <v>0</v>
      </c>
      <c r="AJ631" s="236"/>
      <c r="AK631" s="236">
        <f t="shared" si="603"/>
        <v>0</v>
      </c>
      <c r="AL631" s="236"/>
      <c r="AM631" s="236"/>
      <c r="AN631" s="236">
        <f t="shared" si="604"/>
        <v>0</v>
      </c>
      <c r="AO631" s="236"/>
      <c r="AP631" s="236"/>
      <c r="AQ631" s="236"/>
      <c r="AR631" s="236"/>
      <c r="AS631" s="236"/>
      <c r="AT631" s="236"/>
      <c r="AU631" s="222"/>
      <c r="AV631" s="131">
        <f t="shared" ref="AV631:AV657" si="605">I631-L631-O631</f>
        <v>0</v>
      </c>
      <c r="AW631" s="222"/>
      <c r="AX631" s="222"/>
      <c r="AY631" s="222"/>
      <c r="AZ631" s="145">
        <f t="shared" si="582"/>
        <v>0</v>
      </c>
      <c r="BA631" s="145">
        <f t="shared" si="583"/>
        <v>0</v>
      </c>
      <c r="BB631" s="131"/>
      <c r="BC631" s="131"/>
    </row>
    <row r="632" spans="1:55" s="132" customFormat="1" ht="31.5">
      <c r="A632" s="286" t="s">
        <v>51</v>
      </c>
      <c r="B632" s="302" t="s">
        <v>826</v>
      </c>
      <c r="C632" s="300"/>
      <c r="D632" s="154">
        <v>1500</v>
      </c>
      <c r="E632" s="154">
        <v>1500</v>
      </c>
      <c r="F632" s="303"/>
      <c r="G632" s="303"/>
      <c r="H632" s="155">
        <f t="shared" si="587"/>
        <v>1500</v>
      </c>
      <c r="I632" s="180">
        <f t="shared" si="558"/>
        <v>1500</v>
      </c>
      <c r="J632" s="221">
        <f t="shared" si="558"/>
        <v>0</v>
      </c>
      <c r="K632" s="303"/>
      <c r="L632" s="303"/>
      <c r="M632" s="303"/>
      <c r="N632" s="157">
        <f t="shared" si="599"/>
        <v>1500</v>
      </c>
      <c r="O632" s="298">
        <v>1500</v>
      </c>
      <c r="P632" s="236"/>
      <c r="Q632" s="236"/>
      <c r="R632" s="236"/>
      <c r="S632" s="236"/>
      <c r="T632" s="236"/>
      <c r="U632" s="236"/>
      <c r="V632" s="236"/>
      <c r="W632" s="236"/>
      <c r="X632" s="236"/>
      <c r="Y632" s="236"/>
      <c r="Z632" s="236"/>
      <c r="AA632" s="236"/>
      <c r="AB632" s="236"/>
      <c r="AC632" s="155"/>
      <c r="AD632" s="155"/>
      <c r="AE632" s="155">
        <f t="shared" si="601"/>
        <v>0</v>
      </c>
      <c r="AF632" s="236"/>
      <c r="AG632" s="236"/>
      <c r="AH632" s="236"/>
      <c r="AI632" s="236">
        <f t="shared" si="602"/>
        <v>1500</v>
      </c>
      <c r="AJ632" s="236"/>
      <c r="AK632" s="236">
        <f t="shared" si="603"/>
        <v>1500</v>
      </c>
      <c r="AL632" s="236"/>
      <c r="AM632" s="236"/>
      <c r="AN632" s="236">
        <f t="shared" si="604"/>
        <v>0</v>
      </c>
      <c r="AO632" s="236"/>
      <c r="AP632" s="236"/>
      <c r="AQ632" s="236"/>
      <c r="AR632" s="236"/>
      <c r="AS632" s="236"/>
      <c r="AT632" s="236"/>
      <c r="AU632" s="222"/>
      <c r="AV632" s="131">
        <f t="shared" si="605"/>
        <v>0</v>
      </c>
      <c r="AW632" s="222"/>
      <c r="AX632" s="222"/>
      <c r="AY632" s="222"/>
      <c r="AZ632" s="145">
        <f t="shared" si="582"/>
        <v>0</v>
      </c>
      <c r="BA632" s="145">
        <f t="shared" si="583"/>
        <v>0</v>
      </c>
      <c r="BB632" s="131"/>
      <c r="BC632" s="131"/>
    </row>
    <row r="633" spans="1:55" s="132" customFormat="1" ht="63">
      <c r="A633" s="286" t="s">
        <v>52</v>
      </c>
      <c r="B633" s="302" t="s">
        <v>827</v>
      </c>
      <c r="C633" s="300"/>
      <c r="D633" s="154">
        <v>620</v>
      </c>
      <c r="E633" s="154">
        <v>620</v>
      </c>
      <c r="F633" s="303"/>
      <c r="G633" s="303"/>
      <c r="H633" s="155">
        <f t="shared" si="587"/>
        <v>620</v>
      </c>
      <c r="I633" s="180">
        <f t="shared" si="558"/>
        <v>620</v>
      </c>
      <c r="J633" s="221">
        <f t="shared" si="558"/>
        <v>0</v>
      </c>
      <c r="K633" s="303"/>
      <c r="L633" s="303"/>
      <c r="M633" s="303"/>
      <c r="N633" s="157">
        <f t="shared" si="599"/>
        <v>620</v>
      </c>
      <c r="O633" s="298">
        <v>620</v>
      </c>
      <c r="P633" s="236"/>
      <c r="Q633" s="236"/>
      <c r="R633" s="236"/>
      <c r="S633" s="236"/>
      <c r="T633" s="236"/>
      <c r="U633" s="236"/>
      <c r="V633" s="236"/>
      <c r="W633" s="236"/>
      <c r="X633" s="236"/>
      <c r="Y633" s="236"/>
      <c r="Z633" s="236"/>
      <c r="AA633" s="236"/>
      <c r="AB633" s="236"/>
      <c r="AC633" s="155"/>
      <c r="AD633" s="155"/>
      <c r="AE633" s="155">
        <f t="shared" si="601"/>
        <v>0</v>
      </c>
      <c r="AF633" s="236"/>
      <c r="AG633" s="236"/>
      <c r="AH633" s="236"/>
      <c r="AI633" s="236">
        <f t="shared" si="602"/>
        <v>620</v>
      </c>
      <c r="AJ633" s="236"/>
      <c r="AK633" s="236">
        <f t="shared" si="603"/>
        <v>620</v>
      </c>
      <c r="AL633" s="236"/>
      <c r="AM633" s="236"/>
      <c r="AN633" s="236">
        <f t="shared" si="604"/>
        <v>0</v>
      </c>
      <c r="AO633" s="236"/>
      <c r="AP633" s="236"/>
      <c r="AQ633" s="236"/>
      <c r="AR633" s="236"/>
      <c r="AS633" s="236"/>
      <c r="AT633" s="236"/>
      <c r="AU633" s="222"/>
      <c r="AV633" s="131">
        <f t="shared" si="605"/>
        <v>0</v>
      </c>
      <c r="AW633" s="222"/>
      <c r="AX633" s="222"/>
      <c r="AY633" s="222"/>
      <c r="AZ633" s="145">
        <f t="shared" si="582"/>
        <v>0</v>
      </c>
      <c r="BA633" s="145">
        <f t="shared" si="583"/>
        <v>0</v>
      </c>
      <c r="BB633" s="131"/>
      <c r="BC633" s="131"/>
    </row>
    <row r="634" spans="1:55" s="132" customFormat="1" ht="78.75">
      <c r="A634" s="286" t="s">
        <v>53</v>
      </c>
      <c r="B634" s="302" t="s">
        <v>828</v>
      </c>
      <c r="C634" s="300"/>
      <c r="D634" s="154">
        <v>460</v>
      </c>
      <c r="E634" s="154">
        <v>460</v>
      </c>
      <c r="F634" s="303"/>
      <c r="G634" s="303"/>
      <c r="H634" s="155">
        <f t="shared" si="587"/>
        <v>460</v>
      </c>
      <c r="I634" s="180">
        <f t="shared" si="558"/>
        <v>460</v>
      </c>
      <c r="J634" s="221">
        <f t="shared" si="558"/>
        <v>0</v>
      </c>
      <c r="K634" s="303"/>
      <c r="L634" s="303"/>
      <c r="M634" s="303"/>
      <c r="N634" s="157">
        <f t="shared" si="599"/>
        <v>460</v>
      </c>
      <c r="O634" s="298">
        <v>460</v>
      </c>
      <c r="P634" s="236"/>
      <c r="Q634" s="236"/>
      <c r="R634" s="236"/>
      <c r="S634" s="236"/>
      <c r="T634" s="236"/>
      <c r="U634" s="236"/>
      <c r="V634" s="236"/>
      <c r="W634" s="236"/>
      <c r="X634" s="236"/>
      <c r="Y634" s="236"/>
      <c r="Z634" s="236"/>
      <c r="AA634" s="236"/>
      <c r="AB634" s="236"/>
      <c r="AC634" s="155"/>
      <c r="AD634" s="155"/>
      <c r="AE634" s="155">
        <f t="shared" si="601"/>
        <v>0</v>
      </c>
      <c r="AF634" s="236"/>
      <c r="AG634" s="236"/>
      <c r="AH634" s="236"/>
      <c r="AI634" s="236">
        <f t="shared" si="602"/>
        <v>460</v>
      </c>
      <c r="AJ634" s="236"/>
      <c r="AK634" s="236">
        <f t="shared" si="603"/>
        <v>460</v>
      </c>
      <c r="AL634" s="236"/>
      <c r="AM634" s="236"/>
      <c r="AN634" s="236">
        <f t="shared" si="604"/>
        <v>0</v>
      </c>
      <c r="AO634" s="236"/>
      <c r="AP634" s="236"/>
      <c r="AQ634" s="236"/>
      <c r="AR634" s="236"/>
      <c r="AS634" s="236"/>
      <c r="AT634" s="236"/>
      <c r="AU634" s="222"/>
      <c r="AV634" s="131">
        <f t="shared" si="605"/>
        <v>0</v>
      </c>
      <c r="AW634" s="222"/>
      <c r="AX634" s="222"/>
      <c r="AY634" s="222"/>
      <c r="AZ634" s="145">
        <f t="shared" si="582"/>
        <v>0</v>
      </c>
      <c r="BA634" s="145">
        <f t="shared" si="583"/>
        <v>0</v>
      </c>
      <c r="BB634" s="131"/>
      <c r="BC634" s="131"/>
    </row>
    <row r="635" spans="1:55" s="132" customFormat="1" ht="15.75">
      <c r="A635" s="286" t="s">
        <v>54</v>
      </c>
      <c r="B635" s="302" t="s">
        <v>829</v>
      </c>
      <c r="C635" s="300"/>
      <c r="D635" s="154">
        <v>1650</v>
      </c>
      <c r="E635" s="154">
        <v>1650</v>
      </c>
      <c r="F635" s="303"/>
      <c r="G635" s="303"/>
      <c r="H635" s="155">
        <f t="shared" si="587"/>
        <v>1650</v>
      </c>
      <c r="I635" s="180">
        <f t="shared" si="558"/>
        <v>1650</v>
      </c>
      <c r="J635" s="221">
        <f t="shared" si="558"/>
        <v>0</v>
      </c>
      <c r="K635" s="303"/>
      <c r="L635" s="303"/>
      <c r="M635" s="303"/>
      <c r="N635" s="157">
        <f t="shared" si="599"/>
        <v>1650</v>
      </c>
      <c r="O635" s="298">
        <v>1650</v>
      </c>
      <c r="P635" s="236"/>
      <c r="Q635" s="236"/>
      <c r="R635" s="236"/>
      <c r="S635" s="236"/>
      <c r="T635" s="236"/>
      <c r="U635" s="236"/>
      <c r="V635" s="236"/>
      <c r="W635" s="236"/>
      <c r="X635" s="236"/>
      <c r="Y635" s="236"/>
      <c r="Z635" s="236"/>
      <c r="AA635" s="236"/>
      <c r="AB635" s="236"/>
      <c r="AC635" s="155"/>
      <c r="AD635" s="155"/>
      <c r="AE635" s="155">
        <f t="shared" si="601"/>
        <v>0</v>
      </c>
      <c r="AF635" s="236"/>
      <c r="AG635" s="236"/>
      <c r="AH635" s="236"/>
      <c r="AI635" s="236">
        <f t="shared" si="602"/>
        <v>1650</v>
      </c>
      <c r="AJ635" s="236"/>
      <c r="AK635" s="236">
        <f t="shared" si="603"/>
        <v>1650</v>
      </c>
      <c r="AL635" s="236"/>
      <c r="AM635" s="236"/>
      <c r="AN635" s="236">
        <f t="shared" si="604"/>
        <v>0</v>
      </c>
      <c r="AO635" s="236"/>
      <c r="AP635" s="236"/>
      <c r="AQ635" s="236"/>
      <c r="AR635" s="236"/>
      <c r="AS635" s="236"/>
      <c r="AT635" s="236"/>
      <c r="AU635" s="222"/>
      <c r="AV635" s="131">
        <f t="shared" si="605"/>
        <v>0</v>
      </c>
      <c r="AW635" s="222"/>
      <c r="AX635" s="222"/>
      <c r="AY635" s="222"/>
      <c r="AZ635" s="145">
        <f t="shared" si="582"/>
        <v>0</v>
      </c>
      <c r="BA635" s="145">
        <f t="shared" si="583"/>
        <v>0</v>
      </c>
      <c r="BB635" s="131"/>
      <c r="BC635" s="131"/>
    </row>
    <row r="636" spans="1:55" s="132" customFormat="1" ht="31.5">
      <c r="A636" s="286" t="s">
        <v>55</v>
      </c>
      <c r="B636" s="302" t="s">
        <v>830</v>
      </c>
      <c r="C636" s="300"/>
      <c r="D636" s="154">
        <v>700</v>
      </c>
      <c r="E636" s="154">
        <v>700</v>
      </c>
      <c r="F636" s="303"/>
      <c r="G636" s="303"/>
      <c r="H636" s="155">
        <f t="shared" si="587"/>
        <v>700</v>
      </c>
      <c r="I636" s="180">
        <f t="shared" si="558"/>
        <v>700</v>
      </c>
      <c r="J636" s="221">
        <f t="shared" si="558"/>
        <v>0</v>
      </c>
      <c r="K636" s="303"/>
      <c r="L636" s="303"/>
      <c r="M636" s="303"/>
      <c r="N636" s="157">
        <f t="shared" si="599"/>
        <v>700</v>
      </c>
      <c r="O636" s="298">
        <v>700</v>
      </c>
      <c r="P636" s="236"/>
      <c r="Q636" s="236"/>
      <c r="R636" s="236"/>
      <c r="S636" s="236"/>
      <c r="T636" s="236"/>
      <c r="U636" s="236"/>
      <c r="V636" s="236"/>
      <c r="W636" s="236"/>
      <c r="X636" s="236"/>
      <c r="Y636" s="236"/>
      <c r="Z636" s="236"/>
      <c r="AA636" s="236"/>
      <c r="AB636" s="236"/>
      <c r="AC636" s="155"/>
      <c r="AD636" s="155"/>
      <c r="AE636" s="155">
        <f t="shared" si="601"/>
        <v>0</v>
      </c>
      <c r="AF636" s="236"/>
      <c r="AG636" s="236"/>
      <c r="AH636" s="236"/>
      <c r="AI636" s="236">
        <f t="shared" si="602"/>
        <v>700</v>
      </c>
      <c r="AJ636" s="236"/>
      <c r="AK636" s="236">
        <f t="shared" si="603"/>
        <v>700</v>
      </c>
      <c r="AL636" s="236"/>
      <c r="AM636" s="236"/>
      <c r="AN636" s="236">
        <f t="shared" si="604"/>
        <v>0</v>
      </c>
      <c r="AO636" s="236"/>
      <c r="AP636" s="236"/>
      <c r="AQ636" s="236"/>
      <c r="AR636" s="236"/>
      <c r="AS636" s="236"/>
      <c r="AT636" s="236"/>
      <c r="AU636" s="222"/>
      <c r="AV636" s="131">
        <f t="shared" si="605"/>
        <v>0</v>
      </c>
      <c r="AW636" s="222"/>
      <c r="AX636" s="222"/>
      <c r="AY636" s="222"/>
      <c r="AZ636" s="145">
        <f t="shared" si="582"/>
        <v>0</v>
      </c>
      <c r="BA636" s="145">
        <f t="shared" si="583"/>
        <v>0</v>
      </c>
      <c r="BB636" s="131"/>
      <c r="BC636" s="131"/>
    </row>
    <row r="637" spans="1:55" s="132" customFormat="1" ht="15.75">
      <c r="A637" s="286" t="s">
        <v>56</v>
      </c>
      <c r="B637" s="292" t="s">
        <v>831</v>
      </c>
      <c r="C637" s="300"/>
      <c r="D637" s="154">
        <v>2450</v>
      </c>
      <c r="E637" s="154">
        <v>2450</v>
      </c>
      <c r="F637" s="303"/>
      <c r="G637" s="303"/>
      <c r="H637" s="155">
        <f t="shared" si="587"/>
        <v>2450</v>
      </c>
      <c r="I637" s="180">
        <f t="shared" si="558"/>
        <v>2450</v>
      </c>
      <c r="J637" s="221">
        <f t="shared" si="558"/>
        <v>0</v>
      </c>
      <c r="K637" s="303"/>
      <c r="L637" s="303"/>
      <c r="M637" s="303"/>
      <c r="N637" s="157">
        <f t="shared" si="599"/>
        <v>2450</v>
      </c>
      <c r="O637" s="298">
        <v>2450</v>
      </c>
      <c r="P637" s="236"/>
      <c r="Q637" s="236"/>
      <c r="R637" s="236"/>
      <c r="S637" s="236"/>
      <c r="T637" s="236"/>
      <c r="U637" s="236"/>
      <c r="V637" s="236"/>
      <c r="W637" s="236"/>
      <c r="X637" s="236"/>
      <c r="Y637" s="236"/>
      <c r="Z637" s="236"/>
      <c r="AA637" s="236"/>
      <c r="AB637" s="236"/>
      <c r="AC637" s="155"/>
      <c r="AD637" s="155"/>
      <c r="AE637" s="155">
        <f t="shared" si="601"/>
        <v>0</v>
      </c>
      <c r="AF637" s="236"/>
      <c r="AG637" s="236"/>
      <c r="AH637" s="236"/>
      <c r="AI637" s="236">
        <f t="shared" si="602"/>
        <v>2450</v>
      </c>
      <c r="AJ637" s="236"/>
      <c r="AK637" s="236">
        <f t="shared" si="603"/>
        <v>2450</v>
      </c>
      <c r="AL637" s="236"/>
      <c r="AM637" s="236"/>
      <c r="AN637" s="236">
        <f t="shared" si="604"/>
        <v>0</v>
      </c>
      <c r="AO637" s="236"/>
      <c r="AP637" s="236"/>
      <c r="AQ637" s="236"/>
      <c r="AR637" s="236"/>
      <c r="AS637" s="236"/>
      <c r="AT637" s="236"/>
      <c r="AU637" s="222"/>
      <c r="AV637" s="131">
        <f t="shared" si="605"/>
        <v>0</v>
      </c>
      <c r="AW637" s="222"/>
      <c r="AX637" s="222"/>
      <c r="AY637" s="222"/>
      <c r="AZ637" s="145">
        <f t="shared" si="582"/>
        <v>0</v>
      </c>
      <c r="BA637" s="145">
        <f t="shared" si="583"/>
        <v>0</v>
      </c>
      <c r="BB637" s="131"/>
      <c r="BC637" s="131"/>
    </row>
    <row r="638" spans="1:55" s="132" customFormat="1" ht="31.5">
      <c r="A638" s="286" t="s">
        <v>57</v>
      </c>
      <c r="B638" s="302" t="s">
        <v>832</v>
      </c>
      <c r="C638" s="300"/>
      <c r="D638" s="154">
        <v>1500</v>
      </c>
      <c r="E638" s="154">
        <v>1500</v>
      </c>
      <c r="F638" s="303"/>
      <c r="G638" s="303"/>
      <c r="H638" s="155">
        <f t="shared" si="587"/>
        <v>1500</v>
      </c>
      <c r="I638" s="180">
        <f t="shared" si="558"/>
        <v>1500</v>
      </c>
      <c r="J638" s="221">
        <f t="shared" si="558"/>
        <v>0</v>
      </c>
      <c r="K638" s="303"/>
      <c r="L638" s="303"/>
      <c r="M638" s="303"/>
      <c r="N638" s="157">
        <f t="shared" si="599"/>
        <v>1500</v>
      </c>
      <c r="O638" s="298">
        <v>1500</v>
      </c>
      <c r="P638" s="236"/>
      <c r="Q638" s="236"/>
      <c r="R638" s="236"/>
      <c r="S638" s="236"/>
      <c r="T638" s="236"/>
      <c r="U638" s="236"/>
      <c r="V638" s="236"/>
      <c r="W638" s="236"/>
      <c r="X638" s="236"/>
      <c r="Y638" s="236"/>
      <c r="Z638" s="236"/>
      <c r="AA638" s="236"/>
      <c r="AB638" s="236"/>
      <c r="AC638" s="155"/>
      <c r="AD638" s="155"/>
      <c r="AE638" s="155">
        <f t="shared" si="601"/>
        <v>0</v>
      </c>
      <c r="AF638" s="236"/>
      <c r="AG638" s="236"/>
      <c r="AH638" s="236"/>
      <c r="AI638" s="236">
        <f t="shared" si="602"/>
        <v>1500</v>
      </c>
      <c r="AJ638" s="236"/>
      <c r="AK638" s="236">
        <f t="shared" si="603"/>
        <v>1500</v>
      </c>
      <c r="AL638" s="236"/>
      <c r="AM638" s="236"/>
      <c r="AN638" s="236">
        <f t="shared" si="604"/>
        <v>0</v>
      </c>
      <c r="AO638" s="236"/>
      <c r="AP638" s="236"/>
      <c r="AQ638" s="236"/>
      <c r="AR638" s="236"/>
      <c r="AS638" s="236"/>
      <c r="AT638" s="236"/>
      <c r="AU638" s="222"/>
      <c r="AV638" s="131">
        <f t="shared" si="605"/>
        <v>0</v>
      </c>
      <c r="AW638" s="222"/>
      <c r="AX638" s="222"/>
      <c r="AY638" s="222"/>
      <c r="AZ638" s="145">
        <f t="shared" si="582"/>
        <v>0</v>
      </c>
      <c r="BA638" s="145">
        <f t="shared" si="583"/>
        <v>0</v>
      </c>
      <c r="BB638" s="131"/>
      <c r="BC638" s="131"/>
    </row>
    <row r="639" spans="1:55" s="132" customFormat="1" ht="47.25">
      <c r="A639" s="286" t="s">
        <v>58</v>
      </c>
      <c r="B639" s="302" t="s">
        <v>833</v>
      </c>
      <c r="C639" s="300"/>
      <c r="D639" s="154">
        <v>360</v>
      </c>
      <c r="E639" s="154">
        <v>360</v>
      </c>
      <c r="F639" s="303"/>
      <c r="G639" s="303"/>
      <c r="H639" s="155">
        <f t="shared" si="587"/>
        <v>360</v>
      </c>
      <c r="I639" s="180">
        <f t="shared" si="558"/>
        <v>360</v>
      </c>
      <c r="J639" s="221">
        <f t="shared" si="558"/>
        <v>0</v>
      </c>
      <c r="K639" s="303"/>
      <c r="L639" s="303"/>
      <c r="M639" s="303"/>
      <c r="N639" s="157">
        <f t="shared" si="599"/>
        <v>360</v>
      </c>
      <c r="O639" s="298">
        <v>360</v>
      </c>
      <c r="P639" s="236"/>
      <c r="Q639" s="236"/>
      <c r="R639" s="236"/>
      <c r="S639" s="236"/>
      <c r="T639" s="236"/>
      <c r="U639" s="236"/>
      <c r="V639" s="236"/>
      <c r="W639" s="236"/>
      <c r="X639" s="236"/>
      <c r="Y639" s="236"/>
      <c r="Z639" s="236"/>
      <c r="AA639" s="236"/>
      <c r="AB639" s="236"/>
      <c r="AC639" s="155"/>
      <c r="AD639" s="155"/>
      <c r="AE639" s="155">
        <f t="shared" si="601"/>
        <v>0</v>
      </c>
      <c r="AF639" s="236"/>
      <c r="AG639" s="236"/>
      <c r="AH639" s="236"/>
      <c r="AI639" s="236">
        <f t="shared" si="602"/>
        <v>360</v>
      </c>
      <c r="AJ639" s="236"/>
      <c r="AK639" s="236">
        <f t="shared" si="603"/>
        <v>360</v>
      </c>
      <c r="AL639" s="236"/>
      <c r="AM639" s="236"/>
      <c r="AN639" s="236">
        <f t="shared" si="604"/>
        <v>0</v>
      </c>
      <c r="AO639" s="236"/>
      <c r="AP639" s="236"/>
      <c r="AQ639" s="236"/>
      <c r="AR639" s="236"/>
      <c r="AS639" s="236"/>
      <c r="AT639" s="236"/>
      <c r="AU639" s="222"/>
      <c r="AV639" s="131">
        <f t="shared" si="605"/>
        <v>0</v>
      </c>
      <c r="AW639" s="222"/>
      <c r="AX639" s="222"/>
      <c r="AY639" s="222"/>
      <c r="AZ639" s="145">
        <f t="shared" si="582"/>
        <v>0</v>
      </c>
      <c r="BA639" s="145">
        <f t="shared" si="583"/>
        <v>0</v>
      </c>
      <c r="BB639" s="131"/>
      <c r="BC639" s="131"/>
    </row>
    <row r="640" spans="1:55" s="132" customFormat="1" ht="15.75">
      <c r="A640" s="286" t="s">
        <v>59</v>
      </c>
      <c r="B640" s="302" t="s">
        <v>834</v>
      </c>
      <c r="C640" s="300"/>
      <c r="D640" s="154">
        <v>1000</v>
      </c>
      <c r="E640" s="154">
        <v>1000</v>
      </c>
      <c r="F640" s="303"/>
      <c r="G640" s="303"/>
      <c r="H640" s="155">
        <f t="shared" si="587"/>
        <v>1000</v>
      </c>
      <c r="I640" s="180">
        <f t="shared" si="558"/>
        <v>1000</v>
      </c>
      <c r="J640" s="221">
        <f t="shared" si="558"/>
        <v>0</v>
      </c>
      <c r="K640" s="303"/>
      <c r="L640" s="303"/>
      <c r="M640" s="303"/>
      <c r="N640" s="157">
        <f t="shared" si="599"/>
        <v>1000</v>
      </c>
      <c r="O640" s="298">
        <v>1000</v>
      </c>
      <c r="P640" s="236"/>
      <c r="Q640" s="236"/>
      <c r="R640" s="236"/>
      <c r="S640" s="236"/>
      <c r="T640" s="236"/>
      <c r="U640" s="236"/>
      <c r="V640" s="236"/>
      <c r="W640" s="236"/>
      <c r="X640" s="236"/>
      <c r="Y640" s="236"/>
      <c r="Z640" s="236"/>
      <c r="AA640" s="236"/>
      <c r="AB640" s="236"/>
      <c r="AC640" s="155"/>
      <c r="AD640" s="155"/>
      <c r="AE640" s="155">
        <f t="shared" si="601"/>
        <v>0</v>
      </c>
      <c r="AF640" s="236"/>
      <c r="AG640" s="236"/>
      <c r="AH640" s="236"/>
      <c r="AI640" s="236">
        <f t="shared" si="602"/>
        <v>1000</v>
      </c>
      <c r="AJ640" s="236"/>
      <c r="AK640" s="236">
        <f t="shared" si="603"/>
        <v>1000</v>
      </c>
      <c r="AL640" s="236"/>
      <c r="AM640" s="236"/>
      <c r="AN640" s="236">
        <f t="shared" si="604"/>
        <v>0</v>
      </c>
      <c r="AO640" s="236"/>
      <c r="AP640" s="236"/>
      <c r="AQ640" s="236"/>
      <c r="AR640" s="236"/>
      <c r="AS640" s="236"/>
      <c r="AT640" s="236"/>
      <c r="AU640" s="222"/>
      <c r="AV640" s="131">
        <f t="shared" si="605"/>
        <v>0</v>
      </c>
      <c r="AW640" s="222"/>
      <c r="AX640" s="222"/>
      <c r="AY640" s="222"/>
      <c r="AZ640" s="145">
        <f t="shared" si="582"/>
        <v>0</v>
      </c>
      <c r="BA640" s="145">
        <f t="shared" si="583"/>
        <v>0</v>
      </c>
      <c r="BB640" s="131"/>
      <c r="BC640" s="131"/>
    </row>
    <row r="641" spans="1:55" s="132" customFormat="1" ht="47.25">
      <c r="A641" s="286" t="s">
        <v>60</v>
      </c>
      <c r="B641" s="302" t="s">
        <v>835</v>
      </c>
      <c r="C641" s="300"/>
      <c r="D641" s="154">
        <v>650</v>
      </c>
      <c r="E641" s="154">
        <v>650</v>
      </c>
      <c r="F641" s="303"/>
      <c r="G641" s="303"/>
      <c r="H641" s="155">
        <f t="shared" si="587"/>
        <v>650</v>
      </c>
      <c r="I641" s="180">
        <f t="shared" si="558"/>
        <v>650</v>
      </c>
      <c r="J641" s="221">
        <f t="shared" si="558"/>
        <v>0</v>
      </c>
      <c r="K641" s="303"/>
      <c r="L641" s="303"/>
      <c r="M641" s="303"/>
      <c r="N641" s="157">
        <f t="shared" si="599"/>
        <v>650</v>
      </c>
      <c r="O641" s="298">
        <v>650</v>
      </c>
      <c r="P641" s="236"/>
      <c r="Q641" s="236"/>
      <c r="R641" s="236"/>
      <c r="S641" s="236"/>
      <c r="T641" s="236"/>
      <c r="U641" s="236"/>
      <c r="V641" s="236"/>
      <c r="W641" s="236"/>
      <c r="X641" s="236"/>
      <c r="Y641" s="236"/>
      <c r="Z641" s="236"/>
      <c r="AA641" s="236"/>
      <c r="AB641" s="236"/>
      <c r="AC641" s="155"/>
      <c r="AD641" s="155"/>
      <c r="AE641" s="155">
        <f t="shared" si="601"/>
        <v>0</v>
      </c>
      <c r="AF641" s="236"/>
      <c r="AG641" s="236"/>
      <c r="AH641" s="236"/>
      <c r="AI641" s="236">
        <f t="shared" si="602"/>
        <v>650</v>
      </c>
      <c r="AJ641" s="236"/>
      <c r="AK641" s="236">
        <f t="shared" si="603"/>
        <v>650</v>
      </c>
      <c r="AL641" s="236"/>
      <c r="AM641" s="236"/>
      <c r="AN641" s="236">
        <f t="shared" si="604"/>
        <v>0</v>
      </c>
      <c r="AO641" s="236"/>
      <c r="AP641" s="236"/>
      <c r="AQ641" s="236"/>
      <c r="AR641" s="236"/>
      <c r="AS641" s="236"/>
      <c r="AT641" s="236"/>
      <c r="AU641" s="222"/>
      <c r="AV641" s="131">
        <f t="shared" si="605"/>
        <v>0</v>
      </c>
      <c r="AW641" s="222"/>
      <c r="AX641" s="222"/>
      <c r="AY641" s="222"/>
      <c r="AZ641" s="145">
        <f t="shared" si="582"/>
        <v>0</v>
      </c>
      <c r="BA641" s="145">
        <f t="shared" si="583"/>
        <v>0</v>
      </c>
      <c r="BB641" s="131"/>
      <c r="BC641" s="131"/>
    </row>
    <row r="642" spans="1:55" s="132" customFormat="1" ht="94.5">
      <c r="A642" s="286" t="s">
        <v>61</v>
      </c>
      <c r="B642" s="302" t="s">
        <v>836</v>
      </c>
      <c r="C642" s="300"/>
      <c r="D642" s="154">
        <v>650</v>
      </c>
      <c r="E642" s="154">
        <v>650</v>
      </c>
      <c r="F642" s="303"/>
      <c r="G642" s="303"/>
      <c r="H642" s="155">
        <f t="shared" si="587"/>
        <v>650</v>
      </c>
      <c r="I642" s="180">
        <f t="shared" si="558"/>
        <v>650</v>
      </c>
      <c r="J642" s="221">
        <f t="shared" si="558"/>
        <v>0</v>
      </c>
      <c r="K642" s="303"/>
      <c r="L642" s="303"/>
      <c r="M642" s="303"/>
      <c r="N642" s="157">
        <f t="shared" si="599"/>
        <v>650</v>
      </c>
      <c r="O642" s="298">
        <v>650</v>
      </c>
      <c r="P642" s="236"/>
      <c r="Q642" s="236"/>
      <c r="R642" s="236"/>
      <c r="S642" s="236"/>
      <c r="T642" s="236"/>
      <c r="U642" s="236"/>
      <c r="V642" s="236"/>
      <c r="W642" s="236"/>
      <c r="X642" s="236"/>
      <c r="Y642" s="236"/>
      <c r="Z642" s="236"/>
      <c r="AA642" s="236"/>
      <c r="AB642" s="236"/>
      <c r="AC642" s="155"/>
      <c r="AD642" s="155"/>
      <c r="AE642" s="155">
        <f t="shared" si="601"/>
        <v>0</v>
      </c>
      <c r="AF642" s="236"/>
      <c r="AG642" s="236"/>
      <c r="AH642" s="236"/>
      <c r="AI642" s="236">
        <f t="shared" si="602"/>
        <v>650</v>
      </c>
      <c r="AJ642" s="236"/>
      <c r="AK642" s="236">
        <f t="shared" si="603"/>
        <v>650</v>
      </c>
      <c r="AL642" s="236"/>
      <c r="AM642" s="236"/>
      <c r="AN642" s="236">
        <f t="shared" si="604"/>
        <v>0</v>
      </c>
      <c r="AO642" s="236"/>
      <c r="AP642" s="236"/>
      <c r="AQ642" s="236"/>
      <c r="AR642" s="236"/>
      <c r="AS642" s="236"/>
      <c r="AT642" s="236"/>
      <c r="AU642" s="222"/>
      <c r="AV642" s="131">
        <f t="shared" si="605"/>
        <v>0</v>
      </c>
      <c r="AW642" s="222"/>
      <c r="AX642" s="222"/>
      <c r="AY642" s="222"/>
      <c r="AZ642" s="145">
        <f t="shared" si="582"/>
        <v>0</v>
      </c>
      <c r="BA642" s="145">
        <f t="shared" si="583"/>
        <v>0</v>
      </c>
      <c r="BB642" s="131"/>
      <c r="BC642" s="131"/>
    </row>
    <row r="643" spans="1:55" s="132" customFormat="1" ht="15.75">
      <c r="A643" s="286" t="s">
        <v>62</v>
      </c>
      <c r="B643" s="302" t="s">
        <v>837</v>
      </c>
      <c r="C643" s="300"/>
      <c r="D643" s="154">
        <v>350</v>
      </c>
      <c r="E643" s="154">
        <v>350</v>
      </c>
      <c r="F643" s="303"/>
      <c r="G643" s="303"/>
      <c r="H643" s="155">
        <f t="shared" si="587"/>
        <v>350</v>
      </c>
      <c r="I643" s="180">
        <f t="shared" si="558"/>
        <v>350</v>
      </c>
      <c r="J643" s="221">
        <f t="shared" si="558"/>
        <v>0</v>
      </c>
      <c r="K643" s="303"/>
      <c r="L643" s="303"/>
      <c r="M643" s="303"/>
      <c r="N643" s="157">
        <f t="shared" si="599"/>
        <v>350</v>
      </c>
      <c r="O643" s="298">
        <v>350</v>
      </c>
      <c r="P643" s="236"/>
      <c r="Q643" s="236"/>
      <c r="R643" s="236"/>
      <c r="S643" s="236"/>
      <c r="T643" s="236"/>
      <c r="U643" s="236"/>
      <c r="V643" s="236"/>
      <c r="W643" s="236"/>
      <c r="X643" s="236"/>
      <c r="Y643" s="236"/>
      <c r="Z643" s="236"/>
      <c r="AA643" s="236"/>
      <c r="AB643" s="236"/>
      <c r="AC643" s="155"/>
      <c r="AD643" s="155"/>
      <c r="AE643" s="155">
        <f t="shared" si="601"/>
        <v>0</v>
      </c>
      <c r="AF643" s="236"/>
      <c r="AG643" s="236"/>
      <c r="AH643" s="236"/>
      <c r="AI643" s="236">
        <f t="shared" si="602"/>
        <v>350</v>
      </c>
      <c r="AJ643" s="236"/>
      <c r="AK643" s="236">
        <f t="shared" si="603"/>
        <v>350</v>
      </c>
      <c r="AL643" s="236"/>
      <c r="AM643" s="236"/>
      <c r="AN643" s="236">
        <f t="shared" si="604"/>
        <v>0</v>
      </c>
      <c r="AO643" s="236"/>
      <c r="AP643" s="236"/>
      <c r="AQ643" s="236"/>
      <c r="AR643" s="236"/>
      <c r="AS643" s="236"/>
      <c r="AT643" s="236"/>
      <c r="AU643" s="222"/>
      <c r="AV643" s="131">
        <f t="shared" si="605"/>
        <v>0</v>
      </c>
      <c r="AW643" s="222"/>
      <c r="AX643" s="222"/>
      <c r="AY643" s="222"/>
      <c r="AZ643" s="145">
        <f t="shared" si="582"/>
        <v>0</v>
      </c>
      <c r="BA643" s="145">
        <f t="shared" si="583"/>
        <v>0</v>
      </c>
      <c r="BB643" s="131"/>
      <c r="BC643" s="131"/>
    </row>
    <row r="644" spans="1:55" s="132" customFormat="1" ht="31.5">
      <c r="A644" s="286" t="s">
        <v>63</v>
      </c>
      <c r="B644" s="302" t="s">
        <v>838</v>
      </c>
      <c r="C644" s="300"/>
      <c r="D644" s="154">
        <v>860</v>
      </c>
      <c r="E644" s="154">
        <v>860</v>
      </c>
      <c r="F644" s="303"/>
      <c r="G644" s="303"/>
      <c r="H644" s="155">
        <f t="shared" si="587"/>
        <v>860</v>
      </c>
      <c r="I644" s="180">
        <f t="shared" si="558"/>
        <v>860</v>
      </c>
      <c r="J644" s="221">
        <f t="shared" si="558"/>
        <v>0</v>
      </c>
      <c r="K644" s="303"/>
      <c r="L644" s="303"/>
      <c r="M644" s="303"/>
      <c r="N644" s="157">
        <f t="shared" si="599"/>
        <v>860</v>
      </c>
      <c r="O644" s="298">
        <v>860</v>
      </c>
      <c r="P644" s="236"/>
      <c r="Q644" s="236"/>
      <c r="R644" s="236"/>
      <c r="S644" s="236"/>
      <c r="T644" s="236"/>
      <c r="U644" s="236"/>
      <c r="V644" s="236"/>
      <c r="W644" s="236"/>
      <c r="X644" s="236"/>
      <c r="Y644" s="236"/>
      <c r="Z644" s="236"/>
      <c r="AA644" s="236"/>
      <c r="AB644" s="236"/>
      <c r="AC644" s="155"/>
      <c r="AD644" s="155"/>
      <c r="AE644" s="155">
        <f t="shared" si="601"/>
        <v>0</v>
      </c>
      <c r="AF644" s="236"/>
      <c r="AG644" s="236"/>
      <c r="AH644" s="236"/>
      <c r="AI644" s="236">
        <f t="shared" si="602"/>
        <v>860</v>
      </c>
      <c r="AJ644" s="236"/>
      <c r="AK644" s="236">
        <f t="shared" si="603"/>
        <v>860</v>
      </c>
      <c r="AL644" s="236"/>
      <c r="AM644" s="236"/>
      <c r="AN644" s="236">
        <f t="shared" si="604"/>
        <v>0</v>
      </c>
      <c r="AO644" s="236"/>
      <c r="AP644" s="236"/>
      <c r="AQ644" s="236"/>
      <c r="AR644" s="236"/>
      <c r="AS644" s="236"/>
      <c r="AT644" s="236"/>
      <c r="AU644" s="222"/>
      <c r="AV644" s="131">
        <f t="shared" si="605"/>
        <v>0</v>
      </c>
      <c r="AW644" s="222"/>
      <c r="AX644" s="222"/>
      <c r="AY644" s="222"/>
      <c r="AZ644" s="145">
        <f t="shared" si="582"/>
        <v>0</v>
      </c>
      <c r="BA644" s="145">
        <f t="shared" si="583"/>
        <v>0</v>
      </c>
      <c r="BB644" s="131"/>
      <c r="BC644" s="131"/>
    </row>
    <row r="645" spans="1:55" s="132" customFormat="1" ht="15.75">
      <c r="A645" s="286" t="s">
        <v>64</v>
      </c>
      <c r="B645" s="302" t="s">
        <v>839</v>
      </c>
      <c r="C645" s="300"/>
      <c r="D645" s="154">
        <v>500</v>
      </c>
      <c r="E645" s="154">
        <v>500</v>
      </c>
      <c r="F645" s="303"/>
      <c r="G645" s="303"/>
      <c r="H645" s="155">
        <f t="shared" si="587"/>
        <v>500</v>
      </c>
      <c r="I645" s="180">
        <f t="shared" si="558"/>
        <v>500</v>
      </c>
      <c r="J645" s="221">
        <f t="shared" si="558"/>
        <v>0</v>
      </c>
      <c r="K645" s="303"/>
      <c r="L645" s="303"/>
      <c r="M645" s="303"/>
      <c r="N645" s="157">
        <f t="shared" si="599"/>
        <v>500</v>
      </c>
      <c r="O645" s="298">
        <v>500</v>
      </c>
      <c r="P645" s="236"/>
      <c r="Q645" s="236"/>
      <c r="R645" s="236"/>
      <c r="S645" s="236"/>
      <c r="T645" s="236"/>
      <c r="U645" s="236"/>
      <c r="V645" s="236"/>
      <c r="W645" s="236"/>
      <c r="X645" s="236"/>
      <c r="Y645" s="236"/>
      <c r="Z645" s="236"/>
      <c r="AA645" s="236"/>
      <c r="AB645" s="236"/>
      <c r="AC645" s="155"/>
      <c r="AD645" s="155"/>
      <c r="AE645" s="155">
        <f t="shared" si="601"/>
        <v>0</v>
      </c>
      <c r="AF645" s="236"/>
      <c r="AG645" s="236"/>
      <c r="AH645" s="236"/>
      <c r="AI645" s="236">
        <f t="shared" si="602"/>
        <v>500</v>
      </c>
      <c r="AJ645" s="236"/>
      <c r="AK645" s="236">
        <f t="shared" si="603"/>
        <v>500</v>
      </c>
      <c r="AL645" s="236"/>
      <c r="AM645" s="236"/>
      <c r="AN645" s="236">
        <f t="shared" si="604"/>
        <v>0</v>
      </c>
      <c r="AO645" s="236"/>
      <c r="AP645" s="236"/>
      <c r="AQ645" s="236"/>
      <c r="AR645" s="236"/>
      <c r="AS645" s="236"/>
      <c r="AT645" s="236"/>
      <c r="AU645" s="222"/>
      <c r="AV645" s="131">
        <f t="shared" si="605"/>
        <v>0</v>
      </c>
      <c r="AW645" s="222"/>
      <c r="AX645" s="222"/>
      <c r="AY645" s="222"/>
      <c r="AZ645" s="145">
        <f t="shared" si="582"/>
        <v>0</v>
      </c>
      <c r="BA645" s="145">
        <f t="shared" si="583"/>
        <v>0</v>
      </c>
      <c r="BB645" s="131"/>
      <c r="BC645" s="131"/>
    </row>
    <row r="646" spans="1:55" s="132" customFormat="1" ht="31.5">
      <c r="A646" s="286" t="s">
        <v>65</v>
      </c>
      <c r="B646" s="302" t="s">
        <v>840</v>
      </c>
      <c r="C646" s="300"/>
      <c r="D646" s="154">
        <v>500</v>
      </c>
      <c r="E646" s="154">
        <v>500</v>
      </c>
      <c r="F646" s="303"/>
      <c r="G646" s="303"/>
      <c r="H646" s="155">
        <f t="shared" si="587"/>
        <v>500</v>
      </c>
      <c r="I646" s="180">
        <f t="shared" si="558"/>
        <v>500</v>
      </c>
      <c r="J646" s="221">
        <f t="shared" si="558"/>
        <v>0</v>
      </c>
      <c r="K646" s="303"/>
      <c r="L646" s="303"/>
      <c r="M646" s="303"/>
      <c r="N646" s="157">
        <f t="shared" si="599"/>
        <v>500</v>
      </c>
      <c r="O646" s="298">
        <v>500</v>
      </c>
      <c r="P646" s="236"/>
      <c r="Q646" s="236"/>
      <c r="R646" s="236"/>
      <c r="S646" s="236"/>
      <c r="T646" s="236"/>
      <c r="U646" s="236"/>
      <c r="V646" s="236"/>
      <c r="W646" s="236"/>
      <c r="X646" s="236"/>
      <c r="Y646" s="236"/>
      <c r="Z646" s="236"/>
      <c r="AA646" s="236"/>
      <c r="AB646" s="236"/>
      <c r="AC646" s="155"/>
      <c r="AD646" s="155"/>
      <c r="AE646" s="155">
        <f t="shared" si="601"/>
        <v>0</v>
      </c>
      <c r="AF646" s="236"/>
      <c r="AG646" s="236"/>
      <c r="AH646" s="236"/>
      <c r="AI646" s="236">
        <f t="shared" si="602"/>
        <v>500</v>
      </c>
      <c r="AJ646" s="236"/>
      <c r="AK646" s="236">
        <f t="shared" si="603"/>
        <v>500</v>
      </c>
      <c r="AL646" s="236"/>
      <c r="AM646" s="236"/>
      <c r="AN646" s="236">
        <f t="shared" si="604"/>
        <v>0</v>
      </c>
      <c r="AO646" s="236"/>
      <c r="AP646" s="236"/>
      <c r="AQ646" s="236"/>
      <c r="AR646" s="236"/>
      <c r="AS646" s="236"/>
      <c r="AT646" s="236"/>
      <c r="AU646" s="222"/>
      <c r="AV646" s="131">
        <f t="shared" si="605"/>
        <v>0</v>
      </c>
      <c r="AW646" s="222"/>
      <c r="AX646" s="222"/>
      <c r="AY646" s="222"/>
      <c r="AZ646" s="145">
        <f t="shared" si="582"/>
        <v>0</v>
      </c>
      <c r="BA646" s="145">
        <f t="shared" si="583"/>
        <v>0</v>
      </c>
      <c r="BB646" s="131"/>
      <c r="BC646" s="131"/>
    </row>
    <row r="647" spans="1:55" s="132" customFormat="1" ht="47.25">
      <c r="A647" s="286" t="s">
        <v>66</v>
      </c>
      <c r="B647" s="302" t="s">
        <v>841</v>
      </c>
      <c r="C647" s="300"/>
      <c r="D647" s="154">
        <v>950</v>
      </c>
      <c r="E647" s="154">
        <v>950</v>
      </c>
      <c r="F647" s="303"/>
      <c r="G647" s="303"/>
      <c r="H647" s="155">
        <f t="shared" si="587"/>
        <v>950</v>
      </c>
      <c r="I647" s="180">
        <f t="shared" si="558"/>
        <v>950</v>
      </c>
      <c r="J647" s="221">
        <f t="shared" si="558"/>
        <v>0</v>
      </c>
      <c r="K647" s="303"/>
      <c r="L647" s="303"/>
      <c r="M647" s="303"/>
      <c r="N647" s="157">
        <f t="shared" si="599"/>
        <v>950</v>
      </c>
      <c r="O647" s="298">
        <v>950</v>
      </c>
      <c r="P647" s="236"/>
      <c r="Q647" s="236"/>
      <c r="R647" s="236"/>
      <c r="S647" s="236"/>
      <c r="T647" s="236"/>
      <c r="U647" s="236"/>
      <c r="V647" s="236"/>
      <c r="W647" s="236"/>
      <c r="X647" s="236"/>
      <c r="Y647" s="236"/>
      <c r="Z647" s="236"/>
      <c r="AA647" s="236"/>
      <c r="AB647" s="236"/>
      <c r="AC647" s="155"/>
      <c r="AD647" s="155"/>
      <c r="AE647" s="155">
        <f t="shared" si="601"/>
        <v>0</v>
      </c>
      <c r="AF647" s="236"/>
      <c r="AG647" s="236"/>
      <c r="AH647" s="236"/>
      <c r="AI647" s="236">
        <f t="shared" si="602"/>
        <v>950</v>
      </c>
      <c r="AJ647" s="236"/>
      <c r="AK647" s="236">
        <f t="shared" si="603"/>
        <v>950</v>
      </c>
      <c r="AL647" s="236"/>
      <c r="AM647" s="236"/>
      <c r="AN647" s="236">
        <f t="shared" si="604"/>
        <v>0</v>
      </c>
      <c r="AO647" s="236"/>
      <c r="AP647" s="236"/>
      <c r="AQ647" s="236"/>
      <c r="AR647" s="236"/>
      <c r="AS647" s="236"/>
      <c r="AT647" s="236"/>
      <c r="AU647" s="222"/>
      <c r="AV647" s="131">
        <f t="shared" si="605"/>
        <v>0</v>
      </c>
      <c r="AW647" s="222"/>
      <c r="AX647" s="222"/>
      <c r="AY647" s="222"/>
      <c r="AZ647" s="145">
        <f t="shared" si="582"/>
        <v>0</v>
      </c>
      <c r="BA647" s="145">
        <f t="shared" si="583"/>
        <v>0</v>
      </c>
      <c r="BB647" s="131"/>
      <c r="BC647" s="131"/>
    </row>
    <row r="648" spans="1:55" s="132" customFormat="1" ht="15.75">
      <c r="A648" s="286" t="s">
        <v>67</v>
      </c>
      <c r="B648" s="302" t="s">
        <v>842</v>
      </c>
      <c r="C648" s="300"/>
      <c r="D648" s="154">
        <v>1600</v>
      </c>
      <c r="E648" s="154">
        <v>1600</v>
      </c>
      <c r="F648" s="303"/>
      <c r="G648" s="303"/>
      <c r="H648" s="155">
        <f t="shared" si="587"/>
        <v>1600</v>
      </c>
      <c r="I648" s="180">
        <f t="shared" si="558"/>
        <v>1600</v>
      </c>
      <c r="J648" s="221">
        <f t="shared" si="558"/>
        <v>0</v>
      </c>
      <c r="K648" s="303"/>
      <c r="L648" s="303"/>
      <c r="M648" s="303"/>
      <c r="N648" s="157">
        <f>O648+P648</f>
        <v>1600</v>
      </c>
      <c r="O648" s="298">
        <v>1600</v>
      </c>
      <c r="P648" s="236"/>
      <c r="Q648" s="236"/>
      <c r="R648" s="236"/>
      <c r="S648" s="236"/>
      <c r="T648" s="236"/>
      <c r="U648" s="236"/>
      <c r="V648" s="236"/>
      <c r="W648" s="236"/>
      <c r="X648" s="236"/>
      <c r="Y648" s="236"/>
      <c r="Z648" s="236"/>
      <c r="AA648" s="236"/>
      <c r="AB648" s="236"/>
      <c r="AC648" s="155"/>
      <c r="AD648" s="155"/>
      <c r="AE648" s="155">
        <f t="shared" si="601"/>
        <v>0</v>
      </c>
      <c r="AF648" s="236"/>
      <c r="AG648" s="236"/>
      <c r="AH648" s="236"/>
      <c r="AI648" s="236">
        <f t="shared" si="602"/>
        <v>1600</v>
      </c>
      <c r="AJ648" s="236"/>
      <c r="AK648" s="236">
        <f t="shared" si="603"/>
        <v>1600</v>
      </c>
      <c r="AL648" s="236"/>
      <c r="AM648" s="236"/>
      <c r="AN648" s="236">
        <f t="shared" si="604"/>
        <v>0</v>
      </c>
      <c r="AO648" s="236"/>
      <c r="AP648" s="236"/>
      <c r="AQ648" s="236"/>
      <c r="AR648" s="236"/>
      <c r="AS648" s="236"/>
      <c r="AT648" s="236"/>
      <c r="AU648" s="222"/>
      <c r="AV648" s="131">
        <f t="shared" si="605"/>
        <v>0</v>
      </c>
      <c r="AW648" s="222"/>
      <c r="AX648" s="222"/>
      <c r="AY648" s="222"/>
      <c r="AZ648" s="145">
        <f t="shared" si="582"/>
        <v>0</v>
      </c>
      <c r="BA648" s="145">
        <f t="shared" si="583"/>
        <v>0</v>
      </c>
      <c r="BB648" s="131"/>
      <c r="BC648" s="131"/>
    </row>
    <row r="649" spans="1:55" s="132" customFormat="1" ht="31.5">
      <c r="A649" s="286" t="s">
        <v>843</v>
      </c>
      <c r="B649" s="302" t="s">
        <v>844</v>
      </c>
      <c r="C649" s="300"/>
      <c r="D649" s="154">
        <v>700</v>
      </c>
      <c r="E649" s="154">
        <v>700</v>
      </c>
      <c r="F649" s="303"/>
      <c r="G649" s="303"/>
      <c r="H649" s="155">
        <f t="shared" si="587"/>
        <v>700</v>
      </c>
      <c r="I649" s="180">
        <f t="shared" si="558"/>
        <v>700</v>
      </c>
      <c r="J649" s="221">
        <f t="shared" si="558"/>
        <v>0</v>
      </c>
      <c r="K649" s="303"/>
      <c r="L649" s="303"/>
      <c r="M649" s="303"/>
      <c r="N649" s="157">
        <f t="shared" si="599"/>
        <v>700</v>
      </c>
      <c r="O649" s="298">
        <v>700</v>
      </c>
      <c r="P649" s="236"/>
      <c r="Q649" s="236"/>
      <c r="R649" s="236"/>
      <c r="S649" s="236"/>
      <c r="T649" s="236"/>
      <c r="U649" s="236"/>
      <c r="V649" s="236"/>
      <c r="W649" s="236"/>
      <c r="X649" s="236"/>
      <c r="Y649" s="236"/>
      <c r="Z649" s="236"/>
      <c r="AA649" s="236"/>
      <c r="AB649" s="236"/>
      <c r="AC649" s="155"/>
      <c r="AD649" s="155"/>
      <c r="AE649" s="155">
        <f t="shared" si="601"/>
        <v>0</v>
      </c>
      <c r="AF649" s="236"/>
      <c r="AG649" s="236"/>
      <c r="AH649" s="236"/>
      <c r="AI649" s="236">
        <f t="shared" si="602"/>
        <v>700</v>
      </c>
      <c r="AJ649" s="236"/>
      <c r="AK649" s="236">
        <f t="shared" si="603"/>
        <v>700</v>
      </c>
      <c r="AL649" s="236"/>
      <c r="AM649" s="236"/>
      <c r="AN649" s="236">
        <f t="shared" si="604"/>
        <v>0</v>
      </c>
      <c r="AO649" s="236"/>
      <c r="AP649" s="236"/>
      <c r="AQ649" s="236"/>
      <c r="AR649" s="236"/>
      <c r="AS649" s="236"/>
      <c r="AT649" s="236"/>
      <c r="AU649" s="222"/>
      <c r="AV649" s="131">
        <f t="shared" si="605"/>
        <v>0</v>
      </c>
      <c r="AW649" s="222"/>
      <c r="AX649" s="222"/>
      <c r="AY649" s="222"/>
      <c r="AZ649" s="145">
        <f t="shared" si="582"/>
        <v>0</v>
      </c>
      <c r="BA649" s="145">
        <f t="shared" si="583"/>
        <v>0</v>
      </c>
      <c r="BB649" s="131"/>
      <c r="BC649" s="131"/>
    </row>
    <row r="650" spans="1:55" s="161" customFormat="1" ht="15.75">
      <c r="A650" s="295" t="s">
        <v>745</v>
      </c>
      <c r="B650" s="296" t="s">
        <v>746</v>
      </c>
      <c r="C650" s="267"/>
      <c r="D650" s="199">
        <f t="shared" ref="D650:E650" si="606">D651+D654</f>
        <v>28000</v>
      </c>
      <c r="E650" s="199">
        <f t="shared" si="606"/>
        <v>28000</v>
      </c>
      <c r="F650" s="296"/>
      <c r="G650" s="296"/>
      <c r="H650" s="171">
        <f t="shared" si="587"/>
        <v>28000</v>
      </c>
      <c r="I650" s="179">
        <f t="shared" si="558"/>
        <v>28000</v>
      </c>
      <c r="J650" s="221">
        <f t="shared" si="558"/>
        <v>0</v>
      </c>
      <c r="K650" s="199">
        <f t="shared" ref="K650:M650" si="607">K651+K654</f>
        <v>28000</v>
      </c>
      <c r="L650" s="199">
        <f t="shared" si="607"/>
        <v>28000</v>
      </c>
      <c r="M650" s="199">
        <f t="shared" si="607"/>
        <v>0</v>
      </c>
      <c r="N650" s="199">
        <f>N651+N654</f>
        <v>0</v>
      </c>
      <c r="O650" s="199">
        <f>O651+O654</f>
        <v>0</v>
      </c>
      <c r="P650" s="199">
        <f t="shared" ref="P650:AU650" si="608">P651+P654</f>
        <v>0</v>
      </c>
      <c r="Q650" s="199">
        <f t="shared" si="608"/>
        <v>19600</v>
      </c>
      <c r="R650" s="199">
        <f t="shared" si="608"/>
        <v>19600</v>
      </c>
      <c r="S650" s="199">
        <f t="shared" si="608"/>
        <v>0</v>
      </c>
      <c r="T650" s="199">
        <f t="shared" si="608"/>
        <v>0</v>
      </c>
      <c r="U650" s="199">
        <f t="shared" si="608"/>
        <v>0</v>
      </c>
      <c r="V650" s="199">
        <f t="shared" si="608"/>
        <v>0</v>
      </c>
      <c r="W650" s="199">
        <f t="shared" si="608"/>
        <v>8400</v>
      </c>
      <c r="X650" s="199">
        <f t="shared" si="608"/>
        <v>8400</v>
      </c>
      <c r="Y650" s="199">
        <f t="shared" si="608"/>
        <v>0</v>
      </c>
      <c r="Z650" s="199">
        <f t="shared" si="608"/>
        <v>0</v>
      </c>
      <c r="AA650" s="199">
        <f t="shared" si="608"/>
        <v>0</v>
      </c>
      <c r="AB650" s="199">
        <f t="shared" si="608"/>
        <v>0</v>
      </c>
      <c r="AC650" s="199">
        <f t="shared" si="608"/>
        <v>0</v>
      </c>
      <c r="AD650" s="199">
        <f t="shared" si="608"/>
        <v>0</v>
      </c>
      <c r="AE650" s="199">
        <f t="shared" si="608"/>
        <v>0</v>
      </c>
      <c r="AF650" s="199">
        <f t="shared" si="608"/>
        <v>0</v>
      </c>
      <c r="AG650" s="199">
        <f t="shared" si="608"/>
        <v>0</v>
      </c>
      <c r="AH650" s="199">
        <f t="shared" si="608"/>
        <v>0</v>
      </c>
      <c r="AI650" s="199">
        <f t="shared" si="608"/>
        <v>0</v>
      </c>
      <c r="AJ650" s="199">
        <f t="shared" si="608"/>
        <v>0</v>
      </c>
      <c r="AK650" s="199">
        <f t="shared" si="608"/>
        <v>0</v>
      </c>
      <c r="AL650" s="199">
        <f t="shared" si="608"/>
        <v>0</v>
      </c>
      <c r="AM650" s="199">
        <f t="shared" si="608"/>
        <v>0</v>
      </c>
      <c r="AN650" s="199">
        <f t="shared" si="608"/>
        <v>0</v>
      </c>
      <c r="AO650" s="199">
        <f t="shared" si="608"/>
        <v>0</v>
      </c>
      <c r="AP650" s="199">
        <f t="shared" si="608"/>
        <v>0</v>
      </c>
      <c r="AQ650" s="199">
        <f t="shared" si="608"/>
        <v>0</v>
      </c>
      <c r="AR650" s="199">
        <f t="shared" si="608"/>
        <v>0</v>
      </c>
      <c r="AS650" s="199">
        <f t="shared" si="608"/>
        <v>0</v>
      </c>
      <c r="AT650" s="199">
        <f t="shared" si="608"/>
        <v>0</v>
      </c>
      <c r="AU650" s="199">
        <f t="shared" si="608"/>
        <v>0</v>
      </c>
      <c r="AV650" s="160">
        <f t="shared" si="605"/>
        <v>0</v>
      </c>
      <c r="AW650" s="242"/>
      <c r="AX650" s="242"/>
      <c r="AY650" s="242"/>
      <c r="AZ650" s="145">
        <f t="shared" si="582"/>
        <v>0</v>
      </c>
      <c r="BA650" s="145">
        <f t="shared" si="583"/>
        <v>0</v>
      </c>
      <c r="BB650" s="160"/>
      <c r="BC650" s="160"/>
    </row>
    <row r="651" spans="1:55" s="161" customFormat="1" ht="31.5">
      <c r="A651" s="295" t="s">
        <v>612</v>
      </c>
      <c r="B651" s="296" t="s">
        <v>717</v>
      </c>
      <c r="C651" s="267"/>
      <c r="D651" s="199">
        <f>D652</f>
        <v>19000</v>
      </c>
      <c r="E651" s="199">
        <f>E652</f>
        <v>19000</v>
      </c>
      <c r="F651" s="296"/>
      <c r="G651" s="296"/>
      <c r="H651" s="171">
        <f t="shared" si="587"/>
        <v>19000</v>
      </c>
      <c r="I651" s="179">
        <f t="shared" si="558"/>
        <v>19000</v>
      </c>
      <c r="J651" s="221">
        <f t="shared" si="558"/>
        <v>0</v>
      </c>
      <c r="K651" s="199">
        <f t="shared" ref="K651:M652" si="609">K652</f>
        <v>19000</v>
      </c>
      <c r="L651" s="199">
        <f t="shared" si="609"/>
        <v>19000</v>
      </c>
      <c r="M651" s="199">
        <f t="shared" si="609"/>
        <v>0</v>
      </c>
      <c r="N651" s="199">
        <f>N652</f>
        <v>0</v>
      </c>
      <c r="O651" s="199">
        <f>O652</f>
        <v>0</v>
      </c>
      <c r="P651" s="199">
        <f t="shared" ref="P651:AT652" si="610">P652</f>
        <v>0</v>
      </c>
      <c r="Q651" s="199">
        <f t="shared" si="610"/>
        <v>13300</v>
      </c>
      <c r="R651" s="199">
        <f t="shared" si="610"/>
        <v>13300</v>
      </c>
      <c r="S651" s="199">
        <f t="shared" si="610"/>
        <v>0</v>
      </c>
      <c r="T651" s="199">
        <f t="shared" si="610"/>
        <v>0</v>
      </c>
      <c r="U651" s="199">
        <f t="shared" si="610"/>
        <v>0</v>
      </c>
      <c r="V651" s="199">
        <f t="shared" si="610"/>
        <v>0</v>
      </c>
      <c r="W651" s="199">
        <f t="shared" si="610"/>
        <v>5700</v>
      </c>
      <c r="X651" s="199">
        <f t="shared" si="610"/>
        <v>5700</v>
      </c>
      <c r="Y651" s="199">
        <f t="shared" si="610"/>
        <v>0</v>
      </c>
      <c r="Z651" s="199">
        <f t="shared" si="610"/>
        <v>0</v>
      </c>
      <c r="AA651" s="199">
        <f t="shared" si="610"/>
        <v>0</v>
      </c>
      <c r="AB651" s="199">
        <f t="shared" si="610"/>
        <v>0</v>
      </c>
      <c r="AC651" s="199">
        <f t="shared" si="610"/>
        <v>0</v>
      </c>
      <c r="AD651" s="199">
        <f t="shared" si="610"/>
        <v>0</v>
      </c>
      <c r="AE651" s="199">
        <f t="shared" si="610"/>
        <v>0</v>
      </c>
      <c r="AF651" s="199">
        <f t="shared" si="610"/>
        <v>0</v>
      </c>
      <c r="AG651" s="199">
        <f t="shared" si="610"/>
        <v>0</v>
      </c>
      <c r="AH651" s="199">
        <f t="shared" si="610"/>
        <v>0</v>
      </c>
      <c r="AI651" s="199">
        <f t="shared" si="610"/>
        <v>0</v>
      </c>
      <c r="AJ651" s="199">
        <f t="shared" si="610"/>
        <v>0</v>
      </c>
      <c r="AK651" s="199">
        <f t="shared" si="610"/>
        <v>0</v>
      </c>
      <c r="AL651" s="199">
        <f t="shared" si="610"/>
        <v>0</v>
      </c>
      <c r="AM651" s="199">
        <f t="shared" si="610"/>
        <v>0</v>
      </c>
      <c r="AN651" s="199">
        <f t="shared" si="610"/>
        <v>0</v>
      </c>
      <c r="AO651" s="199">
        <f t="shared" si="610"/>
        <v>0</v>
      </c>
      <c r="AP651" s="199">
        <f t="shared" si="610"/>
        <v>0</v>
      </c>
      <c r="AQ651" s="199">
        <f t="shared" si="610"/>
        <v>0</v>
      </c>
      <c r="AR651" s="199">
        <f t="shared" si="610"/>
        <v>0</v>
      </c>
      <c r="AS651" s="199">
        <f t="shared" si="610"/>
        <v>0</v>
      </c>
      <c r="AT651" s="199">
        <f t="shared" si="610"/>
        <v>0</v>
      </c>
      <c r="AU651" s="199">
        <f t="shared" ref="AU651" si="611">AU652</f>
        <v>0</v>
      </c>
      <c r="AV651" s="160">
        <f t="shared" si="605"/>
        <v>0</v>
      </c>
      <c r="AW651" s="242"/>
      <c r="AX651" s="242"/>
      <c r="AY651" s="242"/>
      <c r="AZ651" s="145">
        <f t="shared" si="582"/>
        <v>0</v>
      </c>
      <c r="BA651" s="145">
        <f t="shared" si="583"/>
        <v>0</v>
      </c>
      <c r="BB651" s="160"/>
      <c r="BC651" s="160"/>
    </row>
    <row r="652" spans="1:55" s="161" customFormat="1" ht="15.75">
      <c r="A652" s="295" t="s">
        <v>674</v>
      </c>
      <c r="B652" s="296" t="s">
        <v>624</v>
      </c>
      <c r="C652" s="267"/>
      <c r="D652" s="199">
        <f>D653</f>
        <v>19000</v>
      </c>
      <c r="E652" s="199">
        <f>E653</f>
        <v>19000</v>
      </c>
      <c r="F652" s="296"/>
      <c r="G652" s="296"/>
      <c r="H652" s="171">
        <f t="shared" si="587"/>
        <v>19000</v>
      </c>
      <c r="I652" s="179">
        <f t="shared" si="558"/>
        <v>19000</v>
      </c>
      <c r="J652" s="221">
        <f t="shared" si="558"/>
        <v>0</v>
      </c>
      <c r="K652" s="199">
        <f t="shared" si="609"/>
        <v>19000</v>
      </c>
      <c r="L652" s="199">
        <f t="shared" si="609"/>
        <v>19000</v>
      </c>
      <c r="M652" s="199">
        <f t="shared" si="609"/>
        <v>0</v>
      </c>
      <c r="N652" s="199">
        <f>N653</f>
        <v>0</v>
      </c>
      <c r="O652" s="199">
        <f>O653</f>
        <v>0</v>
      </c>
      <c r="P652" s="199">
        <f t="shared" si="610"/>
        <v>0</v>
      </c>
      <c r="Q652" s="199">
        <f t="shared" si="610"/>
        <v>13300</v>
      </c>
      <c r="R652" s="199">
        <f t="shared" si="610"/>
        <v>13300</v>
      </c>
      <c r="S652" s="199">
        <f t="shared" si="610"/>
        <v>0</v>
      </c>
      <c r="T652" s="199">
        <f t="shared" si="610"/>
        <v>0</v>
      </c>
      <c r="U652" s="199">
        <f t="shared" si="610"/>
        <v>0</v>
      </c>
      <c r="V652" s="199">
        <f t="shared" si="610"/>
        <v>0</v>
      </c>
      <c r="W652" s="199">
        <f t="shared" si="610"/>
        <v>5700</v>
      </c>
      <c r="X652" s="199">
        <f t="shared" si="610"/>
        <v>5700</v>
      </c>
      <c r="Y652" s="199">
        <f t="shared" si="610"/>
        <v>0</v>
      </c>
      <c r="Z652" s="199">
        <f t="shared" si="610"/>
        <v>0</v>
      </c>
      <c r="AA652" s="199">
        <f t="shared" si="610"/>
        <v>0</v>
      </c>
      <c r="AB652" s="199">
        <f t="shared" si="610"/>
        <v>0</v>
      </c>
      <c r="AC652" s="199">
        <f t="shared" si="610"/>
        <v>0</v>
      </c>
      <c r="AD652" s="199">
        <f t="shared" si="610"/>
        <v>0</v>
      </c>
      <c r="AE652" s="199">
        <f t="shared" si="610"/>
        <v>0</v>
      </c>
      <c r="AF652" s="199">
        <f t="shared" si="610"/>
        <v>0</v>
      </c>
      <c r="AG652" s="199">
        <f t="shared" si="610"/>
        <v>0</v>
      </c>
      <c r="AH652" s="199">
        <f t="shared" si="610"/>
        <v>0</v>
      </c>
      <c r="AI652" s="199">
        <f t="shared" si="610"/>
        <v>0</v>
      </c>
      <c r="AJ652" s="199">
        <f t="shared" si="610"/>
        <v>0</v>
      </c>
      <c r="AK652" s="199">
        <f t="shared" si="610"/>
        <v>0</v>
      </c>
      <c r="AL652" s="199">
        <f t="shared" si="610"/>
        <v>0</v>
      </c>
      <c r="AM652" s="199">
        <f t="shared" si="610"/>
        <v>0</v>
      </c>
      <c r="AN652" s="199">
        <f t="shared" si="610"/>
        <v>0</v>
      </c>
      <c r="AO652" s="199">
        <f t="shared" si="610"/>
        <v>0</v>
      </c>
      <c r="AP652" s="199">
        <f t="shared" si="610"/>
        <v>0</v>
      </c>
      <c r="AQ652" s="199">
        <f t="shared" si="610"/>
        <v>0</v>
      </c>
      <c r="AR652" s="199">
        <f t="shared" si="610"/>
        <v>0</v>
      </c>
      <c r="AS652" s="199">
        <f t="shared" si="610"/>
        <v>0</v>
      </c>
      <c r="AT652" s="199">
        <f t="shared" si="610"/>
        <v>0</v>
      </c>
      <c r="AU652" s="242"/>
      <c r="AV652" s="160">
        <f t="shared" si="605"/>
        <v>0</v>
      </c>
      <c r="AW652" s="242"/>
      <c r="AX652" s="242"/>
      <c r="AY652" s="242"/>
      <c r="AZ652" s="145">
        <f t="shared" si="582"/>
        <v>0</v>
      </c>
      <c r="BA652" s="145">
        <f t="shared" si="583"/>
        <v>0</v>
      </c>
      <c r="BB652" s="160"/>
      <c r="BC652" s="160"/>
    </row>
    <row r="653" spans="1:55" s="218" customFormat="1" ht="31.5">
      <c r="A653" s="310">
        <v>1</v>
      </c>
      <c r="B653" s="311" t="s">
        <v>845</v>
      </c>
      <c r="C653" s="216" t="s">
        <v>846</v>
      </c>
      <c r="D653" s="217">
        <v>19000</v>
      </c>
      <c r="E653" s="217">
        <v>19000</v>
      </c>
      <c r="F653" s="216"/>
      <c r="G653" s="216"/>
      <c r="H653" s="217">
        <f t="shared" si="587"/>
        <v>19000</v>
      </c>
      <c r="I653" s="276">
        <f t="shared" si="558"/>
        <v>19000</v>
      </c>
      <c r="J653" s="275">
        <f t="shared" si="558"/>
        <v>0</v>
      </c>
      <c r="K653" s="312">
        <f>L653+M653</f>
        <v>19000</v>
      </c>
      <c r="L653" s="312">
        <v>19000</v>
      </c>
      <c r="M653" s="216"/>
      <c r="N653" s="312"/>
      <c r="O653" s="312"/>
      <c r="P653" s="230"/>
      <c r="Q653" s="230">
        <f>70%*I653</f>
        <v>13300</v>
      </c>
      <c r="R653" s="230">
        <f>Q653</f>
        <v>13300</v>
      </c>
      <c r="S653" s="230"/>
      <c r="T653" s="230"/>
      <c r="U653" s="230"/>
      <c r="V653" s="230"/>
      <c r="W653" s="230">
        <f>I653-Q653</f>
        <v>5700</v>
      </c>
      <c r="X653" s="230">
        <f>W653</f>
        <v>5700</v>
      </c>
      <c r="Y653" s="230"/>
      <c r="Z653" s="275"/>
      <c r="AA653" s="275"/>
      <c r="AB653" s="275"/>
      <c r="AC653" s="217"/>
      <c r="AD653" s="217"/>
      <c r="AE653" s="217"/>
      <c r="AF653" s="275"/>
      <c r="AG653" s="275"/>
      <c r="AH653" s="275"/>
      <c r="AI653" s="230"/>
      <c r="AJ653" s="230"/>
      <c r="AK653" s="230"/>
      <c r="AL653" s="275"/>
      <c r="AM653" s="275"/>
      <c r="AN653" s="275"/>
      <c r="AO653" s="275"/>
      <c r="AP653" s="275"/>
      <c r="AQ653" s="275"/>
      <c r="AR653" s="275"/>
      <c r="AS653" s="275"/>
      <c r="AT653" s="275"/>
      <c r="AU653" s="313"/>
      <c r="AV653" s="218">
        <f t="shared" si="605"/>
        <v>0</v>
      </c>
      <c r="AW653" s="219"/>
      <c r="AX653" s="219"/>
      <c r="AY653" s="219"/>
      <c r="AZ653" s="220">
        <f t="shared" si="582"/>
        <v>0</v>
      </c>
      <c r="BA653" s="220">
        <f t="shared" si="583"/>
        <v>0</v>
      </c>
    </row>
    <row r="654" spans="1:55" s="161" customFormat="1" ht="15.75">
      <c r="A654" s="295" t="s">
        <v>615</v>
      </c>
      <c r="B654" s="296" t="s">
        <v>616</v>
      </c>
      <c r="C654" s="158"/>
      <c r="D654" s="199">
        <f>D655</f>
        <v>9000</v>
      </c>
      <c r="E654" s="199">
        <f>E655</f>
        <v>9000</v>
      </c>
      <c r="F654" s="296"/>
      <c r="G654" s="296"/>
      <c r="H654" s="171">
        <f t="shared" si="587"/>
        <v>9000</v>
      </c>
      <c r="I654" s="179">
        <f t="shared" si="558"/>
        <v>9000</v>
      </c>
      <c r="J654" s="221">
        <f t="shared" si="558"/>
        <v>0</v>
      </c>
      <c r="K654" s="199">
        <f>K655</f>
        <v>9000</v>
      </c>
      <c r="L654" s="199">
        <f>L655</f>
        <v>9000</v>
      </c>
      <c r="M654" s="199"/>
      <c r="N654" s="199">
        <f>N655</f>
        <v>0</v>
      </c>
      <c r="O654" s="199">
        <f>O655</f>
        <v>0</v>
      </c>
      <c r="P654" s="199">
        <f t="shared" ref="P654:AT654" si="612">P655</f>
        <v>0</v>
      </c>
      <c r="Q654" s="199">
        <f t="shared" si="612"/>
        <v>6300</v>
      </c>
      <c r="R654" s="199">
        <f t="shared" si="612"/>
        <v>6300</v>
      </c>
      <c r="S654" s="199">
        <f t="shared" si="612"/>
        <v>0</v>
      </c>
      <c r="T654" s="199">
        <f t="shared" si="612"/>
        <v>0</v>
      </c>
      <c r="U654" s="199">
        <f t="shared" si="612"/>
        <v>0</v>
      </c>
      <c r="V654" s="199">
        <f t="shared" si="612"/>
        <v>0</v>
      </c>
      <c r="W654" s="199">
        <f t="shared" si="612"/>
        <v>2700</v>
      </c>
      <c r="X654" s="199">
        <f t="shared" si="612"/>
        <v>2700</v>
      </c>
      <c r="Y654" s="199">
        <f t="shared" si="612"/>
        <v>0</v>
      </c>
      <c r="Z654" s="199">
        <f t="shared" si="612"/>
        <v>0</v>
      </c>
      <c r="AA654" s="199">
        <f t="shared" si="612"/>
        <v>0</v>
      </c>
      <c r="AB654" s="199">
        <f t="shared" si="612"/>
        <v>0</v>
      </c>
      <c r="AC654" s="199">
        <f t="shared" si="612"/>
        <v>0</v>
      </c>
      <c r="AD654" s="199">
        <f t="shared" si="612"/>
        <v>0</v>
      </c>
      <c r="AE654" s="199">
        <f t="shared" si="612"/>
        <v>0</v>
      </c>
      <c r="AF654" s="199">
        <f t="shared" si="612"/>
        <v>0</v>
      </c>
      <c r="AG654" s="199">
        <f t="shared" si="612"/>
        <v>0</v>
      </c>
      <c r="AH654" s="199">
        <f t="shared" si="612"/>
        <v>0</v>
      </c>
      <c r="AI654" s="199">
        <f t="shared" si="612"/>
        <v>0</v>
      </c>
      <c r="AJ654" s="199">
        <f t="shared" si="612"/>
        <v>0</v>
      </c>
      <c r="AK654" s="199">
        <f t="shared" si="612"/>
        <v>0</v>
      </c>
      <c r="AL654" s="199">
        <f t="shared" si="612"/>
        <v>0</v>
      </c>
      <c r="AM654" s="199">
        <f t="shared" si="612"/>
        <v>0</v>
      </c>
      <c r="AN654" s="199">
        <f t="shared" si="612"/>
        <v>0</v>
      </c>
      <c r="AO654" s="199">
        <f t="shared" si="612"/>
        <v>0</v>
      </c>
      <c r="AP654" s="199">
        <f t="shared" si="612"/>
        <v>0</v>
      </c>
      <c r="AQ654" s="199">
        <f t="shared" si="612"/>
        <v>0</v>
      </c>
      <c r="AR654" s="199">
        <f t="shared" si="612"/>
        <v>0</v>
      </c>
      <c r="AS654" s="199">
        <f t="shared" si="612"/>
        <v>0</v>
      </c>
      <c r="AT654" s="199">
        <f t="shared" si="612"/>
        <v>0</v>
      </c>
      <c r="AU654" s="242"/>
      <c r="AV654" s="160">
        <f t="shared" si="605"/>
        <v>0</v>
      </c>
      <c r="AW654" s="242"/>
      <c r="AX654" s="242"/>
      <c r="AY654" s="242"/>
      <c r="AZ654" s="145">
        <f t="shared" si="582"/>
        <v>0</v>
      </c>
      <c r="BA654" s="145">
        <f t="shared" si="583"/>
        <v>0</v>
      </c>
      <c r="BB654" s="160"/>
      <c r="BC654" s="160"/>
    </row>
    <row r="655" spans="1:55" s="218" customFormat="1" ht="31.5">
      <c r="A655" s="226" t="s">
        <v>20</v>
      </c>
      <c r="B655" s="216" t="s">
        <v>847</v>
      </c>
      <c r="C655" s="216" t="s">
        <v>848</v>
      </c>
      <c r="D655" s="217">
        <v>9000</v>
      </c>
      <c r="E655" s="217">
        <v>9000</v>
      </c>
      <c r="F655" s="216"/>
      <c r="G655" s="216"/>
      <c r="H655" s="217">
        <f t="shared" si="587"/>
        <v>9000</v>
      </c>
      <c r="I655" s="276">
        <f t="shared" si="558"/>
        <v>9000</v>
      </c>
      <c r="J655" s="275">
        <f t="shared" si="558"/>
        <v>0</v>
      </c>
      <c r="K655" s="312">
        <v>9000</v>
      </c>
      <c r="L655" s="312">
        <v>9000</v>
      </c>
      <c r="M655" s="216"/>
      <c r="N655" s="312"/>
      <c r="O655" s="312"/>
      <c r="P655" s="230"/>
      <c r="Q655" s="230">
        <f>70%*I655</f>
        <v>6300</v>
      </c>
      <c r="R655" s="230">
        <f>Q655</f>
        <v>6300</v>
      </c>
      <c r="S655" s="230"/>
      <c r="T655" s="230"/>
      <c r="U655" s="230"/>
      <c r="V655" s="230"/>
      <c r="W655" s="230">
        <f>I655-Q655</f>
        <v>2700</v>
      </c>
      <c r="X655" s="230">
        <f>W655</f>
        <v>2700</v>
      </c>
      <c r="Y655" s="230"/>
      <c r="Z655" s="275"/>
      <c r="AA655" s="275"/>
      <c r="AB655" s="275"/>
      <c r="AC655" s="217">
        <f>I655-Q655-W655</f>
        <v>0</v>
      </c>
      <c r="AD655" s="217"/>
      <c r="AE655" s="217"/>
      <c r="AF655" s="275"/>
      <c r="AG655" s="275"/>
      <c r="AH655" s="275"/>
      <c r="AI655" s="230">
        <f>I655-Q655-W655-AC655</f>
        <v>0</v>
      </c>
      <c r="AJ655" s="230"/>
      <c r="AK655" s="230"/>
      <c r="AL655" s="275"/>
      <c r="AM655" s="275"/>
      <c r="AN655" s="275"/>
      <c r="AO655" s="275"/>
      <c r="AP655" s="275"/>
      <c r="AQ655" s="275"/>
      <c r="AR655" s="275"/>
      <c r="AS655" s="275"/>
      <c r="AT655" s="275"/>
      <c r="AU655" s="313"/>
      <c r="AV655" s="218">
        <f t="shared" si="605"/>
        <v>0</v>
      </c>
      <c r="AW655" s="219"/>
      <c r="AX655" s="219"/>
      <c r="AY655" s="219"/>
      <c r="AZ655" s="220">
        <f t="shared" si="582"/>
        <v>0</v>
      </c>
      <c r="BA655" s="220">
        <f t="shared" si="583"/>
        <v>0</v>
      </c>
    </row>
    <row r="656" spans="1:55" s="132" customFormat="1" ht="31.5">
      <c r="A656" s="170" t="s">
        <v>747</v>
      </c>
      <c r="B656" s="158" t="s">
        <v>748</v>
      </c>
      <c r="C656" s="171"/>
      <c r="D656" s="171">
        <v>0</v>
      </c>
      <c r="E656" s="171">
        <v>0</v>
      </c>
      <c r="F656" s="158"/>
      <c r="G656" s="158"/>
      <c r="H656" s="155">
        <f t="shared" si="587"/>
        <v>0</v>
      </c>
      <c r="I656" s="180">
        <f t="shared" si="587"/>
        <v>0</v>
      </c>
      <c r="J656" s="221">
        <f t="shared" si="587"/>
        <v>0</v>
      </c>
      <c r="K656" s="158"/>
      <c r="L656" s="158"/>
      <c r="M656" s="158"/>
      <c r="N656" s="199">
        <v>0</v>
      </c>
      <c r="O656" s="236"/>
      <c r="P656" s="236"/>
      <c r="Q656" s="236"/>
      <c r="R656" s="236"/>
      <c r="S656" s="236"/>
      <c r="T656" s="236"/>
      <c r="U656" s="236"/>
      <c r="V656" s="236"/>
      <c r="W656" s="236"/>
      <c r="X656" s="236"/>
      <c r="Y656" s="236"/>
      <c r="Z656" s="236"/>
      <c r="AA656" s="236"/>
      <c r="AB656" s="236"/>
      <c r="AC656" s="236">
        <f>O656-Q656-W656</f>
        <v>0</v>
      </c>
      <c r="AD656" s="236"/>
      <c r="AE656" s="236"/>
      <c r="AF656" s="236"/>
      <c r="AG656" s="236"/>
      <c r="AH656" s="236"/>
      <c r="AI656" s="236">
        <f>O656-W656-AC656</f>
        <v>0</v>
      </c>
      <c r="AJ656" s="236"/>
      <c r="AK656" s="236"/>
      <c r="AL656" s="236"/>
      <c r="AM656" s="236"/>
      <c r="AN656" s="236"/>
      <c r="AO656" s="236"/>
      <c r="AP656" s="236"/>
      <c r="AQ656" s="236"/>
      <c r="AR656" s="236"/>
      <c r="AS656" s="236"/>
      <c r="AT656" s="236"/>
      <c r="AU656" s="222"/>
      <c r="AV656" s="131">
        <f t="shared" si="605"/>
        <v>0</v>
      </c>
      <c r="AW656" s="314"/>
      <c r="AX656" s="314"/>
      <c r="AY656" s="314"/>
      <c r="AZ656" s="145">
        <f t="shared" si="582"/>
        <v>0</v>
      </c>
      <c r="BA656" s="145">
        <f t="shared" si="583"/>
        <v>0</v>
      </c>
      <c r="BB656" s="131"/>
      <c r="BC656" s="131"/>
    </row>
    <row r="657" spans="1:55" s="132" customFormat="1" ht="31.5">
      <c r="A657" s="170" t="s">
        <v>749</v>
      </c>
      <c r="B657" s="158" t="s">
        <v>849</v>
      </c>
      <c r="C657" s="171"/>
      <c r="D657" s="199">
        <f t="shared" ref="D657:E659" si="613">D658</f>
        <v>1520</v>
      </c>
      <c r="E657" s="199">
        <f t="shared" si="613"/>
        <v>1520</v>
      </c>
      <c r="F657" s="158"/>
      <c r="G657" s="158"/>
      <c r="H657" s="171">
        <f t="shared" si="587"/>
        <v>1520</v>
      </c>
      <c r="I657" s="179">
        <f t="shared" si="587"/>
        <v>1520</v>
      </c>
      <c r="J657" s="221">
        <f t="shared" si="587"/>
        <v>0</v>
      </c>
      <c r="K657" s="158"/>
      <c r="L657" s="158"/>
      <c r="M657" s="158"/>
      <c r="N657" s="199">
        <f t="shared" ref="N657:AC659" si="614">N658</f>
        <v>1520</v>
      </c>
      <c r="O657" s="199">
        <f t="shared" si="614"/>
        <v>1520</v>
      </c>
      <c r="P657" s="199">
        <f t="shared" si="614"/>
        <v>0</v>
      </c>
      <c r="Q657" s="199">
        <f t="shared" si="614"/>
        <v>0</v>
      </c>
      <c r="R657" s="199">
        <f t="shared" si="614"/>
        <v>0</v>
      </c>
      <c r="S657" s="199">
        <f t="shared" si="614"/>
        <v>0</v>
      </c>
      <c r="T657" s="199">
        <f t="shared" si="614"/>
        <v>0</v>
      </c>
      <c r="U657" s="199">
        <f t="shared" si="614"/>
        <v>0</v>
      </c>
      <c r="V657" s="199">
        <f t="shared" si="614"/>
        <v>0</v>
      </c>
      <c r="W657" s="199">
        <f t="shared" si="614"/>
        <v>0</v>
      </c>
      <c r="X657" s="199">
        <f t="shared" si="614"/>
        <v>0</v>
      </c>
      <c r="Y657" s="199">
        <f t="shared" si="614"/>
        <v>0</v>
      </c>
      <c r="Z657" s="199">
        <f t="shared" si="614"/>
        <v>0</v>
      </c>
      <c r="AA657" s="199">
        <f t="shared" si="614"/>
        <v>0</v>
      </c>
      <c r="AB657" s="199">
        <f t="shared" si="614"/>
        <v>0</v>
      </c>
      <c r="AC657" s="199">
        <f t="shared" si="614"/>
        <v>0</v>
      </c>
      <c r="AD657" s="199">
        <f t="shared" ref="AD657:AU659" si="615">AD658</f>
        <v>0</v>
      </c>
      <c r="AE657" s="199">
        <f t="shared" si="615"/>
        <v>0</v>
      </c>
      <c r="AF657" s="199">
        <f t="shared" si="615"/>
        <v>0</v>
      </c>
      <c r="AG657" s="199">
        <f t="shared" si="615"/>
        <v>0</v>
      </c>
      <c r="AH657" s="199">
        <f t="shared" si="615"/>
        <v>0</v>
      </c>
      <c r="AI657" s="199">
        <f t="shared" si="615"/>
        <v>1520</v>
      </c>
      <c r="AJ657" s="199">
        <f t="shared" si="615"/>
        <v>0</v>
      </c>
      <c r="AK657" s="199">
        <f t="shared" si="615"/>
        <v>1520</v>
      </c>
      <c r="AL657" s="199">
        <f t="shared" si="615"/>
        <v>0</v>
      </c>
      <c r="AM657" s="199">
        <f t="shared" si="615"/>
        <v>0</v>
      </c>
      <c r="AN657" s="199">
        <f t="shared" si="615"/>
        <v>0</v>
      </c>
      <c r="AO657" s="199">
        <f t="shared" si="615"/>
        <v>0</v>
      </c>
      <c r="AP657" s="199">
        <f t="shared" si="615"/>
        <v>0</v>
      </c>
      <c r="AQ657" s="199">
        <f t="shared" si="615"/>
        <v>0</v>
      </c>
      <c r="AR657" s="199">
        <f t="shared" si="615"/>
        <v>0</v>
      </c>
      <c r="AS657" s="199">
        <f t="shared" si="615"/>
        <v>0</v>
      </c>
      <c r="AT657" s="199">
        <f t="shared" si="615"/>
        <v>0</v>
      </c>
      <c r="AU657" s="199">
        <f t="shared" si="615"/>
        <v>0</v>
      </c>
      <c r="AV657" s="131">
        <f t="shared" si="605"/>
        <v>0</v>
      </c>
      <c r="AW657" s="222"/>
      <c r="AX657" s="222"/>
      <c r="AY657" s="222"/>
      <c r="AZ657" s="145">
        <f t="shared" si="582"/>
        <v>0</v>
      </c>
      <c r="BA657" s="145">
        <f t="shared" si="583"/>
        <v>0</v>
      </c>
      <c r="BB657" s="131"/>
      <c r="BC657" s="131"/>
    </row>
    <row r="658" spans="1:55" s="132" customFormat="1" ht="31.5">
      <c r="A658" s="170" t="s">
        <v>612</v>
      </c>
      <c r="B658" s="158" t="s">
        <v>717</v>
      </c>
      <c r="C658" s="171"/>
      <c r="D658" s="199">
        <f t="shared" si="613"/>
        <v>1520</v>
      </c>
      <c r="E658" s="199">
        <f t="shared" si="613"/>
        <v>1520</v>
      </c>
      <c r="F658" s="158"/>
      <c r="G658" s="158"/>
      <c r="H658" s="171">
        <f t="shared" si="587"/>
        <v>1520</v>
      </c>
      <c r="I658" s="179">
        <f t="shared" si="587"/>
        <v>1520</v>
      </c>
      <c r="J658" s="221"/>
      <c r="K658" s="158"/>
      <c r="L658" s="199">
        <f>L660</f>
        <v>0</v>
      </c>
      <c r="M658" s="158"/>
      <c r="N658" s="199">
        <f t="shared" si="614"/>
        <v>1520</v>
      </c>
      <c r="O658" s="199">
        <f t="shared" si="614"/>
        <v>1520</v>
      </c>
      <c r="P658" s="199">
        <f t="shared" si="614"/>
        <v>0</v>
      </c>
      <c r="Q658" s="199">
        <f t="shared" si="614"/>
        <v>0</v>
      </c>
      <c r="R658" s="199">
        <f t="shared" si="614"/>
        <v>0</v>
      </c>
      <c r="S658" s="199">
        <f t="shared" si="614"/>
        <v>0</v>
      </c>
      <c r="T658" s="199">
        <f t="shared" si="614"/>
        <v>0</v>
      </c>
      <c r="U658" s="199">
        <f t="shared" si="614"/>
        <v>0</v>
      </c>
      <c r="V658" s="199">
        <f t="shared" si="614"/>
        <v>0</v>
      </c>
      <c r="W658" s="199">
        <f t="shared" si="614"/>
        <v>0</v>
      </c>
      <c r="X658" s="199">
        <f t="shared" si="614"/>
        <v>0</v>
      </c>
      <c r="Y658" s="199">
        <f t="shared" si="614"/>
        <v>0</v>
      </c>
      <c r="Z658" s="199">
        <f t="shared" si="614"/>
        <v>0</v>
      </c>
      <c r="AA658" s="199">
        <f t="shared" si="614"/>
        <v>0</v>
      </c>
      <c r="AB658" s="199">
        <f t="shared" si="614"/>
        <v>0</v>
      </c>
      <c r="AC658" s="199">
        <f t="shared" si="614"/>
        <v>0</v>
      </c>
      <c r="AD658" s="199">
        <f t="shared" si="615"/>
        <v>0</v>
      </c>
      <c r="AE658" s="199">
        <f t="shared" si="615"/>
        <v>0</v>
      </c>
      <c r="AF658" s="199">
        <f t="shared" si="615"/>
        <v>0</v>
      </c>
      <c r="AG658" s="199">
        <f t="shared" si="615"/>
        <v>0</v>
      </c>
      <c r="AH658" s="199">
        <f t="shared" si="615"/>
        <v>0</v>
      </c>
      <c r="AI658" s="199">
        <f t="shared" si="615"/>
        <v>1520</v>
      </c>
      <c r="AJ658" s="199">
        <f t="shared" si="615"/>
        <v>0</v>
      </c>
      <c r="AK658" s="199">
        <f t="shared" si="615"/>
        <v>1520</v>
      </c>
      <c r="AL658" s="199">
        <f t="shared" si="615"/>
        <v>0</v>
      </c>
      <c r="AM658" s="199">
        <f t="shared" si="615"/>
        <v>0</v>
      </c>
      <c r="AN658" s="199">
        <f t="shared" si="615"/>
        <v>0</v>
      </c>
      <c r="AO658" s="199">
        <f t="shared" si="615"/>
        <v>0</v>
      </c>
      <c r="AP658" s="199">
        <f t="shared" si="615"/>
        <v>0</v>
      </c>
      <c r="AQ658" s="199">
        <f t="shared" si="615"/>
        <v>0</v>
      </c>
      <c r="AR658" s="199">
        <f t="shared" si="615"/>
        <v>0</v>
      </c>
      <c r="AS658" s="199">
        <f t="shared" si="615"/>
        <v>0</v>
      </c>
      <c r="AT658" s="199">
        <f t="shared" si="615"/>
        <v>0</v>
      </c>
      <c r="AU658" s="222"/>
      <c r="AV658" s="131"/>
      <c r="AW658" s="222"/>
      <c r="AX658" s="222"/>
      <c r="AY658" s="222"/>
      <c r="AZ658" s="145">
        <f t="shared" si="582"/>
        <v>0</v>
      </c>
      <c r="BA658" s="145">
        <f t="shared" si="583"/>
        <v>0</v>
      </c>
      <c r="BB658" s="131"/>
      <c r="BC658" s="131"/>
    </row>
    <row r="659" spans="1:55" s="132" customFormat="1" ht="15.75">
      <c r="A659" s="170" t="s">
        <v>674</v>
      </c>
      <c r="B659" s="158" t="s">
        <v>627</v>
      </c>
      <c r="C659" s="171"/>
      <c r="D659" s="199">
        <f t="shared" si="613"/>
        <v>1520</v>
      </c>
      <c r="E659" s="199">
        <f t="shared" si="613"/>
        <v>1520</v>
      </c>
      <c r="F659" s="158"/>
      <c r="G659" s="158"/>
      <c r="H659" s="171">
        <f t="shared" si="587"/>
        <v>1520</v>
      </c>
      <c r="I659" s="179">
        <f t="shared" si="587"/>
        <v>1520</v>
      </c>
      <c r="J659" s="221"/>
      <c r="K659" s="158"/>
      <c r="L659" s="199"/>
      <c r="M659" s="158"/>
      <c r="N659" s="199">
        <f t="shared" si="614"/>
        <v>1520</v>
      </c>
      <c r="O659" s="199">
        <f t="shared" si="614"/>
        <v>1520</v>
      </c>
      <c r="P659" s="199">
        <f t="shared" si="614"/>
        <v>0</v>
      </c>
      <c r="Q659" s="199">
        <f t="shared" si="614"/>
        <v>0</v>
      </c>
      <c r="R659" s="199">
        <f t="shared" si="614"/>
        <v>0</v>
      </c>
      <c r="S659" s="199">
        <f t="shared" si="614"/>
        <v>0</v>
      </c>
      <c r="T659" s="199">
        <f t="shared" si="614"/>
        <v>0</v>
      </c>
      <c r="U659" s="199">
        <f t="shared" si="614"/>
        <v>0</v>
      </c>
      <c r="V659" s="199">
        <f t="shared" si="614"/>
        <v>0</v>
      </c>
      <c r="W659" s="199">
        <f t="shared" si="614"/>
        <v>0</v>
      </c>
      <c r="X659" s="199">
        <f t="shared" si="614"/>
        <v>0</v>
      </c>
      <c r="Y659" s="199">
        <f t="shared" si="614"/>
        <v>0</v>
      </c>
      <c r="Z659" s="199">
        <f t="shared" si="614"/>
        <v>0</v>
      </c>
      <c r="AA659" s="199">
        <f t="shared" si="614"/>
        <v>0</v>
      </c>
      <c r="AB659" s="199">
        <f t="shared" si="614"/>
        <v>0</v>
      </c>
      <c r="AC659" s="199">
        <f t="shared" si="614"/>
        <v>0</v>
      </c>
      <c r="AD659" s="199">
        <f t="shared" si="615"/>
        <v>0</v>
      </c>
      <c r="AE659" s="199">
        <f t="shared" si="615"/>
        <v>0</v>
      </c>
      <c r="AF659" s="199">
        <f t="shared" si="615"/>
        <v>0</v>
      </c>
      <c r="AG659" s="199">
        <f t="shared" si="615"/>
        <v>0</v>
      </c>
      <c r="AH659" s="199">
        <f t="shared" si="615"/>
        <v>0</v>
      </c>
      <c r="AI659" s="199">
        <f t="shared" si="615"/>
        <v>1520</v>
      </c>
      <c r="AJ659" s="199">
        <f t="shared" si="615"/>
        <v>0</v>
      </c>
      <c r="AK659" s="199">
        <f t="shared" si="615"/>
        <v>1520</v>
      </c>
      <c r="AL659" s="199">
        <f t="shared" si="615"/>
        <v>0</v>
      </c>
      <c r="AM659" s="199">
        <f t="shared" si="615"/>
        <v>0</v>
      </c>
      <c r="AN659" s="199">
        <f t="shared" si="615"/>
        <v>0</v>
      </c>
      <c r="AO659" s="199">
        <f t="shared" si="615"/>
        <v>0</v>
      </c>
      <c r="AP659" s="199">
        <f t="shared" si="615"/>
        <v>0</v>
      </c>
      <c r="AQ659" s="199">
        <f t="shared" si="615"/>
        <v>0</v>
      </c>
      <c r="AR659" s="199">
        <f t="shared" si="615"/>
        <v>0</v>
      </c>
      <c r="AS659" s="199">
        <f t="shared" si="615"/>
        <v>0</v>
      </c>
      <c r="AT659" s="199">
        <f t="shared" si="615"/>
        <v>0</v>
      </c>
      <c r="AU659" s="199">
        <f t="shared" si="615"/>
        <v>0</v>
      </c>
      <c r="AV659" s="131"/>
      <c r="AW659" s="222"/>
      <c r="AX659" s="222"/>
      <c r="AY659" s="222"/>
      <c r="AZ659" s="145">
        <f t="shared" si="582"/>
        <v>0</v>
      </c>
      <c r="BA659" s="145">
        <f t="shared" si="583"/>
        <v>0</v>
      </c>
      <c r="BB659" s="131"/>
      <c r="BC659" s="131"/>
    </row>
    <row r="660" spans="1:55" s="132" customFormat="1" ht="15.75">
      <c r="A660" s="286" t="s">
        <v>51</v>
      </c>
      <c r="B660" s="292" t="s">
        <v>850</v>
      </c>
      <c r="C660" s="287"/>
      <c r="D660" s="154">
        <v>1520</v>
      </c>
      <c r="E660" s="154">
        <v>1520</v>
      </c>
      <c r="F660" s="292"/>
      <c r="G660" s="292"/>
      <c r="H660" s="155">
        <f t="shared" si="587"/>
        <v>1520</v>
      </c>
      <c r="I660" s="180">
        <f t="shared" si="587"/>
        <v>1520</v>
      </c>
      <c r="J660" s="221">
        <f>M660+P660</f>
        <v>0</v>
      </c>
      <c r="K660" s="157">
        <f>L660+M660</f>
        <v>0</v>
      </c>
      <c r="L660" s="292"/>
      <c r="M660" s="292"/>
      <c r="N660" s="157">
        <f>O660+P660</f>
        <v>1520</v>
      </c>
      <c r="O660" s="298">
        <v>1520</v>
      </c>
      <c r="P660" s="236"/>
      <c r="Q660" s="236"/>
      <c r="R660" s="236"/>
      <c r="S660" s="236"/>
      <c r="T660" s="236"/>
      <c r="U660" s="236"/>
      <c r="V660" s="236"/>
      <c r="W660" s="236"/>
      <c r="X660" s="236"/>
      <c r="Y660" s="236"/>
      <c r="Z660" s="236"/>
      <c r="AA660" s="236"/>
      <c r="AB660" s="236"/>
      <c r="AC660" s="155"/>
      <c r="AD660" s="155"/>
      <c r="AE660" s="155"/>
      <c r="AF660" s="236"/>
      <c r="AG660" s="236"/>
      <c r="AH660" s="236"/>
      <c r="AI660" s="236">
        <f>I660-Q660-W660-AC660</f>
        <v>1520</v>
      </c>
      <c r="AJ660" s="236"/>
      <c r="AK660" s="236">
        <f>AI660</f>
        <v>1520</v>
      </c>
      <c r="AL660" s="236"/>
      <c r="AM660" s="236"/>
      <c r="AN660" s="236"/>
      <c r="AO660" s="236"/>
      <c r="AP660" s="236"/>
      <c r="AQ660" s="236"/>
      <c r="AR660" s="236"/>
      <c r="AS660" s="236"/>
      <c r="AT660" s="236"/>
      <c r="AU660" s="222"/>
      <c r="AV660" s="131">
        <f t="shared" ref="AV660:AV680" si="616">I660-L660-O660</f>
        <v>0</v>
      </c>
      <c r="AW660" s="222"/>
      <c r="AX660" s="222"/>
      <c r="AY660" s="222"/>
      <c r="AZ660" s="145">
        <f t="shared" si="582"/>
        <v>0</v>
      </c>
      <c r="BA660" s="145">
        <f t="shared" si="583"/>
        <v>0</v>
      </c>
      <c r="BB660" s="131"/>
      <c r="BC660" s="131"/>
    </row>
    <row r="661" spans="1:55" s="257" customFormat="1" ht="31.5">
      <c r="A661" s="250" t="s">
        <v>78</v>
      </c>
      <c r="B661" s="251" t="s">
        <v>692</v>
      </c>
      <c r="C661" s="252"/>
      <c r="D661" s="253">
        <f>D662</f>
        <v>7711</v>
      </c>
      <c r="E661" s="253">
        <f>E662</f>
        <v>7711</v>
      </c>
      <c r="F661" s="251"/>
      <c r="G661" s="251"/>
      <c r="H661" s="252">
        <f t="shared" si="587"/>
        <v>7711</v>
      </c>
      <c r="I661" s="254">
        <f t="shared" si="587"/>
        <v>7711</v>
      </c>
      <c r="J661" s="251">
        <f t="shared" si="587"/>
        <v>0</v>
      </c>
      <c r="K661" s="253">
        <f t="shared" ref="K661:M661" si="617">K662</f>
        <v>0</v>
      </c>
      <c r="L661" s="253">
        <f t="shared" si="617"/>
        <v>0</v>
      </c>
      <c r="M661" s="253">
        <f t="shared" si="617"/>
        <v>0</v>
      </c>
      <c r="N661" s="253">
        <f>N662</f>
        <v>7711</v>
      </c>
      <c r="O661" s="253">
        <f t="shared" ref="O661:AT661" si="618">O662</f>
        <v>7711</v>
      </c>
      <c r="P661" s="253">
        <f t="shared" si="618"/>
        <v>0</v>
      </c>
      <c r="Q661" s="253">
        <f t="shared" si="618"/>
        <v>0</v>
      </c>
      <c r="R661" s="253">
        <f t="shared" si="618"/>
        <v>0</v>
      </c>
      <c r="S661" s="253">
        <f t="shared" si="618"/>
        <v>0</v>
      </c>
      <c r="T661" s="253">
        <f t="shared" si="618"/>
        <v>0</v>
      </c>
      <c r="U661" s="253">
        <f t="shared" si="618"/>
        <v>0</v>
      </c>
      <c r="V661" s="253">
        <f t="shared" si="618"/>
        <v>0</v>
      </c>
      <c r="W661" s="253">
        <f t="shared" si="618"/>
        <v>0</v>
      </c>
      <c r="X661" s="253">
        <f t="shared" si="618"/>
        <v>0</v>
      </c>
      <c r="Y661" s="253">
        <f t="shared" si="618"/>
        <v>0</v>
      </c>
      <c r="Z661" s="253">
        <f t="shared" si="618"/>
        <v>0</v>
      </c>
      <c r="AA661" s="253">
        <f t="shared" si="618"/>
        <v>0</v>
      </c>
      <c r="AB661" s="253">
        <f t="shared" si="618"/>
        <v>0</v>
      </c>
      <c r="AC661" s="253">
        <f t="shared" si="618"/>
        <v>4800</v>
      </c>
      <c r="AD661" s="253">
        <f t="shared" si="618"/>
        <v>0</v>
      </c>
      <c r="AE661" s="253">
        <f t="shared" si="618"/>
        <v>4800</v>
      </c>
      <c r="AF661" s="253">
        <f t="shared" si="618"/>
        <v>0</v>
      </c>
      <c r="AG661" s="253">
        <f t="shared" si="618"/>
        <v>0</v>
      </c>
      <c r="AH661" s="253">
        <f t="shared" si="618"/>
        <v>0</v>
      </c>
      <c r="AI661" s="253">
        <f t="shared" si="618"/>
        <v>2911</v>
      </c>
      <c r="AJ661" s="253">
        <f t="shared" si="618"/>
        <v>0</v>
      </c>
      <c r="AK661" s="253">
        <f t="shared" si="618"/>
        <v>2911</v>
      </c>
      <c r="AL661" s="253">
        <f t="shared" si="618"/>
        <v>0</v>
      </c>
      <c r="AM661" s="253">
        <f t="shared" si="618"/>
        <v>0</v>
      </c>
      <c r="AN661" s="253">
        <f t="shared" si="618"/>
        <v>0</v>
      </c>
      <c r="AO661" s="253">
        <f t="shared" si="618"/>
        <v>0</v>
      </c>
      <c r="AP661" s="253">
        <f t="shared" si="618"/>
        <v>0</v>
      </c>
      <c r="AQ661" s="253">
        <f t="shared" si="618"/>
        <v>0</v>
      </c>
      <c r="AR661" s="253">
        <f t="shared" si="618"/>
        <v>0</v>
      </c>
      <c r="AS661" s="253">
        <f t="shared" si="618"/>
        <v>0</v>
      </c>
      <c r="AT661" s="253">
        <f t="shared" si="618"/>
        <v>0</v>
      </c>
      <c r="AU661" s="255"/>
      <c r="AV661" s="256">
        <f t="shared" si="616"/>
        <v>0</v>
      </c>
      <c r="AW661" s="255"/>
      <c r="AX661" s="255"/>
      <c r="AY661" s="255"/>
      <c r="AZ661" s="145">
        <f t="shared" si="582"/>
        <v>0</v>
      </c>
      <c r="BA661" s="145">
        <f t="shared" si="583"/>
        <v>0</v>
      </c>
      <c r="BB661" s="256"/>
      <c r="BC661" s="256"/>
    </row>
    <row r="662" spans="1:55" s="161" customFormat="1" ht="15.75">
      <c r="A662" s="295" t="s">
        <v>751</v>
      </c>
      <c r="B662" s="296" t="s">
        <v>752</v>
      </c>
      <c r="C662" s="267"/>
      <c r="D662" s="199">
        <f>D663+D668</f>
        <v>7711</v>
      </c>
      <c r="E662" s="199">
        <f>E663+E668</f>
        <v>7711</v>
      </c>
      <c r="F662" s="296"/>
      <c r="G662" s="296"/>
      <c r="H662" s="171">
        <f t="shared" si="587"/>
        <v>7711</v>
      </c>
      <c r="I662" s="179">
        <f t="shared" si="587"/>
        <v>7711</v>
      </c>
      <c r="J662" s="221">
        <f t="shared" si="587"/>
        <v>0</v>
      </c>
      <c r="K662" s="199">
        <f t="shared" ref="K662:M662" si="619">K663+K668</f>
        <v>0</v>
      </c>
      <c r="L662" s="199">
        <f t="shared" si="619"/>
        <v>0</v>
      </c>
      <c r="M662" s="199">
        <f t="shared" si="619"/>
        <v>0</v>
      </c>
      <c r="N662" s="199">
        <f>N663+N668</f>
        <v>7711</v>
      </c>
      <c r="O662" s="199">
        <f t="shared" ref="O662:AT662" si="620">O663+O668</f>
        <v>7711</v>
      </c>
      <c r="P662" s="199">
        <f t="shared" si="620"/>
        <v>0</v>
      </c>
      <c r="Q662" s="199">
        <f t="shared" si="620"/>
        <v>0</v>
      </c>
      <c r="R662" s="199">
        <f t="shared" si="620"/>
        <v>0</v>
      </c>
      <c r="S662" s="199">
        <f t="shared" si="620"/>
        <v>0</v>
      </c>
      <c r="T662" s="199">
        <f t="shared" si="620"/>
        <v>0</v>
      </c>
      <c r="U662" s="199">
        <f t="shared" si="620"/>
        <v>0</v>
      </c>
      <c r="V662" s="199">
        <f t="shared" si="620"/>
        <v>0</v>
      </c>
      <c r="W662" s="199">
        <f t="shared" si="620"/>
        <v>0</v>
      </c>
      <c r="X662" s="199">
        <f t="shared" si="620"/>
        <v>0</v>
      </c>
      <c r="Y662" s="199">
        <f t="shared" si="620"/>
        <v>0</v>
      </c>
      <c r="Z662" s="199">
        <f t="shared" si="620"/>
        <v>0</v>
      </c>
      <c r="AA662" s="199">
        <f t="shared" si="620"/>
        <v>0</v>
      </c>
      <c r="AB662" s="199">
        <f t="shared" si="620"/>
        <v>0</v>
      </c>
      <c r="AC662" s="199">
        <f t="shared" si="620"/>
        <v>4800</v>
      </c>
      <c r="AD662" s="199">
        <f t="shared" si="620"/>
        <v>0</v>
      </c>
      <c r="AE662" s="199">
        <f t="shared" si="620"/>
        <v>4800</v>
      </c>
      <c r="AF662" s="199">
        <f t="shared" si="620"/>
        <v>0</v>
      </c>
      <c r="AG662" s="199">
        <f t="shared" si="620"/>
        <v>0</v>
      </c>
      <c r="AH662" s="199">
        <f t="shared" si="620"/>
        <v>0</v>
      </c>
      <c r="AI662" s="199">
        <f t="shared" si="620"/>
        <v>2911</v>
      </c>
      <c r="AJ662" s="199">
        <f t="shared" si="620"/>
        <v>0</v>
      </c>
      <c r="AK662" s="199">
        <f t="shared" si="620"/>
        <v>2911</v>
      </c>
      <c r="AL662" s="199">
        <f t="shared" si="620"/>
        <v>0</v>
      </c>
      <c r="AM662" s="199">
        <f t="shared" si="620"/>
        <v>0</v>
      </c>
      <c r="AN662" s="199">
        <f t="shared" si="620"/>
        <v>0</v>
      </c>
      <c r="AO662" s="199">
        <f t="shared" si="620"/>
        <v>0</v>
      </c>
      <c r="AP662" s="199">
        <f t="shared" si="620"/>
        <v>0</v>
      </c>
      <c r="AQ662" s="199">
        <f t="shared" si="620"/>
        <v>0</v>
      </c>
      <c r="AR662" s="199">
        <f t="shared" si="620"/>
        <v>0</v>
      </c>
      <c r="AS662" s="199">
        <f t="shared" si="620"/>
        <v>0</v>
      </c>
      <c r="AT662" s="199">
        <f t="shared" si="620"/>
        <v>0</v>
      </c>
      <c r="AU662" s="242"/>
      <c r="AV662" s="160">
        <f t="shared" si="616"/>
        <v>0</v>
      </c>
      <c r="AW662" s="242"/>
      <c r="AX662" s="242"/>
      <c r="AY662" s="242"/>
      <c r="AZ662" s="145">
        <f t="shared" si="582"/>
        <v>0</v>
      </c>
      <c r="BA662" s="145">
        <f t="shared" si="583"/>
        <v>0</v>
      </c>
      <c r="BB662" s="160"/>
      <c r="BC662" s="160"/>
    </row>
    <row r="663" spans="1:55" s="161" customFormat="1" ht="31.5">
      <c r="A663" s="295" t="s">
        <v>612</v>
      </c>
      <c r="B663" s="296" t="s">
        <v>717</v>
      </c>
      <c r="C663" s="267"/>
      <c r="D663" s="199">
        <f>D664+D666</f>
        <v>6911</v>
      </c>
      <c r="E663" s="199">
        <f>E664+E666</f>
        <v>6911</v>
      </c>
      <c r="F663" s="296"/>
      <c r="G663" s="296"/>
      <c r="H663" s="171">
        <f t="shared" si="587"/>
        <v>6911</v>
      </c>
      <c r="I663" s="179">
        <f t="shared" si="587"/>
        <v>6911</v>
      </c>
      <c r="J663" s="221">
        <f t="shared" si="587"/>
        <v>0</v>
      </c>
      <c r="K663" s="199">
        <f t="shared" ref="K663:L663" si="621">K664+K666</f>
        <v>0</v>
      </c>
      <c r="L663" s="199">
        <f t="shared" si="621"/>
        <v>0</v>
      </c>
      <c r="M663" s="199">
        <f>M664+M666</f>
        <v>0</v>
      </c>
      <c r="N663" s="199">
        <f>N664+N666</f>
        <v>6911</v>
      </c>
      <c r="O663" s="199">
        <f t="shared" ref="O663:AT663" si="622">O664+O666</f>
        <v>6911</v>
      </c>
      <c r="P663" s="199">
        <f t="shared" si="622"/>
        <v>0</v>
      </c>
      <c r="Q663" s="199">
        <f t="shared" si="622"/>
        <v>0</v>
      </c>
      <c r="R663" s="199">
        <f t="shared" si="622"/>
        <v>0</v>
      </c>
      <c r="S663" s="199">
        <f t="shared" si="622"/>
        <v>0</v>
      </c>
      <c r="T663" s="199">
        <f t="shared" si="622"/>
        <v>0</v>
      </c>
      <c r="U663" s="199">
        <f t="shared" si="622"/>
        <v>0</v>
      </c>
      <c r="V663" s="199">
        <f t="shared" si="622"/>
        <v>0</v>
      </c>
      <c r="W663" s="199">
        <f t="shared" si="622"/>
        <v>0</v>
      </c>
      <c r="X663" s="199">
        <f t="shared" si="622"/>
        <v>0</v>
      </c>
      <c r="Y663" s="199">
        <f t="shared" si="622"/>
        <v>0</v>
      </c>
      <c r="Z663" s="199">
        <f t="shared" si="622"/>
        <v>0</v>
      </c>
      <c r="AA663" s="199">
        <f t="shared" si="622"/>
        <v>0</v>
      </c>
      <c r="AB663" s="199">
        <f t="shared" si="622"/>
        <v>0</v>
      </c>
      <c r="AC663" s="199">
        <f t="shared" si="622"/>
        <v>4000</v>
      </c>
      <c r="AD663" s="199">
        <f t="shared" si="622"/>
        <v>0</v>
      </c>
      <c r="AE663" s="199">
        <f t="shared" si="622"/>
        <v>4000</v>
      </c>
      <c r="AF663" s="199">
        <f t="shared" si="622"/>
        <v>0</v>
      </c>
      <c r="AG663" s="199">
        <f t="shared" si="622"/>
        <v>0</v>
      </c>
      <c r="AH663" s="199">
        <f t="shared" si="622"/>
        <v>0</v>
      </c>
      <c r="AI663" s="199">
        <f t="shared" si="622"/>
        <v>2911</v>
      </c>
      <c r="AJ663" s="199">
        <f t="shared" si="622"/>
        <v>0</v>
      </c>
      <c r="AK663" s="199">
        <f t="shared" si="622"/>
        <v>2911</v>
      </c>
      <c r="AL663" s="199">
        <f t="shared" si="622"/>
        <v>0</v>
      </c>
      <c r="AM663" s="199">
        <f t="shared" si="622"/>
        <v>0</v>
      </c>
      <c r="AN663" s="199">
        <f t="shared" si="622"/>
        <v>0</v>
      </c>
      <c r="AO663" s="199">
        <f t="shared" si="622"/>
        <v>0</v>
      </c>
      <c r="AP663" s="199">
        <f t="shared" si="622"/>
        <v>0</v>
      </c>
      <c r="AQ663" s="199">
        <f t="shared" si="622"/>
        <v>0</v>
      </c>
      <c r="AR663" s="199">
        <f t="shared" si="622"/>
        <v>0</v>
      </c>
      <c r="AS663" s="199">
        <f t="shared" si="622"/>
        <v>0</v>
      </c>
      <c r="AT663" s="199">
        <f t="shared" si="622"/>
        <v>0</v>
      </c>
      <c r="AU663" s="242"/>
      <c r="AV663" s="160">
        <f t="shared" si="616"/>
        <v>0</v>
      </c>
      <c r="AW663" s="242"/>
      <c r="AX663" s="242"/>
      <c r="AY663" s="242"/>
      <c r="AZ663" s="145">
        <f t="shared" si="582"/>
        <v>0</v>
      </c>
      <c r="BA663" s="145">
        <f t="shared" si="583"/>
        <v>0</v>
      </c>
      <c r="BB663" s="160"/>
      <c r="BC663" s="160"/>
    </row>
    <row r="664" spans="1:55" s="132" customFormat="1" ht="15.75">
      <c r="A664" s="170" t="s">
        <v>674</v>
      </c>
      <c r="B664" s="158" t="s">
        <v>624</v>
      </c>
      <c r="C664" s="171"/>
      <c r="D664" s="221">
        <f>D665</f>
        <v>3311</v>
      </c>
      <c r="E664" s="221">
        <f>E665</f>
        <v>3311</v>
      </c>
      <c r="F664" s="158"/>
      <c r="G664" s="158"/>
      <c r="H664" s="155">
        <f t="shared" si="587"/>
        <v>3311</v>
      </c>
      <c r="I664" s="180">
        <f t="shared" si="587"/>
        <v>3311</v>
      </c>
      <c r="J664" s="221">
        <f t="shared" si="587"/>
        <v>0</v>
      </c>
      <c r="K664" s="221">
        <f t="shared" ref="K664:M664" si="623">K665</f>
        <v>0</v>
      </c>
      <c r="L664" s="221">
        <f t="shared" si="623"/>
        <v>0</v>
      </c>
      <c r="M664" s="221">
        <f t="shared" si="623"/>
        <v>0</v>
      </c>
      <c r="N664" s="221">
        <f>N665</f>
        <v>3311</v>
      </c>
      <c r="O664" s="221">
        <f t="shared" ref="O664:AT664" si="624">O665</f>
        <v>3311</v>
      </c>
      <c r="P664" s="221">
        <f t="shared" si="624"/>
        <v>0</v>
      </c>
      <c r="Q664" s="221">
        <f t="shared" si="624"/>
        <v>0</v>
      </c>
      <c r="R664" s="221">
        <f t="shared" si="624"/>
        <v>0</v>
      </c>
      <c r="S664" s="221">
        <f t="shared" si="624"/>
        <v>0</v>
      </c>
      <c r="T664" s="221">
        <f t="shared" si="624"/>
        <v>0</v>
      </c>
      <c r="U664" s="221">
        <f t="shared" si="624"/>
        <v>0</v>
      </c>
      <c r="V664" s="221">
        <f t="shared" si="624"/>
        <v>0</v>
      </c>
      <c r="W664" s="221">
        <f t="shared" si="624"/>
        <v>0</v>
      </c>
      <c r="X664" s="221">
        <f t="shared" si="624"/>
        <v>0</v>
      </c>
      <c r="Y664" s="221">
        <f t="shared" si="624"/>
        <v>0</v>
      </c>
      <c r="Z664" s="221">
        <f t="shared" si="624"/>
        <v>0</v>
      </c>
      <c r="AA664" s="221">
        <f t="shared" si="624"/>
        <v>0</v>
      </c>
      <c r="AB664" s="221">
        <f t="shared" si="624"/>
        <v>0</v>
      </c>
      <c r="AC664" s="221">
        <f t="shared" si="624"/>
        <v>2000</v>
      </c>
      <c r="AD664" s="221">
        <f t="shared" si="624"/>
        <v>0</v>
      </c>
      <c r="AE664" s="221">
        <f t="shared" si="624"/>
        <v>2000</v>
      </c>
      <c r="AF664" s="221">
        <f t="shared" si="624"/>
        <v>0</v>
      </c>
      <c r="AG664" s="221">
        <f t="shared" si="624"/>
        <v>0</v>
      </c>
      <c r="AH664" s="221">
        <f t="shared" si="624"/>
        <v>0</v>
      </c>
      <c r="AI664" s="221">
        <f t="shared" si="624"/>
        <v>1311</v>
      </c>
      <c r="AJ664" s="221">
        <f t="shared" si="624"/>
        <v>0</v>
      </c>
      <c r="AK664" s="221">
        <f t="shared" si="624"/>
        <v>1311</v>
      </c>
      <c r="AL664" s="221">
        <f t="shared" si="624"/>
        <v>0</v>
      </c>
      <c r="AM664" s="221">
        <f t="shared" si="624"/>
        <v>0</v>
      </c>
      <c r="AN664" s="221">
        <f t="shared" si="624"/>
        <v>0</v>
      </c>
      <c r="AO664" s="221">
        <f t="shared" si="624"/>
        <v>0</v>
      </c>
      <c r="AP664" s="221">
        <f t="shared" si="624"/>
        <v>0</v>
      </c>
      <c r="AQ664" s="221">
        <f t="shared" si="624"/>
        <v>0</v>
      </c>
      <c r="AR664" s="221">
        <f t="shared" si="624"/>
        <v>0</v>
      </c>
      <c r="AS664" s="221">
        <f t="shared" si="624"/>
        <v>0</v>
      </c>
      <c r="AT664" s="221">
        <f t="shared" si="624"/>
        <v>0</v>
      </c>
      <c r="AU664" s="222"/>
      <c r="AV664" s="131">
        <f t="shared" si="616"/>
        <v>0</v>
      </c>
      <c r="AW664" s="222"/>
      <c r="AX664" s="222"/>
      <c r="AY664" s="222"/>
      <c r="AZ664" s="145">
        <f t="shared" si="582"/>
        <v>0</v>
      </c>
      <c r="BA664" s="145">
        <f t="shared" si="583"/>
        <v>0</v>
      </c>
      <c r="BB664" s="131"/>
      <c r="BC664" s="131"/>
    </row>
    <row r="665" spans="1:55" s="132" customFormat="1" ht="15.75">
      <c r="A665" s="240" t="s">
        <v>20</v>
      </c>
      <c r="B665" s="288" t="s">
        <v>851</v>
      </c>
      <c r="C665" s="287"/>
      <c r="D665" s="287">
        <v>3311</v>
      </c>
      <c r="E665" s="287">
        <v>3311</v>
      </c>
      <c r="F665" s="288"/>
      <c r="G665" s="288"/>
      <c r="H665" s="155">
        <f t="shared" si="587"/>
        <v>3311</v>
      </c>
      <c r="I665" s="180">
        <f t="shared" si="587"/>
        <v>3311</v>
      </c>
      <c r="J665" s="221">
        <f t="shared" si="587"/>
        <v>0</v>
      </c>
      <c r="K665" s="288"/>
      <c r="L665" s="288"/>
      <c r="M665" s="288"/>
      <c r="N665" s="298">
        <f>O665+P665</f>
        <v>3311</v>
      </c>
      <c r="O665" s="298">
        <v>3311</v>
      </c>
      <c r="P665" s="236"/>
      <c r="Q665" s="236"/>
      <c r="R665" s="236"/>
      <c r="S665" s="236"/>
      <c r="T665" s="236"/>
      <c r="U665" s="236"/>
      <c r="V665" s="236"/>
      <c r="W665" s="236"/>
      <c r="X665" s="236"/>
      <c r="Y665" s="236"/>
      <c r="Z665" s="236"/>
      <c r="AA665" s="236"/>
      <c r="AB665" s="236"/>
      <c r="AC665" s="155">
        <v>2000</v>
      </c>
      <c r="AD665" s="155"/>
      <c r="AE665" s="155">
        <f>AC665</f>
        <v>2000</v>
      </c>
      <c r="AF665" s="236"/>
      <c r="AG665" s="236"/>
      <c r="AH665" s="236"/>
      <c r="AI665" s="236">
        <f>I665-Q665-W665-AC665</f>
        <v>1311</v>
      </c>
      <c r="AJ665" s="236"/>
      <c r="AK665" s="236">
        <f>AI665</f>
        <v>1311</v>
      </c>
      <c r="AL665" s="236"/>
      <c r="AM665" s="236"/>
      <c r="AN665" s="236"/>
      <c r="AO665" s="236"/>
      <c r="AP665" s="236"/>
      <c r="AQ665" s="236"/>
      <c r="AR665" s="236"/>
      <c r="AS665" s="236"/>
      <c r="AT665" s="236"/>
      <c r="AU665" s="222"/>
      <c r="AV665" s="131">
        <f t="shared" si="616"/>
        <v>0</v>
      </c>
      <c r="AW665" s="222">
        <f>N662-11977</f>
        <v>-4266</v>
      </c>
      <c r="AX665" s="222"/>
      <c r="AY665" s="222"/>
      <c r="AZ665" s="145">
        <f t="shared" si="582"/>
        <v>0</v>
      </c>
      <c r="BA665" s="145">
        <f t="shared" si="583"/>
        <v>0</v>
      </c>
      <c r="BB665" s="131"/>
      <c r="BC665" s="131"/>
    </row>
    <row r="666" spans="1:55" s="161" customFormat="1" ht="15.75">
      <c r="A666" s="295" t="s">
        <v>674</v>
      </c>
      <c r="B666" s="296" t="s">
        <v>625</v>
      </c>
      <c r="C666" s="267"/>
      <c r="D666" s="199">
        <f>D667</f>
        <v>3600</v>
      </c>
      <c r="E666" s="199">
        <f>E667</f>
        <v>3600</v>
      </c>
      <c r="F666" s="296"/>
      <c r="G666" s="296"/>
      <c r="H666" s="171">
        <f t="shared" si="587"/>
        <v>3600</v>
      </c>
      <c r="I666" s="179">
        <f t="shared" si="587"/>
        <v>3600</v>
      </c>
      <c r="J666" s="221">
        <f t="shared" si="587"/>
        <v>0</v>
      </c>
      <c r="K666" s="199">
        <f t="shared" ref="K666:M666" si="625">K667</f>
        <v>0</v>
      </c>
      <c r="L666" s="199">
        <f t="shared" si="625"/>
        <v>0</v>
      </c>
      <c r="M666" s="199">
        <f t="shared" si="625"/>
        <v>0</v>
      </c>
      <c r="N666" s="199">
        <f>N667</f>
        <v>3600</v>
      </c>
      <c r="O666" s="199">
        <f t="shared" ref="O666:AT666" si="626">O667</f>
        <v>3600</v>
      </c>
      <c r="P666" s="199">
        <f t="shared" si="626"/>
        <v>0</v>
      </c>
      <c r="Q666" s="199">
        <f t="shared" si="626"/>
        <v>0</v>
      </c>
      <c r="R666" s="199"/>
      <c r="S666" s="199"/>
      <c r="T666" s="199">
        <f t="shared" si="626"/>
        <v>0</v>
      </c>
      <c r="U666" s="199">
        <f t="shared" si="626"/>
        <v>0</v>
      </c>
      <c r="V666" s="199">
        <f t="shared" si="626"/>
        <v>0</v>
      </c>
      <c r="W666" s="199">
        <f t="shared" si="626"/>
        <v>0</v>
      </c>
      <c r="X666" s="199">
        <f t="shared" si="626"/>
        <v>0</v>
      </c>
      <c r="Y666" s="199">
        <f t="shared" si="626"/>
        <v>0</v>
      </c>
      <c r="Z666" s="199">
        <f t="shared" si="626"/>
        <v>0</v>
      </c>
      <c r="AA666" s="199">
        <f t="shared" si="626"/>
        <v>0</v>
      </c>
      <c r="AB666" s="199">
        <f t="shared" si="626"/>
        <v>0</v>
      </c>
      <c r="AC666" s="199">
        <f t="shared" si="626"/>
        <v>2000</v>
      </c>
      <c r="AD666" s="199">
        <f t="shared" si="626"/>
        <v>0</v>
      </c>
      <c r="AE666" s="199">
        <f t="shared" si="626"/>
        <v>2000</v>
      </c>
      <c r="AF666" s="199">
        <f t="shared" si="626"/>
        <v>0</v>
      </c>
      <c r="AG666" s="199">
        <f t="shared" si="626"/>
        <v>0</v>
      </c>
      <c r="AH666" s="199">
        <f t="shared" si="626"/>
        <v>0</v>
      </c>
      <c r="AI666" s="199">
        <f t="shared" si="626"/>
        <v>1600</v>
      </c>
      <c r="AJ666" s="199">
        <f t="shared" si="626"/>
        <v>0</v>
      </c>
      <c r="AK666" s="199">
        <f t="shared" si="626"/>
        <v>1600</v>
      </c>
      <c r="AL666" s="199">
        <f t="shared" si="626"/>
        <v>0</v>
      </c>
      <c r="AM666" s="199">
        <f t="shared" si="626"/>
        <v>0</v>
      </c>
      <c r="AN666" s="199">
        <f t="shared" si="626"/>
        <v>0</v>
      </c>
      <c r="AO666" s="199">
        <f t="shared" si="626"/>
        <v>0</v>
      </c>
      <c r="AP666" s="199">
        <f t="shared" si="626"/>
        <v>0</v>
      </c>
      <c r="AQ666" s="199">
        <f t="shared" si="626"/>
        <v>0</v>
      </c>
      <c r="AR666" s="199">
        <f t="shared" si="626"/>
        <v>0</v>
      </c>
      <c r="AS666" s="199">
        <f t="shared" si="626"/>
        <v>0</v>
      </c>
      <c r="AT666" s="199">
        <f t="shared" si="626"/>
        <v>0</v>
      </c>
      <c r="AU666" s="242"/>
      <c r="AV666" s="160">
        <f t="shared" si="616"/>
        <v>0</v>
      </c>
      <c r="AW666" s="242"/>
      <c r="AX666" s="242"/>
      <c r="AY666" s="242"/>
      <c r="AZ666" s="145">
        <f t="shared" si="582"/>
        <v>0</v>
      </c>
      <c r="BA666" s="145">
        <f t="shared" si="583"/>
        <v>0</v>
      </c>
      <c r="BB666" s="160"/>
      <c r="BC666" s="160"/>
    </row>
    <row r="667" spans="1:55" s="132" customFormat="1" ht="15.75">
      <c r="A667" s="240" t="s">
        <v>48</v>
      </c>
      <c r="B667" s="288" t="s">
        <v>852</v>
      </c>
      <c r="C667" s="287"/>
      <c r="D667" s="287">
        <v>3600</v>
      </c>
      <c r="E667" s="287">
        <v>3600</v>
      </c>
      <c r="F667" s="288"/>
      <c r="G667" s="288"/>
      <c r="H667" s="155">
        <f t="shared" si="587"/>
        <v>3600</v>
      </c>
      <c r="I667" s="180">
        <f t="shared" si="587"/>
        <v>3600</v>
      </c>
      <c r="J667" s="221">
        <f t="shared" si="587"/>
        <v>0</v>
      </c>
      <c r="K667" s="288"/>
      <c r="L667" s="288"/>
      <c r="M667" s="288"/>
      <c r="N667" s="298">
        <f>O667+P667</f>
        <v>3600</v>
      </c>
      <c r="O667" s="298">
        <v>3600</v>
      </c>
      <c r="P667" s="236"/>
      <c r="Q667" s="236"/>
      <c r="R667" s="236"/>
      <c r="S667" s="236"/>
      <c r="T667" s="236"/>
      <c r="U667" s="236"/>
      <c r="V667" s="236"/>
      <c r="W667" s="236"/>
      <c r="X667" s="236"/>
      <c r="Y667" s="236"/>
      <c r="Z667" s="236"/>
      <c r="AA667" s="236"/>
      <c r="AB667" s="236"/>
      <c r="AC667" s="155">
        <v>2000</v>
      </c>
      <c r="AD667" s="155"/>
      <c r="AE667" s="155">
        <f>AC667</f>
        <v>2000</v>
      </c>
      <c r="AF667" s="236"/>
      <c r="AG667" s="236"/>
      <c r="AH667" s="236"/>
      <c r="AI667" s="236">
        <f>I667-Q667-W667-AC667</f>
        <v>1600</v>
      </c>
      <c r="AJ667" s="236"/>
      <c r="AK667" s="236">
        <f>AI667</f>
        <v>1600</v>
      </c>
      <c r="AL667" s="236"/>
      <c r="AM667" s="236"/>
      <c r="AN667" s="236"/>
      <c r="AO667" s="236"/>
      <c r="AP667" s="236"/>
      <c r="AQ667" s="236"/>
      <c r="AR667" s="236"/>
      <c r="AS667" s="236"/>
      <c r="AT667" s="236"/>
      <c r="AU667" s="222"/>
      <c r="AV667" s="131">
        <f t="shared" si="616"/>
        <v>0</v>
      </c>
      <c r="AW667" s="222"/>
      <c r="AX667" s="222"/>
      <c r="AY667" s="222"/>
      <c r="AZ667" s="145">
        <f t="shared" si="582"/>
        <v>0</v>
      </c>
      <c r="BA667" s="145">
        <f t="shared" si="583"/>
        <v>0</v>
      </c>
      <c r="BB667" s="131"/>
      <c r="BC667" s="131"/>
    </row>
    <row r="668" spans="1:55" s="161" customFormat="1" ht="15.75">
      <c r="A668" s="295" t="s">
        <v>615</v>
      </c>
      <c r="B668" s="296" t="s">
        <v>616</v>
      </c>
      <c r="C668" s="267"/>
      <c r="D668" s="199">
        <f>SUM(D669:D670)</f>
        <v>800</v>
      </c>
      <c r="E668" s="199">
        <f>SUM(E669:E670)</f>
        <v>800</v>
      </c>
      <c r="F668" s="296"/>
      <c r="G668" s="296"/>
      <c r="H668" s="171">
        <f>K668+N668</f>
        <v>800</v>
      </c>
      <c r="I668" s="179">
        <f t="shared" si="587"/>
        <v>800</v>
      </c>
      <c r="J668" s="221">
        <f t="shared" si="587"/>
        <v>0</v>
      </c>
      <c r="K668" s="199">
        <f>SUM(K669:K670)</f>
        <v>0</v>
      </c>
      <c r="L668" s="199">
        <f t="shared" ref="L668:M668" si="627">SUM(L669:L670)</f>
        <v>0</v>
      </c>
      <c r="M668" s="199">
        <f t="shared" si="627"/>
        <v>0</v>
      </c>
      <c r="N668" s="199">
        <f>SUM(N669:N670)</f>
        <v>800</v>
      </c>
      <c r="O668" s="199">
        <f t="shared" ref="O668" si="628">SUM(O669:O670)</f>
        <v>800</v>
      </c>
      <c r="P668" s="199">
        <f>SUM(P669:P670)</f>
        <v>0</v>
      </c>
      <c r="Q668" s="199">
        <f t="shared" ref="Q668:AT668" si="629">SUM(Q669:Q670)</f>
        <v>0</v>
      </c>
      <c r="R668" s="199">
        <f t="shared" si="629"/>
        <v>0</v>
      </c>
      <c r="S668" s="199">
        <f t="shared" si="629"/>
        <v>0</v>
      </c>
      <c r="T668" s="199">
        <f t="shared" si="629"/>
        <v>0</v>
      </c>
      <c r="U668" s="199">
        <f t="shared" si="629"/>
        <v>0</v>
      </c>
      <c r="V668" s="199">
        <f t="shared" si="629"/>
        <v>0</v>
      </c>
      <c r="W668" s="199">
        <f t="shared" si="629"/>
        <v>0</v>
      </c>
      <c r="X668" s="199">
        <f t="shared" si="629"/>
        <v>0</v>
      </c>
      <c r="Y668" s="199">
        <f t="shared" si="629"/>
        <v>0</v>
      </c>
      <c r="Z668" s="199">
        <f t="shared" si="629"/>
        <v>0</v>
      </c>
      <c r="AA668" s="199">
        <f t="shared" si="629"/>
        <v>0</v>
      </c>
      <c r="AB668" s="199">
        <f t="shared" si="629"/>
        <v>0</v>
      </c>
      <c r="AC668" s="199">
        <f t="shared" si="629"/>
        <v>800</v>
      </c>
      <c r="AD668" s="199">
        <f t="shared" si="629"/>
        <v>0</v>
      </c>
      <c r="AE668" s="199">
        <f t="shared" si="629"/>
        <v>800</v>
      </c>
      <c r="AF668" s="199">
        <f t="shared" si="629"/>
        <v>0</v>
      </c>
      <c r="AG668" s="199">
        <f t="shared" si="629"/>
        <v>0</v>
      </c>
      <c r="AH668" s="199">
        <f t="shared" si="629"/>
        <v>0</v>
      </c>
      <c r="AI668" s="199">
        <f t="shared" si="629"/>
        <v>0</v>
      </c>
      <c r="AJ668" s="199">
        <f t="shared" si="629"/>
        <v>0</v>
      </c>
      <c r="AK668" s="199">
        <f t="shared" si="629"/>
        <v>0</v>
      </c>
      <c r="AL668" s="199">
        <f t="shared" si="629"/>
        <v>0</v>
      </c>
      <c r="AM668" s="199">
        <f t="shared" si="629"/>
        <v>0</v>
      </c>
      <c r="AN668" s="199">
        <f t="shared" si="629"/>
        <v>0</v>
      </c>
      <c r="AO668" s="199">
        <f t="shared" si="629"/>
        <v>0</v>
      </c>
      <c r="AP668" s="199">
        <f t="shared" si="629"/>
        <v>0</v>
      </c>
      <c r="AQ668" s="199">
        <f t="shared" si="629"/>
        <v>0</v>
      </c>
      <c r="AR668" s="199">
        <f t="shared" si="629"/>
        <v>0</v>
      </c>
      <c r="AS668" s="199">
        <f t="shared" si="629"/>
        <v>0</v>
      </c>
      <c r="AT668" s="199">
        <f t="shared" si="629"/>
        <v>0</v>
      </c>
      <c r="AU668" s="242"/>
      <c r="AV668" s="160">
        <f t="shared" si="616"/>
        <v>0</v>
      </c>
      <c r="AW668" s="242"/>
      <c r="AX668" s="242"/>
      <c r="AY668" s="242"/>
      <c r="AZ668" s="145">
        <f t="shared" si="582"/>
        <v>0</v>
      </c>
      <c r="BA668" s="145">
        <f t="shared" si="583"/>
        <v>0</v>
      </c>
      <c r="BB668" s="160"/>
      <c r="BC668" s="160"/>
    </row>
    <row r="669" spans="1:55" s="132" customFormat="1" ht="15.75">
      <c r="A669" s="240" t="s">
        <v>48</v>
      </c>
      <c r="B669" s="288" t="s">
        <v>853</v>
      </c>
      <c r="C669" s="287"/>
      <c r="D669" s="287">
        <v>800</v>
      </c>
      <c r="E669" s="287">
        <v>800</v>
      </c>
      <c r="F669" s="288"/>
      <c r="G669" s="288"/>
      <c r="H669" s="155">
        <f t="shared" si="587"/>
        <v>800</v>
      </c>
      <c r="I669" s="180">
        <f t="shared" si="587"/>
        <v>800</v>
      </c>
      <c r="J669" s="221">
        <f t="shared" si="587"/>
        <v>0</v>
      </c>
      <c r="K669" s="288"/>
      <c r="L669" s="288"/>
      <c r="M669" s="288"/>
      <c r="N669" s="298">
        <f>O669+P669</f>
        <v>800</v>
      </c>
      <c r="O669" s="298">
        <v>800</v>
      </c>
      <c r="P669" s="236"/>
      <c r="Q669" s="236"/>
      <c r="R669" s="236"/>
      <c r="S669" s="236"/>
      <c r="T669" s="236"/>
      <c r="U669" s="236"/>
      <c r="V669" s="236"/>
      <c r="W669" s="236"/>
      <c r="X669" s="236"/>
      <c r="Y669" s="236"/>
      <c r="Z669" s="236"/>
      <c r="AA669" s="236"/>
      <c r="AB669" s="236"/>
      <c r="AC669" s="155">
        <f>I669-Q669-W669</f>
        <v>800</v>
      </c>
      <c r="AD669" s="155"/>
      <c r="AE669" s="155">
        <f>AC669</f>
        <v>800</v>
      </c>
      <c r="AF669" s="236"/>
      <c r="AG669" s="236"/>
      <c r="AH669" s="236"/>
      <c r="AI669" s="236">
        <f>I669-Q669-W669-AC669</f>
        <v>0</v>
      </c>
      <c r="AJ669" s="236"/>
      <c r="AK669" s="236"/>
      <c r="AL669" s="236"/>
      <c r="AM669" s="236"/>
      <c r="AN669" s="236"/>
      <c r="AO669" s="236"/>
      <c r="AP669" s="236"/>
      <c r="AQ669" s="236"/>
      <c r="AR669" s="236"/>
      <c r="AS669" s="236"/>
      <c r="AT669" s="236"/>
      <c r="AU669" s="222"/>
      <c r="AV669" s="131">
        <f t="shared" si="616"/>
        <v>0</v>
      </c>
      <c r="AW669" s="222"/>
      <c r="AX669" s="222"/>
      <c r="AY669" s="222"/>
      <c r="AZ669" s="145">
        <f t="shared" si="582"/>
        <v>0</v>
      </c>
      <c r="BA669" s="145">
        <f t="shared" si="583"/>
        <v>0</v>
      </c>
      <c r="BB669" s="131"/>
      <c r="BC669" s="131"/>
    </row>
    <row r="670" spans="1:55" s="132" customFormat="1" ht="15.75">
      <c r="A670" s="240" t="s">
        <v>49</v>
      </c>
      <c r="B670" s="288" t="s">
        <v>854</v>
      </c>
      <c r="C670" s="287"/>
      <c r="D670" s="287">
        <v>0</v>
      </c>
      <c r="E670" s="287">
        <v>0</v>
      </c>
      <c r="F670" s="288"/>
      <c r="G670" s="288"/>
      <c r="H670" s="155">
        <f t="shared" si="587"/>
        <v>0</v>
      </c>
      <c r="I670" s="180">
        <f t="shared" si="587"/>
        <v>0</v>
      </c>
      <c r="J670" s="221">
        <f t="shared" si="587"/>
        <v>0</v>
      </c>
      <c r="K670" s="288"/>
      <c r="L670" s="288"/>
      <c r="M670" s="288"/>
      <c r="N670" s="298"/>
      <c r="O670" s="298"/>
      <c r="P670" s="236"/>
      <c r="Q670" s="236"/>
      <c r="R670" s="236"/>
      <c r="S670" s="236"/>
      <c r="T670" s="236"/>
      <c r="U670" s="236"/>
      <c r="V670" s="236"/>
      <c r="W670" s="236"/>
      <c r="X670" s="236"/>
      <c r="Y670" s="236"/>
      <c r="Z670" s="236"/>
      <c r="AA670" s="236"/>
      <c r="AB670" s="236"/>
      <c r="AC670" s="155"/>
      <c r="AD670" s="155"/>
      <c r="AE670" s="155"/>
      <c r="AF670" s="236"/>
      <c r="AG670" s="236"/>
      <c r="AH670" s="236"/>
      <c r="AI670" s="236">
        <f>O670-Q670-W670-AC670</f>
        <v>0</v>
      </c>
      <c r="AJ670" s="236"/>
      <c r="AK670" s="236"/>
      <c r="AL670" s="236"/>
      <c r="AM670" s="236"/>
      <c r="AN670" s="236"/>
      <c r="AO670" s="236"/>
      <c r="AP670" s="236"/>
      <c r="AQ670" s="236"/>
      <c r="AR670" s="236"/>
      <c r="AS670" s="236"/>
      <c r="AT670" s="236"/>
      <c r="AU670" s="222"/>
      <c r="AV670" s="131">
        <f t="shared" si="616"/>
        <v>0</v>
      </c>
      <c r="AW670" s="222"/>
      <c r="AX670" s="222"/>
      <c r="AY670" s="222"/>
      <c r="AZ670" s="145">
        <f t="shared" si="582"/>
        <v>0</v>
      </c>
      <c r="BA670" s="145">
        <f t="shared" si="583"/>
        <v>0</v>
      </c>
      <c r="BB670" s="131"/>
      <c r="BC670" s="131"/>
    </row>
    <row r="671" spans="1:55" s="257" customFormat="1" ht="47.25">
      <c r="A671" s="250" t="s">
        <v>78</v>
      </c>
      <c r="B671" s="251" t="s">
        <v>769</v>
      </c>
      <c r="C671" s="252"/>
      <c r="D671" s="253">
        <f>D672</f>
        <v>3602</v>
      </c>
      <c r="E671" s="253">
        <f>E672</f>
        <v>3602</v>
      </c>
      <c r="F671" s="251"/>
      <c r="G671" s="251"/>
      <c r="H671" s="252">
        <f>K671+N671</f>
        <v>3602</v>
      </c>
      <c r="I671" s="254">
        <f t="shared" si="587"/>
        <v>3602</v>
      </c>
      <c r="J671" s="250">
        <f t="shared" si="587"/>
        <v>0</v>
      </c>
      <c r="K671" s="253"/>
      <c r="L671" s="253"/>
      <c r="M671" s="253"/>
      <c r="N671" s="253">
        <f>N672</f>
        <v>3602</v>
      </c>
      <c r="O671" s="253">
        <f t="shared" ref="O671:P671" si="630">O672</f>
        <v>3602</v>
      </c>
      <c r="P671" s="253">
        <f t="shared" si="630"/>
        <v>0</v>
      </c>
      <c r="Q671" s="253">
        <f>Q672</f>
        <v>0</v>
      </c>
      <c r="R671" s="253">
        <f t="shared" ref="R671:AU671" si="631">R672</f>
        <v>0</v>
      </c>
      <c r="S671" s="253">
        <f t="shared" si="631"/>
        <v>0</v>
      </c>
      <c r="T671" s="253">
        <f t="shared" si="631"/>
        <v>0</v>
      </c>
      <c r="U671" s="253">
        <f t="shared" si="631"/>
        <v>0</v>
      </c>
      <c r="V671" s="253">
        <f t="shared" si="631"/>
        <v>0</v>
      </c>
      <c r="W671" s="253">
        <f t="shared" si="631"/>
        <v>1500</v>
      </c>
      <c r="X671" s="253">
        <f t="shared" si="631"/>
        <v>0</v>
      </c>
      <c r="Y671" s="253">
        <f t="shared" si="631"/>
        <v>1500</v>
      </c>
      <c r="Z671" s="253">
        <f t="shared" si="631"/>
        <v>0</v>
      </c>
      <c r="AA671" s="253">
        <f t="shared" si="631"/>
        <v>0</v>
      </c>
      <c r="AB671" s="253">
        <f t="shared" si="631"/>
        <v>0</v>
      </c>
      <c r="AC671" s="253">
        <f t="shared" si="631"/>
        <v>2102</v>
      </c>
      <c r="AD671" s="253">
        <f t="shared" si="631"/>
        <v>0</v>
      </c>
      <c r="AE671" s="253">
        <f t="shared" si="631"/>
        <v>2102</v>
      </c>
      <c r="AF671" s="253">
        <f t="shared" si="631"/>
        <v>0</v>
      </c>
      <c r="AG671" s="253">
        <f t="shared" si="631"/>
        <v>0</v>
      </c>
      <c r="AH671" s="253">
        <f t="shared" si="631"/>
        <v>0</v>
      </c>
      <c r="AI671" s="253">
        <f t="shared" si="631"/>
        <v>0</v>
      </c>
      <c r="AJ671" s="253">
        <f t="shared" si="631"/>
        <v>0</v>
      </c>
      <c r="AK671" s="253">
        <f t="shared" si="631"/>
        <v>0</v>
      </c>
      <c r="AL671" s="253">
        <f t="shared" si="631"/>
        <v>0</v>
      </c>
      <c r="AM671" s="253">
        <f t="shared" si="631"/>
        <v>0</v>
      </c>
      <c r="AN671" s="253">
        <f t="shared" si="631"/>
        <v>0</v>
      </c>
      <c r="AO671" s="253">
        <f t="shared" si="631"/>
        <v>0</v>
      </c>
      <c r="AP671" s="253">
        <f t="shared" si="631"/>
        <v>0</v>
      </c>
      <c r="AQ671" s="253">
        <f t="shared" si="631"/>
        <v>0</v>
      </c>
      <c r="AR671" s="253">
        <f t="shared" si="631"/>
        <v>0</v>
      </c>
      <c r="AS671" s="253">
        <f t="shared" si="631"/>
        <v>0</v>
      </c>
      <c r="AT671" s="253">
        <f t="shared" si="631"/>
        <v>0</v>
      </c>
      <c r="AU671" s="253">
        <f t="shared" si="631"/>
        <v>0</v>
      </c>
      <c r="AV671" s="256">
        <f t="shared" si="616"/>
        <v>0</v>
      </c>
      <c r="AW671" s="255"/>
      <c r="AX671" s="255"/>
      <c r="AY671" s="255"/>
      <c r="AZ671" s="145">
        <f t="shared" si="582"/>
        <v>0</v>
      </c>
      <c r="BA671" s="145">
        <f t="shared" si="583"/>
        <v>0</v>
      </c>
      <c r="BB671" s="256"/>
      <c r="BC671" s="256"/>
    </row>
    <row r="672" spans="1:55" s="132" customFormat="1" ht="47.25">
      <c r="A672" s="170"/>
      <c r="B672" s="166" t="s">
        <v>770</v>
      </c>
      <c r="C672" s="171"/>
      <c r="D672" s="171">
        <v>3602</v>
      </c>
      <c r="E672" s="171">
        <v>3602</v>
      </c>
      <c r="F672" s="158"/>
      <c r="G672" s="158"/>
      <c r="H672" s="155">
        <f t="shared" si="587"/>
        <v>3602</v>
      </c>
      <c r="I672" s="180">
        <f t="shared" si="587"/>
        <v>3602</v>
      </c>
      <c r="J672" s="221">
        <f t="shared" si="587"/>
        <v>0</v>
      </c>
      <c r="K672" s="158"/>
      <c r="L672" s="158"/>
      <c r="M672" s="158"/>
      <c r="N672" s="236">
        <v>3602</v>
      </c>
      <c r="O672" s="236">
        <v>3602</v>
      </c>
      <c r="P672" s="221"/>
      <c r="Q672" s="221"/>
      <c r="R672" s="221"/>
      <c r="S672" s="221"/>
      <c r="T672" s="221"/>
      <c r="U672" s="221"/>
      <c r="V672" s="221"/>
      <c r="W672" s="236">
        <v>1500</v>
      </c>
      <c r="X672" s="236"/>
      <c r="Y672" s="236">
        <f>W672</f>
        <v>1500</v>
      </c>
      <c r="Z672" s="221"/>
      <c r="AA672" s="221"/>
      <c r="AB672" s="221"/>
      <c r="AC672" s="155">
        <f>I672-Q672-W672</f>
        <v>2102</v>
      </c>
      <c r="AD672" s="155"/>
      <c r="AE672" s="155">
        <f>AC672</f>
        <v>2102</v>
      </c>
      <c r="AF672" s="221"/>
      <c r="AG672" s="221"/>
      <c r="AH672" s="221"/>
      <c r="AI672" s="236">
        <f>I672-Q672-W672-AC672</f>
        <v>0</v>
      </c>
      <c r="AJ672" s="236"/>
      <c r="AK672" s="236"/>
      <c r="AL672" s="221"/>
      <c r="AM672" s="221"/>
      <c r="AN672" s="221"/>
      <c r="AO672" s="221"/>
      <c r="AP672" s="221"/>
      <c r="AQ672" s="221"/>
      <c r="AR672" s="221"/>
      <c r="AS672" s="221"/>
      <c r="AT672" s="221"/>
      <c r="AU672" s="222"/>
      <c r="AV672" s="131">
        <f t="shared" si="616"/>
        <v>0</v>
      </c>
      <c r="AW672" s="222"/>
      <c r="AX672" s="222"/>
      <c r="AY672" s="222"/>
      <c r="AZ672" s="145">
        <f t="shared" si="582"/>
        <v>0</v>
      </c>
      <c r="BA672" s="145">
        <f t="shared" si="583"/>
        <v>0</v>
      </c>
      <c r="BB672" s="131"/>
      <c r="BC672" s="131"/>
    </row>
    <row r="673" spans="1:55" s="257" customFormat="1" ht="31.5">
      <c r="A673" s="250" t="s">
        <v>80</v>
      </c>
      <c r="B673" s="251" t="s">
        <v>771</v>
      </c>
      <c r="C673" s="252"/>
      <c r="D673" s="253">
        <f t="shared" ref="D673:E673" si="632">D674</f>
        <v>19000</v>
      </c>
      <c r="E673" s="253">
        <f t="shared" si="632"/>
        <v>19000</v>
      </c>
      <c r="F673" s="251"/>
      <c r="G673" s="251"/>
      <c r="H673" s="252">
        <f>K673+N673</f>
        <v>19000</v>
      </c>
      <c r="I673" s="254">
        <f t="shared" si="587"/>
        <v>19000</v>
      </c>
      <c r="J673" s="250">
        <f t="shared" si="587"/>
        <v>0</v>
      </c>
      <c r="K673" s="253">
        <f t="shared" ref="K673:M673" si="633">K674</f>
        <v>19000</v>
      </c>
      <c r="L673" s="253">
        <f t="shared" si="633"/>
        <v>19000</v>
      </c>
      <c r="M673" s="253">
        <f t="shared" si="633"/>
        <v>0</v>
      </c>
      <c r="N673" s="253">
        <f>N674</f>
        <v>0</v>
      </c>
      <c r="O673" s="253">
        <f t="shared" ref="O673:AT673" si="634">O674</f>
        <v>0</v>
      </c>
      <c r="P673" s="253">
        <f t="shared" si="634"/>
        <v>0</v>
      </c>
      <c r="Q673" s="253">
        <f t="shared" si="634"/>
        <v>13300</v>
      </c>
      <c r="R673" s="253">
        <f t="shared" si="634"/>
        <v>13300</v>
      </c>
      <c r="S673" s="253">
        <f t="shared" si="634"/>
        <v>0</v>
      </c>
      <c r="T673" s="253">
        <f t="shared" si="634"/>
        <v>0</v>
      </c>
      <c r="U673" s="253">
        <f t="shared" si="634"/>
        <v>0</v>
      </c>
      <c r="V673" s="253">
        <f t="shared" si="634"/>
        <v>0</v>
      </c>
      <c r="W673" s="253">
        <f t="shared" si="634"/>
        <v>5700</v>
      </c>
      <c r="X673" s="253">
        <f t="shared" si="634"/>
        <v>5700</v>
      </c>
      <c r="Y673" s="253">
        <f t="shared" si="634"/>
        <v>0</v>
      </c>
      <c r="Z673" s="253">
        <f t="shared" si="634"/>
        <v>0</v>
      </c>
      <c r="AA673" s="253">
        <f t="shared" si="634"/>
        <v>0</v>
      </c>
      <c r="AB673" s="253">
        <f t="shared" si="634"/>
        <v>0</v>
      </c>
      <c r="AC673" s="253">
        <f t="shared" si="634"/>
        <v>0</v>
      </c>
      <c r="AD673" s="253">
        <f t="shared" si="634"/>
        <v>0</v>
      </c>
      <c r="AE673" s="253">
        <f t="shared" si="634"/>
        <v>0</v>
      </c>
      <c r="AF673" s="253">
        <f t="shared" si="634"/>
        <v>0</v>
      </c>
      <c r="AG673" s="253">
        <f t="shared" si="634"/>
        <v>0</v>
      </c>
      <c r="AH673" s="253">
        <f t="shared" si="634"/>
        <v>0</v>
      </c>
      <c r="AI673" s="253">
        <f t="shared" si="634"/>
        <v>0</v>
      </c>
      <c r="AJ673" s="253">
        <f t="shared" si="634"/>
        <v>0</v>
      </c>
      <c r="AK673" s="253">
        <f t="shared" si="634"/>
        <v>0</v>
      </c>
      <c r="AL673" s="253">
        <f t="shared" si="634"/>
        <v>0</v>
      </c>
      <c r="AM673" s="253">
        <f t="shared" si="634"/>
        <v>0</v>
      </c>
      <c r="AN673" s="253">
        <f t="shared" si="634"/>
        <v>0</v>
      </c>
      <c r="AO673" s="253">
        <f t="shared" si="634"/>
        <v>0</v>
      </c>
      <c r="AP673" s="253">
        <f t="shared" si="634"/>
        <v>0</v>
      </c>
      <c r="AQ673" s="253">
        <f t="shared" si="634"/>
        <v>0</v>
      </c>
      <c r="AR673" s="253">
        <f t="shared" si="634"/>
        <v>0</v>
      </c>
      <c r="AS673" s="253">
        <f t="shared" si="634"/>
        <v>0</v>
      </c>
      <c r="AT673" s="253">
        <f t="shared" si="634"/>
        <v>0</v>
      </c>
      <c r="AU673" s="255"/>
      <c r="AV673" s="256">
        <f t="shared" si="616"/>
        <v>0</v>
      </c>
      <c r="AW673" s="255"/>
      <c r="AX673" s="255"/>
      <c r="AY673" s="255"/>
      <c r="AZ673" s="145">
        <f t="shared" si="582"/>
        <v>0</v>
      </c>
      <c r="BA673" s="145">
        <f t="shared" si="583"/>
        <v>0</v>
      </c>
      <c r="BB673" s="256"/>
      <c r="BC673" s="256"/>
    </row>
    <row r="674" spans="1:55" s="161" customFormat="1" ht="31.5">
      <c r="A674" s="295" t="s">
        <v>855</v>
      </c>
      <c r="B674" s="296" t="s">
        <v>856</v>
      </c>
      <c r="C674" s="267"/>
      <c r="D674" s="199">
        <f t="shared" ref="D674:G674" si="635">SUM(D677:D679)</f>
        <v>19000</v>
      </c>
      <c r="E674" s="199">
        <f t="shared" si="635"/>
        <v>19000</v>
      </c>
      <c r="F674" s="199">
        <f t="shared" si="635"/>
        <v>0</v>
      </c>
      <c r="G674" s="199">
        <f t="shared" si="635"/>
        <v>0</v>
      </c>
      <c r="H674" s="171">
        <f t="shared" si="587"/>
        <v>19000</v>
      </c>
      <c r="I674" s="179">
        <f t="shared" si="587"/>
        <v>19000</v>
      </c>
      <c r="J674" s="221">
        <f t="shared" si="587"/>
        <v>0</v>
      </c>
      <c r="K674" s="199">
        <f t="shared" ref="K674:AT674" si="636">SUM(K677:K679)</f>
        <v>19000</v>
      </c>
      <c r="L674" s="199">
        <f t="shared" si="636"/>
        <v>19000</v>
      </c>
      <c r="M674" s="199">
        <f t="shared" si="636"/>
        <v>0</v>
      </c>
      <c r="N674" s="199">
        <f t="shared" si="636"/>
        <v>0</v>
      </c>
      <c r="O674" s="199">
        <f t="shared" si="636"/>
        <v>0</v>
      </c>
      <c r="P674" s="199">
        <f t="shared" si="636"/>
        <v>0</v>
      </c>
      <c r="Q674" s="199">
        <f t="shared" si="636"/>
        <v>13300</v>
      </c>
      <c r="R674" s="199">
        <f t="shared" si="636"/>
        <v>13300</v>
      </c>
      <c r="S674" s="199">
        <f t="shared" si="636"/>
        <v>0</v>
      </c>
      <c r="T674" s="199">
        <f t="shared" si="636"/>
        <v>0</v>
      </c>
      <c r="U674" s="199">
        <f t="shared" si="636"/>
        <v>0</v>
      </c>
      <c r="V674" s="199">
        <f t="shared" si="636"/>
        <v>0</v>
      </c>
      <c r="W674" s="199">
        <f t="shared" si="636"/>
        <v>5700</v>
      </c>
      <c r="X674" s="199">
        <f t="shared" si="636"/>
        <v>5700</v>
      </c>
      <c r="Y674" s="199">
        <f t="shared" si="636"/>
        <v>0</v>
      </c>
      <c r="Z674" s="199">
        <f t="shared" si="636"/>
        <v>0</v>
      </c>
      <c r="AA674" s="199">
        <f t="shared" si="636"/>
        <v>0</v>
      </c>
      <c r="AB674" s="199">
        <f t="shared" si="636"/>
        <v>0</v>
      </c>
      <c r="AC674" s="199">
        <f t="shared" si="636"/>
        <v>0</v>
      </c>
      <c r="AD674" s="199">
        <f t="shared" si="636"/>
        <v>0</v>
      </c>
      <c r="AE674" s="199">
        <f t="shared" si="636"/>
        <v>0</v>
      </c>
      <c r="AF674" s="199">
        <f t="shared" si="636"/>
        <v>0</v>
      </c>
      <c r="AG674" s="199">
        <f t="shared" si="636"/>
        <v>0</v>
      </c>
      <c r="AH674" s="199">
        <f t="shared" si="636"/>
        <v>0</v>
      </c>
      <c r="AI674" s="199">
        <f t="shared" si="636"/>
        <v>0</v>
      </c>
      <c r="AJ674" s="199">
        <f t="shared" si="636"/>
        <v>0</v>
      </c>
      <c r="AK674" s="199">
        <f t="shared" si="636"/>
        <v>0</v>
      </c>
      <c r="AL674" s="199">
        <f t="shared" si="636"/>
        <v>0</v>
      </c>
      <c r="AM674" s="199">
        <f t="shared" si="636"/>
        <v>0</v>
      </c>
      <c r="AN674" s="199">
        <f t="shared" si="636"/>
        <v>0</v>
      </c>
      <c r="AO674" s="199">
        <f t="shared" si="636"/>
        <v>0</v>
      </c>
      <c r="AP674" s="199">
        <f t="shared" si="636"/>
        <v>0</v>
      </c>
      <c r="AQ674" s="199">
        <f t="shared" si="636"/>
        <v>0</v>
      </c>
      <c r="AR674" s="199">
        <f t="shared" si="636"/>
        <v>0</v>
      </c>
      <c r="AS674" s="199">
        <f t="shared" si="636"/>
        <v>0</v>
      </c>
      <c r="AT674" s="199">
        <f t="shared" si="636"/>
        <v>0</v>
      </c>
      <c r="AU674" s="242"/>
      <c r="AV674" s="160">
        <f t="shared" si="616"/>
        <v>0</v>
      </c>
      <c r="AW674" s="242"/>
      <c r="AX674" s="242"/>
      <c r="AY674" s="242"/>
      <c r="AZ674" s="145">
        <f t="shared" si="582"/>
        <v>0</v>
      </c>
      <c r="BA674" s="145">
        <f t="shared" si="583"/>
        <v>0</v>
      </c>
      <c r="BB674" s="160"/>
      <c r="BC674" s="160"/>
    </row>
    <row r="675" spans="1:55" s="161" customFormat="1" ht="31.5">
      <c r="A675" s="295" t="s">
        <v>612</v>
      </c>
      <c r="B675" s="296" t="s">
        <v>717</v>
      </c>
      <c r="C675" s="267"/>
      <c r="D675" s="199">
        <f t="shared" ref="D675:E675" si="637">D676</f>
        <v>19000</v>
      </c>
      <c r="E675" s="199">
        <f t="shared" si="637"/>
        <v>19000</v>
      </c>
      <c r="F675" s="296"/>
      <c r="G675" s="296"/>
      <c r="H675" s="171">
        <f t="shared" si="587"/>
        <v>19000</v>
      </c>
      <c r="I675" s="179">
        <f t="shared" si="587"/>
        <v>19000</v>
      </c>
      <c r="J675" s="221">
        <f t="shared" si="587"/>
        <v>0</v>
      </c>
      <c r="K675" s="199">
        <f t="shared" ref="K675:M675" si="638">K676</f>
        <v>19000</v>
      </c>
      <c r="L675" s="199">
        <f t="shared" si="638"/>
        <v>19000</v>
      </c>
      <c r="M675" s="199">
        <f t="shared" si="638"/>
        <v>0</v>
      </c>
      <c r="N675" s="199">
        <f>N676</f>
        <v>0</v>
      </c>
      <c r="O675" s="199">
        <f t="shared" ref="O675:AN675" si="639">O676</f>
        <v>0</v>
      </c>
      <c r="P675" s="199">
        <f t="shared" si="639"/>
        <v>0</v>
      </c>
      <c r="Q675" s="199">
        <f t="shared" si="639"/>
        <v>13300</v>
      </c>
      <c r="R675" s="199">
        <f t="shared" si="639"/>
        <v>13300</v>
      </c>
      <c r="S675" s="199">
        <f t="shared" si="639"/>
        <v>0</v>
      </c>
      <c r="T675" s="199">
        <f t="shared" si="639"/>
        <v>0</v>
      </c>
      <c r="U675" s="199">
        <f t="shared" si="639"/>
        <v>0</v>
      </c>
      <c r="V675" s="199">
        <f t="shared" si="639"/>
        <v>0</v>
      </c>
      <c r="W675" s="199">
        <f t="shared" si="639"/>
        <v>5700</v>
      </c>
      <c r="X675" s="199">
        <f t="shared" si="639"/>
        <v>5700</v>
      </c>
      <c r="Y675" s="199">
        <f t="shared" si="639"/>
        <v>0</v>
      </c>
      <c r="Z675" s="199">
        <f t="shared" si="639"/>
        <v>0</v>
      </c>
      <c r="AA675" s="199">
        <f t="shared" si="639"/>
        <v>0</v>
      </c>
      <c r="AB675" s="199">
        <f t="shared" si="639"/>
        <v>0</v>
      </c>
      <c r="AC675" s="199">
        <f t="shared" si="639"/>
        <v>0</v>
      </c>
      <c r="AD675" s="199">
        <f t="shared" si="639"/>
        <v>0</v>
      </c>
      <c r="AE675" s="199">
        <f t="shared" si="639"/>
        <v>0</v>
      </c>
      <c r="AF675" s="199">
        <f t="shared" si="639"/>
        <v>0</v>
      </c>
      <c r="AG675" s="199">
        <f t="shared" si="639"/>
        <v>0</v>
      </c>
      <c r="AH675" s="199">
        <f t="shared" si="639"/>
        <v>0</v>
      </c>
      <c r="AI675" s="199">
        <f t="shared" si="639"/>
        <v>0</v>
      </c>
      <c r="AJ675" s="199">
        <f t="shared" si="639"/>
        <v>0</v>
      </c>
      <c r="AK675" s="199">
        <f t="shared" si="639"/>
        <v>0</v>
      </c>
      <c r="AL675" s="199">
        <f t="shared" si="639"/>
        <v>0</v>
      </c>
      <c r="AM675" s="199">
        <f t="shared" si="639"/>
        <v>0</v>
      </c>
      <c r="AN675" s="199">
        <f t="shared" si="639"/>
        <v>0</v>
      </c>
      <c r="AO675" s="221"/>
      <c r="AP675" s="221"/>
      <c r="AQ675" s="221"/>
      <c r="AR675" s="221"/>
      <c r="AS675" s="221"/>
      <c r="AT675" s="221"/>
      <c r="AU675" s="242"/>
      <c r="AV675" s="160">
        <f t="shared" si="616"/>
        <v>0</v>
      </c>
      <c r="AW675" s="242"/>
      <c r="AX675" s="242"/>
      <c r="AY675" s="242"/>
      <c r="AZ675" s="145">
        <f t="shared" si="582"/>
        <v>0</v>
      </c>
      <c r="BA675" s="145">
        <f t="shared" si="583"/>
        <v>0</v>
      </c>
      <c r="BB675" s="160"/>
      <c r="BC675" s="160"/>
    </row>
    <row r="676" spans="1:55" s="132" customFormat="1" ht="15.75">
      <c r="A676" s="170" t="s">
        <v>674</v>
      </c>
      <c r="B676" s="158" t="s">
        <v>623</v>
      </c>
      <c r="C676" s="171"/>
      <c r="D676" s="221">
        <f>SUM(D677:D679)</f>
        <v>19000</v>
      </c>
      <c r="E676" s="221">
        <f t="shared" ref="E676" si="640">SUM(E677:E679)</f>
        <v>19000</v>
      </c>
      <c r="F676" s="158"/>
      <c r="G676" s="158"/>
      <c r="H676" s="171">
        <f t="shared" si="587"/>
        <v>19000</v>
      </c>
      <c r="I676" s="179">
        <f t="shared" si="587"/>
        <v>19000</v>
      </c>
      <c r="J676" s="221">
        <f t="shared" si="587"/>
        <v>0</v>
      </c>
      <c r="K676" s="221">
        <f t="shared" ref="K676:M676" si="641">SUM(K677:K679)</f>
        <v>19000</v>
      </c>
      <c r="L676" s="221">
        <f t="shared" si="641"/>
        <v>19000</v>
      </c>
      <c r="M676" s="221">
        <f t="shared" si="641"/>
        <v>0</v>
      </c>
      <c r="N676" s="221">
        <f>SUM(N677:N679)</f>
        <v>0</v>
      </c>
      <c r="O676" s="221">
        <f t="shared" ref="O676:AN676" si="642">SUM(O677:O679)</f>
        <v>0</v>
      </c>
      <c r="P676" s="221">
        <f t="shared" si="642"/>
        <v>0</v>
      </c>
      <c r="Q676" s="221">
        <f t="shared" si="642"/>
        <v>13300</v>
      </c>
      <c r="R676" s="221">
        <f t="shared" si="642"/>
        <v>13300</v>
      </c>
      <c r="S676" s="221">
        <f t="shared" si="642"/>
        <v>0</v>
      </c>
      <c r="T676" s="221">
        <f t="shared" si="642"/>
        <v>0</v>
      </c>
      <c r="U676" s="221">
        <f t="shared" si="642"/>
        <v>0</v>
      </c>
      <c r="V676" s="221">
        <f t="shared" si="642"/>
        <v>0</v>
      </c>
      <c r="W676" s="221">
        <f t="shared" si="642"/>
        <v>5700</v>
      </c>
      <c r="X676" s="221">
        <f t="shared" si="642"/>
        <v>5700</v>
      </c>
      <c r="Y676" s="221">
        <f t="shared" si="642"/>
        <v>0</v>
      </c>
      <c r="Z676" s="221">
        <f t="shared" si="642"/>
        <v>0</v>
      </c>
      <c r="AA676" s="221">
        <f t="shared" si="642"/>
        <v>0</v>
      </c>
      <c r="AB676" s="221">
        <f t="shared" si="642"/>
        <v>0</v>
      </c>
      <c r="AC676" s="221">
        <f t="shared" si="642"/>
        <v>0</v>
      </c>
      <c r="AD676" s="221">
        <f t="shared" si="642"/>
        <v>0</v>
      </c>
      <c r="AE676" s="221">
        <f t="shared" si="642"/>
        <v>0</v>
      </c>
      <c r="AF676" s="221">
        <f t="shared" si="642"/>
        <v>0</v>
      </c>
      <c r="AG676" s="221">
        <f t="shared" si="642"/>
        <v>0</v>
      </c>
      <c r="AH676" s="221">
        <f t="shared" si="642"/>
        <v>0</v>
      </c>
      <c r="AI676" s="221">
        <f t="shared" si="642"/>
        <v>0</v>
      </c>
      <c r="AJ676" s="221">
        <f t="shared" si="642"/>
        <v>0</v>
      </c>
      <c r="AK676" s="221">
        <f t="shared" si="642"/>
        <v>0</v>
      </c>
      <c r="AL676" s="221">
        <f t="shared" si="642"/>
        <v>0</v>
      </c>
      <c r="AM676" s="221">
        <f t="shared" si="642"/>
        <v>0</v>
      </c>
      <c r="AN676" s="221">
        <f t="shared" si="642"/>
        <v>0</v>
      </c>
      <c r="AO676" s="221"/>
      <c r="AP676" s="221"/>
      <c r="AQ676" s="221"/>
      <c r="AR676" s="221"/>
      <c r="AS676" s="221"/>
      <c r="AT676" s="221"/>
      <c r="AU676" s="222"/>
      <c r="AV676" s="131">
        <f t="shared" si="616"/>
        <v>0</v>
      </c>
      <c r="AW676" s="222"/>
      <c r="AX676" s="222"/>
      <c r="AY676" s="222"/>
      <c r="AZ676" s="145">
        <f t="shared" si="582"/>
        <v>0</v>
      </c>
      <c r="BA676" s="145">
        <f t="shared" si="583"/>
        <v>0</v>
      </c>
      <c r="BB676" s="131"/>
      <c r="BC676" s="131"/>
    </row>
    <row r="677" spans="1:55" s="218" customFormat="1" ht="31.5">
      <c r="A677" s="226" t="s">
        <v>20</v>
      </c>
      <c r="B677" s="216" t="s">
        <v>857</v>
      </c>
      <c r="C677" s="216" t="s">
        <v>858</v>
      </c>
      <c r="D677" s="217">
        <v>19000</v>
      </c>
      <c r="E677" s="217">
        <v>19000</v>
      </c>
      <c r="F677" s="216"/>
      <c r="G677" s="216"/>
      <c r="H677" s="217">
        <f>K677+N677</f>
        <v>19000</v>
      </c>
      <c r="I677" s="276">
        <f t="shared" si="587"/>
        <v>19000</v>
      </c>
      <c r="J677" s="275">
        <f t="shared" si="587"/>
        <v>0</v>
      </c>
      <c r="K677" s="230">
        <f>L677+M677</f>
        <v>19000</v>
      </c>
      <c r="L677" s="230">
        <v>19000</v>
      </c>
      <c r="M677" s="216"/>
      <c r="N677" s="230"/>
      <c r="O677" s="230"/>
      <c r="P677" s="230"/>
      <c r="Q677" s="230">
        <f>70%*I677</f>
        <v>13300</v>
      </c>
      <c r="R677" s="230">
        <f>Q677</f>
        <v>13300</v>
      </c>
      <c r="S677" s="230"/>
      <c r="T677" s="230"/>
      <c r="U677" s="230"/>
      <c r="V677" s="230"/>
      <c r="W677" s="230">
        <f>I677-Q677</f>
        <v>5700</v>
      </c>
      <c r="X677" s="230">
        <f>W677</f>
        <v>5700</v>
      </c>
      <c r="Y677" s="230"/>
      <c r="Z677" s="230"/>
      <c r="AA677" s="230"/>
      <c r="AB677" s="230"/>
      <c r="AC677" s="217">
        <f>I677-Q677-W677</f>
        <v>0</v>
      </c>
      <c r="AD677" s="217"/>
      <c r="AE677" s="217"/>
      <c r="AF677" s="230"/>
      <c r="AG677" s="230"/>
      <c r="AH677" s="230"/>
      <c r="AI677" s="230">
        <f>I677-Q677-W677-AC677</f>
        <v>0</v>
      </c>
      <c r="AJ677" s="230"/>
      <c r="AK677" s="230"/>
      <c r="AL677" s="230"/>
      <c r="AM677" s="230"/>
      <c r="AN677" s="230"/>
      <c r="AO677" s="230"/>
      <c r="AP677" s="230"/>
      <c r="AQ677" s="230"/>
      <c r="AR677" s="230"/>
      <c r="AS677" s="230"/>
      <c r="AT677" s="230"/>
      <c r="AU677" s="219"/>
      <c r="AV677" s="218">
        <f t="shared" si="616"/>
        <v>0</v>
      </c>
      <c r="AW677" s="219"/>
      <c r="AX677" s="219"/>
      <c r="AY677" s="219"/>
      <c r="AZ677" s="220">
        <f t="shared" si="582"/>
        <v>0</v>
      </c>
      <c r="BA677" s="220">
        <f t="shared" si="583"/>
        <v>0</v>
      </c>
    </row>
    <row r="678" spans="1:55" s="132" customFormat="1" ht="31.5">
      <c r="A678" s="240" t="s">
        <v>48</v>
      </c>
      <c r="B678" s="166" t="s">
        <v>706</v>
      </c>
      <c r="C678" s="155"/>
      <c r="D678" s="155">
        <v>0</v>
      </c>
      <c r="E678" s="155">
        <v>0</v>
      </c>
      <c r="F678" s="166"/>
      <c r="G678" s="166"/>
      <c r="H678" s="155">
        <f t="shared" si="587"/>
        <v>0</v>
      </c>
      <c r="I678" s="180">
        <f t="shared" si="587"/>
        <v>0</v>
      </c>
      <c r="J678" s="221">
        <f t="shared" si="587"/>
        <v>0</v>
      </c>
      <c r="K678" s="166"/>
      <c r="L678" s="166"/>
      <c r="M678" s="166"/>
      <c r="N678" s="236">
        <f>O678+P678</f>
        <v>0</v>
      </c>
      <c r="O678" s="236"/>
      <c r="P678" s="236"/>
      <c r="Q678" s="236"/>
      <c r="R678" s="236"/>
      <c r="S678" s="236"/>
      <c r="T678" s="236"/>
      <c r="U678" s="236"/>
      <c r="V678" s="236"/>
      <c r="W678" s="236"/>
      <c r="X678" s="236"/>
      <c r="Y678" s="236"/>
      <c r="Z678" s="236"/>
      <c r="AA678" s="236"/>
      <c r="AB678" s="236"/>
      <c r="AC678" s="155">
        <f>O678-Q678-W678</f>
        <v>0</v>
      </c>
      <c r="AD678" s="155"/>
      <c r="AE678" s="155"/>
      <c r="AF678" s="236"/>
      <c r="AG678" s="236"/>
      <c r="AH678" s="236"/>
      <c r="AI678" s="236">
        <f>O678-Q678-W678-AC678</f>
        <v>0</v>
      </c>
      <c r="AJ678" s="236"/>
      <c r="AK678" s="236"/>
      <c r="AL678" s="236"/>
      <c r="AM678" s="236"/>
      <c r="AN678" s="236"/>
      <c r="AO678" s="236"/>
      <c r="AP678" s="236"/>
      <c r="AQ678" s="236"/>
      <c r="AR678" s="236"/>
      <c r="AS678" s="236"/>
      <c r="AT678" s="236"/>
      <c r="AU678" s="222"/>
      <c r="AV678" s="131">
        <f t="shared" si="616"/>
        <v>0</v>
      </c>
      <c r="AW678" s="222"/>
      <c r="AX678" s="222"/>
      <c r="AY678" s="222"/>
      <c r="AZ678" s="145">
        <f t="shared" si="582"/>
        <v>0</v>
      </c>
      <c r="BA678" s="145">
        <f t="shared" si="583"/>
        <v>0</v>
      </c>
      <c r="BB678" s="131"/>
      <c r="BC678" s="131"/>
    </row>
    <row r="679" spans="1:55" s="132" customFormat="1" ht="31.5">
      <c r="A679" s="240" t="s">
        <v>49</v>
      </c>
      <c r="B679" s="166" t="s">
        <v>859</v>
      </c>
      <c r="C679" s="155"/>
      <c r="D679" s="155">
        <v>0</v>
      </c>
      <c r="E679" s="155">
        <v>0</v>
      </c>
      <c r="F679" s="166"/>
      <c r="G679" s="166"/>
      <c r="H679" s="155"/>
      <c r="I679" s="180">
        <f t="shared" si="587"/>
        <v>0</v>
      </c>
      <c r="J679" s="221">
        <f t="shared" si="587"/>
        <v>0</v>
      </c>
      <c r="K679" s="166"/>
      <c r="L679" s="166"/>
      <c r="M679" s="166"/>
      <c r="N679" s="236"/>
      <c r="O679" s="157"/>
      <c r="P679" s="236"/>
      <c r="Q679" s="236"/>
      <c r="R679" s="236"/>
      <c r="S679" s="236"/>
      <c r="T679" s="236"/>
      <c r="U679" s="236"/>
      <c r="V679" s="236"/>
      <c r="W679" s="236"/>
      <c r="X679" s="236"/>
      <c r="Y679" s="236"/>
      <c r="Z679" s="236"/>
      <c r="AA679" s="236"/>
      <c r="AB679" s="236"/>
      <c r="AC679" s="155">
        <f>O679-Q679-W679</f>
        <v>0</v>
      </c>
      <c r="AD679" s="155"/>
      <c r="AE679" s="155"/>
      <c r="AF679" s="236"/>
      <c r="AG679" s="236"/>
      <c r="AH679" s="236"/>
      <c r="AI679" s="236">
        <f>O679-Q679-W679-AC679</f>
        <v>0</v>
      </c>
      <c r="AJ679" s="236"/>
      <c r="AK679" s="236"/>
      <c r="AL679" s="236"/>
      <c r="AM679" s="236"/>
      <c r="AN679" s="236"/>
      <c r="AO679" s="236"/>
      <c r="AP679" s="236"/>
      <c r="AQ679" s="236"/>
      <c r="AR679" s="236"/>
      <c r="AS679" s="236"/>
      <c r="AT679" s="236"/>
      <c r="AU679" s="222"/>
      <c r="AV679" s="131">
        <f t="shared" si="616"/>
        <v>0</v>
      </c>
      <c r="AW679" s="222"/>
      <c r="AX679" s="222"/>
      <c r="AY679" s="222"/>
      <c r="AZ679" s="145">
        <f t="shared" ref="AZ679:AZ742" si="643">H679-K679-N679</f>
        <v>0</v>
      </c>
      <c r="BA679" s="145">
        <f t="shared" ref="BA679:BA742" si="644">L679-R679-X679-AD679-AJ679</f>
        <v>0</v>
      </c>
      <c r="BB679" s="131"/>
      <c r="BC679" s="131"/>
    </row>
    <row r="680" spans="1:55" s="257" customFormat="1" ht="63">
      <c r="A680" s="250" t="s">
        <v>86</v>
      </c>
      <c r="B680" s="251" t="s">
        <v>711</v>
      </c>
      <c r="C680" s="252"/>
      <c r="D680" s="252">
        <v>0</v>
      </c>
      <c r="E680" s="252">
        <v>0</v>
      </c>
      <c r="F680" s="251"/>
      <c r="G680" s="251"/>
      <c r="H680" s="252">
        <f t="shared" ref="H680:J744" si="645">K680+N680</f>
        <v>0</v>
      </c>
      <c r="I680" s="254">
        <f t="shared" si="587"/>
        <v>0</v>
      </c>
      <c r="J680" s="254">
        <f t="shared" si="587"/>
        <v>0</v>
      </c>
      <c r="K680" s="253"/>
      <c r="L680" s="253"/>
      <c r="M680" s="253"/>
      <c r="N680" s="253">
        <v>0</v>
      </c>
      <c r="O680" s="253">
        <v>0</v>
      </c>
      <c r="P680" s="253">
        <v>0</v>
      </c>
      <c r="Q680" s="253"/>
      <c r="R680" s="253"/>
      <c r="S680" s="253"/>
      <c r="T680" s="253"/>
      <c r="U680" s="253"/>
      <c r="V680" s="253"/>
      <c r="W680" s="253"/>
      <c r="X680" s="253"/>
      <c r="Y680" s="253"/>
      <c r="Z680" s="253"/>
      <c r="AA680" s="253"/>
      <c r="AB680" s="253"/>
      <c r="AC680" s="253">
        <f>O680-Q680-W680</f>
        <v>0</v>
      </c>
      <c r="AD680" s="253"/>
      <c r="AE680" s="253"/>
      <c r="AF680" s="253"/>
      <c r="AG680" s="253"/>
      <c r="AH680" s="253"/>
      <c r="AI680" s="253">
        <f>O680-W680-AC680</f>
        <v>0</v>
      </c>
      <c r="AJ680" s="253"/>
      <c r="AK680" s="253"/>
      <c r="AL680" s="253"/>
      <c r="AM680" s="253"/>
      <c r="AN680" s="253"/>
      <c r="AO680" s="253"/>
      <c r="AP680" s="253"/>
      <c r="AQ680" s="253"/>
      <c r="AR680" s="253"/>
      <c r="AS680" s="253"/>
      <c r="AT680" s="253"/>
      <c r="AU680" s="255"/>
      <c r="AV680" s="256">
        <f t="shared" si="616"/>
        <v>0</v>
      </c>
      <c r="AW680" s="255"/>
      <c r="AX680" s="255"/>
      <c r="AY680" s="255"/>
      <c r="AZ680" s="145">
        <f t="shared" si="643"/>
        <v>0</v>
      </c>
      <c r="BA680" s="145">
        <f t="shared" si="644"/>
        <v>0</v>
      </c>
      <c r="BB680" s="256"/>
      <c r="BC680" s="256"/>
    </row>
    <row r="681" spans="1:55" s="257" customFormat="1" ht="47.25">
      <c r="A681" s="250" t="s">
        <v>93</v>
      </c>
      <c r="B681" s="251" t="s">
        <v>860</v>
      </c>
      <c r="C681" s="252"/>
      <c r="D681" s="252">
        <f>H681</f>
        <v>6893.1049999999996</v>
      </c>
      <c r="E681" s="252"/>
      <c r="F681" s="251"/>
      <c r="G681" s="251"/>
      <c r="H681" s="252">
        <f>K681+N681</f>
        <v>6893.1049999999996</v>
      </c>
      <c r="I681" s="254"/>
      <c r="J681" s="254">
        <f>M681+P681</f>
        <v>6893.1049999999996</v>
      </c>
      <c r="K681" s="253"/>
      <c r="L681" s="253"/>
      <c r="M681" s="253"/>
      <c r="N681" s="253">
        <f>O681+P681</f>
        <v>6893.1049999999996</v>
      </c>
      <c r="O681" s="253"/>
      <c r="P681" s="253">
        <f>5%*O567</f>
        <v>6893.1049999999996</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78" t="s">
        <v>861</v>
      </c>
      <c r="AV681" s="256"/>
      <c r="AW681" s="255"/>
      <c r="AX681" s="255"/>
      <c r="AY681" s="255"/>
      <c r="AZ681" s="145">
        <f t="shared" si="643"/>
        <v>0</v>
      </c>
      <c r="BA681" s="145">
        <f t="shared" si="644"/>
        <v>0</v>
      </c>
      <c r="BB681" s="256"/>
      <c r="BC681" s="256"/>
    </row>
    <row r="682" spans="1:55" s="249" customFormat="1" ht="15.75">
      <c r="A682" s="315" t="s">
        <v>862</v>
      </c>
      <c r="B682" s="316" t="s">
        <v>863</v>
      </c>
      <c r="C682" s="225"/>
      <c r="D682" s="206">
        <f>D683+D690+D696+D760+D775+D776+D695+D773+D777</f>
        <v>382767.85485</v>
      </c>
      <c r="E682" s="206">
        <f t="shared" ref="E682:G682" si="646">E683+E690+E696+E760+E775+E776+E695+E773+E777</f>
        <v>347320.06400000001</v>
      </c>
      <c r="F682" s="206">
        <f t="shared" si="646"/>
        <v>3947.3059999999996</v>
      </c>
      <c r="G682" s="206">
        <f t="shared" si="646"/>
        <v>3610.42</v>
      </c>
      <c r="H682" s="206">
        <f>H683+H690+H696+H760+H775+H776+H695+H773+H777</f>
        <v>330804.95185000001</v>
      </c>
      <c r="I682" s="206">
        <f>I683+I690+I696+I760+I775+I776+I695+I773+I882+I777</f>
        <v>318230.09700000001</v>
      </c>
      <c r="J682" s="206">
        <f>J683+J690+J696+J760+J775+J776+J695+J773+J777</f>
        <v>12574.854850000002</v>
      </c>
      <c r="K682" s="206">
        <f t="shared" ref="K682:P682" si="647">K683+K690+K696+K760+K775+K776+K695+K773+K777</f>
        <v>66733</v>
      </c>
      <c r="L682" s="206">
        <f t="shared" si="647"/>
        <v>66733</v>
      </c>
      <c r="M682" s="206">
        <f t="shared" si="647"/>
        <v>0</v>
      </c>
      <c r="N682" s="206">
        <f t="shared" si="647"/>
        <v>264071.95185000001</v>
      </c>
      <c r="O682" s="206">
        <f t="shared" si="647"/>
        <v>251497.09700000001</v>
      </c>
      <c r="P682" s="206">
        <f t="shared" si="647"/>
        <v>12574.854850000002</v>
      </c>
      <c r="Q682" s="206">
        <f>Q683+Q690+Q696+Q760+Q775+Q776+Q695+Q773</f>
        <v>1257.1469999999999</v>
      </c>
      <c r="R682" s="206">
        <f t="shared" ref="R682:AT682" si="648">R683+R690+R696+R760+R775+R776+R695+R773</f>
        <v>0</v>
      </c>
      <c r="S682" s="206">
        <f t="shared" si="648"/>
        <v>1257.1469999999999</v>
      </c>
      <c r="T682" s="206">
        <f t="shared" si="648"/>
        <v>0</v>
      </c>
      <c r="U682" s="206">
        <f t="shared" si="648"/>
        <v>0</v>
      </c>
      <c r="V682" s="206">
        <f t="shared" si="648"/>
        <v>0</v>
      </c>
      <c r="W682" s="206">
        <f t="shared" si="648"/>
        <v>99375</v>
      </c>
      <c r="X682" s="206">
        <f t="shared" si="648"/>
        <v>22000</v>
      </c>
      <c r="Y682" s="206">
        <f t="shared" si="648"/>
        <v>77375</v>
      </c>
      <c r="Z682" s="206">
        <f t="shared" si="648"/>
        <v>0</v>
      </c>
      <c r="AA682" s="206">
        <f t="shared" si="648"/>
        <v>0</v>
      </c>
      <c r="AB682" s="206">
        <f t="shared" si="648"/>
        <v>0</v>
      </c>
      <c r="AC682" s="206">
        <f t="shared" si="648"/>
        <v>121436</v>
      </c>
      <c r="AD682" s="206">
        <f t="shared" si="648"/>
        <v>23000</v>
      </c>
      <c r="AE682" s="206">
        <f t="shared" si="648"/>
        <v>98436</v>
      </c>
      <c r="AF682" s="206">
        <f t="shared" si="648"/>
        <v>0</v>
      </c>
      <c r="AG682" s="206">
        <f t="shared" si="648"/>
        <v>0</v>
      </c>
      <c r="AH682" s="206">
        <f t="shared" si="648"/>
        <v>0</v>
      </c>
      <c r="AI682" s="206">
        <f t="shared" si="648"/>
        <v>96161.95</v>
      </c>
      <c r="AJ682" s="206">
        <f t="shared" si="648"/>
        <v>21733</v>
      </c>
      <c r="AK682" s="206">
        <f t="shared" si="648"/>
        <v>74428.95</v>
      </c>
      <c r="AL682" s="206">
        <f t="shared" si="648"/>
        <v>0</v>
      </c>
      <c r="AM682" s="206">
        <f t="shared" si="648"/>
        <v>0</v>
      </c>
      <c r="AN682" s="206">
        <f t="shared" si="648"/>
        <v>0</v>
      </c>
      <c r="AO682" s="206">
        <f t="shared" si="648"/>
        <v>0</v>
      </c>
      <c r="AP682" s="206">
        <f t="shared" si="648"/>
        <v>0</v>
      </c>
      <c r="AQ682" s="206">
        <f t="shared" si="648"/>
        <v>0</v>
      </c>
      <c r="AR682" s="206">
        <f t="shared" si="648"/>
        <v>0</v>
      </c>
      <c r="AS682" s="206">
        <f t="shared" si="648"/>
        <v>0</v>
      </c>
      <c r="AT682" s="206">
        <f t="shared" si="648"/>
        <v>0</v>
      </c>
      <c r="AU682" s="205"/>
      <c r="AV682" s="248">
        <f t="shared" ref="AV682:AV745" si="649">I682-L682-O682</f>
        <v>0</v>
      </c>
      <c r="AW682" s="205"/>
      <c r="AX682" s="205"/>
      <c r="AY682" s="205"/>
      <c r="AZ682" s="145">
        <f t="shared" si="643"/>
        <v>0</v>
      </c>
      <c r="BA682" s="145">
        <f t="shared" si="644"/>
        <v>0</v>
      </c>
      <c r="BB682" s="248"/>
      <c r="BC682" s="248"/>
    </row>
    <row r="683" spans="1:55" s="257" customFormat="1" ht="31.5">
      <c r="A683" s="250" t="s">
        <v>18</v>
      </c>
      <c r="B683" s="251" t="s">
        <v>715</v>
      </c>
      <c r="C683" s="252"/>
      <c r="D683" s="253">
        <f t="shared" ref="D683:E683" si="650">D684+D689</f>
        <v>14802</v>
      </c>
      <c r="E683" s="253">
        <f t="shared" si="650"/>
        <v>14062</v>
      </c>
      <c r="F683" s="251"/>
      <c r="G683" s="251"/>
      <c r="H683" s="252">
        <f t="shared" si="645"/>
        <v>14062</v>
      </c>
      <c r="I683" s="254">
        <f t="shared" si="587"/>
        <v>14062</v>
      </c>
      <c r="J683" s="254">
        <f t="shared" si="587"/>
        <v>0</v>
      </c>
      <c r="K683" s="253">
        <f t="shared" ref="K683:AU683" si="651">K684+K689</f>
        <v>0</v>
      </c>
      <c r="L683" s="253">
        <f t="shared" si="651"/>
        <v>0</v>
      </c>
      <c r="M683" s="253">
        <f t="shared" si="651"/>
        <v>0</v>
      </c>
      <c r="N683" s="253">
        <f t="shared" si="651"/>
        <v>14062</v>
      </c>
      <c r="O683" s="253">
        <f t="shared" si="651"/>
        <v>14062</v>
      </c>
      <c r="P683" s="253">
        <f t="shared" si="651"/>
        <v>0</v>
      </c>
      <c r="Q683" s="253">
        <f t="shared" si="651"/>
        <v>0</v>
      </c>
      <c r="R683" s="253">
        <f t="shared" si="651"/>
        <v>0</v>
      </c>
      <c r="S683" s="253">
        <f t="shared" si="651"/>
        <v>0</v>
      </c>
      <c r="T683" s="253">
        <f t="shared" si="651"/>
        <v>0</v>
      </c>
      <c r="U683" s="253">
        <f t="shared" si="651"/>
        <v>0</v>
      </c>
      <c r="V683" s="253">
        <f t="shared" si="651"/>
        <v>0</v>
      </c>
      <c r="W683" s="253">
        <f t="shared" si="651"/>
        <v>6000</v>
      </c>
      <c r="X683" s="253">
        <f t="shared" si="651"/>
        <v>0</v>
      </c>
      <c r="Y683" s="253">
        <f t="shared" si="651"/>
        <v>6000</v>
      </c>
      <c r="Z683" s="253">
        <f t="shared" si="651"/>
        <v>0</v>
      </c>
      <c r="AA683" s="253">
        <f t="shared" si="651"/>
        <v>0</v>
      </c>
      <c r="AB683" s="253">
        <f t="shared" si="651"/>
        <v>0</v>
      </c>
      <c r="AC683" s="253">
        <f t="shared" si="651"/>
        <v>5885</v>
      </c>
      <c r="AD683" s="253">
        <f t="shared" si="651"/>
        <v>0</v>
      </c>
      <c r="AE683" s="253">
        <f t="shared" si="651"/>
        <v>5885</v>
      </c>
      <c r="AF683" s="253">
        <f t="shared" si="651"/>
        <v>0</v>
      </c>
      <c r="AG683" s="253">
        <f t="shared" si="651"/>
        <v>0</v>
      </c>
      <c r="AH683" s="253">
        <f t="shared" si="651"/>
        <v>0</v>
      </c>
      <c r="AI683" s="253">
        <f t="shared" si="651"/>
        <v>2177</v>
      </c>
      <c r="AJ683" s="253">
        <f t="shared" si="651"/>
        <v>0</v>
      </c>
      <c r="AK683" s="253">
        <f t="shared" si="651"/>
        <v>2177</v>
      </c>
      <c r="AL683" s="253">
        <f t="shared" si="651"/>
        <v>0</v>
      </c>
      <c r="AM683" s="253">
        <f t="shared" si="651"/>
        <v>0</v>
      </c>
      <c r="AN683" s="253">
        <f t="shared" si="651"/>
        <v>0</v>
      </c>
      <c r="AO683" s="253">
        <f t="shared" si="651"/>
        <v>0</v>
      </c>
      <c r="AP683" s="253">
        <f t="shared" si="651"/>
        <v>0</v>
      </c>
      <c r="AQ683" s="253">
        <f t="shared" si="651"/>
        <v>0</v>
      </c>
      <c r="AR683" s="253">
        <f t="shared" si="651"/>
        <v>0</v>
      </c>
      <c r="AS683" s="253">
        <f t="shared" si="651"/>
        <v>0</v>
      </c>
      <c r="AT683" s="253">
        <f t="shared" si="651"/>
        <v>0</v>
      </c>
      <c r="AU683" s="255">
        <f t="shared" si="651"/>
        <v>0</v>
      </c>
      <c r="AV683" s="256">
        <f t="shared" si="649"/>
        <v>0</v>
      </c>
      <c r="AW683" s="255"/>
      <c r="AX683" s="255"/>
      <c r="AY683" s="255"/>
      <c r="AZ683" s="145">
        <f t="shared" si="643"/>
        <v>0</v>
      </c>
      <c r="BA683" s="145">
        <f t="shared" si="644"/>
        <v>0</v>
      </c>
      <c r="BB683" s="256"/>
      <c r="BC683" s="256"/>
    </row>
    <row r="684" spans="1:55" s="161" customFormat="1" ht="15.75">
      <c r="A684" s="170" t="s">
        <v>612</v>
      </c>
      <c r="B684" s="158" t="s">
        <v>716</v>
      </c>
      <c r="C684" s="171"/>
      <c r="D684" s="221">
        <f>D685+D686</f>
        <v>7247</v>
      </c>
      <c r="E684" s="221">
        <f>E685+E686</f>
        <v>6885</v>
      </c>
      <c r="F684" s="158"/>
      <c r="G684" s="158"/>
      <c r="H684" s="171">
        <f t="shared" si="645"/>
        <v>6885</v>
      </c>
      <c r="I684" s="179">
        <f t="shared" si="645"/>
        <v>6885</v>
      </c>
      <c r="J684" s="221">
        <f t="shared" si="645"/>
        <v>0</v>
      </c>
      <c r="K684" s="221">
        <f t="shared" ref="K684:M684" si="652">K685+K686</f>
        <v>0</v>
      </c>
      <c r="L684" s="221">
        <f t="shared" si="652"/>
        <v>0</v>
      </c>
      <c r="M684" s="221">
        <f t="shared" si="652"/>
        <v>0</v>
      </c>
      <c r="N684" s="221">
        <f>N685+N686</f>
        <v>6885</v>
      </c>
      <c r="O684" s="221">
        <f t="shared" ref="O684:AT684" si="653">O685+O686</f>
        <v>6885</v>
      </c>
      <c r="P684" s="221">
        <f t="shared" si="653"/>
        <v>0</v>
      </c>
      <c r="Q684" s="221">
        <f t="shared" si="653"/>
        <v>0</v>
      </c>
      <c r="R684" s="221">
        <f t="shared" si="653"/>
        <v>0</v>
      </c>
      <c r="S684" s="221">
        <f t="shared" si="653"/>
        <v>0</v>
      </c>
      <c r="T684" s="221">
        <f t="shared" si="653"/>
        <v>0</v>
      </c>
      <c r="U684" s="221">
        <f t="shared" si="653"/>
        <v>0</v>
      </c>
      <c r="V684" s="221">
        <f t="shared" si="653"/>
        <v>0</v>
      </c>
      <c r="W684" s="221">
        <f t="shared" si="653"/>
        <v>3500</v>
      </c>
      <c r="X684" s="221">
        <f t="shared" si="653"/>
        <v>0</v>
      </c>
      <c r="Y684" s="221">
        <f t="shared" si="653"/>
        <v>3500</v>
      </c>
      <c r="Z684" s="221">
        <f t="shared" si="653"/>
        <v>0</v>
      </c>
      <c r="AA684" s="221">
        <f t="shared" si="653"/>
        <v>0</v>
      </c>
      <c r="AB684" s="221">
        <f t="shared" si="653"/>
        <v>0</v>
      </c>
      <c r="AC684" s="221">
        <f t="shared" si="653"/>
        <v>3385</v>
      </c>
      <c r="AD684" s="221">
        <f t="shared" si="653"/>
        <v>0</v>
      </c>
      <c r="AE684" s="221">
        <f t="shared" si="653"/>
        <v>3385</v>
      </c>
      <c r="AF684" s="221">
        <f t="shared" si="653"/>
        <v>0</v>
      </c>
      <c r="AG684" s="221">
        <f t="shared" si="653"/>
        <v>0</v>
      </c>
      <c r="AH684" s="221">
        <f t="shared" si="653"/>
        <v>0</v>
      </c>
      <c r="AI684" s="221">
        <f t="shared" si="653"/>
        <v>0</v>
      </c>
      <c r="AJ684" s="221">
        <f t="shared" si="653"/>
        <v>0</v>
      </c>
      <c r="AK684" s="221">
        <f t="shared" si="653"/>
        <v>0</v>
      </c>
      <c r="AL684" s="221">
        <f t="shared" si="653"/>
        <v>0</v>
      </c>
      <c r="AM684" s="221">
        <f t="shared" si="653"/>
        <v>0</v>
      </c>
      <c r="AN684" s="221">
        <f t="shared" si="653"/>
        <v>0</v>
      </c>
      <c r="AO684" s="221">
        <f t="shared" si="653"/>
        <v>0</v>
      </c>
      <c r="AP684" s="221">
        <f t="shared" si="653"/>
        <v>0</v>
      </c>
      <c r="AQ684" s="221">
        <f t="shared" si="653"/>
        <v>0</v>
      </c>
      <c r="AR684" s="221">
        <f t="shared" si="653"/>
        <v>0</v>
      </c>
      <c r="AS684" s="221">
        <f t="shared" si="653"/>
        <v>0</v>
      </c>
      <c r="AT684" s="221">
        <f t="shared" si="653"/>
        <v>0</v>
      </c>
      <c r="AU684" s="221">
        <f t="shared" ref="AU684" si="654">SUM(AU687:AU688)</f>
        <v>0</v>
      </c>
      <c r="AV684" s="160">
        <f t="shared" si="649"/>
        <v>0</v>
      </c>
      <c r="AW684" s="242"/>
      <c r="AX684" s="242"/>
      <c r="AY684" s="242"/>
      <c r="AZ684" s="145">
        <f t="shared" si="643"/>
        <v>0</v>
      </c>
      <c r="BA684" s="145">
        <f t="shared" si="644"/>
        <v>0</v>
      </c>
      <c r="BB684" s="160"/>
      <c r="BC684" s="160"/>
    </row>
    <row r="685" spans="1:55" s="161" customFormat="1" ht="31.5">
      <c r="A685" s="170" t="s">
        <v>864</v>
      </c>
      <c r="B685" s="158" t="s">
        <v>717</v>
      </c>
      <c r="C685" s="171"/>
      <c r="D685" s="171">
        <v>0</v>
      </c>
      <c r="E685" s="171">
        <v>0</v>
      </c>
      <c r="F685" s="158"/>
      <c r="G685" s="158"/>
      <c r="H685" s="171">
        <f t="shared" si="645"/>
        <v>0</v>
      </c>
      <c r="I685" s="179">
        <f t="shared" si="645"/>
        <v>0</v>
      </c>
      <c r="J685" s="221">
        <f t="shared" si="645"/>
        <v>0</v>
      </c>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c r="AS685" s="221"/>
      <c r="AT685" s="221"/>
      <c r="AU685" s="221"/>
      <c r="AV685" s="160">
        <f t="shared" si="649"/>
        <v>0</v>
      </c>
      <c r="AW685" s="242"/>
      <c r="AX685" s="242"/>
      <c r="AY685" s="242"/>
      <c r="AZ685" s="145">
        <f t="shared" si="643"/>
        <v>0</v>
      </c>
      <c r="BA685" s="145">
        <f t="shared" si="644"/>
        <v>0</v>
      </c>
      <c r="BB685" s="160"/>
      <c r="BC685" s="160"/>
    </row>
    <row r="686" spans="1:55" s="161" customFormat="1" ht="15.75">
      <c r="A686" s="170" t="s">
        <v>796</v>
      </c>
      <c r="B686" s="158" t="s">
        <v>616</v>
      </c>
      <c r="C686" s="171"/>
      <c r="D686" s="221">
        <f>SUM(D687:D688)</f>
        <v>7247</v>
      </c>
      <c r="E686" s="221">
        <f>SUM(E687:E688)</f>
        <v>6885</v>
      </c>
      <c r="F686" s="158"/>
      <c r="G686" s="158"/>
      <c r="H686" s="171">
        <f>K686+N686</f>
        <v>6885</v>
      </c>
      <c r="I686" s="179">
        <f t="shared" si="645"/>
        <v>6885</v>
      </c>
      <c r="J686" s="221">
        <f t="shared" si="645"/>
        <v>0</v>
      </c>
      <c r="K686" s="221">
        <f t="shared" ref="K686:M686" si="655">SUM(K687:K688)</f>
        <v>0</v>
      </c>
      <c r="L686" s="221">
        <f t="shared" si="655"/>
        <v>0</v>
      </c>
      <c r="M686" s="221">
        <f t="shared" si="655"/>
        <v>0</v>
      </c>
      <c r="N686" s="221">
        <f>SUM(N687:N688)</f>
        <v>6885</v>
      </c>
      <c r="O686" s="221">
        <f t="shared" ref="O686:AU686" si="656">SUM(O687:O688)</f>
        <v>6885</v>
      </c>
      <c r="P686" s="221">
        <f t="shared" si="656"/>
        <v>0</v>
      </c>
      <c r="Q686" s="221">
        <f t="shared" si="656"/>
        <v>0</v>
      </c>
      <c r="R686" s="221">
        <f t="shared" si="656"/>
        <v>0</v>
      </c>
      <c r="S686" s="221">
        <f t="shared" si="656"/>
        <v>0</v>
      </c>
      <c r="T686" s="221">
        <f t="shared" si="656"/>
        <v>0</v>
      </c>
      <c r="U686" s="221">
        <f t="shared" si="656"/>
        <v>0</v>
      </c>
      <c r="V686" s="221">
        <f t="shared" si="656"/>
        <v>0</v>
      </c>
      <c r="W686" s="221">
        <f t="shared" si="656"/>
        <v>3500</v>
      </c>
      <c r="X686" s="221">
        <f t="shared" si="656"/>
        <v>0</v>
      </c>
      <c r="Y686" s="221">
        <f t="shared" si="656"/>
        <v>3500</v>
      </c>
      <c r="Z686" s="221">
        <f t="shared" si="656"/>
        <v>0</v>
      </c>
      <c r="AA686" s="221">
        <f t="shared" si="656"/>
        <v>0</v>
      </c>
      <c r="AB686" s="221">
        <f t="shared" si="656"/>
        <v>0</v>
      </c>
      <c r="AC686" s="221">
        <f t="shared" si="656"/>
        <v>3385</v>
      </c>
      <c r="AD686" s="221">
        <f t="shared" si="656"/>
        <v>0</v>
      </c>
      <c r="AE686" s="221">
        <f t="shared" si="656"/>
        <v>3385</v>
      </c>
      <c r="AF686" s="221">
        <f t="shared" si="656"/>
        <v>0</v>
      </c>
      <c r="AG686" s="221">
        <f t="shared" si="656"/>
        <v>0</v>
      </c>
      <c r="AH686" s="221">
        <f t="shared" si="656"/>
        <v>0</v>
      </c>
      <c r="AI686" s="221">
        <f t="shared" si="656"/>
        <v>0</v>
      </c>
      <c r="AJ686" s="221">
        <f t="shared" si="656"/>
        <v>0</v>
      </c>
      <c r="AK686" s="221">
        <f t="shared" si="656"/>
        <v>0</v>
      </c>
      <c r="AL686" s="221">
        <f t="shared" si="656"/>
        <v>0</v>
      </c>
      <c r="AM686" s="221">
        <f t="shared" si="656"/>
        <v>0</v>
      </c>
      <c r="AN686" s="221">
        <f t="shared" si="656"/>
        <v>0</v>
      </c>
      <c r="AO686" s="221">
        <f t="shared" si="656"/>
        <v>0</v>
      </c>
      <c r="AP686" s="221">
        <f t="shared" si="656"/>
        <v>0</v>
      </c>
      <c r="AQ686" s="221">
        <f t="shared" si="656"/>
        <v>0</v>
      </c>
      <c r="AR686" s="221">
        <f t="shared" si="656"/>
        <v>0</v>
      </c>
      <c r="AS686" s="221">
        <f t="shared" si="656"/>
        <v>0</v>
      </c>
      <c r="AT686" s="221">
        <f t="shared" si="656"/>
        <v>0</v>
      </c>
      <c r="AU686" s="221">
        <f t="shared" si="656"/>
        <v>0</v>
      </c>
      <c r="AV686" s="160">
        <f t="shared" si="649"/>
        <v>0</v>
      </c>
      <c r="AW686" s="242"/>
      <c r="AX686" s="242"/>
      <c r="AY686" s="242"/>
      <c r="AZ686" s="145">
        <f t="shared" si="643"/>
        <v>0</v>
      </c>
      <c r="BA686" s="145">
        <f t="shared" si="644"/>
        <v>0</v>
      </c>
      <c r="BB686" s="160"/>
      <c r="BC686" s="160"/>
    </row>
    <row r="687" spans="1:55" s="325" customFormat="1" ht="15.75">
      <c r="A687" s="317">
        <v>1</v>
      </c>
      <c r="B687" s="318" t="s">
        <v>865</v>
      </c>
      <c r="C687" s="319"/>
      <c r="D687" s="319">
        <v>2900</v>
      </c>
      <c r="E687" s="319">
        <v>2755</v>
      </c>
      <c r="F687" s="318"/>
      <c r="G687" s="318"/>
      <c r="H687" s="155">
        <f t="shared" si="645"/>
        <v>2755</v>
      </c>
      <c r="I687" s="180">
        <f t="shared" si="645"/>
        <v>2755</v>
      </c>
      <c r="J687" s="221">
        <f t="shared" si="645"/>
        <v>0</v>
      </c>
      <c r="K687" s="318"/>
      <c r="L687" s="318"/>
      <c r="M687" s="318"/>
      <c r="N687" s="320">
        <f>O687+P687</f>
        <v>2755</v>
      </c>
      <c r="O687" s="321">
        <v>2755</v>
      </c>
      <c r="P687" s="322"/>
      <c r="Q687" s="269"/>
      <c r="R687" s="269"/>
      <c r="S687" s="269"/>
      <c r="T687" s="322"/>
      <c r="U687" s="322"/>
      <c r="V687" s="322"/>
      <c r="W687" s="269">
        <v>1000</v>
      </c>
      <c r="X687" s="269"/>
      <c r="Y687" s="269">
        <f>W687</f>
        <v>1000</v>
      </c>
      <c r="Z687" s="322"/>
      <c r="AA687" s="322"/>
      <c r="AB687" s="322"/>
      <c r="AC687" s="155">
        <f>I687-Q687-W687</f>
        <v>1755</v>
      </c>
      <c r="AD687" s="155"/>
      <c r="AE687" s="155">
        <f>AC687</f>
        <v>1755</v>
      </c>
      <c r="AF687" s="322"/>
      <c r="AG687" s="322"/>
      <c r="AH687" s="322"/>
      <c r="AI687" s="236">
        <f>O687-Q687-W687-AC687</f>
        <v>0</v>
      </c>
      <c r="AJ687" s="236"/>
      <c r="AK687" s="236"/>
      <c r="AL687" s="322"/>
      <c r="AM687" s="322"/>
      <c r="AN687" s="322"/>
      <c r="AO687" s="322"/>
      <c r="AP687" s="322"/>
      <c r="AQ687" s="322"/>
      <c r="AR687" s="322"/>
      <c r="AS687" s="322"/>
      <c r="AT687" s="322"/>
      <c r="AU687" s="323"/>
      <c r="AV687" s="131">
        <f t="shared" si="649"/>
        <v>0</v>
      </c>
      <c r="AW687" s="323"/>
      <c r="AX687" s="323"/>
      <c r="AY687" s="323"/>
      <c r="AZ687" s="145">
        <f t="shared" si="643"/>
        <v>0</v>
      </c>
      <c r="BA687" s="145">
        <f t="shared" si="644"/>
        <v>0</v>
      </c>
      <c r="BB687" s="324"/>
      <c r="BC687" s="324"/>
    </row>
    <row r="688" spans="1:55" s="325" customFormat="1" ht="15.75">
      <c r="A688" s="317">
        <v>2</v>
      </c>
      <c r="B688" s="318" t="s">
        <v>866</v>
      </c>
      <c r="C688" s="319"/>
      <c r="D688" s="319">
        <v>4347</v>
      </c>
      <c r="E688" s="319">
        <v>4130</v>
      </c>
      <c r="F688" s="318"/>
      <c r="G688" s="318"/>
      <c r="H688" s="155">
        <f t="shared" si="645"/>
        <v>4130</v>
      </c>
      <c r="I688" s="180">
        <f t="shared" si="645"/>
        <v>4130</v>
      </c>
      <c r="J688" s="221">
        <f t="shared" si="645"/>
        <v>0</v>
      </c>
      <c r="K688" s="318"/>
      <c r="L688" s="318"/>
      <c r="M688" s="318"/>
      <c r="N688" s="320">
        <f t="shared" ref="N688:N689" si="657">O688+P688</f>
        <v>4130</v>
      </c>
      <c r="O688" s="320">
        <v>4130</v>
      </c>
      <c r="P688" s="322"/>
      <c r="Q688" s="269"/>
      <c r="R688" s="269"/>
      <c r="S688" s="269"/>
      <c r="T688" s="322"/>
      <c r="U688" s="322"/>
      <c r="V688" s="322"/>
      <c r="W688" s="269">
        <v>2500</v>
      </c>
      <c r="X688" s="269"/>
      <c r="Y688" s="269">
        <f>W688</f>
        <v>2500</v>
      </c>
      <c r="Z688" s="322"/>
      <c r="AA688" s="322"/>
      <c r="AB688" s="322"/>
      <c r="AC688" s="155">
        <f>I688-Q688-W688</f>
        <v>1630</v>
      </c>
      <c r="AD688" s="155"/>
      <c r="AE688" s="155">
        <f>AC688</f>
        <v>1630</v>
      </c>
      <c r="AF688" s="322"/>
      <c r="AG688" s="322"/>
      <c r="AH688" s="322"/>
      <c r="AI688" s="236">
        <f>O688-Q688-W688-AC688</f>
        <v>0</v>
      </c>
      <c r="AJ688" s="236"/>
      <c r="AK688" s="236"/>
      <c r="AL688" s="322"/>
      <c r="AM688" s="322"/>
      <c r="AN688" s="322"/>
      <c r="AO688" s="322"/>
      <c r="AP688" s="322"/>
      <c r="AQ688" s="322"/>
      <c r="AR688" s="322"/>
      <c r="AS688" s="322"/>
      <c r="AT688" s="322"/>
      <c r="AU688" s="323"/>
      <c r="AV688" s="131">
        <f t="shared" si="649"/>
        <v>0</v>
      </c>
      <c r="AW688" s="323"/>
      <c r="AX688" s="323"/>
      <c r="AY688" s="323"/>
      <c r="AZ688" s="145">
        <f t="shared" si="643"/>
        <v>0</v>
      </c>
      <c r="BA688" s="145">
        <f t="shared" si="644"/>
        <v>0</v>
      </c>
      <c r="BB688" s="324"/>
      <c r="BC688" s="324"/>
    </row>
    <row r="689" spans="1:55" s="161" customFormat="1" ht="15.75">
      <c r="A689" s="170" t="s">
        <v>615</v>
      </c>
      <c r="B689" s="158" t="s">
        <v>726</v>
      </c>
      <c r="C689" s="171"/>
      <c r="D689" s="171">
        <v>7555</v>
      </c>
      <c r="E689" s="171">
        <v>7177</v>
      </c>
      <c r="F689" s="158"/>
      <c r="G689" s="158"/>
      <c r="H689" s="171">
        <f t="shared" si="645"/>
        <v>7177</v>
      </c>
      <c r="I689" s="179">
        <f t="shared" si="645"/>
        <v>7177</v>
      </c>
      <c r="J689" s="221">
        <f t="shared" si="645"/>
        <v>0</v>
      </c>
      <c r="K689" s="221"/>
      <c r="L689" s="221"/>
      <c r="M689" s="221"/>
      <c r="N689" s="320">
        <f t="shared" si="657"/>
        <v>7177</v>
      </c>
      <c r="O689" s="221">
        <v>7177</v>
      </c>
      <c r="P689" s="221"/>
      <c r="Q689" s="221"/>
      <c r="R689" s="221"/>
      <c r="S689" s="221"/>
      <c r="T689" s="221"/>
      <c r="U689" s="221"/>
      <c r="V689" s="221"/>
      <c r="W689" s="221">
        <v>2500</v>
      </c>
      <c r="X689" s="221"/>
      <c r="Y689" s="221">
        <f>W689</f>
        <v>2500</v>
      </c>
      <c r="Z689" s="221"/>
      <c r="AA689" s="221"/>
      <c r="AB689" s="221"/>
      <c r="AC689" s="221">
        <v>2500</v>
      </c>
      <c r="AD689" s="221"/>
      <c r="AE689" s="221">
        <f>AC689</f>
        <v>2500</v>
      </c>
      <c r="AF689" s="221"/>
      <c r="AG689" s="221"/>
      <c r="AH689" s="221"/>
      <c r="AI689" s="221">
        <f>O689-Q689-W689-AC689</f>
        <v>2177</v>
      </c>
      <c r="AJ689" s="221"/>
      <c r="AK689" s="221">
        <f>AI689</f>
        <v>2177</v>
      </c>
      <c r="AL689" s="221"/>
      <c r="AM689" s="221"/>
      <c r="AN689" s="221"/>
      <c r="AO689" s="221"/>
      <c r="AP689" s="221"/>
      <c r="AQ689" s="221"/>
      <c r="AR689" s="221"/>
      <c r="AS689" s="221"/>
      <c r="AT689" s="221"/>
      <c r="AU689" s="221"/>
      <c r="AV689" s="160">
        <f t="shared" si="649"/>
        <v>0</v>
      </c>
      <c r="AW689" s="242"/>
      <c r="AX689" s="242"/>
      <c r="AY689" s="242">
        <f>O1245-BA688</f>
        <v>122412.34</v>
      </c>
      <c r="AZ689" s="145">
        <f t="shared" si="643"/>
        <v>0</v>
      </c>
      <c r="BA689" s="145">
        <f t="shared" si="644"/>
        <v>0</v>
      </c>
      <c r="BB689" s="160"/>
      <c r="BC689" s="160"/>
    </row>
    <row r="690" spans="1:55" s="257" customFormat="1" ht="31.5">
      <c r="A690" s="250" t="s">
        <v>22</v>
      </c>
      <c r="B690" s="251" t="s">
        <v>727</v>
      </c>
      <c r="C690" s="252"/>
      <c r="D690" s="253">
        <f>D691+D692</f>
        <v>8822</v>
      </c>
      <c r="E690" s="253">
        <f>E691+E692</f>
        <v>8381</v>
      </c>
      <c r="F690" s="251"/>
      <c r="G690" s="251"/>
      <c r="H690" s="252">
        <f t="shared" si="645"/>
        <v>8381</v>
      </c>
      <c r="I690" s="254">
        <f t="shared" si="645"/>
        <v>8381</v>
      </c>
      <c r="J690" s="250">
        <f t="shared" si="645"/>
        <v>0</v>
      </c>
      <c r="K690" s="253">
        <f t="shared" ref="K690:M690" si="658">K691+K692</f>
        <v>0</v>
      </c>
      <c r="L690" s="253">
        <f t="shared" si="658"/>
        <v>0</v>
      </c>
      <c r="M690" s="253">
        <f t="shared" si="658"/>
        <v>0</v>
      </c>
      <c r="N690" s="253">
        <f>N691+N692</f>
        <v>8381</v>
      </c>
      <c r="O690" s="253">
        <f t="shared" ref="O690:P690" si="659">O691+O692</f>
        <v>8381</v>
      </c>
      <c r="P690" s="253">
        <f t="shared" si="659"/>
        <v>0</v>
      </c>
      <c r="Q690" s="253">
        <f>Q691+Q692</f>
        <v>0</v>
      </c>
      <c r="R690" s="253">
        <f t="shared" ref="R690:AT690" si="660">R691+R692</f>
        <v>0</v>
      </c>
      <c r="S690" s="253">
        <f t="shared" si="660"/>
        <v>0</v>
      </c>
      <c r="T690" s="253">
        <f t="shared" si="660"/>
        <v>0</v>
      </c>
      <c r="U690" s="253">
        <f t="shared" si="660"/>
        <v>0</v>
      </c>
      <c r="V690" s="253">
        <f t="shared" si="660"/>
        <v>0</v>
      </c>
      <c r="W690" s="253">
        <f t="shared" si="660"/>
        <v>4000</v>
      </c>
      <c r="X690" s="253">
        <f t="shared" si="660"/>
        <v>0</v>
      </c>
      <c r="Y690" s="253">
        <f t="shared" si="660"/>
        <v>4000</v>
      </c>
      <c r="Z690" s="253">
        <f t="shared" si="660"/>
        <v>0</v>
      </c>
      <c r="AA690" s="253">
        <f t="shared" si="660"/>
        <v>0</v>
      </c>
      <c r="AB690" s="253">
        <f t="shared" si="660"/>
        <v>0</v>
      </c>
      <c r="AC690" s="253">
        <f t="shared" si="660"/>
        <v>4381</v>
      </c>
      <c r="AD690" s="253">
        <f t="shared" si="660"/>
        <v>0</v>
      </c>
      <c r="AE690" s="253">
        <f t="shared" si="660"/>
        <v>4381</v>
      </c>
      <c r="AF690" s="253">
        <f t="shared" si="660"/>
        <v>0</v>
      </c>
      <c r="AG690" s="253">
        <f t="shared" si="660"/>
        <v>0</v>
      </c>
      <c r="AH690" s="253">
        <f t="shared" si="660"/>
        <v>0</v>
      </c>
      <c r="AI690" s="253">
        <f t="shared" si="660"/>
        <v>0</v>
      </c>
      <c r="AJ690" s="253">
        <f t="shared" si="660"/>
        <v>0</v>
      </c>
      <c r="AK690" s="253">
        <f t="shared" si="660"/>
        <v>0</v>
      </c>
      <c r="AL690" s="253">
        <f t="shared" si="660"/>
        <v>0</v>
      </c>
      <c r="AM690" s="253">
        <f t="shared" si="660"/>
        <v>0</v>
      </c>
      <c r="AN690" s="253">
        <f t="shared" si="660"/>
        <v>0</v>
      </c>
      <c r="AO690" s="253">
        <f t="shared" si="660"/>
        <v>0</v>
      </c>
      <c r="AP690" s="253">
        <f t="shared" si="660"/>
        <v>0</v>
      </c>
      <c r="AQ690" s="253">
        <f t="shared" si="660"/>
        <v>0</v>
      </c>
      <c r="AR690" s="253">
        <f t="shared" si="660"/>
        <v>0</v>
      </c>
      <c r="AS690" s="253">
        <f t="shared" si="660"/>
        <v>0</v>
      </c>
      <c r="AT690" s="253">
        <f t="shared" si="660"/>
        <v>0</v>
      </c>
      <c r="AU690" s="255"/>
      <c r="AV690" s="256">
        <f t="shared" si="649"/>
        <v>0</v>
      </c>
      <c r="AW690" s="255"/>
      <c r="AX690" s="255"/>
      <c r="AY690" s="255"/>
      <c r="AZ690" s="145">
        <f t="shared" si="643"/>
        <v>0</v>
      </c>
      <c r="BA690" s="145">
        <f t="shared" si="644"/>
        <v>0</v>
      </c>
      <c r="BB690" s="256"/>
      <c r="BC690" s="256"/>
    </row>
    <row r="691" spans="1:55" s="161" customFormat="1" ht="15.75">
      <c r="A691" s="170" t="s">
        <v>779</v>
      </c>
      <c r="B691" s="158" t="s">
        <v>780</v>
      </c>
      <c r="C691" s="171"/>
      <c r="D691" s="171">
        <v>0</v>
      </c>
      <c r="E691" s="171">
        <v>0</v>
      </c>
      <c r="F691" s="158"/>
      <c r="G691" s="158"/>
      <c r="H691" s="171">
        <f t="shared" si="645"/>
        <v>0</v>
      </c>
      <c r="I691" s="179">
        <f t="shared" si="645"/>
        <v>0</v>
      </c>
      <c r="J691" s="221">
        <f t="shared" si="645"/>
        <v>0</v>
      </c>
      <c r="K691" s="221"/>
      <c r="L691" s="221"/>
      <c r="M691" s="221"/>
      <c r="N691" s="221"/>
      <c r="O691" s="221"/>
      <c r="P691" s="221"/>
      <c r="Q691" s="221"/>
      <c r="R691" s="221"/>
      <c r="S691" s="221"/>
      <c r="T691" s="221"/>
      <c r="U691" s="221"/>
      <c r="V691" s="221"/>
      <c r="W691" s="221"/>
      <c r="X691" s="221"/>
      <c r="Y691" s="221"/>
      <c r="Z691" s="221"/>
      <c r="AA691" s="221"/>
      <c r="AB691" s="221"/>
      <c r="AC691" s="221">
        <f>O691-Q691-W691</f>
        <v>0</v>
      </c>
      <c r="AD691" s="221"/>
      <c r="AE691" s="221"/>
      <c r="AF691" s="221"/>
      <c r="AG691" s="221"/>
      <c r="AH691" s="221"/>
      <c r="AI691" s="221">
        <f>O691-W691-AC691</f>
        <v>0</v>
      </c>
      <c r="AJ691" s="221"/>
      <c r="AK691" s="221"/>
      <c r="AL691" s="221"/>
      <c r="AM691" s="221"/>
      <c r="AN691" s="221"/>
      <c r="AO691" s="221"/>
      <c r="AP691" s="221"/>
      <c r="AQ691" s="221"/>
      <c r="AR691" s="221"/>
      <c r="AS691" s="221"/>
      <c r="AT691" s="221"/>
      <c r="AU691" s="221"/>
      <c r="AV691" s="160">
        <f t="shared" si="649"/>
        <v>0</v>
      </c>
      <c r="AW691" s="242"/>
      <c r="AX691" s="242"/>
      <c r="AY691" s="242"/>
      <c r="AZ691" s="145">
        <f t="shared" si="643"/>
        <v>0</v>
      </c>
      <c r="BA691" s="145">
        <f t="shared" si="644"/>
        <v>0</v>
      </c>
      <c r="BB691" s="160"/>
      <c r="BC691" s="160"/>
    </row>
    <row r="692" spans="1:55" s="161" customFormat="1" ht="31.5">
      <c r="A692" s="170" t="s">
        <v>781</v>
      </c>
      <c r="B692" s="158" t="s">
        <v>782</v>
      </c>
      <c r="C692" s="171"/>
      <c r="D692" s="221">
        <f>SUM(D694)</f>
        <v>8822</v>
      </c>
      <c r="E692" s="221">
        <f>SUM(E694)</f>
        <v>8381</v>
      </c>
      <c r="F692" s="158"/>
      <c r="G692" s="158"/>
      <c r="H692" s="171">
        <f t="shared" si="645"/>
        <v>8381</v>
      </c>
      <c r="I692" s="179">
        <f t="shared" si="645"/>
        <v>8381</v>
      </c>
      <c r="J692" s="221">
        <f t="shared" si="645"/>
        <v>0</v>
      </c>
      <c r="K692" s="221">
        <f t="shared" ref="K692:M692" si="661">SUM(K694)</f>
        <v>0</v>
      </c>
      <c r="L692" s="221">
        <f t="shared" si="661"/>
        <v>0</v>
      </c>
      <c r="M692" s="221">
        <f t="shared" si="661"/>
        <v>0</v>
      </c>
      <c r="N692" s="221">
        <f>SUM(N694)</f>
        <v>8381</v>
      </c>
      <c r="O692" s="221">
        <f>SUM(O694)</f>
        <v>8381</v>
      </c>
      <c r="P692" s="221">
        <f t="shared" ref="P692:AT692" si="662">SUM(P694)</f>
        <v>0</v>
      </c>
      <c r="Q692" s="221">
        <f t="shared" si="662"/>
        <v>0</v>
      </c>
      <c r="R692" s="221">
        <f t="shared" si="662"/>
        <v>0</v>
      </c>
      <c r="S692" s="221">
        <f t="shared" si="662"/>
        <v>0</v>
      </c>
      <c r="T692" s="221">
        <f t="shared" si="662"/>
        <v>0</v>
      </c>
      <c r="U692" s="221">
        <f t="shared" si="662"/>
        <v>0</v>
      </c>
      <c r="V692" s="221">
        <f t="shared" si="662"/>
        <v>0</v>
      </c>
      <c r="W692" s="221">
        <f t="shared" si="662"/>
        <v>4000</v>
      </c>
      <c r="X692" s="221">
        <f t="shared" si="662"/>
        <v>0</v>
      </c>
      <c r="Y692" s="221">
        <f t="shared" si="662"/>
        <v>4000</v>
      </c>
      <c r="Z692" s="221">
        <f t="shared" si="662"/>
        <v>0</v>
      </c>
      <c r="AA692" s="221">
        <f t="shared" si="662"/>
        <v>0</v>
      </c>
      <c r="AB692" s="221">
        <f t="shared" si="662"/>
        <v>0</v>
      </c>
      <c r="AC692" s="221">
        <f t="shared" si="662"/>
        <v>4381</v>
      </c>
      <c r="AD692" s="221">
        <f t="shared" si="662"/>
        <v>0</v>
      </c>
      <c r="AE692" s="221">
        <f t="shared" si="662"/>
        <v>4381</v>
      </c>
      <c r="AF692" s="221">
        <f t="shared" si="662"/>
        <v>0</v>
      </c>
      <c r="AG692" s="221">
        <f t="shared" si="662"/>
        <v>0</v>
      </c>
      <c r="AH692" s="221">
        <f t="shared" si="662"/>
        <v>0</v>
      </c>
      <c r="AI692" s="221">
        <f t="shared" si="662"/>
        <v>0</v>
      </c>
      <c r="AJ692" s="221">
        <f t="shared" si="662"/>
        <v>0</v>
      </c>
      <c r="AK692" s="221">
        <f t="shared" si="662"/>
        <v>0</v>
      </c>
      <c r="AL692" s="221">
        <f t="shared" si="662"/>
        <v>0</v>
      </c>
      <c r="AM692" s="221">
        <f t="shared" si="662"/>
        <v>0</v>
      </c>
      <c r="AN692" s="221">
        <f t="shared" si="662"/>
        <v>0</v>
      </c>
      <c r="AO692" s="221">
        <f t="shared" si="662"/>
        <v>0</v>
      </c>
      <c r="AP692" s="221">
        <f t="shared" si="662"/>
        <v>0</v>
      </c>
      <c r="AQ692" s="221">
        <f t="shared" si="662"/>
        <v>0</v>
      </c>
      <c r="AR692" s="221">
        <f t="shared" si="662"/>
        <v>0</v>
      </c>
      <c r="AS692" s="221">
        <f t="shared" si="662"/>
        <v>0</v>
      </c>
      <c r="AT692" s="221">
        <f t="shared" si="662"/>
        <v>0</v>
      </c>
      <c r="AU692" s="221"/>
      <c r="AV692" s="160">
        <f t="shared" si="649"/>
        <v>0</v>
      </c>
      <c r="AW692" s="242"/>
      <c r="AX692" s="242"/>
      <c r="AY692" s="242"/>
      <c r="AZ692" s="145">
        <f t="shared" si="643"/>
        <v>0</v>
      </c>
      <c r="BA692" s="145">
        <f t="shared" si="644"/>
        <v>0</v>
      </c>
      <c r="BB692" s="160"/>
      <c r="BC692" s="160"/>
    </row>
    <row r="693" spans="1:55" s="161" customFormat="1" ht="15.75">
      <c r="A693" s="170" t="s">
        <v>612</v>
      </c>
      <c r="B693" s="158" t="s">
        <v>616</v>
      </c>
      <c r="C693" s="171"/>
      <c r="D693" s="221">
        <f>D694</f>
        <v>8822</v>
      </c>
      <c r="E693" s="221">
        <f>E694</f>
        <v>8381</v>
      </c>
      <c r="F693" s="158"/>
      <c r="G693" s="158"/>
      <c r="H693" s="171">
        <f t="shared" si="645"/>
        <v>8381</v>
      </c>
      <c r="I693" s="179">
        <f t="shared" si="645"/>
        <v>8381</v>
      </c>
      <c r="J693" s="221">
        <f t="shared" si="645"/>
        <v>0</v>
      </c>
      <c r="K693" s="221">
        <f t="shared" ref="K693:M693" si="663">K694</f>
        <v>0</v>
      </c>
      <c r="L693" s="221">
        <f t="shared" si="663"/>
        <v>0</v>
      </c>
      <c r="M693" s="221">
        <f t="shared" si="663"/>
        <v>0</v>
      </c>
      <c r="N693" s="221">
        <f>N694</f>
        <v>8381</v>
      </c>
      <c r="O693" s="221">
        <f t="shared" ref="O693:AT693" si="664">O694</f>
        <v>8381</v>
      </c>
      <c r="P693" s="221">
        <f t="shared" si="664"/>
        <v>0</v>
      </c>
      <c r="Q693" s="221">
        <f t="shared" si="664"/>
        <v>0</v>
      </c>
      <c r="R693" s="221">
        <f t="shared" si="664"/>
        <v>0</v>
      </c>
      <c r="S693" s="221">
        <f t="shared" si="664"/>
        <v>0</v>
      </c>
      <c r="T693" s="221">
        <f t="shared" si="664"/>
        <v>0</v>
      </c>
      <c r="U693" s="221">
        <f t="shared" si="664"/>
        <v>0</v>
      </c>
      <c r="V693" s="221">
        <f t="shared" si="664"/>
        <v>0</v>
      </c>
      <c r="W693" s="221">
        <f t="shared" si="664"/>
        <v>4000</v>
      </c>
      <c r="X693" s="221">
        <f t="shared" si="664"/>
        <v>0</v>
      </c>
      <c r="Y693" s="221">
        <f t="shared" si="664"/>
        <v>4000</v>
      </c>
      <c r="Z693" s="221">
        <f t="shared" si="664"/>
        <v>0</v>
      </c>
      <c r="AA693" s="221">
        <f t="shared" si="664"/>
        <v>0</v>
      </c>
      <c r="AB693" s="221">
        <f t="shared" si="664"/>
        <v>0</v>
      </c>
      <c r="AC693" s="221">
        <f t="shared" si="664"/>
        <v>4381</v>
      </c>
      <c r="AD693" s="221">
        <f t="shared" si="664"/>
        <v>0</v>
      </c>
      <c r="AE693" s="221">
        <f t="shared" si="664"/>
        <v>4381</v>
      </c>
      <c r="AF693" s="221">
        <f t="shared" si="664"/>
        <v>0</v>
      </c>
      <c r="AG693" s="221">
        <f t="shared" si="664"/>
        <v>0</v>
      </c>
      <c r="AH693" s="221">
        <f t="shared" si="664"/>
        <v>0</v>
      </c>
      <c r="AI693" s="221">
        <f t="shared" si="664"/>
        <v>0</v>
      </c>
      <c r="AJ693" s="221">
        <f t="shared" si="664"/>
        <v>0</v>
      </c>
      <c r="AK693" s="221">
        <f t="shared" si="664"/>
        <v>0</v>
      </c>
      <c r="AL693" s="221">
        <f t="shared" si="664"/>
        <v>0</v>
      </c>
      <c r="AM693" s="221">
        <f t="shared" si="664"/>
        <v>0</v>
      </c>
      <c r="AN693" s="221">
        <f t="shared" si="664"/>
        <v>0</v>
      </c>
      <c r="AO693" s="221">
        <f t="shared" si="664"/>
        <v>0</v>
      </c>
      <c r="AP693" s="221">
        <f t="shared" si="664"/>
        <v>0</v>
      </c>
      <c r="AQ693" s="221">
        <f t="shared" si="664"/>
        <v>0</v>
      </c>
      <c r="AR693" s="221">
        <f t="shared" si="664"/>
        <v>0</v>
      </c>
      <c r="AS693" s="221">
        <f t="shared" si="664"/>
        <v>0</v>
      </c>
      <c r="AT693" s="221">
        <f t="shared" si="664"/>
        <v>0</v>
      </c>
      <c r="AU693" s="221"/>
      <c r="AV693" s="160">
        <f t="shared" si="649"/>
        <v>0</v>
      </c>
      <c r="AW693" s="242"/>
      <c r="AX693" s="242"/>
      <c r="AY693" s="242"/>
      <c r="AZ693" s="145">
        <f t="shared" si="643"/>
        <v>0</v>
      </c>
      <c r="BA693" s="145">
        <f t="shared" si="644"/>
        <v>0</v>
      </c>
      <c r="BB693" s="160"/>
      <c r="BC693" s="160"/>
    </row>
    <row r="694" spans="1:55" s="132" customFormat="1" ht="31.5">
      <c r="A694" s="245">
        <v>1</v>
      </c>
      <c r="B694" s="326" t="s">
        <v>867</v>
      </c>
      <c r="C694" s="327"/>
      <c r="D694" s="155">
        <v>8822</v>
      </c>
      <c r="E694" s="155">
        <v>8381</v>
      </c>
      <c r="F694" s="326"/>
      <c r="G694" s="326"/>
      <c r="H694" s="155">
        <f>K694+N694</f>
        <v>8381</v>
      </c>
      <c r="I694" s="180">
        <f t="shared" si="645"/>
        <v>8381</v>
      </c>
      <c r="J694" s="221">
        <f t="shared" si="645"/>
        <v>0</v>
      </c>
      <c r="K694" s="326"/>
      <c r="L694" s="326"/>
      <c r="M694" s="326"/>
      <c r="N694" s="157">
        <f>O694+P694</f>
        <v>8381</v>
      </c>
      <c r="O694" s="328">
        <v>8381</v>
      </c>
      <c r="P694" s="328"/>
      <c r="Q694" s="328"/>
      <c r="R694" s="328"/>
      <c r="S694" s="328"/>
      <c r="T694" s="328"/>
      <c r="U694" s="328"/>
      <c r="V694" s="328"/>
      <c r="W694" s="328">
        <v>4000</v>
      </c>
      <c r="X694" s="328"/>
      <c r="Y694" s="328">
        <f>W694</f>
        <v>4000</v>
      </c>
      <c r="Z694" s="328"/>
      <c r="AA694" s="328"/>
      <c r="AB694" s="328"/>
      <c r="AC694" s="155">
        <f>O694-Q694-W694</f>
        <v>4381</v>
      </c>
      <c r="AD694" s="155"/>
      <c r="AE694" s="155">
        <f>AC694</f>
        <v>4381</v>
      </c>
      <c r="AF694" s="328"/>
      <c r="AG694" s="328"/>
      <c r="AH694" s="328"/>
      <c r="AI694" s="236">
        <f>O694-Q694-W694-AC694</f>
        <v>0</v>
      </c>
      <c r="AJ694" s="236"/>
      <c r="AK694" s="236"/>
      <c r="AL694" s="328"/>
      <c r="AM694" s="328"/>
      <c r="AN694" s="328"/>
      <c r="AO694" s="328"/>
      <c r="AP694" s="328"/>
      <c r="AQ694" s="328"/>
      <c r="AR694" s="328"/>
      <c r="AS694" s="328"/>
      <c r="AT694" s="328"/>
      <c r="AU694" s="222"/>
      <c r="AV694" s="131">
        <f t="shared" si="649"/>
        <v>0</v>
      </c>
      <c r="AW694" s="222"/>
      <c r="AX694" s="222"/>
      <c r="AY694" s="222"/>
      <c r="AZ694" s="145">
        <f t="shared" si="643"/>
        <v>0</v>
      </c>
      <c r="BA694" s="145">
        <f t="shared" si="644"/>
        <v>0</v>
      </c>
      <c r="BB694" s="131"/>
      <c r="BC694" s="131"/>
    </row>
    <row r="695" spans="1:55" s="257" customFormat="1" ht="47.25">
      <c r="A695" s="250" t="s">
        <v>39</v>
      </c>
      <c r="B695" s="251" t="s">
        <v>868</v>
      </c>
      <c r="C695" s="252"/>
      <c r="D695" s="253">
        <v>28733</v>
      </c>
      <c r="E695" s="253">
        <v>28733</v>
      </c>
      <c r="F695" s="251"/>
      <c r="G695" s="251"/>
      <c r="H695" s="252">
        <f t="shared" si="645"/>
        <v>28733</v>
      </c>
      <c r="I695" s="254">
        <f t="shared" si="645"/>
        <v>28733</v>
      </c>
      <c r="J695" s="250">
        <f t="shared" si="645"/>
        <v>0</v>
      </c>
      <c r="K695" s="253">
        <v>28733</v>
      </c>
      <c r="L695" s="253">
        <v>28733</v>
      </c>
      <c r="M695" s="253"/>
      <c r="N695" s="253"/>
      <c r="O695" s="253"/>
      <c r="P695" s="253"/>
      <c r="Q695" s="253"/>
      <c r="R695" s="253"/>
      <c r="S695" s="253"/>
      <c r="T695" s="253"/>
      <c r="U695" s="253"/>
      <c r="V695" s="253"/>
      <c r="W695" s="253">
        <v>10000</v>
      </c>
      <c r="X695" s="253">
        <f>W695</f>
        <v>10000</v>
      </c>
      <c r="Y695" s="253"/>
      <c r="Z695" s="253"/>
      <c r="AA695" s="253"/>
      <c r="AB695" s="253"/>
      <c r="AC695" s="253">
        <v>10000</v>
      </c>
      <c r="AD695" s="253">
        <f>AC695</f>
        <v>10000</v>
      </c>
      <c r="AE695" s="253"/>
      <c r="AF695" s="253"/>
      <c r="AG695" s="253"/>
      <c r="AH695" s="253"/>
      <c r="AI695" s="253">
        <f>I695-W695-AC695</f>
        <v>8733</v>
      </c>
      <c r="AJ695" s="253">
        <f>AI695</f>
        <v>8733</v>
      </c>
      <c r="AK695" s="253"/>
      <c r="AL695" s="253"/>
      <c r="AM695" s="253"/>
      <c r="AN695" s="253"/>
      <c r="AO695" s="253"/>
      <c r="AP695" s="253"/>
      <c r="AQ695" s="253"/>
      <c r="AR695" s="253"/>
      <c r="AS695" s="253"/>
      <c r="AT695" s="253"/>
      <c r="AU695" s="255"/>
      <c r="AV695" s="256">
        <f t="shared" si="649"/>
        <v>0</v>
      </c>
      <c r="AW695" s="255"/>
      <c r="AX695" s="255"/>
      <c r="AY695" s="255"/>
      <c r="AZ695" s="145">
        <f t="shared" si="643"/>
        <v>0</v>
      </c>
      <c r="BA695" s="145">
        <f t="shared" si="644"/>
        <v>0</v>
      </c>
      <c r="BB695" s="256"/>
      <c r="BC695" s="256"/>
    </row>
    <row r="696" spans="1:55" s="257" customFormat="1" ht="63">
      <c r="A696" s="250" t="s">
        <v>39</v>
      </c>
      <c r="B696" s="251" t="s">
        <v>679</v>
      </c>
      <c r="C696" s="252"/>
      <c r="D696" s="253">
        <f t="shared" ref="D696:G696" si="665">D697+D757+D758+D759</f>
        <v>229344</v>
      </c>
      <c r="E696" s="253">
        <f t="shared" si="665"/>
        <v>211834.06400000001</v>
      </c>
      <c r="F696" s="253">
        <f t="shared" si="665"/>
        <v>3947.3059999999996</v>
      </c>
      <c r="G696" s="253">
        <f t="shared" si="665"/>
        <v>3610.42</v>
      </c>
      <c r="H696" s="252">
        <f t="shared" si="645"/>
        <v>182744.09700000001</v>
      </c>
      <c r="I696" s="254">
        <f t="shared" si="645"/>
        <v>182744.09700000001</v>
      </c>
      <c r="J696" s="254">
        <f t="shared" si="645"/>
        <v>0</v>
      </c>
      <c r="K696" s="253">
        <f t="shared" ref="K696:AT696" si="666">K697+K757+K758+K759</f>
        <v>38000</v>
      </c>
      <c r="L696" s="253">
        <f t="shared" si="666"/>
        <v>38000</v>
      </c>
      <c r="M696" s="253">
        <f t="shared" si="666"/>
        <v>0</v>
      </c>
      <c r="N696" s="253">
        <f t="shared" si="666"/>
        <v>144744.09700000001</v>
      </c>
      <c r="O696" s="253">
        <f t="shared" si="666"/>
        <v>144744.09700000001</v>
      </c>
      <c r="P696" s="253">
        <f t="shared" si="666"/>
        <v>0</v>
      </c>
      <c r="Q696" s="253">
        <f t="shared" si="666"/>
        <v>1257.1469999999999</v>
      </c>
      <c r="R696" s="253">
        <f t="shared" si="666"/>
        <v>0</v>
      </c>
      <c r="S696" s="253">
        <f t="shared" si="666"/>
        <v>1257.1469999999999</v>
      </c>
      <c r="T696" s="253">
        <f t="shared" si="666"/>
        <v>0</v>
      </c>
      <c r="U696" s="253">
        <f t="shared" si="666"/>
        <v>0</v>
      </c>
      <c r="V696" s="253">
        <f t="shared" si="666"/>
        <v>0</v>
      </c>
      <c r="W696" s="253">
        <f t="shared" si="666"/>
        <v>52875</v>
      </c>
      <c r="X696" s="253">
        <f t="shared" si="666"/>
        <v>12000</v>
      </c>
      <c r="Y696" s="253">
        <f t="shared" si="666"/>
        <v>40875</v>
      </c>
      <c r="Z696" s="253">
        <f t="shared" si="666"/>
        <v>0</v>
      </c>
      <c r="AA696" s="253">
        <f t="shared" si="666"/>
        <v>0</v>
      </c>
      <c r="AB696" s="253">
        <f t="shared" si="666"/>
        <v>0</v>
      </c>
      <c r="AC696" s="253">
        <f t="shared" si="666"/>
        <v>69806</v>
      </c>
      <c r="AD696" s="253">
        <f t="shared" si="666"/>
        <v>13000</v>
      </c>
      <c r="AE696" s="253">
        <f t="shared" si="666"/>
        <v>56806</v>
      </c>
      <c r="AF696" s="253">
        <f t="shared" si="666"/>
        <v>0</v>
      </c>
      <c r="AG696" s="253">
        <f t="shared" si="666"/>
        <v>0</v>
      </c>
      <c r="AH696" s="253">
        <f t="shared" si="666"/>
        <v>0</v>
      </c>
      <c r="AI696" s="253">
        <f t="shared" si="666"/>
        <v>58805.95</v>
      </c>
      <c r="AJ696" s="253">
        <f t="shared" si="666"/>
        <v>13000</v>
      </c>
      <c r="AK696" s="253">
        <f t="shared" si="666"/>
        <v>45805.95</v>
      </c>
      <c r="AL696" s="253">
        <f t="shared" si="666"/>
        <v>0</v>
      </c>
      <c r="AM696" s="253">
        <f t="shared" si="666"/>
        <v>0</v>
      </c>
      <c r="AN696" s="253">
        <f t="shared" si="666"/>
        <v>0</v>
      </c>
      <c r="AO696" s="253">
        <f t="shared" si="666"/>
        <v>0</v>
      </c>
      <c r="AP696" s="253">
        <f t="shared" si="666"/>
        <v>0</v>
      </c>
      <c r="AQ696" s="253">
        <f t="shared" si="666"/>
        <v>0</v>
      </c>
      <c r="AR696" s="253">
        <f t="shared" si="666"/>
        <v>0</v>
      </c>
      <c r="AS696" s="253">
        <f t="shared" si="666"/>
        <v>0</v>
      </c>
      <c r="AT696" s="253">
        <f t="shared" si="666"/>
        <v>0</v>
      </c>
      <c r="AU696" s="255"/>
      <c r="AV696" s="256">
        <f t="shared" si="649"/>
        <v>0</v>
      </c>
      <c r="AW696" s="255"/>
      <c r="AX696" s="255"/>
      <c r="AY696" s="255">
        <v>185839</v>
      </c>
      <c r="AZ696" s="145">
        <f t="shared" si="643"/>
        <v>0</v>
      </c>
      <c r="BA696" s="145">
        <v>182744</v>
      </c>
      <c r="BB696" s="256"/>
      <c r="BC696" s="256"/>
    </row>
    <row r="697" spans="1:55" s="161" customFormat="1" ht="15.75">
      <c r="A697" s="170" t="s">
        <v>728</v>
      </c>
      <c r="B697" s="158" t="s">
        <v>729</v>
      </c>
      <c r="C697" s="171"/>
      <c r="D697" s="221">
        <f t="shared" ref="D697:G697" si="667">D698+D756</f>
        <v>229344</v>
      </c>
      <c r="E697" s="221">
        <f t="shared" si="667"/>
        <v>211834.06400000001</v>
      </c>
      <c r="F697" s="221">
        <f t="shared" si="667"/>
        <v>3947.3059999999996</v>
      </c>
      <c r="G697" s="221">
        <f t="shared" si="667"/>
        <v>3610.42</v>
      </c>
      <c r="H697" s="171">
        <f t="shared" si="645"/>
        <v>182744.09700000001</v>
      </c>
      <c r="I697" s="179">
        <f t="shared" si="645"/>
        <v>182744.09700000001</v>
      </c>
      <c r="J697" s="221">
        <f t="shared" si="645"/>
        <v>0</v>
      </c>
      <c r="K697" s="221">
        <f t="shared" ref="K697:AT697" si="668">K698+K756</f>
        <v>38000</v>
      </c>
      <c r="L697" s="221">
        <f t="shared" si="668"/>
        <v>38000</v>
      </c>
      <c r="M697" s="221">
        <f t="shared" si="668"/>
        <v>0</v>
      </c>
      <c r="N697" s="221">
        <f t="shared" si="668"/>
        <v>144744.09700000001</v>
      </c>
      <c r="O697" s="221">
        <f t="shared" si="668"/>
        <v>144744.09700000001</v>
      </c>
      <c r="P697" s="221">
        <f t="shared" si="668"/>
        <v>0</v>
      </c>
      <c r="Q697" s="221">
        <f t="shared" si="668"/>
        <v>1257.1469999999999</v>
      </c>
      <c r="R697" s="221">
        <f t="shared" si="668"/>
        <v>0</v>
      </c>
      <c r="S697" s="221">
        <f t="shared" si="668"/>
        <v>1257.1469999999999</v>
      </c>
      <c r="T697" s="221">
        <f t="shared" si="668"/>
        <v>0</v>
      </c>
      <c r="U697" s="221">
        <f t="shared" si="668"/>
        <v>0</v>
      </c>
      <c r="V697" s="221">
        <f t="shared" si="668"/>
        <v>0</v>
      </c>
      <c r="W697" s="221">
        <f t="shared" si="668"/>
        <v>52875</v>
      </c>
      <c r="X697" s="221">
        <f t="shared" si="668"/>
        <v>12000</v>
      </c>
      <c r="Y697" s="221">
        <f t="shared" si="668"/>
        <v>40875</v>
      </c>
      <c r="Z697" s="221">
        <f t="shared" si="668"/>
        <v>0</v>
      </c>
      <c r="AA697" s="221">
        <f t="shared" si="668"/>
        <v>0</v>
      </c>
      <c r="AB697" s="221">
        <f t="shared" si="668"/>
        <v>0</v>
      </c>
      <c r="AC697" s="221">
        <f t="shared" si="668"/>
        <v>69806</v>
      </c>
      <c r="AD697" s="221">
        <f t="shared" si="668"/>
        <v>13000</v>
      </c>
      <c r="AE697" s="221">
        <f t="shared" si="668"/>
        <v>56806</v>
      </c>
      <c r="AF697" s="221">
        <f t="shared" si="668"/>
        <v>0</v>
      </c>
      <c r="AG697" s="221">
        <f t="shared" si="668"/>
        <v>0</v>
      </c>
      <c r="AH697" s="221">
        <f t="shared" si="668"/>
        <v>0</v>
      </c>
      <c r="AI697" s="221">
        <f t="shared" si="668"/>
        <v>58805.95</v>
      </c>
      <c r="AJ697" s="221">
        <f t="shared" si="668"/>
        <v>13000</v>
      </c>
      <c r="AK697" s="221">
        <f t="shared" si="668"/>
        <v>45805.95</v>
      </c>
      <c r="AL697" s="221">
        <f t="shared" si="668"/>
        <v>0</v>
      </c>
      <c r="AM697" s="221">
        <f t="shared" si="668"/>
        <v>0</v>
      </c>
      <c r="AN697" s="221">
        <f t="shared" si="668"/>
        <v>0</v>
      </c>
      <c r="AO697" s="221">
        <f t="shared" si="668"/>
        <v>0</v>
      </c>
      <c r="AP697" s="221">
        <f t="shared" si="668"/>
        <v>0</v>
      </c>
      <c r="AQ697" s="221">
        <f t="shared" si="668"/>
        <v>0</v>
      </c>
      <c r="AR697" s="221">
        <f t="shared" si="668"/>
        <v>0</v>
      </c>
      <c r="AS697" s="221">
        <f t="shared" si="668"/>
        <v>0</v>
      </c>
      <c r="AT697" s="221">
        <f t="shared" si="668"/>
        <v>0</v>
      </c>
      <c r="AU697" s="221"/>
      <c r="AV697" s="160">
        <f t="shared" si="649"/>
        <v>0</v>
      </c>
      <c r="AW697" s="242"/>
      <c r="AX697" s="242"/>
      <c r="AY697" s="242">
        <f>AY696-O696</f>
        <v>41094.902999999991</v>
      </c>
      <c r="AZ697" s="145">
        <f t="shared" si="643"/>
        <v>0</v>
      </c>
      <c r="BA697" s="145">
        <f>I696-BA696</f>
        <v>9.7000000008847564E-2</v>
      </c>
      <c r="BB697" s="160"/>
      <c r="BC697" s="160"/>
    </row>
    <row r="698" spans="1:55" s="161" customFormat="1" ht="15.75">
      <c r="A698" s="170" t="s">
        <v>869</v>
      </c>
      <c r="B698" s="158" t="s">
        <v>730</v>
      </c>
      <c r="C698" s="171"/>
      <c r="D698" s="221">
        <f>D699+D714</f>
        <v>229344</v>
      </c>
      <c r="E698" s="221">
        <f>E699+E714</f>
        <v>211834.06400000001</v>
      </c>
      <c r="F698" s="221">
        <f t="shared" ref="F698:G698" si="669">F699+F714</f>
        <v>3947.3059999999996</v>
      </c>
      <c r="G698" s="221">
        <f t="shared" si="669"/>
        <v>3610.42</v>
      </c>
      <c r="H698" s="171">
        <f t="shared" si="645"/>
        <v>182744.09700000001</v>
      </c>
      <c r="I698" s="179">
        <f t="shared" si="645"/>
        <v>182744.09700000001</v>
      </c>
      <c r="J698" s="221">
        <f t="shared" si="645"/>
        <v>0</v>
      </c>
      <c r="K698" s="221">
        <f t="shared" ref="K698:M698" si="670">K699+K714</f>
        <v>38000</v>
      </c>
      <c r="L698" s="221">
        <f t="shared" si="670"/>
        <v>38000</v>
      </c>
      <c r="M698" s="221">
        <f t="shared" si="670"/>
        <v>0</v>
      </c>
      <c r="N698" s="221">
        <f>N699+N714</f>
        <v>144744.09700000001</v>
      </c>
      <c r="O698" s="221">
        <f t="shared" ref="O698:AT698" si="671">O699+O714</f>
        <v>144744.09700000001</v>
      </c>
      <c r="P698" s="221">
        <f t="shared" si="671"/>
        <v>0</v>
      </c>
      <c r="Q698" s="221">
        <f t="shared" si="671"/>
        <v>1257.1469999999999</v>
      </c>
      <c r="R698" s="221">
        <f t="shared" si="671"/>
        <v>0</v>
      </c>
      <c r="S698" s="221">
        <f t="shared" si="671"/>
        <v>1257.1469999999999</v>
      </c>
      <c r="T698" s="221">
        <f t="shared" si="671"/>
        <v>0</v>
      </c>
      <c r="U698" s="221">
        <f t="shared" si="671"/>
        <v>0</v>
      </c>
      <c r="V698" s="221">
        <f t="shared" si="671"/>
        <v>0</v>
      </c>
      <c r="W698" s="221">
        <f t="shared" si="671"/>
        <v>52875</v>
      </c>
      <c r="X698" s="221">
        <f t="shared" si="671"/>
        <v>12000</v>
      </c>
      <c r="Y698" s="221">
        <f t="shared" si="671"/>
        <v>40875</v>
      </c>
      <c r="Z698" s="221">
        <f t="shared" si="671"/>
        <v>0</v>
      </c>
      <c r="AA698" s="221">
        <f t="shared" si="671"/>
        <v>0</v>
      </c>
      <c r="AB698" s="221">
        <f t="shared" si="671"/>
        <v>0</v>
      </c>
      <c r="AC698" s="221">
        <f t="shared" si="671"/>
        <v>69806</v>
      </c>
      <c r="AD698" s="221">
        <f t="shared" si="671"/>
        <v>13000</v>
      </c>
      <c r="AE698" s="221">
        <f t="shared" si="671"/>
        <v>56806</v>
      </c>
      <c r="AF698" s="221">
        <f t="shared" si="671"/>
        <v>0</v>
      </c>
      <c r="AG698" s="221">
        <f t="shared" si="671"/>
        <v>0</v>
      </c>
      <c r="AH698" s="221">
        <f t="shared" si="671"/>
        <v>0</v>
      </c>
      <c r="AI698" s="221">
        <f t="shared" si="671"/>
        <v>58805.95</v>
      </c>
      <c r="AJ698" s="221">
        <f t="shared" si="671"/>
        <v>13000</v>
      </c>
      <c r="AK698" s="221">
        <f t="shared" si="671"/>
        <v>45805.95</v>
      </c>
      <c r="AL698" s="221">
        <f t="shared" si="671"/>
        <v>0</v>
      </c>
      <c r="AM698" s="221">
        <f t="shared" si="671"/>
        <v>0</v>
      </c>
      <c r="AN698" s="221">
        <f t="shared" si="671"/>
        <v>0</v>
      </c>
      <c r="AO698" s="221">
        <f t="shared" si="671"/>
        <v>0</v>
      </c>
      <c r="AP698" s="221">
        <f t="shared" si="671"/>
        <v>0</v>
      </c>
      <c r="AQ698" s="221">
        <f t="shared" si="671"/>
        <v>0</v>
      </c>
      <c r="AR698" s="221">
        <f t="shared" si="671"/>
        <v>0</v>
      </c>
      <c r="AS698" s="221">
        <f t="shared" si="671"/>
        <v>0</v>
      </c>
      <c r="AT698" s="221">
        <f t="shared" si="671"/>
        <v>0</v>
      </c>
      <c r="AU698" s="221"/>
      <c r="AV698" s="160">
        <f t="shared" si="649"/>
        <v>0</v>
      </c>
      <c r="AW698" s="242"/>
      <c r="AX698" s="242"/>
      <c r="AY698" s="242"/>
      <c r="AZ698" s="145">
        <f t="shared" si="643"/>
        <v>0</v>
      </c>
      <c r="BA698" s="145">
        <f t="shared" si="644"/>
        <v>0</v>
      </c>
      <c r="BB698" s="160"/>
      <c r="BC698" s="160"/>
    </row>
    <row r="699" spans="1:55" s="132" customFormat="1" ht="15.75">
      <c r="A699" s="329" t="s">
        <v>612</v>
      </c>
      <c r="B699" s="330" t="s">
        <v>870</v>
      </c>
      <c r="C699" s="171"/>
      <c r="D699" s="331">
        <f>D700+D710</f>
        <v>33663</v>
      </c>
      <c r="E699" s="331">
        <f>E700+E710</f>
        <v>30347.114000000001</v>
      </c>
      <c r="F699" s="331">
        <f t="shared" ref="F699:G699" si="672">F700+F710</f>
        <v>3947.3059999999996</v>
      </c>
      <c r="G699" s="331">
        <f t="shared" si="672"/>
        <v>3610.42</v>
      </c>
      <c r="H699" s="171">
        <f t="shared" si="645"/>
        <v>1257.1469999999999</v>
      </c>
      <c r="I699" s="179">
        <f t="shared" si="645"/>
        <v>1257.1469999999999</v>
      </c>
      <c r="J699" s="221">
        <f t="shared" si="645"/>
        <v>0</v>
      </c>
      <c r="K699" s="158"/>
      <c r="L699" s="158"/>
      <c r="M699" s="158"/>
      <c r="N699" s="331">
        <f>N700+N710</f>
        <v>1257.1469999999999</v>
      </c>
      <c r="O699" s="331">
        <f t="shared" ref="O699:AT699" si="673">O700+O710</f>
        <v>1257.1469999999999</v>
      </c>
      <c r="P699" s="332">
        <f t="shared" si="673"/>
        <v>0</v>
      </c>
      <c r="Q699" s="331">
        <f t="shared" si="673"/>
        <v>1257.1469999999999</v>
      </c>
      <c r="R699" s="331">
        <f t="shared" si="673"/>
        <v>0</v>
      </c>
      <c r="S699" s="331">
        <f t="shared" si="673"/>
        <v>1257.1469999999999</v>
      </c>
      <c r="T699" s="331">
        <f t="shared" si="673"/>
        <v>0</v>
      </c>
      <c r="U699" s="331">
        <f t="shared" si="673"/>
        <v>0</v>
      </c>
      <c r="V699" s="331">
        <f t="shared" si="673"/>
        <v>0</v>
      </c>
      <c r="W699" s="331">
        <f t="shared" si="673"/>
        <v>0</v>
      </c>
      <c r="X699" s="331">
        <f t="shared" si="673"/>
        <v>0</v>
      </c>
      <c r="Y699" s="331">
        <f t="shared" si="673"/>
        <v>0</v>
      </c>
      <c r="Z699" s="331">
        <f t="shared" si="673"/>
        <v>0</v>
      </c>
      <c r="AA699" s="331">
        <f t="shared" si="673"/>
        <v>0</v>
      </c>
      <c r="AB699" s="331">
        <f t="shared" si="673"/>
        <v>0</v>
      </c>
      <c r="AC699" s="331">
        <f t="shared" si="673"/>
        <v>0</v>
      </c>
      <c r="AD699" s="331">
        <f t="shared" si="673"/>
        <v>0</v>
      </c>
      <c r="AE699" s="331">
        <f t="shared" si="673"/>
        <v>0</v>
      </c>
      <c r="AF699" s="331">
        <f t="shared" si="673"/>
        <v>0</v>
      </c>
      <c r="AG699" s="331">
        <f t="shared" si="673"/>
        <v>0</v>
      </c>
      <c r="AH699" s="331">
        <f t="shared" si="673"/>
        <v>0</v>
      </c>
      <c r="AI699" s="331">
        <f t="shared" si="673"/>
        <v>0</v>
      </c>
      <c r="AJ699" s="331">
        <f t="shared" si="673"/>
        <v>0</v>
      </c>
      <c r="AK699" s="331">
        <f t="shared" si="673"/>
        <v>0</v>
      </c>
      <c r="AL699" s="331">
        <f t="shared" si="673"/>
        <v>0</v>
      </c>
      <c r="AM699" s="331">
        <f t="shared" si="673"/>
        <v>0</v>
      </c>
      <c r="AN699" s="331">
        <f t="shared" si="673"/>
        <v>0</v>
      </c>
      <c r="AO699" s="331">
        <f t="shared" si="673"/>
        <v>0</v>
      </c>
      <c r="AP699" s="331">
        <f t="shared" si="673"/>
        <v>0</v>
      </c>
      <c r="AQ699" s="331">
        <f t="shared" si="673"/>
        <v>0</v>
      </c>
      <c r="AR699" s="331">
        <f t="shared" si="673"/>
        <v>0</v>
      </c>
      <c r="AS699" s="331">
        <f t="shared" si="673"/>
        <v>0</v>
      </c>
      <c r="AT699" s="331">
        <f t="shared" si="673"/>
        <v>0</v>
      </c>
      <c r="AU699" s="221"/>
      <c r="AV699" s="131">
        <f t="shared" si="649"/>
        <v>0</v>
      </c>
      <c r="AW699" s="297"/>
      <c r="AX699" s="297"/>
      <c r="AY699" s="297"/>
      <c r="AZ699" s="145">
        <f t="shared" si="643"/>
        <v>0</v>
      </c>
      <c r="BA699" s="145">
        <f t="shared" si="644"/>
        <v>0</v>
      </c>
      <c r="BB699" s="131"/>
      <c r="BC699" s="131"/>
    </row>
    <row r="700" spans="1:55" s="132" customFormat="1" ht="31.5">
      <c r="A700" s="329" t="s">
        <v>731</v>
      </c>
      <c r="B700" s="158" t="s">
        <v>717</v>
      </c>
      <c r="C700" s="171"/>
      <c r="D700" s="331">
        <f>D701+D703+D705+D708</f>
        <v>29223</v>
      </c>
      <c r="E700" s="331">
        <f>E701+E703+E705+E708</f>
        <v>26244</v>
      </c>
      <c r="F700" s="158"/>
      <c r="G700" s="158"/>
      <c r="H700" s="171">
        <f t="shared" si="645"/>
        <v>764.45299999999997</v>
      </c>
      <c r="I700" s="179">
        <f t="shared" si="645"/>
        <v>764.45299999999997</v>
      </c>
      <c r="J700" s="221">
        <f t="shared" si="645"/>
        <v>0</v>
      </c>
      <c r="K700" s="158"/>
      <c r="L700" s="158"/>
      <c r="M700" s="158"/>
      <c r="N700" s="331">
        <f>N701+N703+N705+N708</f>
        <v>764.45299999999997</v>
      </c>
      <c r="O700" s="331">
        <f t="shared" ref="O700:AU700" si="674">O701+O703+O705+O708</f>
        <v>764.45299999999997</v>
      </c>
      <c r="P700" s="332">
        <f t="shared" si="674"/>
        <v>0</v>
      </c>
      <c r="Q700" s="332">
        <f t="shared" si="674"/>
        <v>764.45299999999997</v>
      </c>
      <c r="R700" s="332">
        <f t="shared" si="674"/>
        <v>0</v>
      </c>
      <c r="S700" s="332">
        <f t="shared" si="674"/>
        <v>764.45299999999997</v>
      </c>
      <c r="T700" s="332">
        <f t="shared" si="674"/>
        <v>0</v>
      </c>
      <c r="U700" s="332">
        <f t="shared" si="674"/>
        <v>0</v>
      </c>
      <c r="V700" s="332">
        <f t="shared" si="674"/>
        <v>0</v>
      </c>
      <c r="W700" s="332">
        <f t="shared" si="674"/>
        <v>0</v>
      </c>
      <c r="X700" s="332">
        <f t="shared" si="674"/>
        <v>0</v>
      </c>
      <c r="Y700" s="332">
        <f t="shared" si="674"/>
        <v>0</v>
      </c>
      <c r="Z700" s="332">
        <f t="shared" si="674"/>
        <v>0</v>
      </c>
      <c r="AA700" s="332">
        <f t="shared" si="674"/>
        <v>0</v>
      </c>
      <c r="AB700" s="332">
        <f t="shared" si="674"/>
        <v>0</v>
      </c>
      <c r="AC700" s="332">
        <f t="shared" si="674"/>
        <v>0</v>
      </c>
      <c r="AD700" s="332">
        <f t="shared" si="674"/>
        <v>0</v>
      </c>
      <c r="AE700" s="332">
        <f t="shared" si="674"/>
        <v>0</v>
      </c>
      <c r="AF700" s="332">
        <f t="shared" si="674"/>
        <v>0</v>
      </c>
      <c r="AG700" s="332">
        <f t="shared" si="674"/>
        <v>0</v>
      </c>
      <c r="AH700" s="332">
        <f t="shared" si="674"/>
        <v>0</v>
      </c>
      <c r="AI700" s="332">
        <f t="shared" si="674"/>
        <v>0</v>
      </c>
      <c r="AJ700" s="332">
        <f t="shared" si="674"/>
        <v>0</v>
      </c>
      <c r="AK700" s="332">
        <f t="shared" si="674"/>
        <v>0</v>
      </c>
      <c r="AL700" s="332">
        <f t="shared" si="674"/>
        <v>0</v>
      </c>
      <c r="AM700" s="332">
        <f t="shared" si="674"/>
        <v>0</v>
      </c>
      <c r="AN700" s="332">
        <f t="shared" si="674"/>
        <v>0</v>
      </c>
      <c r="AO700" s="332">
        <f t="shared" si="674"/>
        <v>0</v>
      </c>
      <c r="AP700" s="332">
        <f t="shared" si="674"/>
        <v>0</v>
      </c>
      <c r="AQ700" s="332">
        <f t="shared" si="674"/>
        <v>0</v>
      </c>
      <c r="AR700" s="332">
        <f t="shared" si="674"/>
        <v>0</v>
      </c>
      <c r="AS700" s="332">
        <f t="shared" si="674"/>
        <v>0</v>
      </c>
      <c r="AT700" s="332">
        <f t="shared" si="674"/>
        <v>0</v>
      </c>
      <c r="AU700" s="332">
        <f t="shared" si="674"/>
        <v>0</v>
      </c>
      <c r="AV700" s="131">
        <f t="shared" si="649"/>
        <v>0</v>
      </c>
      <c r="AW700" s="297"/>
      <c r="AX700" s="297"/>
      <c r="AY700" s="297"/>
      <c r="AZ700" s="145">
        <f t="shared" si="643"/>
        <v>0</v>
      </c>
      <c r="BA700" s="145">
        <f t="shared" si="644"/>
        <v>0</v>
      </c>
      <c r="BB700" s="131"/>
      <c r="BC700" s="131"/>
    </row>
    <row r="701" spans="1:55" s="132" customFormat="1" ht="15.75">
      <c r="A701" s="329" t="s">
        <v>674</v>
      </c>
      <c r="B701" s="158" t="s">
        <v>636</v>
      </c>
      <c r="C701" s="171"/>
      <c r="D701" s="331">
        <f>D702</f>
        <v>4673</v>
      </c>
      <c r="E701" s="331">
        <f t="shared" ref="E701:G701" si="675">E702</f>
        <v>4450</v>
      </c>
      <c r="F701" s="331">
        <f t="shared" si="675"/>
        <v>4587.7139999999999</v>
      </c>
      <c r="G701" s="331">
        <f t="shared" si="675"/>
        <v>4364.7139999999999</v>
      </c>
      <c r="H701" s="171">
        <f t="shared" si="645"/>
        <v>85.286000000000001</v>
      </c>
      <c r="I701" s="179">
        <f t="shared" si="645"/>
        <v>85.286000000000001</v>
      </c>
      <c r="J701" s="221">
        <f t="shared" si="645"/>
        <v>0</v>
      </c>
      <c r="K701" s="158"/>
      <c r="L701" s="158"/>
      <c r="M701" s="158"/>
      <c r="N701" s="331">
        <f>N702</f>
        <v>85.286000000000001</v>
      </c>
      <c r="O701" s="331">
        <f t="shared" ref="O701:AT701" si="676">O702</f>
        <v>85.286000000000001</v>
      </c>
      <c r="P701" s="332">
        <f t="shared" si="676"/>
        <v>0</v>
      </c>
      <c r="Q701" s="332">
        <f t="shared" si="676"/>
        <v>85.286000000000001</v>
      </c>
      <c r="R701" s="332">
        <f t="shared" si="676"/>
        <v>0</v>
      </c>
      <c r="S701" s="332">
        <f t="shared" si="676"/>
        <v>85.286000000000001</v>
      </c>
      <c r="T701" s="332">
        <f t="shared" si="676"/>
        <v>0</v>
      </c>
      <c r="U701" s="332">
        <f t="shared" si="676"/>
        <v>0</v>
      </c>
      <c r="V701" s="332">
        <f t="shared" si="676"/>
        <v>0</v>
      </c>
      <c r="W701" s="332">
        <f t="shared" si="676"/>
        <v>0</v>
      </c>
      <c r="X701" s="332">
        <f t="shared" si="676"/>
        <v>0</v>
      </c>
      <c r="Y701" s="332">
        <f t="shared" si="676"/>
        <v>0</v>
      </c>
      <c r="Z701" s="332">
        <f t="shared" si="676"/>
        <v>0</v>
      </c>
      <c r="AA701" s="332">
        <f t="shared" si="676"/>
        <v>0</v>
      </c>
      <c r="AB701" s="332">
        <f t="shared" si="676"/>
        <v>0</v>
      </c>
      <c r="AC701" s="332">
        <f t="shared" si="676"/>
        <v>0</v>
      </c>
      <c r="AD701" s="332">
        <f t="shared" si="676"/>
        <v>0</v>
      </c>
      <c r="AE701" s="332">
        <f t="shared" si="676"/>
        <v>0</v>
      </c>
      <c r="AF701" s="332">
        <f t="shared" si="676"/>
        <v>0</v>
      </c>
      <c r="AG701" s="332">
        <f t="shared" si="676"/>
        <v>0</v>
      </c>
      <c r="AH701" s="332">
        <f t="shared" si="676"/>
        <v>0</v>
      </c>
      <c r="AI701" s="332">
        <f t="shared" si="676"/>
        <v>0</v>
      </c>
      <c r="AJ701" s="332">
        <f t="shared" si="676"/>
        <v>0</v>
      </c>
      <c r="AK701" s="332">
        <f t="shared" si="676"/>
        <v>0</v>
      </c>
      <c r="AL701" s="332">
        <f t="shared" si="676"/>
        <v>0</v>
      </c>
      <c r="AM701" s="332">
        <f t="shared" si="676"/>
        <v>0</v>
      </c>
      <c r="AN701" s="332">
        <f t="shared" si="676"/>
        <v>0</v>
      </c>
      <c r="AO701" s="332">
        <f t="shared" si="676"/>
        <v>0</v>
      </c>
      <c r="AP701" s="332">
        <f t="shared" si="676"/>
        <v>0</v>
      </c>
      <c r="AQ701" s="332">
        <f t="shared" si="676"/>
        <v>0</v>
      </c>
      <c r="AR701" s="332">
        <f t="shared" si="676"/>
        <v>0</v>
      </c>
      <c r="AS701" s="332">
        <f t="shared" si="676"/>
        <v>0</v>
      </c>
      <c r="AT701" s="332">
        <f t="shared" si="676"/>
        <v>0</v>
      </c>
      <c r="AU701" s="221"/>
      <c r="AV701" s="131">
        <f t="shared" si="649"/>
        <v>0</v>
      </c>
      <c r="AW701" s="297"/>
      <c r="AX701" s="297"/>
      <c r="AY701" s="297"/>
      <c r="AZ701" s="145">
        <f t="shared" si="643"/>
        <v>0</v>
      </c>
      <c r="BA701" s="145">
        <f t="shared" si="644"/>
        <v>0</v>
      </c>
      <c r="BB701" s="131"/>
      <c r="BC701" s="131"/>
    </row>
    <row r="702" spans="1:55" s="132" customFormat="1" ht="78.75">
      <c r="A702" s="317">
        <v>1</v>
      </c>
      <c r="B702" s="333" t="s">
        <v>871</v>
      </c>
      <c r="C702" s="151" t="s">
        <v>872</v>
      </c>
      <c r="D702" s="155">
        <v>4673</v>
      </c>
      <c r="E702" s="155">
        <v>4450</v>
      </c>
      <c r="F702" s="155">
        <f>D702-H702</f>
        <v>4587.7139999999999</v>
      </c>
      <c r="G702" s="155">
        <f>4450-I702</f>
        <v>4364.7139999999999</v>
      </c>
      <c r="H702" s="155">
        <f t="shared" si="645"/>
        <v>85.286000000000001</v>
      </c>
      <c r="I702" s="180">
        <f t="shared" si="645"/>
        <v>85.286000000000001</v>
      </c>
      <c r="J702" s="221">
        <f t="shared" si="645"/>
        <v>0</v>
      </c>
      <c r="K702" s="158"/>
      <c r="L702" s="158"/>
      <c r="M702" s="158"/>
      <c r="N702" s="334">
        <f>O702+P702</f>
        <v>85.286000000000001</v>
      </c>
      <c r="O702" s="334">
        <v>85.286000000000001</v>
      </c>
      <c r="P702" s="221"/>
      <c r="Q702" s="335">
        <v>85.286000000000001</v>
      </c>
      <c r="R702" s="335"/>
      <c r="S702" s="335">
        <f>Q702</f>
        <v>85.286000000000001</v>
      </c>
      <c r="T702" s="221"/>
      <c r="U702" s="221"/>
      <c r="V702" s="221"/>
      <c r="W702" s="221"/>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131">
        <f t="shared" si="649"/>
        <v>0</v>
      </c>
      <c r="AW702" s="297"/>
      <c r="AX702" s="297"/>
      <c r="AY702" s="297"/>
      <c r="AZ702" s="145">
        <f t="shared" si="643"/>
        <v>0</v>
      </c>
      <c r="BA702" s="145">
        <f t="shared" si="644"/>
        <v>0</v>
      </c>
      <c r="BB702" s="131"/>
      <c r="BC702" s="131"/>
    </row>
    <row r="703" spans="1:55" s="161" customFormat="1" ht="15.75">
      <c r="A703" s="329" t="s">
        <v>674</v>
      </c>
      <c r="B703" s="330" t="s">
        <v>631</v>
      </c>
      <c r="C703" s="171"/>
      <c r="D703" s="331">
        <f>D704</f>
        <v>4000</v>
      </c>
      <c r="E703" s="331">
        <f>E704</f>
        <v>3823</v>
      </c>
      <c r="F703" s="331">
        <f t="shared" ref="F703:G703" si="677">F704</f>
        <v>3985</v>
      </c>
      <c r="G703" s="331">
        <f t="shared" si="677"/>
        <v>3808</v>
      </c>
      <c r="H703" s="171">
        <f t="shared" si="645"/>
        <v>15</v>
      </c>
      <c r="I703" s="179">
        <f t="shared" si="645"/>
        <v>15</v>
      </c>
      <c r="J703" s="221">
        <f t="shared" si="645"/>
        <v>0</v>
      </c>
      <c r="K703" s="158"/>
      <c r="L703" s="158"/>
      <c r="M703" s="158"/>
      <c r="N703" s="331">
        <f>N704</f>
        <v>15</v>
      </c>
      <c r="O703" s="331">
        <f t="shared" ref="O703:AT703" si="678">O704</f>
        <v>15</v>
      </c>
      <c r="P703" s="332">
        <f t="shared" si="678"/>
        <v>0</v>
      </c>
      <c r="Q703" s="332">
        <f t="shared" si="678"/>
        <v>15</v>
      </c>
      <c r="R703" s="332">
        <f t="shared" si="678"/>
        <v>0</v>
      </c>
      <c r="S703" s="332">
        <f t="shared" si="678"/>
        <v>15</v>
      </c>
      <c r="T703" s="332">
        <f t="shared" si="678"/>
        <v>0</v>
      </c>
      <c r="U703" s="332">
        <f t="shared" si="678"/>
        <v>0</v>
      </c>
      <c r="V703" s="332">
        <f t="shared" si="678"/>
        <v>0</v>
      </c>
      <c r="W703" s="332">
        <f t="shared" si="678"/>
        <v>0</v>
      </c>
      <c r="X703" s="332">
        <f t="shared" si="678"/>
        <v>0</v>
      </c>
      <c r="Y703" s="332">
        <f t="shared" si="678"/>
        <v>0</v>
      </c>
      <c r="Z703" s="332">
        <f t="shared" si="678"/>
        <v>0</v>
      </c>
      <c r="AA703" s="332">
        <f t="shared" si="678"/>
        <v>0</v>
      </c>
      <c r="AB703" s="332">
        <f t="shared" si="678"/>
        <v>0</v>
      </c>
      <c r="AC703" s="332">
        <f t="shared" si="678"/>
        <v>0</v>
      </c>
      <c r="AD703" s="332">
        <f t="shared" si="678"/>
        <v>0</v>
      </c>
      <c r="AE703" s="332">
        <f t="shared" si="678"/>
        <v>0</v>
      </c>
      <c r="AF703" s="332">
        <f t="shared" si="678"/>
        <v>0</v>
      </c>
      <c r="AG703" s="332">
        <f t="shared" si="678"/>
        <v>0</v>
      </c>
      <c r="AH703" s="332">
        <f t="shared" si="678"/>
        <v>0</v>
      </c>
      <c r="AI703" s="332">
        <f t="shared" si="678"/>
        <v>0</v>
      </c>
      <c r="AJ703" s="332">
        <f t="shared" si="678"/>
        <v>0</v>
      </c>
      <c r="AK703" s="332">
        <f t="shared" si="678"/>
        <v>0</v>
      </c>
      <c r="AL703" s="332">
        <f t="shared" si="678"/>
        <v>0</v>
      </c>
      <c r="AM703" s="332">
        <f t="shared" si="678"/>
        <v>0</v>
      </c>
      <c r="AN703" s="332">
        <f t="shared" si="678"/>
        <v>0</v>
      </c>
      <c r="AO703" s="332">
        <f t="shared" si="678"/>
        <v>0</v>
      </c>
      <c r="AP703" s="332">
        <f t="shared" si="678"/>
        <v>0</v>
      </c>
      <c r="AQ703" s="332">
        <f t="shared" si="678"/>
        <v>0</v>
      </c>
      <c r="AR703" s="332">
        <f t="shared" si="678"/>
        <v>0</v>
      </c>
      <c r="AS703" s="332">
        <f t="shared" si="678"/>
        <v>0</v>
      </c>
      <c r="AT703" s="332">
        <f t="shared" si="678"/>
        <v>0</v>
      </c>
      <c r="AU703" s="221"/>
      <c r="AV703" s="131">
        <f t="shared" si="649"/>
        <v>0</v>
      </c>
      <c r="AW703" s="297"/>
      <c r="AX703" s="297"/>
      <c r="AY703" s="297"/>
      <c r="AZ703" s="145">
        <f t="shared" si="643"/>
        <v>0</v>
      </c>
      <c r="BA703" s="145">
        <f t="shared" si="644"/>
        <v>0</v>
      </c>
      <c r="BB703" s="160"/>
      <c r="BC703" s="160"/>
    </row>
    <row r="704" spans="1:55" s="132" customFormat="1" ht="47.25">
      <c r="A704" s="317">
        <v>1</v>
      </c>
      <c r="B704" s="333" t="s">
        <v>873</v>
      </c>
      <c r="C704" s="151" t="s">
        <v>874</v>
      </c>
      <c r="D704" s="155">
        <v>4000</v>
      </c>
      <c r="E704" s="155">
        <v>3823</v>
      </c>
      <c r="F704" s="155">
        <v>3985</v>
      </c>
      <c r="G704" s="155">
        <v>3808</v>
      </c>
      <c r="H704" s="155">
        <f t="shared" si="645"/>
        <v>15</v>
      </c>
      <c r="I704" s="180">
        <f t="shared" si="645"/>
        <v>15</v>
      </c>
      <c r="J704" s="221">
        <f t="shared" si="645"/>
        <v>0</v>
      </c>
      <c r="K704" s="158"/>
      <c r="L704" s="158"/>
      <c r="M704" s="158"/>
      <c r="N704" s="334">
        <f>O704+P704</f>
        <v>15</v>
      </c>
      <c r="O704" s="334">
        <v>15</v>
      </c>
      <c r="P704" s="221"/>
      <c r="Q704" s="336">
        <v>15</v>
      </c>
      <c r="R704" s="336"/>
      <c r="S704" s="336">
        <f>Q704</f>
        <v>15</v>
      </c>
      <c r="T704" s="221"/>
      <c r="U704" s="221"/>
      <c r="V704" s="221"/>
      <c r="W704" s="221"/>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131">
        <f t="shared" si="649"/>
        <v>0</v>
      </c>
      <c r="AW704" s="297"/>
      <c r="AX704" s="297"/>
      <c r="AY704" s="297"/>
      <c r="AZ704" s="145">
        <f t="shared" si="643"/>
        <v>0</v>
      </c>
      <c r="BA704" s="145">
        <f t="shared" si="644"/>
        <v>0</v>
      </c>
      <c r="BB704" s="131"/>
      <c r="BC704" s="131"/>
    </row>
    <row r="705" spans="1:55" s="161" customFormat="1" ht="15.75">
      <c r="A705" s="329" t="s">
        <v>674</v>
      </c>
      <c r="B705" s="330" t="s">
        <v>637</v>
      </c>
      <c r="C705" s="171"/>
      <c r="D705" s="331">
        <f>SUM(D706:D707)</f>
        <v>19450</v>
      </c>
      <c r="E705" s="331">
        <f>SUM(E706:E707)</f>
        <v>17121</v>
      </c>
      <c r="F705" s="331">
        <f t="shared" ref="F705:G705" si="679">SUM(F706:F707)</f>
        <v>18906.468000000001</v>
      </c>
      <c r="G705" s="331">
        <f t="shared" si="679"/>
        <v>16577.468000000001</v>
      </c>
      <c r="H705" s="171">
        <f t="shared" si="645"/>
        <v>543.53200000000004</v>
      </c>
      <c r="I705" s="179">
        <f t="shared" si="645"/>
        <v>543.53200000000004</v>
      </c>
      <c r="J705" s="221">
        <f t="shared" si="645"/>
        <v>0</v>
      </c>
      <c r="K705" s="158"/>
      <c r="L705" s="158"/>
      <c r="M705" s="158"/>
      <c r="N705" s="331">
        <f>SUM(N706:N707)</f>
        <v>543.53200000000004</v>
      </c>
      <c r="O705" s="331">
        <f t="shared" ref="O705:AN705" si="680">SUM(O706:O707)</f>
        <v>543.53200000000004</v>
      </c>
      <c r="P705" s="337">
        <f t="shared" si="680"/>
        <v>0</v>
      </c>
      <c r="Q705" s="337">
        <f t="shared" si="680"/>
        <v>543.53200000000004</v>
      </c>
      <c r="R705" s="337">
        <f t="shared" si="680"/>
        <v>0</v>
      </c>
      <c r="S705" s="337">
        <f>SUM(S706:S707)</f>
        <v>543.53200000000004</v>
      </c>
      <c r="T705" s="337">
        <f t="shared" si="680"/>
        <v>0</v>
      </c>
      <c r="U705" s="337">
        <f t="shared" si="680"/>
        <v>0</v>
      </c>
      <c r="V705" s="337">
        <f t="shared" si="680"/>
        <v>0</v>
      </c>
      <c r="W705" s="337">
        <f t="shared" si="680"/>
        <v>0</v>
      </c>
      <c r="X705" s="337">
        <f t="shared" si="680"/>
        <v>0</v>
      </c>
      <c r="Y705" s="337">
        <f t="shared" si="680"/>
        <v>0</v>
      </c>
      <c r="Z705" s="337">
        <f t="shared" si="680"/>
        <v>0</v>
      </c>
      <c r="AA705" s="337">
        <f t="shared" si="680"/>
        <v>0</v>
      </c>
      <c r="AB705" s="337">
        <f t="shared" si="680"/>
        <v>0</v>
      </c>
      <c r="AC705" s="337">
        <f t="shared" si="680"/>
        <v>0</v>
      </c>
      <c r="AD705" s="337">
        <f t="shared" si="680"/>
        <v>0</v>
      </c>
      <c r="AE705" s="337">
        <f t="shared" si="680"/>
        <v>0</v>
      </c>
      <c r="AF705" s="337">
        <f t="shared" si="680"/>
        <v>0</v>
      </c>
      <c r="AG705" s="337">
        <f t="shared" si="680"/>
        <v>0</v>
      </c>
      <c r="AH705" s="337">
        <f t="shared" si="680"/>
        <v>0</v>
      </c>
      <c r="AI705" s="337">
        <f t="shared" si="680"/>
        <v>0</v>
      </c>
      <c r="AJ705" s="337">
        <f t="shared" si="680"/>
        <v>0</v>
      </c>
      <c r="AK705" s="337">
        <f t="shared" si="680"/>
        <v>0</v>
      </c>
      <c r="AL705" s="337">
        <f t="shared" si="680"/>
        <v>0</v>
      </c>
      <c r="AM705" s="337">
        <f t="shared" si="680"/>
        <v>0</v>
      </c>
      <c r="AN705" s="337">
        <f t="shared" si="680"/>
        <v>0</v>
      </c>
      <c r="AO705" s="221"/>
      <c r="AP705" s="221"/>
      <c r="AQ705" s="221"/>
      <c r="AR705" s="221"/>
      <c r="AS705" s="221"/>
      <c r="AT705" s="221"/>
      <c r="AU705" s="221"/>
      <c r="AV705" s="160">
        <f t="shared" si="649"/>
        <v>0</v>
      </c>
      <c r="AW705" s="297"/>
      <c r="AX705" s="297"/>
      <c r="AY705" s="297"/>
      <c r="AZ705" s="145">
        <f t="shared" si="643"/>
        <v>0</v>
      </c>
      <c r="BA705" s="145">
        <f t="shared" si="644"/>
        <v>0</v>
      </c>
      <c r="BB705" s="160"/>
      <c r="BC705" s="160"/>
    </row>
    <row r="706" spans="1:55" s="132" customFormat="1" ht="47.25">
      <c r="A706" s="317">
        <v>1</v>
      </c>
      <c r="B706" s="333" t="s">
        <v>875</v>
      </c>
      <c r="C706" s="151" t="s">
        <v>876</v>
      </c>
      <c r="D706" s="155">
        <v>4950</v>
      </c>
      <c r="E706" s="155">
        <v>4609</v>
      </c>
      <c r="F706" s="155">
        <v>4930</v>
      </c>
      <c r="G706" s="155">
        <v>4589</v>
      </c>
      <c r="H706" s="155">
        <f t="shared" si="645"/>
        <v>20</v>
      </c>
      <c r="I706" s="180">
        <f t="shared" si="645"/>
        <v>20</v>
      </c>
      <c r="J706" s="221">
        <f t="shared" si="645"/>
        <v>0</v>
      </c>
      <c r="K706" s="158"/>
      <c r="L706" s="158"/>
      <c r="M706" s="158"/>
      <c r="N706" s="334">
        <f>O706+P706</f>
        <v>20</v>
      </c>
      <c r="O706" s="334">
        <v>20</v>
      </c>
      <c r="P706" s="221"/>
      <c r="Q706" s="336">
        <v>20</v>
      </c>
      <c r="R706" s="336"/>
      <c r="S706" s="336">
        <f>Q706</f>
        <v>20</v>
      </c>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131">
        <f t="shared" si="649"/>
        <v>0</v>
      </c>
      <c r="AW706" s="297"/>
      <c r="AX706" s="297"/>
      <c r="AY706" s="297"/>
      <c r="AZ706" s="145">
        <f t="shared" si="643"/>
        <v>0</v>
      </c>
      <c r="BA706" s="145">
        <f t="shared" si="644"/>
        <v>0</v>
      </c>
      <c r="BB706" s="131"/>
      <c r="BC706" s="131"/>
    </row>
    <row r="707" spans="1:55" s="325" customFormat="1" ht="47.25">
      <c r="A707" s="317">
        <v>2</v>
      </c>
      <c r="B707" s="333" t="s">
        <v>877</v>
      </c>
      <c r="C707" s="151" t="s">
        <v>878</v>
      </c>
      <c r="D707" s="338">
        <v>14500</v>
      </c>
      <c r="E707" s="338">
        <v>12512</v>
      </c>
      <c r="F707" s="155">
        <v>13976.468000000001</v>
      </c>
      <c r="G707" s="155">
        <v>11988.468000000001</v>
      </c>
      <c r="H707" s="155">
        <f t="shared" si="645"/>
        <v>523.53200000000004</v>
      </c>
      <c r="I707" s="180">
        <f t="shared" si="645"/>
        <v>523.53200000000004</v>
      </c>
      <c r="J707" s="221">
        <f t="shared" si="645"/>
        <v>0</v>
      </c>
      <c r="K707" s="330"/>
      <c r="L707" s="330"/>
      <c r="M707" s="330"/>
      <c r="N707" s="334">
        <f>O707+P707</f>
        <v>523.53200000000004</v>
      </c>
      <c r="O707" s="334">
        <v>523.53200000000004</v>
      </c>
      <c r="P707" s="331">
        <f>SUM(P708:P713)</f>
        <v>0</v>
      </c>
      <c r="Q707" s="336">
        <v>523.53200000000004</v>
      </c>
      <c r="R707" s="336"/>
      <c r="S707" s="336">
        <f>Q707</f>
        <v>523.53200000000004</v>
      </c>
      <c r="T707" s="331">
        <f>SUM(T708:T713)</f>
        <v>0</v>
      </c>
      <c r="U707" s="331"/>
      <c r="V707" s="331"/>
      <c r="W707" s="331">
        <f>SUM(W708:W713)</f>
        <v>0</v>
      </c>
      <c r="X707" s="331"/>
      <c r="Y707" s="331"/>
      <c r="Z707" s="331">
        <f>SUM(Z708:Z713)</f>
        <v>0</v>
      </c>
      <c r="AA707" s="331"/>
      <c r="AB707" s="331"/>
      <c r="AC707" s="331">
        <f>SUM(AC708:AC713)</f>
        <v>0</v>
      </c>
      <c r="AD707" s="331"/>
      <c r="AE707" s="331"/>
      <c r="AF707" s="331">
        <f>SUM(AF708:AF713)</f>
        <v>0</v>
      </c>
      <c r="AG707" s="331"/>
      <c r="AH707" s="331"/>
      <c r="AI707" s="236">
        <f>O707-Q707-W707-AC707</f>
        <v>0</v>
      </c>
      <c r="AJ707" s="236"/>
      <c r="AK707" s="236"/>
      <c r="AL707" s="331">
        <f t="shared" ref="AL707:AT707" si="681">SUM(AL708:AL713)</f>
        <v>0</v>
      </c>
      <c r="AM707" s="331"/>
      <c r="AN707" s="331"/>
      <c r="AO707" s="331">
        <f t="shared" si="681"/>
        <v>0</v>
      </c>
      <c r="AP707" s="331">
        <f t="shared" si="681"/>
        <v>0</v>
      </c>
      <c r="AQ707" s="331">
        <f t="shared" si="681"/>
        <v>0</v>
      </c>
      <c r="AR707" s="331">
        <f t="shared" si="681"/>
        <v>0</v>
      </c>
      <c r="AS707" s="331">
        <f t="shared" si="681"/>
        <v>0</v>
      </c>
      <c r="AT707" s="331">
        <f t="shared" si="681"/>
        <v>0</v>
      </c>
      <c r="AU707" s="339"/>
      <c r="AV707" s="131">
        <f t="shared" si="649"/>
        <v>0</v>
      </c>
      <c r="AW707" s="323">
        <v>14900</v>
      </c>
      <c r="AX707" s="323"/>
      <c r="AY707" s="323"/>
      <c r="AZ707" s="145">
        <f t="shared" si="643"/>
        <v>0</v>
      </c>
      <c r="BA707" s="145">
        <f t="shared" si="644"/>
        <v>0</v>
      </c>
      <c r="BB707" s="324"/>
      <c r="BC707" s="324"/>
    </row>
    <row r="708" spans="1:55" s="343" customFormat="1" ht="15.75">
      <c r="A708" s="329" t="s">
        <v>674</v>
      </c>
      <c r="B708" s="330" t="s">
        <v>630</v>
      </c>
      <c r="C708" s="340"/>
      <c r="D708" s="331">
        <f>SUM(D709)</f>
        <v>1100</v>
      </c>
      <c r="E708" s="331">
        <f>SUM(E709)</f>
        <v>850</v>
      </c>
      <c r="F708" s="331">
        <f t="shared" ref="F708:G708" si="682">SUM(F709)</f>
        <v>979.36500000000001</v>
      </c>
      <c r="G708" s="331">
        <f t="shared" si="682"/>
        <v>729.36500000000001</v>
      </c>
      <c r="H708" s="171">
        <f t="shared" si="645"/>
        <v>120.63500000000001</v>
      </c>
      <c r="I708" s="179">
        <f t="shared" si="645"/>
        <v>120.63500000000001</v>
      </c>
      <c r="J708" s="221">
        <f t="shared" si="645"/>
        <v>0</v>
      </c>
      <c r="K708" s="330"/>
      <c r="L708" s="330"/>
      <c r="M708" s="330"/>
      <c r="N708" s="331">
        <f>SUM(N709)</f>
        <v>120.63500000000001</v>
      </c>
      <c r="O708" s="331">
        <f t="shared" ref="O708:AU708" si="683">SUM(O709)</f>
        <v>120.63500000000001</v>
      </c>
      <c r="P708" s="337">
        <f t="shared" si="683"/>
        <v>0</v>
      </c>
      <c r="Q708" s="337">
        <f t="shared" si="683"/>
        <v>120.63500000000001</v>
      </c>
      <c r="R708" s="337">
        <f t="shared" si="683"/>
        <v>0</v>
      </c>
      <c r="S708" s="337">
        <f t="shared" si="683"/>
        <v>120.63500000000001</v>
      </c>
      <c r="T708" s="337">
        <f t="shared" si="683"/>
        <v>0</v>
      </c>
      <c r="U708" s="337">
        <f t="shared" si="683"/>
        <v>0</v>
      </c>
      <c r="V708" s="337">
        <f t="shared" si="683"/>
        <v>0</v>
      </c>
      <c r="W708" s="337">
        <f t="shared" si="683"/>
        <v>0</v>
      </c>
      <c r="X708" s="337">
        <f t="shared" si="683"/>
        <v>0</v>
      </c>
      <c r="Y708" s="337">
        <f t="shared" si="683"/>
        <v>0</v>
      </c>
      <c r="Z708" s="337">
        <f t="shared" si="683"/>
        <v>0</v>
      </c>
      <c r="AA708" s="337">
        <f t="shared" si="683"/>
        <v>0</v>
      </c>
      <c r="AB708" s="337">
        <f t="shared" si="683"/>
        <v>0</v>
      </c>
      <c r="AC708" s="337">
        <f t="shared" si="683"/>
        <v>0</v>
      </c>
      <c r="AD708" s="337">
        <f t="shared" si="683"/>
        <v>0</v>
      </c>
      <c r="AE708" s="337">
        <f t="shared" si="683"/>
        <v>0</v>
      </c>
      <c r="AF708" s="337">
        <f t="shared" si="683"/>
        <v>0</v>
      </c>
      <c r="AG708" s="337">
        <f t="shared" si="683"/>
        <v>0</v>
      </c>
      <c r="AH708" s="337">
        <f t="shared" si="683"/>
        <v>0</v>
      </c>
      <c r="AI708" s="337">
        <f t="shared" si="683"/>
        <v>0</v>
      </c>
      <c r="AJ708" s="337">
        <f t="shared" si="683"/>
        <v>0</v>
      </c>
      <c r="AK708" s="337">
        <f t="shared" si="683"/>
        <v>0</v>
      </c>
      <c r="AL708" s="337">
        <f t="shared" si="683"/>
        <v>0</v>
      </c>
      <c r="AM708" s="337">
        <f t="shared" si="683"/>
        <v>0</v>
      </c>
      <c r="AN708" s="337">
        <f t="shared" si="683"/>
        <v>0</v>
      </c>
      <c r="AO708" s="337">
        <f t="shared" si="683"/>
        <v>0</v>
      </c>
      <c r="AP708" s="337">
        <f t="shared" si="683"/>
        <v>0</v>
      </c>
      <c r="AQ708" s="337">
        <f t="shared" si="683"/>
        <v>0</v>
      </c>
      <c r="AR708" s="337">
        <f t="shared" si="683"/>
        <v>0</v>
      </c>
      <c r="AS708" s="337">
        <f t="shared" si="683"/>
        <v>0</v>
      </c>
      <c r="AT708" s="337">
        <f t="shared" si="683"/>
        <v>0</v>
      </c>
      <c r="AU708" s="337">
        <f t="shared" si="683"/>
        <v>0</v>
      </c>
      <c r="AV708" s="160">
        <f t="shared" si="649"/>
        <v>0</v>
      </c>
      <c r="AW708" s="341"/>
      <c r="AX708" s="341"/>
      <c r="AY708" s="341"/>
      <c r="AZ708" s="145">
        <f t="shared" si="643"/>
        <v>0</v>
      </c>
      <c r="BA708" s="145">
        <f t="shared" si="644"/>
        <v>0</v>
      </c>
      <c r="BB708" s="342"/>
      <c r="BC708" s="342"/>
    </row>
    <row r="709" spans="1:55" s="325" customFormat="1" ht="78.75">
      <c r="A709" s="317">
        <v>7</v>
      </c>
      <c r="B709" s="333" t="s">
        <v>879</v>
      </c>
      <c r="C709" s="151" t="s">
        <v>880</v>
      </c>
      <c r="D709" s="344">
        <v>1100</v>
      </c>
      <c r="E709" s="344">
        <v>850</v>
      </c>
      <c r="F709" s="345">
        <v>979.36500000000001</v>
      </c>
      <c r="G709" s="345">
        <v>729.36500000000001</v>
      </c>
      <c r="H709" s="155">
        <f t="shared" si="645"/>
        <v>120.63500000000001</v>
      </c>
      <c r="I709" s="180">
        <f t="shared" si="645"/>
        <v>120.63500000000001</v>
      </c>
      <c r="J709" s="221">
        <f t="shared" si="645"/>
        <v>0</v>
      </c>
      <c r="K709" s="333"/>
      <c r="L709" s="333"/>
      <c r="M709" s="333"/>
      <c r="N709" s="334">
        <f>O709+P709</f>
        <v>120.63500000000001</v>
      </c>
      <c r="O709" s="334">
        <v>120.63500000000001</v>
      </c>
      <c r="P709" s="346"/>
      <c r="Q709" s="336">
        <v>120.63500000000001</v>
      </c>
      <c r="R709" s="336"/>
      <c r="S709" s="336">
        <f>Q709</f>
        <v>120.63500000000001</v>
      </c>
      <c r="T709" s="346"/>
      <c r="U709" s="346"/>
      <c r="V709" s="346"/>
      <c r="W709" s="346"/>
      <c r="X709" s="346"/>
      <c r="Y709" s="346"/>
      <c r="Z709" s="346"/>
      <c r="AA709" s="346"/>
      <c r="AB709" s="346"/>
      <c r="AC709" s="155">
        <f>O709-Q709-W709</f>
        <v>0</v>
      </c>
      <c r="AD709" s="155"/>
      <c r="AE709" s="155"/>
      <c r="AF709" s="346"/>
      <c r="AG709" s="346"/>
      <c r="AH709" s="346"/>
      <c r="AI709" s="236">
        <f>O709-Q709-W709-AC709</f>
        <v>0</v>
      </c>
      <c r="AJ709" s="236"/>
      <c r="AK709" s="236"/>
      <c r="AL709" s="346"/>
      <c r="AM709" s="346"/>
      <c r="AN709" s="346"/>
      <c r="AO709" s="346"/>
      <c r="AP709" s="346"/>
      <c r="AQ709" s="346"/>
      <c r="AR709" s="346"/>
      <c r="AS709" s="346"/>
      <c r="AT709" s="346"/>
      <c r="AU709" s="339"/>
      <c r="AV709" s="131">
        <f t="shared" si="649"/>
        <v>0</v>
      </c>
      <c r="AW709" s="323"/>
      <c r="AX709" s="323"/>
      <c r="AY709" s="323"/>
      <c r="AZ709" s="145">
        <f t="shared" si="643"/>
        <v>0</v>
      </c>
      <c r="BA709" s="145">
        <f t="shared" si="644"/>
        <v>0</v>
      </c>
      <c r="BB709" s="324"/>
      <c r="BC709" s="324"/>
    </row>
    <row r="710" spans="1:55" s="343" customFormat="1" ht="15.75">
      <c r="A710" s="329" t="s">
        <v>881</v>
      </c>
      <c r="B710" s="330" t="s">
        <v>616</v>
      </c>
      <c r="C710" s="340"/>
      <c r="D710" s="331">
        <f>SUM(D711:D713)</f>
        <v>4440</v>
      </c>
      <c r="E710" s="331">
        <f>SUM(E711:E713)</f>
        <v>4103.1139999999996</v>
      </c>
      <c r="F710" s="331">
        <f t="shared" ref="F710:G710" si="684">SUM(F711:F713)</f>
        <v>3947.3059999999996</v>
      </c>
      <c r="G710" s="331">
        <f t="shared" si="684"/>
        <v>3610.42</v>
      </c>
      <c r="H710" s="171">
        <f t="shared" si="645"/>
        <v>492.69400000000002</v>
      </c>
      <c r="I710" s="179">
        <f t="shared" si="645"/>
        <v>492.69400000000002</v>
      </c>
      <c r="J710" s="221">
        <f t="shared" si="645"/>
        <v>0</v>
      </c>
      <c r="K710" s="330"/>
      <c r="L710" s="330"/>
      <c r="M710" s="330"/>
      <c r="N710" s="331">
        <f>SUM(N711:N713)</f>
        <v>492.69400000000002</v>
      </c>
      <c r="O710" s="331">
        <f t="shared" ref="O710:AT710" si="685">SUM(O711:O713)</f>
        <v>492.69400000000002</v>
      </c>
      <c r="P710" s="337">
        <f t="shared" si="685"/>
        <v>0</v>
      </c>
      <c r="Q710" s="337">
        <f t="shared" si="685"/>
        <v>492.69400000000002</v>
      </c>
      <c r="R710" s="337">
        <f t="shared" si="685"/>
        <v>0</v>
      </c>
      <c r="S710" s="337">
        <f t="shared" si="685"/>
        <v>492.69400000000002</v>
      </c>
      <c r="T710" s="337">
        <f t="shared" si="685"/>
        <v>0</v>
      </c>
      <c r="U710" s="337">
        <f t="shared" si="685"/>
        <v>0</v>
      </c>
      <c r="V710" s="337">
        <f t="shared" si="685"/>
        <v>0</v>
      </c>
      <c r="W710" s="337">
        <f t="shared" si="685"/>
        <v>0</v>
      </c>
      <c r="X710" s="337">
        <f>SUM(X711:X713)</f>
        <v>0</v>
      </c>
      <c r="Y710" s="337">
        <f t="shared" si="685"/>
        <v>0</v>
      </c>
      <c r="Z710" s="337">
        <f t="shared" si="685"/>
        <v>0</v>
      </c>
      <c r="AA710" s="337">
        <f t="shared" si="685"/>
        <v>0</v>
      </c>
      <c r="AB710" s="337">
        <f t="shared" si="685"/>
        <v>0</v>
      </c>
      <c r="AC710" s="337">
        <f t="shared" si="685"/>
        <v>0</v>
      </c>
      <c r="AD710" s="337">
        <f t="shared" si="685"/>
        <v>0</v>
      </c>
      <c r="AE710" s="337">
        <f t="shared" si="685"/>
        <v>0</v>
      </c>
      <c r="AF710" s="337">
        <f t="shared" si="685"/>
        <v>0</v>
      </c>
      <c r="AG710" s="337">
        <f t="shared" si="685"/>
        <v>0</v>
      </c>
      <c r="AH710" s="337">
        <f t="shared" si="685"/>
        <v>0</v>
      </c>
      <c r="AI710" s="337">
        <f t="shared" si="685"/>
        <v>0</v>
      </c>
      <c r="AJ710" s="337">
        <f t="shared" si="685"/>
        <v>0</v>
      </c>
      <c r="AK710" s="337">
        <f t="shared" si="685"/>
        <v>0</v>
      </c>
      <c r="AL710" s="337">
        <f t="shared" si="685"/>
        <v>0</v>
      </c>
      <c r="AM710" s="337">
        <f t="shared" si="685"/>
        <v>0</v>
      </c>
      <c r="AN710" s="337">
        <f t="shared" si="685"/>
        <v>0</v>
      </c>
      <c r="AO710" s="337">
        <f t="shared" si="685"/>
        <v>0</v>
      </c>
      <c r="AP710" s="337">
        <f t="shared" si="685"/>
        <v>0</v>
      </c>
      <c r="AQ710" s="337">
        <f t="shared" si="685"/>
        <v>0</v>
      </c>
      <c r="AR710" s="337">
        <f t="shared" si="685"/>
        <v>0</v>
      </c>
      <c r="AS710" s="337">
        <f t="shared" si="685"/>
        <v>0</v>
      </c>
      <c r="AT710" s="337">
        <f t="shared" si="685"/>
        <v>0</v>
      </c>
      <c r="AU710" s="347"/>
      <c r="AV710" s="160">
        <f t="shared" si="649"/>
        <v>0</v>
      </c>
      <c r="AW710" s="341"/>
      <c r="AX710" s="341"/>
      <c r="AY710" s="341"/>
      <c r="AZ710" s="145">
        <f t="shared" si="643"/>
        <v>0</v>
      </c>
      <c r="BA710" s="145">
        <f t="shared" si="644"/>
        <v>0</v>
      </c>
      <c r="BB710" s="342"/>
      <c r="BC710" s="342"/>
    </row>
    <row r="711" spans="1:55" s="325" customFormat="1" ht="47.25">
      <c r="A711" s="317">
        <v>1</v>
      </c>
      <c r="B711" s="333" t="s">
        <v>882</v>
      </c>
      <c r="C711" s="151" t="s">
        <v>883</v>
      </c>
      <c r="D711" s="344">
        <v>1890</v>
      </c>
      <c r="E711" s="344">
        <v>1643.5139999999999</v>
      </c>
      <c r="F711" s="345">
        <v>1873.07</v>
      </c>
      <c r="G711" s="345">
        <v>1626.5839999999998</v>
      </c>
      <c r="H711" s="155">
        <f t="shared" si="645"/>
        <v>16.93</v>
      </c>
      <c r="I711" s="180">
        <f t="shared" si="645"/>
        <v>16.93</v>
      </c>
      <c r="J711" s="221">
        <f t="shared" si="645"/>
        <v>0</v>
      </c>
      <c r="K711" s="333"/>
      <c r="L711" s="333"/>
      <c r="M711" s="333"/>
      <c r="N711" s="334">
        <f>O711+P711</f>
        <v>16.93</v>
      </c>
      <c r="O711" s="334">
        <v>16.93</v>
      </c>
      <c r="P711" s="346"/>
      <c r="Q711" s="336">
        <v>16.93</v>
      </c>
      <c r="R711" s="336"/>
      <c r="S711" s="336">
        <f>Q711</f>
        <v>16.93</v>
      </c>
      <c r="T711" s="346"/>
      <c r="U711" s="346"/>
      <c r="V711" s="346"/>
      <c r="W711" s="346"/>
      <c r="X711" s="346"/>
      <c r="Y711" s="346"/>
      <c r="Z711" s="346"/>
      <c r="AA711" s="346"/>
      <c r="AB711" s="346"/>
      <c r="AC711" s="155">
        <f>O711-Q711-W711</f>
        <v>0</v>
      </c>
      <c r="AD711" s="155"/>
      <c r="AE711" s="155"/>
      <c r="AF711" s="346"/>
      <c r="AG711" s="346"/>
      <c r="AH711" s="346"/>
      <c r="AI711" s="236">
        <f>O711-Q711-W711-AC711</f>
        <v>0</v>
      </c>
      <c r="AJ711" s="236"/>
      <c r="AK711" s="236"/>
      <c r="AL711" s="346"/>
      <c r="AM711" s="346"/>
      <c r="AN711" s="346"/>
      <c r="AO711" s="346"/>
      <c r="AP711" s="346"/>
      <c r="AQ711" s="346"/>
      <c r="AR711" s="346"/>
      <c r="AS711" s="346"/>
      <c r="AT711" s="346"/>
      <c r="AU711" s="339"/>
      <c r="AV711" s="131">
        <f t="shared" si="649"/>
        <v>0</v>
      </c>
      <c r="AW711" s="323"/>
      <c r="AX711" s="323"/>
      <c r="AY711" s="323"/>
      <c r="AZ711" s="145">
        <f t="shared" si="643"/>
        <v>0</v>
      </c>
      <c r="BA711" s="145">
        <f t="shared" si="644"/>
        <v>0</v>
      </c>
      <c r="BB711" s="324"/>
      <c r="BC711" s="324"/>
    </row>
    <row r="712" spans="1:55" s="325" customFormat="1" ht="78.75">
      <c r="A712" s="317">
        <v>2</v>
      </c>
      <c r="B712" s="333" t="s">
        <v>884</v>
      </c>
      <c r="C712" s="348" t="s">
        <v>885</v>
      </c>
      <c r="D712" s="344">
        <v>1050</v>
      </c>
      <c r="E712" s="344">
        <v>993.8</v>
      </c>
      <c r="F712" s="345">
        <v>986.28600000000006</v>
      </c>
      <c r="G712" s="345">
        <v>930.08600000000001</v>
      </c>
      <c r="H712" s="155">
        <f t="shared" si="645"/>
        <v>63.713999999999999</v>
      </c>
      <c r="I712" s="180">
        <f t="shared" si="645"/>
        <v>63.713999999999999</v>
      </c>
      <c r="J712" s="221">
        <f t="shared" si="645"/>
        <v>0</v>
      </c>
      <c r="K712" s="333"/>
      <c r="L712" s="333"/>
      <c r="M712" s="333"/>
      <c r="N712" s="334">
        <f t="shared" ref="N712:N713" si="686">O712+P712</f>
        <v>63.713999999999999</v>
      </c>
      <c r="O712" s="334">
        <v>63.713999999999999</v>
      </c>
      <c r="P712" s="346"/>
      <c r="Q712" s="336">
        <v>63.713999999999999</v>
      </c>
      <c r="R712" s="336"/>
      <c r="S712" s="336">
        <f t="shared" ref="S712:S713" si="687">Q712</f>
        <v>63.713999999999999</v>
      </c>
      <c r="T712" s="346"/>
      <c r="U712" s="346"/>
      <c r="V712" s="346"/>
      <c r="W712" s="346"/>
      <c r="X712" s="346"/>
      <c r="Y712" s="346"/>
      <c r="Z712" s="346"/>
      <c r="AA712" s="346"/>
      <c r="AB712" s="346"/>
      <c r="AC712" s="155">
        <f>O712-Q712-W712</f>
        <v>0</v>
      </c>
      <c r="AD712" s="155"/>
      <c r="AE712" s="155"/>
      <c r="AF712" s="346"/>
      <c r="AG712" s="346"/>
      <c r="AH712" s="346"/>
      <c r="AI712" s="236">
        <f>O712-Q712-W712-AC712</f>
        <v>0</v>
      </c>
      <c r="AJ712" s="236"/>
      <c r="AK712" s="236"/>
      <c r="AL712" s="346"/>
      <c r="AM712" s="346"/>
      <c r="AN712" s="346"/>
      <c r="AO712" s="346"/>
      <c r="AP712" s="346"/>
      <c r="AQ712" s="346"/>
      <c r="AR712" s="346"/>
      <c r="AS712" s="346"/>
      <c r="AT712" s="346"/>
      <c r="AU712" s="339"/>
      <c r="AV712" s="131">
        <f t="shared" si="649"/>
        <v>0</v>
      </c>
      <c r="AW712" s="323"/>
      <c r="AX712" s="323"/>
      <c r="AY712" s="323"/>
      <c r="AZ712" s="145">
        <f t="shared" si="643"/>
        <v>0</v>
      </c>
      <c r="BA712" s="145">
        <f t="shared" si="644"/>
        <v>0</v>
      </c>
      <c r="BB712" s="324"/>
      <c r="BC712" s="324"/>
    </row>
    <row r="713" spans="1:55" s="325" customFormat="1" ht="15.75">
      <c r="A713" s="317">
        <v>3</v>
      </c>
      <c r="B713" s="333" t="s">
        <v>886</v>
      </c>
      <c r="C713" s="349"/>
      <c r="D713" s="338">
        <v>1500</v>
      </c>
      <c r="E713" s="338">
        <v>1465.8</v>
      </c>
      <c r="F713" s="345">
        <f>D713-H713</f>
        <v>1087.95</v>
      </c>
      <c r="G713" s="345">
        <f>E713-I713</f>
        <v>1053.75</v>
      </c>
      <c r="H713" s="155">
        <f t="shared" si="645"/>
        <v>412.05</v>
      </c>
      <c r="I713" s="180">
        <f t="shared" si="645"/>
        <v>412.05</v>
      </c>
      <c r="J713" s="221">
        <f t="shared" si="645"/>
        <v>0</v>
      </c>
      <c r="K713" s="333"/>
      <c r="L713" s="333"/>
      <c r="M713" s="333"/>
      <c r="N713" s="334">
        <f t="shared" si="686"/>
        <v>412.05</v>
      </c>
      <c r="O713" s="334">
        <v>412.05</v>
      </c>
      <c r="P713" s="346"/>
      <c r="Q713" s="336">
        <v>412.05</v>
      </c>
      <c r="R713" s="336"/>
      <c r="S713" s="336">
        <f t="shared" si="687"/>
        <v>412.05</v>
      </c>
      <c r="T713" s="346"/>
      <c r="U713" s="346"/>
      <c r="V713" s="346"/>
      <c r="W713" s="346"/>
      <c r="X713" s="346"/>
      <c r="Y713" s="346"/>
      <c r="Z713" s="346"/>
      <c r="AA713" s="346"/>
      <c r="AB713" s="346"/>
      <c r="AC713" s="155">
        <f>O713-Q713-W713</f>
        <v>0</v>
      </c>
      <c r="AD713" s="155"/>
      <c r="AE713" s="155"/>
      <c r="AF713" s="346"/>
      <c r="AG713" s="346"/>
      <c r="AH713" s="346"/>
      <c r="AI713" s="236">
        <f>O713-Q713-W713-AC713</f>
        <v>0</v>
      </c>
      <c r="AJ713" s="236"/>
      <c r="AK713" s="236"/>
      <c r="AL713" s="346"/>
      <c r="AM713" s="346"/>
      <c r="AN713" s="346"/>
      <c r="AO713" s="346"/>
      <c r="AP713" s="346"/>
      <c r="AQ713" s="346"/>
      <c r="AR713" s="346"/>
      <c r="AS713" s="346"/>
      <c r="AT713" s="346"/>
      <c r="AU713" s="339"/>
      <c r="AV713" s="131">
        <f t="shared" si="649"/>
        <v>0</v>
      </c>
      <c r="AW713" s="323"/>
      <c r="AX713" s="323"/>
      <c r="AY713" s="323"/>
      <c r="AZ713" s="145">
        <f t="shared" si="643"/>
        <v>0</v>
      </c>
      <c r="BA713" s="145">
        <f t="shared" si="644"/>
        <v>0</v>
      </c>
      <c r="BB713" s="324"/>
      <c r="BC713" s="324"/>
    </row>
    <row r="714" spans="1:55" s="343" customFormat="1" ht="15.75">
      <c r="A714" s="329" t="s">
        <v>615</v>
      </c>
      <c r="B714" s="350" t="s">
        <v>887</v>
      </c>
      <c r="C714" s="351"/>
      <c r="D714" s="322">
        <f>D715+D739</f>
        <v>195681</v>
      </c>
      <c r="E714" s="322">
        <f>E715+E739</f>
        <v>181486.95</v>
      </c>
      <c r="F714" s="350"/>
      <c r="G714" s="350"/>
      <c r="H714" s="171">
        <f t="shared" si="645"/>
        <v>181486.95</v>
      </c>
      <c r="I714" s="179">
        <f t="shared" si="645"/>
        <v>181486.95</v>
      </c>
      <c r="J714" s="221">
        <f t="shared" si="645"/>
        <v>0</v>
      </c>
      <c r="K714" s="322">
        <f t="shared" ref="K714:M714" si="688">K715+K739</f>
        <v>38000</v>
      </c>
      <c r="L714" s="322">
        <f t="shared" si="688"/>
        <v>38000</v>
      </c>
      <c r="M714" s="322">
        <f t="shared" si="688"/>
        <v>0</v>
      </c>
      <c r="N714" s="322">
        <f>N715+N739</f>
        <v>143486.95000000001</v>
      </c>
      <c r="O714" s="322">
        <f t="shared" ref="O714:AU714" si="689">O715+O739</f>
        <v>143486.95000000001</v>
      </c>
      <c r="P714" s="322">
        <f t="shared" si="689"/>
        <v>0</v>
      </c>
      <c r="Q714" s="322">
        <f t="shared" si="689"/>
        <v>0</v>
      </c>
      <c r="R714" s="322">
        <f t="shared" si="689"/>
        <v>0</v>
      </c>
      <c r="S714" s="322">
        <f t="shared" si="689"/>
        <v>0</v>
      </c>
      <c r="T714" s="322">
        <f t="shared" si="689"/>
        <v>0</v>
      </c>
      <c r="U714" s="322">
        <f t="shared" si="689"/>
        <v>0</v>
      </c>
      <c r="V714" s="322">
        <f t="shared" si="689"/>
        <v>0</v>
      </c>
      <c r="W714" s="322">
        <f t="shared" si="689"/>
        <v>52875</v>
      </c>
      <c r="X714" s="322">
        <f t="shared" si="689"/>
        <v>12000</v>
      </c>
      <c r="Y714" s="322">
        <f t="shared" si="689"/>
        <v>40875</v>
      </c>
      <c r="Z714" s="322">
        <f t="shared" si="689"/>
        <v>0</v>
      </c>
      <c r="AA714" s="322">
        <f t="shared" si="689"/>
        <v>0</v>
      </c>
      <c r="AB714" s="322">
        <f t="shared" si="689"/>
        <v>0</v>
      </c>
      <c r="AC714" s="322">
        <f t="shared" si="689"/>
        <v>69806</v>
      </c>
      <c r="AD714" s="322">
        <f t="shared" si="689"/>
        <v>13000</v>
      </c>
      <c r="AE714" s="322">
        <f t="shared" si="689"/>
        <v>56806</v>
      </c>
      <c r="AF714" s="322">
        <f t="shared" si="689"/>
        <v>0</v>
      </c>
      <c r="AG714" s="322">
        <f t="shared" si="689"/>
        <v>0</v>
      </c>
      <c r="AH714" s="322">
        <f t="shared" si="689"/>
        <v>0</v>
      </c>
      <c r="AI714" s="322">
        <f t="shared" si="689"/>
        <v>58805.95</v>
      </c>
      <c r="AJ714" s="322">
        <f t="shared" si="689"/>
        <v>13000</v>
      </c>
      <c r="AK714" s="322">
        <f t="shared" si="689"/>
        <v>45805.95</v>
      </c>
      <c r="AL714" s="322">
        <f t="shared" si="689"/>
        <v>0</v>
      </c>
      <c r="AM714" s="322">
        <f t="shared" si="689"/>
        <v>0</v>
      </c>
      <c r="AN714" s="322">
        <f t="shared" si="689"/>
        <v>0</v>
      </c>
      <c r="AO714" s="322">
        <f t="shared" si="689"/>
        <v>0</v>
      </c>
      <c r="AP714" s="322">
        <f t="shared" si="689"/>
        <v>0</v>
      </c>
      <c r="AQ714" s="322">
        <f t="shared" si="689"/>
        <v>0</v>
      </c>
      <c r="AR714" s="322">
        <f t="shared" si="689"/>
        <v>0</v>
      </c>
      <c r="AS714" s="322">
        <f t="shared" si="689"/>
        <v>0</v>
      </c>
      <c r="AT714" s="322">
        <f t="shared" si="689"/>
        <v>0</v>
      </c>
      <c r="AU714" s="322">
        <f t="shared" si="689"/>
        <v>0</v>
      </c>
      <c r="AV714" s="160">
        <f t="shared" si="649"/>
        <v>0</v>
      </c>
      <c r="AW714" s="341"/>
      <c r="AX714" s="341"/>
      <c r="AY714" s="341"/>
      <c r="AZ714" s="145">
        <f t="shared" si="643"/>
        <v>0</v>
      </c>
      <c r="BA714" s="145">
        <f t="shared" si="644"/>
        <v>0</v>
      </c>
      <c r="BB714" s="342"/>
      <c r="BC714" s="342"/>
    </row>
    <row r="715" spans="1:55" s="325" customFormat="1" ht="31.5">
      <c r="A715" s="329" t="s">
        <v>741</v>
      </c>
      <c r="B715" s="158" t="s">
        <v>717</v>
      </c>
      <c r="C715" s="351"/>
      <c r="D715" s="322">
        <f>D716+D721+D724+D727+D729+D731+D733+D735+D737</f>
        <v>70545</v>
      </c>
      <c r="E715" s="322">
        <f>E716+E721+E724+E727+E729+E731+E733+E735+E737</f>
        <v>62077.75</v>
      </c>
      <c r="F715" s="350"/>
      <c r="G715" s="350"/>
      <c r="H715" s="171">
        <f t="shared" si="645"/>
        <v>62077.75</v>
      </c>
      <c r="I715" s="179">
        <f t="shared" si="645"/>
        <v>62077.75</v>
      </c>
      <c r="J715" s="221">
        <f t="shared" si="645"/>
        <v>0</v>
      </c>
      <c r="K715" s="322">
        <f t="shared" ref="K715:M715" si="690">K716+K721+K724+K727+K729+K731+K733+K735+K737</f>
        <v>0</v>
      </c>
      <c r="L715" s="322">
        <f t="shared" si="690"/>
        <v>0</v>
      </c>
      <c r="M715" s="322">
        <f t="shared" si="690"/>
        <v>0</v>
      </c>
      <c r="N715" s="322">
        <f>N716+N721+N724+N727+N729+N731+N733+N735+N737</f>
        <v>62077.75</v>
      </c>
      <c r="O715" s="322">
        <f t="shared" ref="O715:AT715" si="691">O716+O721+O724+O727+O729+O731+O733+O735+O737</f>
        <v>62077.75</v>
      </c>
      <c r="P715" s="322">
        <f t="shared" si="691"/>
        <v>0</v>
      </c>
      <c r="Q715" s="322">
        <f t="shared" si="691"/>
        <v>0</v>
      </c>
      <c r="R715" s="322">
        <f t="shared" si="691"/>
        <v>0</v>
      </c>
      <c r="S715" s="322">
        <f t="shared" si="691"/>
        <v>0</v>
      </c>
      <c r="T715" s="322">
        <f t="shared" si="691"/>
        <v>0</v>
      </c>
      <c r="U715" s="322">
        <f t="shared" si="691"/>
        <v>0</v>
      </c>
      <c r="V715" s="322">
        <f t="shared" si="691"/>
        <v>0</v>
      </c>
      <c r="W715" s="322">
        <f t="shared" si="691"/>
        <v>19875</v>
      </c>
      <c r="X715" s="322">
        <f t="shared" si="691"/>
        <v>0</v>
      </c>
      <c r="Y715" s="322">
        <f t="shared" si="691"/>
        <v>19875</v>
      </c>
      <c r="Z715" s="322">
        <f t="shared" si="691"/>
        <v>0</v>
      </c>
      <c r="AA715" s="322">
        <f t="shared" si="691"/>
        <v>0</v>
      </c>
      <c r="AB715" s="322">
        <f t="shared" si="691"/>
        <v>0</v>
      </c>
      <c r="AC715" s="322">
        <f t="shared" si="691"/>
        <v>23440</v>
      </c>
      <c r="AD715" s="322">
        <f t="shared" si="691"/>
        <v>0</v>
      </c>
      <c r="AE715" s="322">
        <f t="shared" si="691"/>
        <v>23440</v>
      </c>
      <c r="AF715" s="322">
        <f t="shared" si="691"/>
        <v>0</v>
      </c>
      <c r="AG715" s="322">
        <f t="shared" si="691"/>
        <v>0</v>
      </c>
      <c r="AH715" s="322">
        <f t="shared" si="691"/>
        <v>0</v>
      </c>
      <c r="AI715" s="322">
        <f t="shared" si="691"/>
        <v>18762.75</v>
      </c>
      <c r="AJ715" s="322">
        <f t="shared" si="691"/>
        <v>0</v>
      </c>
      <c r="AK715" s="322">
        <f t="shared" si="691"/>
        <v>18762.75</v>
      </c>
      <c r="AL715" s="322">
        <f t="shared" si="691"/>
        <v>0</v>
      </c>
      <c r="AM715" s="322">
        <f t="shared" si="691"/>
        <v>0</v>
      </c>
      <c r="AN715" s="322">
        <f t="shared" si="691"/>
        <v>0</v>
      </c>
      <c r="AO715" s="322">
        <f t="shared" si="691"/>
        <v>0</v>
      </c>
      <c r="AP715" s="322">
        <f t="shared" si="691"/>
        <v>0</v>
      </c>
      <c r="AQ715" s="322">
        <f t="shared" si="691"/>
        <v>0</v>
      </c>
      <c r="AR715" s="322">
        <f t="shared" si="691"/>
        <v>0</v>
      </c>
      <c r="AS715" s="322">
        <f t="shared" si="691"/>
        <v>0</v>
      </c>
      <c r="AT715" s="322">
        <f t="shared" si="691"/>
        <v>0</v>
      </c>
      <c r="AU715" s="322"/>
      <c r="AV715" s="131">
        <f t="shared" si="649"/>
        <v>0</v>
      </c>
      <c r="AW715" s="323">
        <f t="shared" ref="AW715:AW725" si="692">O715-W715-AC715-AI715</f>
        <v>0</v>
      </c>
      <c r="AX715" s="323"/>
      <c r="AY715" s="323"/>
      <c r="AZ715" s="145">
        <f t="shared" si="643"/>
        <v>0</v>
      </c>
      <c r="BA715" s="145">
        <f t="shared" si="644"/>
        <v>0</v>
      </c>
      <c r="BB715" s="324"/>
      <c r="BC715" s="324"/>
    </row>
    <row r="716" spans="1:55" s="325" customFormat="1" ht="15.75">
      <c r="A716" s="329" t="s">
        <v>674</v>
      </c>
      <c r="B716" s="330" t="s">
        <v>630</v>
      </c>
      <c r="C716" s="351"/>
      <c r="D716" s="322">
        <f>SUM(D717:D720)</f>
        <v>12700</v>
      </c>
      <c r="E716" s="322">
        <f>SUM(E717:E720)</f>
        <v>8835</v>
      </c>
      <c r="F716" s="350"/>
      <c r="G716" s="350"/>
      <c r="H716" s="171">
        <f t="shared" si="645"/>
        <v>8835</v>
      </c>
      <c r="I716" s="179">
        <f t="shared" si="645"/>
        <v>8835</v>
      </c>
      <c r="J716" s="221">
        <f t="shared" si="645"/>
        <v>0</v>
      </c>
      <c r="K716" s="322">
        <f t="shared" ref="K716:M716" si="693">SUM(K717:K720)</f>
        <v>0</v>
      </c>
      <c r="L716" s="322">
        <f t="shared" si="693"/>
        <v>0</v>
      </c>
      <c r="M716" s="322">
        <f t="shared" si="693"/>
        <v>0</v>
      </c>
      <c r="N716" s="322">
        <f>SUM(N717:N720)</f>
        <v>8835</v>
      </c>
      <c r="O716" s="322">
        <f t="shared" ref="O716:AT716" si="694">SUM(O717:O720)</f>
        <v>8835</v>
      </c>
      <c r="P716" s="322">
        <f t="shared" si="694"/>
        <v>0</v>
      </c>
      <c r="Q716" s="322">
        <f t="shared" si="694"/>
        <v>0</v>
      </c>
      <c r="R716" s="322">
        <f t="shared" si="694"/>
        <v>0</v>
      </c>
      <c r="S716" s="322">
        <f t="shared" si="694"/>
        <v>0</v>
      </c>
      <c r="T716" s="322">
        <f t="shared" si="694"/>
        <v>0</v>
      </c>
      <c r="U716" s="322">
        <f t="shared" si="694"/>
        <v>0</v>
      </c>
      <c r="V716" s="322">
        <f t="shared" si="694"/>
        <v>0</v>
      </c>
      <c r="W716" s="322">
        <f t="shared" si="694"/>
        <v>3875</v>
      </c>
      <c r="X716" s="322">
        <f t="shared" si="694"/>
        <v>0</v>
      </c>
      <c r="Y716" s="322">
        <f t="shared" si="694"/>
        <v>3875</v>
      </c>
      <c r="Z716" s="322">
        <f t="shared" si="694"/>
        <v>0</v>
      </c>
      <c r="AA716" s="322">
        <f t="shared" si="694"/>
        <v>0</v>
      </c>
      <c r="AB716" s="322">
        <f t="shared" si="694"/>
        <v>0</v>
      </c>
      <c r="AC716" s="322">
        <f t="shared" si="694"/>
        <v>3540</v>
      </c>
      <c r="AD716" s="322">
        <f t="shared" si="694"/>
        <v>0</v>
      </c>
      <c r="AE716" s="322">
        <f t="shared" si="694"/>
        <v>3540</v>
      </c>
      <c r="AF716" s="322">
        <f t="shared" si="694"/>
        <v>0</v>
      </c>
      <c r="AG716" s="322">
        <f t="shared" si="694"/>
        <v>0</v>
      </c>
      <c r="AH716" s="322">
        <f t="shared" si="694"/>
        <v>0</v>
      </c>
      <c r="AI716" s="322">
        <f t="shared" si="694"/>
        <v>1420</v>
      </c>
      <c r="AJ716" s="322">
        <f t="shared" si="694"/>
        <v>0</v>
      </c>
      <c r="AK716" s="322">
        <f>SUM(AK717:AK720)</f>
        <v>1420</v>
      </c>
      <c r="AL716" s="322">
        <f t="shared" si="694"/>
        <v>0</v>
      </c>
      <c r="AM716" s="322">
        <f t="shared" si="694"/>
        <v>0</v>
      </c>
      <c r="AN716" s="322">
        <f t="shared" si="694"/>
        <v>0</v>
      </c>
      <c r="AO716" s="322">
        <f t="shared" si="694"/>
        <v>0</v>
      </c>
      <c r="AP716" s="322">
        <f t="shared" si="694"/>
        <v>0</v>
      </c>
      <c r="AQ716" s="322">
        <f t="shared" si="694"/>
        <v>0</v>
      </c>
      <c r="AR716" s="322">
        <f t="shared" si="694"/>
        <v>0</v>
      </c>
      <c r="AS716" s="322">
        <f t="shared" si="694"/>
        <v>0</v>
      </c>
      <c r="AT716" s="322">
        <f t="shared" si="694"/>
        <v>0</v>
      </c>
      <c r="AU716" s="322"/>
      <c r="AV716" s="131">
        <f t="shared" si="649"/>
        <v>0</v>
      </c>
      <c r="AW716" s="323">
        <f t="shared" si="692"/>
        <v>0</v>
      </c>
      <c r="AX716" s="323"/>
      <c r="AY716" s="323"/>
      <c r="AZ716" s="145">
        <f t="shared" si="643"/>
        <v>0</v>
      </c>
      <c r="BA716" s="145">
        <f t="shared" si="644"/>
        <v>0</v>
      </c>
      <c r="BB716" s="324"/>
      <c r="BC716" s="324"/>
    </row>
    <row r="717" spans="1:55" s="325" customFormat="1" ht="15.75">
      <c r="A717" s="317">
        <v>1</v>
      </c>
      <c r="B717" s="1" t="s">
        <v>888</v>
      </c>
      <c r="C717" s="351"/>
      <c r="D717" s="352">
        <v>3200</v>
      </c>
      <c r="E717" s="352">
        <v>3040</v>
      </c>
      <c r="F717" s="350"/>
      <c r="G717" s="350"/>
      <c r="H717" s="155">
        <f t="shared" si="645"/>
        <v>3040</v>
      </c>
      <c r="I717" s="180">
        <f t="shared" si="645"/>
        <v>3040</v>
      </c>
      <c r="J717" s="221">
        <f t="shared" si="645"/>
        <v>0</v>
      </c>
      <c r="K717" s="350"/>
      <c r="L717" s="350"/>
      <c r="M717" s="350"/>
      <c r="N717" s="334">
        <f>O717+P717</f>
        <v>3040</v>
      </c>
      <c r="O717" s="269">
        <v>3040</v>
      </c>
      <c r="P717" s="269"/>
      <c r="Q717" s="322"/>
      <c r="R717" s="322"/>
      <c r="S717" s="322"/>
      <c r="T717" s="322"/>
      <c r="U717" s="322"/>
      <c r="V717" s="322"/>
      <c r="W717" s="269">
        <v>1500</v>
      </c>
      <c r="X717" s="269"/>
      <c r="Y717" s="269">
        <f>W717</f>
        <v>1500</v>
      </c>
      <c r="Z717" s="269"/>
      <c r="AA717" s="269"/>
      <c r="AB717" s="269"/>
      <c r="AC717" s="269">
        <f>I717-Q717-W717</f>
        <v>1540</v>
      </c>
      <c r="AD717" s="269"/>
      <c r="AE717" s="269">
        <f>AC717</f>
        <v>1540</v>
      </c>
      <c r="AF717" s="322"/>
      <c r="AG717" s="322"/>
      <c r="AH717" s="322"/>
      <c r="AI717" s="322">
        <f>O717-Q717-W717-AC717</f>
        <v>0</v>
      </c>
      <c r="AJ717" s="322"/>
      <c r="AK717" s="269">
        <f>AI717</f>
        <v>0</v>
      </c>
      <c r="AL717" s="322"/>
      <c r="AM717" s="322"/>
      <c r="AN717" s="322"/>
      <c r="AO717" s="322"/>
      <c r="AP717" s="322"/>
      <c r="AQ717" s="322"/>
      <c r="AR717" s="322"/>
      <c r="AS717" s="322"/>
      <c r="AT717" s="322"/>
      <c r="AU717" s="322"/>
      <c r="AV717" s="131">
        <f t="shared" si="649"/>
        <v>0</v>
      </c>
      <c r="AW717" s="323">
        <f t="shared" si="692"/>
        <v>0</v>
      </c>
      <c r="AX717" s="323"/>
      <c r="AY717" s="323"/>
      <c r="AZ717" s="145">
        <f t="shared" si="643"/>
        <v>0</v>
      </c>
      <c r="BA717" s="145">
        <f t="shared" si="644"/>
        <v>0</v>
      </c>
      <c r="BB717" s="324"/>
      <c r="BC717" s="324"/>
    </row>
    <row r="718" spans="1:55" s="325" customFormat="1" ht="15.75">
      <c r="A718" s="317">
        <v>2</v>
      </c>
      <c r="B718" s="323" t="s">
        <v>889</v>
      </c>
      <c r="C718" s="351"/>
      <c r="D718" s="352">
        <v>2500</v>
      </c>
      <c r="E718" s="352">
        <v>2375</v>
      </c>
      <c r="F718" s="350"/>
      <c r="G718" s="350"/>
      <c r="H718" s="155">
        <f t="shared" si="645"/>
        <v>2375</v>
      </c>
      <c r="I718" s="180">
        <f t="shared" si="645"/>
        <v>2375</v>
      </c>
      <c r="J718" s="221">
        <f t="shared" si="645"/>
        <v>0</v>
      </c>
      <c r="K718" s="350"/>
      <c r="L718" s="350"/>
      <c r="M718" s="350"/>
      <c r="N718" s="334">
        <f>O718+P718</f>
        <v>2375</v>
      </c>
      <c r="O718" s="269">
        <v>2375</v>
      </c>
      <c r="P718" s="269"/>
      <c r="Q718" s="322"/>
      <c r="R718" s="322"/>
      <c r="S718" s="322"/>
      <c r="T718" s="322"/>
      <c r="U718" s="322"/>
      <c r="V718" s="322"/>
      <c r="W718" s="269">
        <v>2375</v>
      </c>
      <c r="X718" s="269"/>
      <c r="Y718" s="269">
        <f t="shared" ref="Y718:Y720" si="695">W718</f>
        <v>2375</v>
      </c>
      <c r="Z718" s="322"/>
      <c r="AA718" s="322"/>
      <c r="AB718" s="322"/>
      <c r="AC718" s="269">
        <f t="shared" ref="AC718" si="696">I718-Q718-W718</f>
        <v>0</v>
      </c>
      <c r="AD718" s="269"/>
      <c r="AE718" s="269">
        <f t="shared" ref="AE718:AE720" si="697">AC718</f>
        <v>0</v>
      </c>
      <c r="AF718" s="322"/>
      <c r="AG718" s="322"/>
      <c r="AH718" s="322"/>
      <c r="AI718" s="322">
        <f>O718-Q718-W718-AC718</f>
        <v>0</v>
      </c>
      <c r="AJ718" s="322"/>
      <c r="AK718" s="269">
        <f t="shared" ref="AK718:AK720" si="698">AI718</f>
        <v>0</v>
      </c>
      <c r="AL718" s="322"/>
      <c r="AM718" s="322"/>
      <c r="AN718" s="322"/>
      <c r="AO718" s="322"/>
      <c r="AP718" s="322"/>
      <c r="AQ718" s="322"/>
      <c r="AR718" s="322"/>
      <c r="AS718" s="322"/>
      <c r="AT718" s="322"/>
      <c r="AU718" s="322"/>
      <c r="AV718" s="131">
        <f t="shared" si="649"/>
        <v>0</v>
      </c>
      <c r="AW718" s="323">
        <f t="shared" si="692"/>
        <v>0</v>
      </c>
      <c r="AX718" s="323"/>
      <c r="AY718" s="323"/>
      <c r="AZ718" s="145">
        <f t="shared" si="643"/>
        <v>0</v>
      </c>
      <c r="BA718" s="145">
        <f t="shared" si="644"/>
        <v>0</v>
      </c>
      <c r="BB718" s="324"/>
      <c r="BC718" s="324"/>
    </row>
    <row r="719" spans="1:55" s="325" customFormat="1" ht="15.75">
      <c r="A719" s="317">
        <v>3</v>
      </c>
      <c r="B719" s="323" t="s">
        <v>421</v>
      </c>
      <c r="C719" s="351"/>
      <c r="D719" s="352">
        <v>3600</v>
      </c>
      <c r="E719" s="352">
        <v>3420</v>
      </c>
      <c r="F719" s="350"/>
      <c r="G719" s="350"/>
      <c r="H719" s="155">
        <f t="shared" si="645"/>
        <v>3420</v>
      </c>
      <c r="I719" s="180">
        <f t="shared" si="645"/>
        <v>3420</v>
      </c>
      <c r="J719" s="221">
        <f t="shared" si="645"/>
        <v>0</v>
      </c>
      <c r="K719" s="350"/>
      <c r="L719" s="350"/>
      <c r="M719" s="350"/>
      <c r="N719" s="334">
        <f t="shared" ref="N719:N720" si="699">O719+P719</f>
        <v>3420</v>
      </c>
      <c r="O719" s="269">
        <v>3420</v>
      </c>
      <c r="P719" s="269"/>
      <c r="Q719" s="322"/>
      <c r="R719" s="322"/>
      <c r="S719" s="322"/>
      <c r="T719" s="322"/>
      <c r="U719" s="322"/>
      <c r="V719" s="322"/>
      <c r="W719" s="269"/>
      <c r="X719" s="269"/>
      <c r="Y719" s="269">
        <f t="shared" si="695"/>
        <v>0</v>
      </c>
      <c r="Z719" s="322"/>
      <c r="AA719" s="322"/>
      <c r="AB719" s="322"/>
      <c r="AC719" s="269">
        <v>2000</v>
      </c>
      <c r="AD719" s="269"/>
      <c r="AE719" s="269">
        <f t="shared" si="697"/>
        <v>2000</v>
      </c>
      <c r="AF719" s="322"/>
      <c r="AG719" s="322"/>
      <c r="AH719" s="322"/>
      <c r="AI719" s="269">
        <f>I719-Q719-W719-AC719</f>
        <v>1420</v>
      </c>
      <c r="AJ719" s="269"/>
      <c r="AK719" s="269">
        <f t="shared" si="698"/>
        <v>1420</v>
      </c>
      <c r="AL719" s="322"/>
      <c r="AM719" s="322"/>
      <c r="AN719" s="322"/>
      <c r="AO719" s="322"/>
      <c r="AP719" s="322"/>
      <c r="AQ719" s="322"/>
      <c r="AR719" s="322"/>
      <c r="AS719" s="322"/>
      <c r="AT719" s="322"/>
      <c r="AU719" s="322"/>
      <c r="AV719" s="131">
        <f t="shared" si="649"/>
        <v>0</v>
      </c>
      <c r="AW719" s="323">
        <f t="shared" si="692"/>
        <v>0</v>
      </c>
      <c r="AX719" s="323"/>
      <c r="AY719" s="323"/>
      <c r="AZ719" s="145">
        <f t="shared" si="643"/>
        <v>0</v>
      </c>
      <c r="BA719" s="145">
        <f t="shared" si="644"/>
        <v>0</v>
      </c>
      <c r="BB719" s="324"/>
      <c r="BC719" s="324"/>
    </row>
    <row r="720" spans="1:55" s="325" customFormat="1" ht="15.75">
      <c r="A720" s="317">
        <v>4</v>
      </c>
      <c r="B720" s="232" t="s">
        <v>890</v>
      </c>
      <c r="C720" s="351"/>
      <c r="D720" s="352">
        <v>3400</v>
      </c>
      <c r="E720" s="352"/>
      <c r="F720" s="350"/>
      <c r="G720" s="350"/>
      <c r="H720" s="155">
        <f t="shared" si="645"/>
        <v>0</v>
      </c>
      <c r="I720" s="180">
        <f t="shared" si="645"/>
        <v>0</v>
      </c>
      <c r="J720" s="221">
        <f t="shared" si="645"/>
        <v>0</v>
      </c>
      <c r="K720" s="350"/>
      <c r="L720" s="350"/>
      <c r="M720" s="350"/>
      <c r="N720" s="334">
        <f t="shared" si="699"/>
        <v>0</v>
      </c>
      <c r="O720" s="269"/>
      <c r="P720" s="269"/>
      <c r="Q720" s="322"/>
      <c r="R720" s="322"/>
      <c r="S720" s="322"/>
      <c r="T720" s="322"/>
      <c r="U720" s="322"/>
      <c r="V720" s="322"/>
      <c r="W720" s="269"/>
      <c r="X720" s="269"/>
      <c r="Y720" s="269">
        <f t="shared" si="695"/>
        <v>0</v>
      </c>
      <c r="Z720" s="322"/>
      <c r="AA720" s="322"/>
      <c r="AB720" s="322"/>
      <c r="AC720" s="269">
        <f>I720-Q720-W720</f>
        <v>0</v>
      </c>
      <c r="AD720" s="269"/>
      <c r="AE720" s="269">
        <f t="shared" si="697"/>
        <v>0</v>
      </c>
      <c r="AF720" s="322"/>
      <c r="AG720" s="322"/>
      <c r="AH720" s="322"/>
      <c r="AI720" s="322">
        <f>O720-Q720-W720-AC720</f>
        <v>0</v>
      </c>
      <c r="AJ720" s="322"/>
      <c r="AK720" s="269">
        <f t="shared" si="698"/>
        <v>0</v>
      </c>
      <c r="AL720" s="322"/>
      <c r="AM720" s="322"/>
      <c r="AN720" s="322"/>
      <c r="AO720" s="322"/>
      <c r="AP720" s="322"/>
      <c r="AQ720" s="322"/>
      <c r="AR720" s="322"/>
      <c r="AS720" s="322"/>
      <c r="AT720" s="322"/>
      <c r="AU720" s="322"/>
      <c r="AV720" s="131">
        <f t="shared" si="649"/>
        <v>0</v>
      </c>
      <c r="AW720" s="323">
        <f t="shared" si="692"/>
        <v>0</v>
      </c>
      <c r="AX720" s="323"/>
      <c r="AY720" s="323"/>
      <c r="AZ720" s="145">
        <f t="shared" si="643"/>
        <v>0</v>
      </c>
      <c r="BA720" s="145">
        <f t="shared" si="644"/>
        <v>0</v>
      </c>
      <c r="BB720" s="324"/>
      <c r="BC720" s="324"/>
    </row>
    <row r="721" spans="1:55" s="343" customFormat="1" ht="15.75">
      <c r="A721" s="329" t="s">
        <v>674</v>
      </c>
      <c r="B721" s="330" t="s">
        <v>631</v>
      </c>
      <c r="C721" s="351"/>
      <c r="D721" s="331">
        <f>SUM(D722:D723)</f>
        <v>28445</v>
      </c>
      <c r="E721" s="331">
        <f>SUM(E722:E723)</f>
        <v>27022.75</v>
      </c>
      <c r="F721" s="350"/>
      <c r="G721" s="350"/>
      <c r="H721" s="171">
        <f t="shared" si="645"/>
        <v>27022.75</v>
      </c>
      <c r="I721" s="179">
        <f t="shared" si="645"/>
        <v>27022.75</v>
      </c>
      <c r="J721" s="221">
        <f t="shared" si="645"/>
        <v>0</v>
      </c>
      <c r="K721" s="331">
        <f t="shared" ref="K721:M721" si="700">SUM(K722:K723)</f>
        <v>0</v>
      </c>
      <c r="L721" s="331">
        <f t="shared" si="700"/>
        <v>0</v>
      </c>
      <c r="M721" s="331">
        <f t="shared" si="700"/>
        <v>0</v>
      </c>
      <c r="N721" s="331">
        <f>SUM(N722:N723)</f>
        <v>27022.75</v>
      </c>
      <c r="O721" s="331">
        <f>SUM(O722:O723)</f>
        <v>27022.75</v>
      </c>
      <c r="P721" s="331">
        <f t="shared" ref="P721:AT721" si="701">SUM(P722:P723)</f>
        <v>0</v>
      </c>
      <c r="Q721" s="331">
        <f t="shared" si="701"/>
        <v>0</v>
      </c>
      <c r="R721" s="331">
        <f t="shared" si="701"/>
        <v>0</v>
      </c>
      <c r="S721" s="331">
        <f t="shared" si="701"/>
        <v>0</v>
      </c>
      <c r="T721" s="331">
        <f t="shared" si="701"/>
        <v>0</v>
      </c>
      <c r="U721" s="331">
        <f t="shared" si="701"/>
        <v>0</v>
      </c>
      <c r="V721" s="331">
        <f t="shared" si="701"/>
        <v>0</v>
      </c>
      <c r="W721" s="331">
        <f t="shared" si="701"/>
        <v>10000</v>
      </c>
      <c r="X721" s="331">
        <f t="shared" si="701"/>
        <v>0</v>
      </c>
      <c r="Y721" s="331">
        <f t="shared" si="701"/>
        <v>10000</v>
      </c>
      <c r="Z721" s="331">
        <f t="shared" si="701"/>
        <v>0</v>
      </c>
      <c r="AA721" s="331">
        <f t="shared" si="701"/>
        <v>0</v>
      </c>
      <c r="AB721" s="331">
        <f t="shared" si="701"/>
        <v>0</v>
      </c>
      <c r="AC721" s="331">
        <f t="shared" si="701"/>
        <v>9000</v>
      </c>
      <c r="AD721" s="331">
        <f t="shared" si="701"/>
        <v>0</v>
      </c>
      <c r="AE721" s="331">
        <f t="shared" si="701"/>
        <v>9000</v>
      </c>
      <c r="AF721" s="331">
        <f t="shared" si="701"/>
        <v>0</v>
      </c>
      <c r="AG721" s="331">
        <f t="shared" si="701"/>
        <v>0</v>
      </c>
      <c r="AH721" s="331">
        <f t="shared" si="701"/>
        <v>0</v>
      </c>
      <c r="AI721" s="331">
        <f t="shared" si="701"/>
        <v>8022.75</v>
      </c>
      <c r="AJ721" s="331">
        <f t="shared" si="701"/>
        <v>0</v>
      </c>
      <c r="AK721" s="331">
        <f t="shared" si="701"/>
        <v>8022.75</v>
      </c>
      <c r="AL721" s="331">
        <f t="shared" si="701"/>
        <v>0</v>
      </c>
      <c r="AM721" s="331">
        <f t="shared" si="701"/>
        <v>0</v>
      </c>
      <c r="AN721" s="331">
        <f t="shared" si="701"/>
        <v>0</v>
      </c>
      <c r="AO721" s="331">
        <f t="shared" si="701"/>
        <v>0</v>
      </c>
      <c r="AP721" s="331">
        <f t="shared" si="701"/>
        <v>0</v>
      </c>
      <c r="AQ721" s="331">
        <f t="shared" si="701"/>
        <v>0</v>
      </c>
      <c r="AR721" s="331">
        <f t="shared" si="701"/>
        <v>0</v>
      </c>
      <c r="AS721" s="331">
        <f t="shared" si="701"/>
        <v>0</v>
      </c>
      <c r="AT721" s="331">
        <f t="shared" si="701"/>
        <v>0</v>
      </c>
      <c r="AU721" s="322"/>
      <c r="AV721" s="160">
        <f t="shared" si="649"/>
        <v>0</v>
      </c>
      <c r="AW721" s="341">
        <f t="shared" si="692"/>
        <v>0</v>
      </c>
      <c r="AX721" s="341"/>
      <c r="AY721" s="341"/>
      <c r="AZ721" s="145">
        <f t="shared" si="643"/>
        <v>0</v>
      </c>
      <c r="BA721" s="145">
        <f t="shared" si="644"/>
        <v>0</v>
      </c>
      <c r="BB721" s="342"/>
      <c r="BC721" s="342"/>
    </row>
    <row r="722" spans="1:55" s="325" customFormat="1" ht="15.75">
      <c r="A722" s="317">
        <v>1</v>
      </c>
      <c r="B722" s="323" t="s">
        <v>428</v>
      </c>
      <c r="C722" s="351"/>
      <c r="D722" s="352">
        <v>13545</v>
      </c>
      <c r="E722" s="352">
        <v>12867.75</v>
      </c>
      <c r="F722" s="350"/>
      <c r="G722" s="350"/>
      <c r="H722" s="155">
        <f t="shared" si="645"/>
        <v>12867.75</v>
      </c>
      <c r="I722" s="180">
        <f t="shared" si="645"/>
        <v>12867.75</v>
      </c>
      <c r="J722" s="221">
        <f t="shared" si="645"/>
        <v>0</v>
      </c>
      <c r="K722" s="350"/>
      <c r="L722" s="350"/>
      <c r="M722" s="350"/>
      <c r="N722" s="334">
        <f>O722+P722</f>
        <v>12867.75</v>
      </c>
      <c r="O722" s="269">
        <v>12867.75</v>
      </c>
      <c r="P722" s="269"/>
      <c r="Q722" s="322"/>
      <c r="R722" s="322"/>
      <c r="S722" s="322"/>
      <c r="T722" s="322"/>
      <c r="U722" s="322"/>
      <c r="V722" s="322"/>
      <c r="W722" s="269">
        <v>5000</v>
      </c>
      <c r="X722" s="269"/>
      <c r="Y722" s="269">
        <f>W722</f>
        <v>5000</v>
      </c>
      <c r="Z722" s="269"/>
      <c r="AA722" s="269"/>
      <c r="AB722" s="269"/>
      <c r="AC722" s="269">
        <v>4000</v>
      </c>
      <c r="AD722" s="269"/>
      <c r="AE722" s="269">
        <f>AC722</f>
        <v>4000</v>
      </c>
      <c r="AF722" s="269"/>
      <c r="AG722" s="269"/>
      <c r="AH722" s="269"/>
      <c r="AI722" s="269">
        <f>I722-Q722-W722-AC722</f>
        <v>3867.75</v>
      </c>
      <c r="AJ722" s="269"/>
      <c r="AK722" s="269">
        <f>AI722</f>
        <v>3867.75</v>
      </c>
      <c r="AL722" s="322"/>
      <c r="AM722" s="322"/>
      <c r="AN722" s="322"/>
      <c r="AO722" s="322"/>
      <c r="AP722" s="322"/>
      <c r="AQ722" s="322"/>
      <c r="AR722" s="322"/>
      <c r="AS722" s="322"/>
      <c r="AT722" s="322"/>
      <c r="AU722" s="322"/>
      <c r="AV722" s="131">
        <f t="shared" si="649"/>
        <v>0</v>
      </c>
      <c r="AW722" s="323">
        <f t="shared" si="692"/>
        <v>0</v>
      </c>
      <c r="AX722" s="323"/>
      <c r="AY722" s="323"/>
      <c r="AZ722" s="145">
        <f t="shared" si="643"/>
        <v>0</v>
      </c>
      <c r="BA722" s="145">
        <f t="shared" si="644"/>
        <v>0</v>
      </c>
      <c r="BB722" s="324"/>
      <c r="BC722" s="324"/>
    </row>
    <row r="723" spans="1:55" s="325" customFormat="1" ht="15.75">
      <c r="A723" s="317">
        <v>2</v>
      </c>
      <c r="B723" s="268" t="s">
        <v>891</v>
      </c>
      <c r="C723" s="351"/>
      <c r="D723" s="352">
        <v>14900</v>
      </c>
      <c r="E723" s="352">
        <v>14155</v>
      </c>
      <c r="F723" s="350"/>
      <c r="G723" s="350"/>
      <c r="H723" s="155">
        <f t="shared" si="645"/>
        <v>14155</v>
      </c>
      <c r="I723" s="180">
        <f t="shared" si="645"/>
        <v>14155</v>
      </c>
      <c r="J723" s="221">
        <f t="shared" si="645"/>
        <v>0</v>
      </c>
      <c r="K723" s="350"/>
      <c r="L723" s="350"/>
      <c r="M723" s="350"/>
      <c r="N723" s="334">
        <f>O723+P723</f>
        <v>14155</v>
      </c>
      <c r="O723" s="269">
        <v>14155</v>
      </c>
      <c r="P723" s="269"/>
      <c r="Q723" s="322"/>
      <c r="R723" s="322"/>
      <c r="S723" s="322"/>
      <c r="T723" s="322"/>
      <c r="U723" s="322"/>
      <c r="V723" s="322"/>
      <c r="W723" s="269">
        <v>5000</v>
      </c>
      <c r="X723" s="269"/>
      <c r="Y723" s="269">
        <f>W723</f>
        <v>5000</v>
      </c>
      <c r="Z723" s="269"/>
      <c r="AA723" s="269"/>
      <c r="AB723" s="269"/>
      <c r="AC723" s="269">
        <v>5000</v>
      </c>
      <c r="AD723" s="269"/>
      <c r="AE723" s="269">
        <f>AC723</f>
        <v>5000</v>
      </c>
      <c r="AF723" s="322"/>
      <c r="AG723" s="322"/>
      <c r="AH723" s="322"/>
      <c r="AI723" s="269">
        <f>I723-Q723-W723-AC723</f>
        <v>4155</v>
      </c>
      <c r="AJ723" s="269"/>
      <c r="AK723" s="269">
        <f>AI723</f>
        <v>4155</v>
      </c>
      <c r="AL723" s="322"/>
      <c r="AM723" s="322"/>
      <c r="AN723" s="322"/>
      <c r="AO723" s="322"/>
      <c r="AP723" s="322"/>
      <c r="AQ723" s="322"/>
      <c r="AR723" s="322"/>
      <c r="AS723" s="322"/>
      <c r="AT723" s="322"/>
      <c r="AU723" s="322"/>
      <c r="AV723" s="131">
        <f t="shared" si="649"/>
        <v>0</v>
      </c>
      <c r="AW723" s="323">
        <f t="shared" si="692"/>
        <v>0</v>
      </c>
      <c r="AX723" s="323"/>
      <c r="AY723" s="323"/>
      <c r="AZ723" s="145">
        <f t="shared" si="643"/>
        <v>0</v>
      </c>
      <c r="BA723" s="145">
        <f t="shared" si="644"/>
        <v>0</v>
      </c>
      <c r="BB723" s="324"/>
      <c r="BC723" s="324"/>
    </row>
    <row r="724" spans="1:55" s="343" customFormat="1" ht="15.75">
      <c r="A724" s="329" t="s">
        <v>674</v>
      </c>
      <c r="B724" s="330" t="s">
        <v>632</v>
      </c>
      <c r="C724" s="351"/>
      <c r="D724" s="331">
        <f>SUM(D725:D726)</f>
        <v>4000</v>
      </c>
      <c r="E724" s="331">
        <f>SUM(E725:E726)</f>
        <v>2090</v>
      </c>
      <c r="F724" s="350"/>
      <c r="G724" s="350"/>
      <c r="H724" s="171">
        <f t="shared" si="645"/>
        <v>2090</v>
      </c>
      <c r="I724" s="179">
        <f t="shared" si="645"/>
        <v>2090</v>
      </c>
      <c r="J724" s="221">
        <f t="shared" si="645"/>
        <v>0</v>
      </c>
      <c r="K724" s="331">
        <f t="shared" ref="K724:M724" si="702">SUM(K725:K726)</f>
        <v>0</v>
      </c>
      <c r="L724" s="331">
        <f t="shared" si="702"/>
        <v>0</v>
      </c>
      <c r="M724" s="331">
        <f t="shared" si="702"/>
        <v>0</v>
      </c>
      <c r="N724" s="331">
        <f>SUM(N725:N726)</f>
        <v>2090</v>
      </c>
      <c r="O724" s="331">
        <f t="shared" ref="O724:AT724" si="703">SUM(O725:O726)</f>
        <v>2090</v>
      </c>
      <c r="P724" s="331">
        <f t="shared" si="703"/>
        <v>0</v>
      </c>
      <c r="Q724" s="331">
        <f t="shared" si="703"/>
        <v>0</v>
      </c>
      <c r="R724" s="331">
        <f t="shared" si="703"/>
        <v>0</v>
      </c>
      <c r="S724" s="331">
        <f t="shared" si="703"/>
        <v>0</v>
      </c>
      <c r="T724" s="331">
        <f t="shared" si="703"/>
        <v>0</v>
      </c>
      <c r="U724" s="331">
        <f t="shared" si="703"/>
        <v>0</v>
      </c>
      <c r="V724" s="331">
        <f t="shared" si="703"/>
        <v>0</v>
      </c>
      <c r="W724" s="331">
        <f t="shared" si="703"/>
        <v>0</v>
      </c>
      <c r="X724" s="331">
        <f t="shared" si="703"/>
        <v>0</v>
      </c>
      <c r="Y724" s="331">
        <f t="shared" si="703"/>
        <v>0</v>
      </c>
      <c r="Z724" s="331">
        <f t="shared" si="703"/>
        <v>0</v>
      </c>
      <c r="AA724" s="331">
        <f t="shared" si="703"/>
        <v>0</v>
      </c>
      <c r="AB724" s="331">
        <f t="shared" si="703"/>
        <v>0</v>
      </c>
      <c r="AC724" s="331">
        <f t="shared" si="703"/>
        <v>0</v>
      </c>
      <c r="AD724" s="331">
        <f t="shared" si="703"/>
        <v>0</v>
      </c>
      <c r="AE724" s="331">
        <f t="shared" si="703"/>
        <v>0</v>
      </c>
      <c r="AF724" s="331">
        <f t="shared" si="703"/>
        <v>0</v>
      </c>
      <c r="AG724" s="331">
        <f t="shared" si="703"/>
        <v>0</v>
      </c>
      <c r="AH724" s="331">
        <f t="shared" si="703"/>
        <v>0</v>
      </c>
      <c r="AI724" s="331">
        <f t="shared" si="703"/>
        <v>2090</v>
      </c>
      <c r="AJ724" s="331">
        <f t="shared" si="703"/>
        <v>0</v>
      </c>
      <c r="AK724" s="331">
        <f t="shared" si="703"/>
        <v>2090</v>
      </c>
      <c r="AL724" s="331">
        <f t="shared" si="703"/>
        <v>0</v>
      </c>
      <c r="AM724" s="331">
        <f t="shared" si="703"/>
        <v>0</v>
      </c>
      <c r="AN724" s="331">
        <f t="shared" si="703"/>
        <v>0</v>
      </c>
      <c r="AO724" s="331">
        <f t="shared" si="703"/>
        <v>0</v>
      </c>
      <c r="AP724" s="331">
        <f t="shared" si="703"/>
        <v>0</v>
      </c>
      <c r="AQ724" s="331">
        <f t="shared" si="703"/>
        <v>0</v>
      </c>
      <c r="AR724" s="331">
        <f t="shared" si="703"/>
        <v>0</v>
      </c>
      <c r="AS724" s="331">
        <f t="shared" si="703"/>
        <v>0</v>
      </c>
      <c r="AT724" s="331">
        <f t="shared" si="703"/>
        <v>0</v>
      </c>
      <c r="AU724" s="322"/>
      <c r="AV724" s="160">
        <f t="shared" si="649"/>
        <v>0</v>
      </c>
      <c r="AW724" s="341">
        <f t="shared" si="692"/>
        <v>0</v>
      </c>
      <c r="AX724" s="341"/>
      <c r="AY724" s="341"/>
      <c r="AZ724" s="145">
        <f t="shared" si="643"/>
        <v>0</v>
      </c>
      <c r="BA724" s="145">
        <f t="shared" si="644"/>
        <v>0</v>
      </c>
      <c r="BB724" s="342"/>
      <c r="BC724" s="342"/>
    </row>
    <row r="725" spans="1:55" s="325" customFormat="1" ht="15.75">
      <c r="A725" s="317">
        <v>1</v>
      </c>
      <c r="B725" s="333" t="s">
        <v>892</v>
      </c>
      <c r="C725" s="351"/>
      <c r="D725" s="352">
        <v>2200</v>
      </c>
      <c r="E725" s="352">
        <v>2090</v>
      </c>
      <c r="F725" s="350"/>
      <c r="G725" s="350"/>
      <c r="H725" s="155">
        <f t="shared" si="645"/>
        <v>2090</v>
      </c>
      <c r="I725" s="180">
        <f t="shared" si="645"/>
        <v>2090</v>
      </c>
      <c r="J725" s="221">
        <f t="shared" si="645"/>
        <v>0</v>
      </c>
      <c r="K725" s="350"/>
      <c r="L725" s="350"/>
      <c r="M725" s="350"/>
      <c r="N725" s="334">
        <f>O725+P725</f>
        <v>2090</v>
      </c>
      <c r="O725" s="269">
        <v>2090</v>
      </c>
      <c r="P725" s="269"/>
      <c r="Q725" s="322"/>
      <c r="R725" s="322"/>
      <c r="S725" s="322"/>
      <c r="T725" s="322"/>
      <c r="U725" s="322"/>
      <c r="V725" s="322"/>
      <c r="W725" s="269"/>
      <c r="X725" s="269"/>
      <c r="Y725" s="269"/>
      <c r="Z725" s="322"/>
      <c r="AA725" s="322"/>
      <c r="AB725" s="322"/>
      <c r="AC725" s="269"/>
      <c r="AD725" s="269"/>
      <c r="AE725" s="269"/>
      <c r="AF725" s="322"/>
      <c r="AG725" s="322"/>
      <c r="AH725" s="322"/>
      <c r="AI725" s="269">
        <f>I725-Q725-W725-AC725</f>
        <v>2090</v>
      </c>
      <c r="AJ725" s="269"/>
      <c r="AK725" s="269">
        <f>AI725</f>
        <v>2090</v>
      </c>
      <c r="AL725" s="322"/>
      <c r="AM725" s="322"/>
      <c r="AN725" s="322"/>
      <c r="AO725" s="322"/>
      <c r="AP725" s="322"/>
      <c r="AQ725" s="322"/>
      <c r="AR725" s="322"/>
      <c r="AS725" s="322"/>
      <c r="AT725" s="322"/>
      <c r="AU725" s="322"/>
      <c r="AV725" s="131">
        <f t="shared" si="649"/>
        <v>0</v>
      </c>
      <c r="AW725" s="323">
        <f t="shared" si="692"/>
        <v>0</v>
      </c>
      <c r="AX725" s="323"/>
      <c r="AY725" s="323"/>
      <c r="AZ725" s="145">
        <f t="shared" si="643"/>
        <v>0</v>
      </c>
      <c r="BA725" s="145">
        <f t="shared" si="644"/>
        <v>0</v>
      </c>
      <c r="BB725" s="324"/>
      <c r="BC725" s="324"/>
    </row>
    <row r="726" spans="1:55" s="354" customFormat="1" ht="15.75">
      <c r="A726" s="317">
        <v>2</v>
      </c>
      <c r="B726" s="333" t="s">
        <v>893</v>
      </c>
      <c r="C726" s="352"/>
      <c r="D726" s="352">
        <v>1800</v>
      </c>
      <c r="E726" s="352"/>
      <c r="F726" s="268"/>
      <c r="G726" s="268"/>
      <c r="H726" s="155">
        <f t="shared" si="645"/>
        <v>0</v>
      </c>
      <c r="I726" s="180">
        <f t="shared" si="645"/>
        <v>0</v>
      </c>
      <c r="J726" s="221">
        <f t="shared" si="645"/>
        <v>0</v>
      </c>
      <c r="K726" s="268"/>
      <c r="L726" s="268"/>
      <c r="M726" s="268"/>
      <c r="N726" s="353">
        <f>O726+P726</f>
        <v>0</v>
      </c>
      <c r="O726" s="269"/>
      <c r="P726" s="269"/>
      <c r="Q726" s="269"/>
      <c r="R726" s="269"/>
      <c r="S726" s="269"/>
      <c r="T726" s="269"/>
      <c r="U726" s="269"/>
      <c r="V726" s="269"/>
      <c r="W726" s="269">
        <f>O726-Q726</f>
        <v>0</v>
      </c>
      <c r="X726" s="269"/>
      <c r="Y726" s="269"/>
      <c r="Z726" s="269"/>
      <c r="AA726" s="269"/>
      <c r="AB726" s="269"/>
      <c r="AC726" s="269"/>
      <c r="AD726" s="269"/>
      <c r="AE726" s="269"/>
      <c r="AF726" s="269"/>
      <c r="AG726" s="269"/>
      <c r="AH726" s="269"/>
      <c r="AI726" s="269">
        <f>I726-Q726-W726-AC726</f>
        <v>0</v>
      </c>
      <c r="AJ726" s="269"/>
      <c r="AK726" s="269"/>
      <c r="AL726" s="269"/>
      <c r="AM726" s="269"/>
      <c r="AN726" s="269"/>
      <c r="AO726" s="269"/>
      <c r="AP726" s="269"/>
      <c r="AQ726" s="269"/>
      <c r="AR726" s="269"/>
      <c r="AS726" s="269"/>
      <c r="AT726" s="269"/>
      <c r="AU726" s="269"/>
      <c r="AV726" s="131">
        <f t="shared" si="649"/>
        <v>0</v>
      </c>
      <c r="AW726" s="323">
        <f>2143-1800</f>
        <v>343</v>
      </c>
      <c r="AX726" s="323"/>
      <c r="AY726" s="323"/>
      <c r="AZ726" s="145">
        <f t="shared" si="643"/>
        <v>0</v>
      </c>
      <c r="BA726" s="145">
        <f t="shared" si="644"/>
        <v>0</v>
      </c>
      <c r="BB726" s="324"/>
      <c r="BC726" s="324"/>
    </row>
    <row r="727" spans="1:55" s="343" customFormat="1" ht="15.75">
      <c r="A727" s="329" t="s">
        <v>674</v>
      </c>
      <c r="B727" s="330" t="s">
        <v>633</v>
      </c>
      <c r="C727" s="351"/>
      <c r="D727" s="355">
        <f>D728</f>
        <v>3500</v>
      </c>
      <c r="E727" s="355">
        <f>E728</f>
        <v>3325</v>
      </c>
      <c r="F727" s="350"/>
      <c r="G727" s="350"/>
      <c r="H727" s="171">
        <f t="shared" si="645"/>
        <v>3325</v>
      </c>
      <c r="I727" s="179">
        <f t="shared" si="645"/>
        <v>3325</v>
      </c>
      <c r="J727" s="221">
        <f t="shared" si="645"/>
        <v>0</v>
      </c>
      <c r="K727" s="355">
        <f t="shared" ref="K727:M727" si="704">K728</f>
        <v>0</v>
      </c>
      <c r="L727" s="355">
        <f t="shared" si="704"/>
        <v>0</v>
      </c>
      <c r="M727" s="355">
        <f t="shared" si="704"/>
        <v>0</v>
      </c>
      <c r="N727" s="355">
        <f>N728</f>
        <v>3325</v>
      </c>
      <c r="O727" s="355">
        <f>O728</f>
        <v>3325</v>
      </c>
      <c r="P727" s="355">
        <f t="shared" ref="P727:AT727" si="705">P728</f>
        <v>0</v>
      </c>
      <c r="Q727" s="355">
        <f t="shared" si="705"/>
        <v>0</v>
      </c>
      <c r="R727" s="355">
        <f t="shared" si="705"/>
        <v>0</v>
      </c>
      <c r="S727" s="355">
        <f t="shared" si="705"/>
        <v>0</v>
      </c>
      <c r="T727" s="355">
        <f t="shared" si="705"/>
        <v>0</v>
      </c>
      <c r="U727" s="355">
        <f t="shared" si="705"/>
        <v>0</v>
      </c>
      <c r="V727" s="355">
        <f t="shared" si="705"/>
        <v>0</v>
      </c>
      <c r="W727" s="355">
        <f t="shared" si="705"/>
        <v>0</v>
      </c>
      <c r="X727" s="355">
        <f t="shared" si="705"/>
        <v>0</v>
      </c>
      <c r="Y727" s="355">
        <f t="shared" si="705"/>
        <v>0</v>
      </c>
      <c r="Z727" s="355">
        <f t="shared" si="705"/>
        <v>0</v>
      </c>
      <c r="AA727" s="355">
        <f t="shared" si="705"/>
        <v>0</v>
      </c>
      <c r="AB727" s="355">
        <f t="shared" si="705"/>
        <v>0</v>
      </c>
      <c r="AC727" s="355">
        <f t="shared" si="705"/>
        <v>1500</v>
      </c>
      <c r="AD727" s="355">
        <f t="shared" si="705"/>
        <v>0</v>
      </c>
      <c r="AE727" s="355">
        <f t="shared" si="705"/>
        <v>1500</v>
      </c>
      <c r="AF727" s="355">
        <f t="shared" si="705"/>
        <v>0</v>
      </c>
      <c r="AG727" s="355">
        <f t="shared" si="705"/>
        <v>0</v>
      </c>
      <c r="AH727" s="355">
        <f t="shared" si="705"/>
        <v>0</v>
      </c>
      <c r="AI727" s="355">
        <f t="shared" si="705"/>
        <v>1825</v>
      </c>
      <c r="AJ727" s="355">
        <f t="shared" si="705"/>
        <v>0</v>
      </c>
      <c r="AK727" s="355">
        <f t="shared" si="705"/>
        <v>1825</v>
      </c>
      <c r="AL727" s="355">
        <f t="shared" si="705"/>
        <v>0</v>
      </c>
      <c r="AM727" s="355">
        <f t="shared" si="705"/>
        <v>0</v>
      </c>
      <c r="AN727" s="355">
        <f t="shared" si="705"/>
        <v>0</v>
      </c>
      <c r="AO727" s="355">
        <f t="shared" si="705"/>
        <v>0</v>
      </c>
      <c r="AP727" s="355">
        <f t="shared" si="705"/>
        <v>0</v>
      </c>
      <c r="AQ727" s="355">
        <f t="shared" si="705"/>
        <v>0</v>
      </c>
      <c r="AR727" s="355">
        <f t="shared" si="705"/>
        <v>0</v>
      </c>
      <c r="AS727" s="355">
        <f t="shared" si="705"/>
        <v>0</v>
      </c>
      <c r="AT727" s="355">
        <f t="shared" si="705"/>
        <v>0</v>
      </c>
      <c r="AU727" s="322"/>
      <c r="AV727" s="160">
        <f t="shared" si="649"/>
        <v>0</v>
      </c>
      <c r="AW727" s="341">
        <f t="shared" ref="AW727:AW759" si="706">O727-W727-AC727-AI727</f>
        <v>0</v>
      </c>
      <c r="AX727" s="341"/>
      <c r="AY727" s="341"/>
      <c r="AZ727" s="145">
        <f t="shared" si="643"/>
        <v>0</v>
      </c>
      <c r="BA727" s="145">
        <f t="shared" si="644"/>
        <v>0</v>
      </c>
      <c r="BB727" s="342"/>
      <c r="BC727" s="342"/>
    </row>
    <row r="728" spans="1:55" s="325" customFormat="1" ht="15.75">
      <c r="A728" s="317">
        <v>1</v>
      </c>
      <c r="B728" s="333" t="s">
        <v>894</v>
      </c>
      <c r="C728" s="351"/>
      <c r="D728" s="352">
        <v>3500</v>
      </c>
      <c r="E728" s="352">
        <v>3325</v>
      </c>
      <c r="F728" s="350"/>
      <c r="G728" s="350"/>
      <c r="H728" s="155">
        <f t="shared" si="645"/>
        <v>3325</v>
      </c>
      <c r="I728" s="180">
        <f t="shared" si="645"/>
        <v>3325</v>
      </c>
      <c r="J728" s="221">
        <f t="shared" si="645"/>
        <v>0</v>
      </c>
      <c r="K728" s="350"/>
      <c r="L728" s="350"/>
      <c r="M728" s="350"/>
      <c r="N728" s="334">
        <f>O728+P728</f>
        <v>3325</v>
      </c>
      <c r="O728" s="269">
        <v>3325</v>
      </c>
      <c r="P728" s="269"/>
      <c r="Q728" s="322"/>
      <c r="R728" s="322"/>
      <c r="S728" s="322"/>
      <c r="T728" s="322"/>
      <c r="U728" s="322"/>
      <c r="V728" s="322"/>
      <c r="W728" s="269"/>
      <c r="X728" s="269"/>
      <c r="Y728" s="269"/>
      <c r="Z728" s="322"/>
      <c r="AA728" s="322"/>
      <c r="AB728" s="322"/>
      <c r="AC728" s="269">
        <v>1500</v>
      </c>
      <c r="AD728" s="269"/>
      <c r="AE728" s="269">
        <f>AC728</f>
        <v>1500</v>
      </c>
      <c r="AF728" s="322"/>
      <c r="AG728" s="322"/>
      <c r="AH728" s="322"/>
      <c r="AI728" s="269">
        <f>O728-Q728-W728-AC728</f>
        <v>1825</v>
      </c>
      <c r="AJ728" s="269"/>
      <c r="AK728" s="269">
        <f>AI728</f>
        <v>1825</v>
      </c>
      <c r="AL728" s="322"/>
      <c r="AM728" s="322"/>
      <c r="AN728" s="322"/>
      <c r="AO728" s="322"/>
      <c r="AP728" s="322"/>
      <c r="AQ728" s="322"/>
      <c r="AR728" s="322"/>
      <c r="AS728" s="322"/>
      <c r="AT728" s="322"/>
      <c r="AU728" s="322"/>
      <c r="AV728" s="131">
        <f t="shared" si="649"/>
        <v>0</v>
      </c>
      <c r="AW728" s="323">
        <f t="shared" si="706"/>
        <v>0</v>
      </c>
      <c r="AX728" s="323"/>
      <c r="AY728" s="323"/>
      <c r="AZ728" s="145">
        <f t="shared" si="643"/>
        <v>0</v>
      </c>
      <c r="BA728" s="145">
        <f t="shared" si="644"/>
        <v>0</v>
      </c>
      <c r="BB728" s="324"/>
      <c r="BC728" s="324"/>
    </row>
    <row r="729" spans="1:55" s="343" customFormat="1" ht="15.75">
      <c r="A729" s="329" t="s">
        <v>674</v>
      </c>
      <c r="B729" s="330" t="s">
        <v>634</v>
      </c>
      <c r="C729" s="351"/>
      <c r="D729" s="331">
        <f>D730</f>
        <v>5000</v>
      </c>
      <c r="E729" s="331">
        <f>E730</f>
        <v>4750</v>
      </c>
      <c r="F729" s="350"/>
      <c r="G729" s="350"/>
      <c r="H729" s="171">
        <f t="shared" si="645"/>
        <v>4750</v>
      </c>
      <c r="I729" s="179">
        <f t="shared" si="645"/>
        <v>4750</v>
      </c>
      <c r="J729" s="221">
        <f t="shared" si="645"/>
        <v>0</v>
      </c>
      <c r="K729" s="331">
        <f t="shared" ref="K729:M729" si="707">K730</f>
        <v>0</v>
      </c>
      <c r="L729" s="331">
        <f t="shared" si="707"/>
        <v>0</v>
      </c>
      <c r="M729" s="331">
        <f t="shared" si="707"/>
        <v>0</v>
      </c>
      <c r="N729" s="331">
        <f>N730</f>
        <v>4750</v>
      </c>
      <c r="O729" s="331">
        <f t="shared" ref="O729:AT729" si="708">O730</f>
        <v>4750</v>
      </c>
      <c r="P729" s="331">
        <f t="shared" si="708"/>
        <v>0</v>
      </c>
      <c r="Q729" s="331">
        <f t="shared" si="708"/>
        <v>0</v>
      </c>
      <c r="R729" s="331">
        <f t="shared" si="708"/>
        <v>0</v>
      </c>
      <c r="S729" s="331">
        <f t="shared" si="708"/>
        <v>0</v>
      </c>
      <c r="T729" s="331">
        <f t="shared" si="708"/>
        <v>0</v>
      </c>
      <c r="U729" s="331">
        <f t="shared" si="708"/>
        <v>0</v>
      </c>
      <c r="V729" s="331">
        <f t="shared" si="708"/>
        <v>0</v>
      </c>
      <c r="W729" s="331">
        <f t="shared" si="708"/>
        <v>0</v>
      </c>
      <c r="X729" s="331">
        <f t="shared" si="708"/>
        <v>0</v>
      </c>
      <c r="Y729" s="331">
        <f t="shared" si="708"/>
        <v>0</v>
      </c>
      <c r="Z729" s="331">
        <f t="shared" si="708"/>
        <v>0</v>
      </c>
      <c r="AA729" s="331">
        <f t="shared" si="708"/>
        <v>0</v>
      </c>
      <c r="AB729" s="331">
        <f t="shared" si="708"/>
        <v>0</v>
      </c>
      <c r="AC729" s="331">
        <f t="shared" si="708"/>
        <v>2500</v>
      </c>
      <c r="AD729" s="331">
        <f t="shared" si="708"/>
        <v>0</v>
      </c>
      <c r="AE729" s="331">
        <f t="shared" si="708"/>
        <v>2500</v>
      </c>
      <c r="AF729" s="331">
        <f t="shared" si="708"/>
        <v>0</v>
      </c>
      <c r="AG729" s="331">
        <f t="shared" si="708"/>
        <v>0</v>
      </c>
      <c r="AH729" s="331">
        <f t="shared" si="708"/>
        <v>0</v>
      </c>
      <c r="AI729" s="331">
        <f t="shared" si="708"/>
        <v>2250</v>
      </c>
      <c r="AJ729" s="331">
        <f t="shared" si="708"/>
        <v>0</v>
      </c>
      <c r="AK729" s="331">
        <f t="shared" si="708"/>
        <v>2250</v>
      </c>
      <c r="AL729" s="331">
        <f t="shared" si="708"/>
        <v>0</v>
      </c>
      <c r="AM729" s="331">
        <f t="shared" si="708"/>
        <v>0</v>
      </c>
      <c r="AN729" s="331">
        <f t="shared" si="708"/>
        <v>0</v>
      </c>
      <c r="AO729" s="331">
        <f t="shared" si="708"/>
        <v>0</v>
      </c>
      <c r="AP729" s="331">
        <f t="shared" si="708"/>
        <v>0</v>
      </c>
      <c r="AQ729" s="331">
        <f t="shared" si="708"/>
        <v>0</v>
      </c>
      <c r="AR729" s="331">
        <f t="shared" si="708"/>
        <v>0</v>
      </c>
      <c r="AS729" s="331">
        <f t="shared" si="708"/>
        <v>0</v>
      </c>
      <c r="AT729" s="331">
        <f t="shared" si="708"/>
        <v>0</v>
      </c>
      <c r="AU729" s="322"/>
      <c r="AV729" s="160">
        <f t="shared" si="649"/>
        <v>0</v>
      </c>
      <c r="AW729" s="341">
        <f t="shared" si="706"/>
        <v>0</v>
      </c>
      <c r="AX729" s="341"/>
      <c r="AY729" s="341"/>
      <c r="AZ729" s="145">
        <f t="shared" si="643"/>
        <v>0</v>
      </c>
      <c r="BA729" s="145">
        <f t="shared" si="644"/>
        <v>0</v>
      </c>
      <c r="BB729" s="342"/>
      <c r="BC729" s="342"/>
    </row>
    <row r="730" spans="1:55" s="325" customFormat="1" ht="15.75">
      <c r="A730" s="317">
        <v>1</v>
      </c>
      <c r="B730" s="1" t="s">
        <v>895</v>
      </c>
      <c r="C730" s="351"/>
      <c r="D730" s="352">
        <v>5000</v>
      </c>
      <c r="E730" s="352">
        <v>4750</v>
      </c>
      <c r="F730" s="350"/>
      <c r="G730" s="350"/>
      <c r="H730" s="155">
        <f t="shared" si="645"/>
        <v>4750</v>
      </c>
      <c r="I730" s="180">
        <f t="shared" si="645"/>
        <v>4750</v>
      </c>
      <c r="J730" s="221">
        <f t="shared" si="645"/>
        <v>0</v>
      </c>
      <c r="K730" s="350"/>
      <c r="L730" s="350"/>
      <c r="M730" s="350"/>
      <c r="N730" s="334">
        <f>O730+P730</f>
        <v>4750</v>
      </c>
      <c r="O730" s="269">
        <v>4750</v>
      </c>
      <c r="P730" s="269"/>
      <c r="Q730" s="322"/>
      <c r="R730" s="322"/>
      <c r="S730" s="322"/>
      <c r="T730" s="322"/>
      <c r="U730" s="322"/>
      <c r="V730" s="322"/>
      <c r="W730" s="322"/>
      <c r="X730" s="322"/>
      <c r="Y730" s="322"/>
      <c r="Z730" s="322"/>
      <c r="AA730" s="322"/>
      <c r="AB730" s="322"/>
      <c r="AC730" s="269">
        <v>2500</v>
      </c>
      <c r="AD730" s="269"/>
      <c r="AE730" s="269">
        <f>AC730</f>
        <v>2500</v>
      </c>
      <c r="AF730" s="322"/>
      <c r="AG730" s="322"/>
      <c r="AH730" s="322"/>
      <c r="AI730" s="269">
        <f>I730-Q730-W730-AC730</f>
        <v>2250</v>
      </c>
      <c r="AJ730" s="269"/>
      <c r="AK730" s="269">
        <f>AI730</f>
        <v>2250</v>
      </c>
      <c r="AL730" s="322"/>
      <c r="AM730" s="322"/>
      <c r="AN730" s="322"/>
      <c r="AO730" s="322"/>
      <c r="AP730" s="322"/>
      <c r="AQ730" s="322"/>
      <c r="AR730" s="322"/>
      <c r="AS730" s="322"/>
      <c r="AT730" s="322"/>
      <c r="AU730" s="322"/>
      <c r="AV730" s="131">
        <f t="shared" si="649"/>
        <v>0</v>
      </c>
      <c r="AW730" s="323">
        <f t="shared" si="706"/>
        <v>0</v>
      </c>
      <c r="AX730" s="323"/>
      <c r="AY730" s="323"/>
      <c r="AZ730" s="145">
        <f t="shared" si="643"/>
        <v>0</v>
      </c>
      <c r="BA730" s="145">
        <f t="shared" si="644"/>
        <v>0</v>
      </c>
      <c r="BB730" s="324"/>
      <c r="BC730" s="324"/>
    </row>
    <row r="731" spans="1:55" s="343" customFormat="1" ht="15.75">
      <c r="A731" s="329" t="s">
        <v>674</v>
      </c>
      <c r="B731" s="330" t="s">
        <v>635</v>
      </c>
      <c r="C731" s="351"/>
      <c r="D731" s="331">
        <f>D732</f>
        <v>3000</v>
      </c>
      <c r="E731" s="331">
        <f>E732</f>
        <v>2850</v>
      </c>
      <c r="F731" s="350"/>
      <c r="G731" s="350"/>
      <c r="H731" s="171">
        <f t="shared" si="645"/>
        <v>2850</v>
      </c>
      <c r="I731" s="179">
        <f t="shared" si="645"/>
        <v>2850</v>
      </c>
      <c r="J731" s="221">
        <f t="shared" si="645"/>
        <v>0</v>
      </c>
      <c r="K731" s="331">
        <f t="shared" ref="K731:M731" si="709">K732</f>
        <v>0</v>
      </c>
      <c r="L731" s="331">
        <f t="shared" si="709"/>
        <v>0</v>
      </c>
      <c r="M731" s="331">
        <f t="shared" si="709"/>
        <v>0</v>
      </c>
      <c r="N731" s="331">
        <f>N732</f>
        <v>2850</v>
      </c>
      <c r="O731" s="331">
        <f t="shared" ref="O731:AT731" si="710">O732</f>
        <v>2850</v>
      </c>
      <c r="P731" s="331">
        <f t="shared" si="710"/>
        <v>0</v>
      </c>
      <c r="Q731" s="331">
        <f t="shared" si="710"/>
        <v>0</v>
      </c>
      <c r="R731" s="331">
        <f t="shared" si="710"/>
        <v>0</v>
      </c>
      <c r="S731" s="331">
        <f t="shared" si="710"/>
        <v>0</v>
      </c>
      <c r="T731" s="331">
        <f t="shared" si="710"/>
        <v>0</v>
      </c>
      <c r="U731" s="331">
        <f t="shared" si="710"/>
        <v>0</v>
      </c>
      <c r="V731" s="331">
        <f t="shared" si="710"/>
        <v>0</v>
      </c>
      <c r="W731" s="331">
        <f t="shared" si="710"/>
        <v>0</v>
      </c>
      <c r="X731" s="331">
        <f t="shared" si="710"/>
        <v>0</v>
      </c>
      <c r="Y731" s="331">
        <f t="shared" si="710"/>
        <v>0</v>
      </c>
      <c r="Z731" s="331">
        <f t="shared" si="710"/>
        <v>0</v>
      </c>
      <c r="AA731" s="331">
        <f t="shared" si="710"/>
        <v>0</v>
      </c>
      <c r="AB731" s="331">
        <f t="shared" si="710"/>
        <v>0</v>
      </c>
      <c r="AC731" s="331">
        <f t="shared" si="710"/>
        <v>1500</v>
      </c>
      <c r="AD731" s="331">
        <f t="shared" si="710"/>
        <v>0</v>
      </c>
      <c r="AE731" s="331">
        <f t="shared" si="710"/>
        <v>1500</v>
      </c>
      <c r="AF731" s="331">
        <f t="shared" si="710"/>
        <v>0</v>
      </c>
      <c r="AG731" s="331">
        <f t="shared" si="710"/>
        <v>0</v>
      </c>
      <c r="AH731" s="331">
        <f t="shared" si="710"/>
        <v>0</v>
      </c>
      <c r="AI731" s="331">
        <f t="shared" si="710"/>
        <v>1350</v>
      </c>
      <c r="AJ731" s="331">
        <f t="shared" si="710"/>
        <v>0</v>
      </c>
      <c r="AK731" s="331">
        <f t="shared" si="710"/>
        <v>1350</v>
      </c>
      <c r="AL731" s="331">
        <f t="shared" si="710"/>
        <v>0</v>
      </c>
      <c r="AM731" s="331">
        <f t="shared" si="710"/>
        <v>0</v>
      </c>
      <c r="AN731" s="331">
        <f t="shared" si="710"/>
        <v>0</v>
      </c>
      <c r="AO731" s="331">
        <f t="shared" si="710"/>
        <v>0</v>
      </c>
      <c r="AP731" s="331">
        <f t="shared" si="710"/>
        <v>0</v>
      </c>
      <c r="AQ731" s="331">
        <f t="shared" si="710"/>
        <v>0</v>
      </c>
      <c r="AR731" s="331">
        <f t="shared" si="710"/>
        <v>0</v>
      </c>
      <c r="AS731" s="331">
        <f t="shared" si="710"/>
        <v>0</v>
      </c>
      <c r="AT731" s="331">
        <f t="shared" si="710"/>
        <v>0</v>
      </c>
      <c r="AU731" s="322"/>
      <c r="AV731" s="160">
        <f t="shared" si="649"/>
        <v>0</v>
      </c>
      <c r="AW731" s="341">
        <f t="shared" si="706"/>
        <v>0</v>
      </c>
      <c r="AX731" s="341"/>
      <c r="AY731" s="341"/>
      <c r="AZ731" s="145">
        <f t="shared" si="643"/>
        <v>0</v>
      </c>
      <c r="BA731" s="145">
        <f t="shared" si="644"/>
        <v>0</v>
      </c>
      <c r="BB731" s="342"/>
      <c r="BC731" s="342"/>
    </row>
    <row r="732" spans="1:55" s="325" customFormat="1" ht="15.75">
      <c r="A732" s="317">
        <v>1</v>
      </c>
      <c r="B732" s="323" t="s">
        <v>420</v>
      </c>
      <c r="C732" s="351"/>
      <c r="D732" s="352">
        <v>3000</v>
      </c>
      <c r="E732" s="352">
        <v>2850</v>
      </c>
      <c r="F732" s="350"/>
      <c r="G732" s="350"/>
      <c r="H732" s="155">
        <f t="shared" si="645"/>
        <v>2850</v>
      </c>
      <c r="I732" s="180">
        <f t="shared" si="645"/>
        <v>2850</v>
      </c>
      <c r="J732" s="221">
        <f t="shared" si="645"/>
        <v>0</v>
      </c>
      <c r="K732" s="350"/>
      <c r="L732" s="350"/>
      <c r="M732" s="350"/>
      <c r="N732" s="334">
        <f>O732+P732</f>
        <v>2850</v>
      </c>
      <c r="O732" s="269">
        <v>2850</v>
      </c>
      <c r="P732" s="269"/>
      <c r="Q732" s="322"/>
      <c r="R732" s="322"/>
      <c r="S732" s="322"/>
      <c r="T732" s="322"/>
      <c r="U732" s="322"/>
      <c r="V732" s="322"/>
      <c r="W732" s="322"/>
      <c r="X732" s="322"/>
      <c r="Y732" s="322"/>
      <c r="Z732" s="322"/>
      <c r="AA732" s="322"/>
      <c r="AB732" s="322"/>
      <c r="AC732" s="269">
        <v>1500</v>
      </c>
      <c r="AD732" s="269"/>
      <c r="AE732" s="269">
        <f>AC732</f>
        <v>1500</v>
      </c>
      <c r="AF732" s="322"/>
      <c r="AG732" s="322"/>
      <c r="AH732" s="322"/>
      <c r="AI732" s="269">
        <f>I732-Q732-W732-AC732</f>
        <v>1350</v>
      </c>
      <c r="AJ732" s="269"/>
      <c r="AK732" s="269">
        <f>AI732</f>
        <v>1350</v>
      </c>
      <c r="AL732" s="322"/>
      <c r="AM732" s="322"/>
      <c r="AN732" s="322"/>
      <c r="AO732" s="322"/>
      <c r="AP732" s="322"/>
      <c r="AQ732" s="322"/>
      <c r="AR732" s="322"/>
      <c r="AS732" s="322"/>
      <c r="AT732" s="322"/>
      <c r="AU732" s="322"/>
      <c r="AV732" s="131">
        <f t="shared" si="649"/>
        <v>0</v>
      </c>
      <c r="AW732" s="323">
        <f t="shared" si="706"/>
        <v>0</v>
      </c>
      <c r="AX732" s="323"/>
      <c r="AY732" s="323"/>
      <c r="AZ732" s="145">
        <f t="shared" si="643"/>
        <v>0</v>
      </c>
      <c r="BA732" s="145">
        <f t="shared" si="644"/>
        <v>0</v>
      </c>
      <c r="BB732" s="324"/>
      <c r="BC732" s="324"/>
    </row>
    <row r="733" spans="1:55" s="343" customFormat="1" ht="15.75">
      <c r="A733" s="329" t="s">
        <v>674</v>
      </c>
      <c r="B733" s="330" t="s">
        <v>636</v>
      </c>
      <c r="C733" s="351"/>
      <c r="D733" s="331">
        <f>D734</f>
        <v>1900</v>
      </c>
      <c r="E733" s="331">
        <f>E734</f>
        <v>1805</v>
      </c>
      <c r="F733" s="350"/>
      <c r="G733" s="350"/>
      <c r="H733" s="171">
        <f t="shared" si="645"/>
        <v>1805</v>
      </c>
      <c r="I733" s="179">
        <f t="shared" si="645"/>
        <v>1805</v>
      </c>
      <c r="J733" s="221">
        <f t="shared" si="645"/>
        <v>0</v>
      </c>
      <c r="K733" s="331">
        <f t="shared" ref="K733:M733" si="711">K734</f>
        <v>0</v>
      </c>
      <c r="L733" s="331">
        <f t="shared" si="711"/>
        <v>0</v>
      </c>
      <c r="M733" s="331">
        <f t="shared" si="711"/>
        <v>0</v>
      </c>
      <c r="N733" s="331">
        <f>N734</f>
        <v>1805</v>
      </c>
      <c r="O733" s="331">
        <f t="shared" ref="O733:AT733" si="712">O734</f>
        <v>1805</v>
      </c>
      <c r="P733" s="331">
        <f t="shared" si="712"/>
        <v>0</v>
      </c>
      <c r="Q733" s="331">
        <f t="shared" si="712"/>
        <v>0</v>
      </c>
      <c r="R733" s="331">
        <f t="shared" si="712"/>
        <v>0</v>
      </c>
      <c r="S733" s="331">
        <f t="shared" si="712"/>
        <v>0</v>
      </c>
      <c r="T733" s="331">
        <f t="shared" si="712"/>
        <v>0</v>
      </c>
      <c r="U733" s="331">
        <f t="shared" si="712"/>
        <v>0</v>
      </c>
      <c r="V733" s="331">
        <f t="shared" si="712"/>
        <v>0</v>
      </c>
      <c r="W733" s="331">
        <f t="shared" si="712"/>
        <v>0</v>
      </c>
      <c r="X733" s="331">
        <f t="shared" si="712"/>
        <v>0</v>
      </c>
      <c r="Y733" s="331">
        <f t="shared" si="712"/>
        <v>0</v>
      </c>
      <c r="Z733" s="331">
        <f t="shared" si="712"/>
        <v>0</v>
      </c>
      <c r="AA733" s="331">
        <f t="shared" si="712"/>
        <v>0</v>
      </c>
      <c r="AB733" s="331">
        <f t="shared" si="712"/>
        <v>0</v>
      </c>
      <c r="AC733" s="331">
        <f t="shared" si="712"/>
        <v>0</v>
      </c>
      <c r="AD733" s="331">
        <f t="shared" si="712"/>
        <v>0</v>
      </c>
      <c r="AE733" s="331">
        <f t="shared" si="712"/>
        <v>0</v>
      </c>
      <c r="AF733" s="331">
        <f t="shared" si="712"/>
        <v>0</v>
      </c>
      <c r="AG733" s="331">
        <f t="shared" si="712"/>
        <v>0</v>
      </c>
      <c r="AH733" s="331">
        <f t="shared" si="712"/>
        <v>0</v>
      </c>
      <c r="AI733" s="331">
        <f t="shared" si="712"/>
        <v>1805</v>
      </c>
      <c r="AJ733" s="331">
        <f t="shared" si="712"/>
        <v>0</v>
      </c>
      <c r="AK733" s="331">
        <f t="shared" si="712"/>
        <v>1805</v>
      </c>
      <c r="AL733" s="331">
        <f t="shared" si="712"/>
        <v>0</v>
      </c>
      <c r="AM733" s="331">
        <f t="shared" si="712"/>
        <v>0</v>
      </c>
      <c r="AN733" s="331">
        <f t="shared" si="712"/>
        <v>0</v>
      </c>
      <c r="AO733" s="331">
        <f t="shared" si="712"/>
        <v>0</v>
      </c>
      <c r="AP733" s="331">
        <f t="shared" si="712"/>
        <v>0</v>
      </c>
      <c r="AQ733" s="331">
        <f t="shared" si="712"/>
        <v>0</v>
      </c>
      <c r="AR733" s="331">
        <f t="shared" si="712"/>
        <v>0</v>
      </c>
      <c r="AS733" s="331">
        <f t="shared" si="712"/>
        <v>0</v>
      </c>
      <c r="AT733" s="331">
        <f t="shared" si="712"/>
        <v>0</v>
      </c>
      <c r="AU733" s="322"/>
      <c r="AV733" s="160">
        <f t="shared" si="649"/>
        <v>0</v>
      </c>
      <c r="AW733" s="341">
        <f t="shared" si="706"/>
        <v>0</v>
      </c>
      <c r="AX733" s="341"/>
      <c r="AY733" s="341"/>
      <c r="AZ733" s="145">
        <f t="shared" si="643"/>
        <v>0</v>
      </c>
      <c r="BA733" s="145">
        <f t="shared" si="644"/>
        <v>0</v>
      </c>
      <c r="BB733" s="342"/>
      <c r="BC733" s="342"/>
    </row>
    <row r="734" spans="1:55" s="325" customFormat="1" ht="15.75">
      <c r="A734" s="317">
        <v>1</v>
      </c>
      <c r="B734" s="333" t="s">
        <v>896</v>
      </c>
      <c r="C734" s="351"/>
      <c r="D734" s="352">
        <v>1900</v>
      </c>
      <c r="E734" s="352">
        <v>1805</v>
      </c>
      <c r="F734" s="350"/>
      <c r="G734" s="350"/>
      <c r="H734" s="155">
        <f t="shared" si="645"/>
        <v>1805</v>
      </c>
      <c r="I734" s="180">
        <f t="shared" si="645"/>
        <v>1805</v>
      </c>
      <c r="J734" s="221">
        <f t="shared" si="645"/>
        <v>0</v>
      </c>
      <c r="K734" s="350"/>
      <c r="L734" s="350"/>
      <c r="M734" s="350"/>
      <c r="N734" s="334">
        <f>O734+P734</f>
        <v>1805</v>
      </c>
      <c r="O734" s="269">
        <v>1805</v>
      </c>
      <c r="P734" s="269"/>
      <c r="Q734" s="322"/>
      <c r="R734" s="322"/>
      <c r="S734" s="322"/>
      <c r="T734" s="322"/>
      <c r="U734" s="322"/>
      <c r="V734" s="322"/>
      <c r="W734" s="269"/>
      <c r="X734" s="269"/>
      <c r="Y734" s="269"/>
      <c r="Z734" s="322"/>
      <c r="AA734" s="322"/>
      <c r="AB734" s="322"/>
      <c r="AC734" s="322"/>
      <c r="AD734" s="322"/>
      <c r="AE734" s="322"/>
      <c r="AF734" s="322"/>
      <c r="AG734" s="322"/>
      <c r="AH734" s="322"/>
      <c r="AI734" s="269">
        <f>I734-Q734-W734-AC734</f>
        <v>1805</v>
      </c>
      <c r="AJ734" s="269"/>
      <c r="AK734" s="269">
        <f>AI734</f>
        <v>1805</v>
      </c>
      <c r="AL734" s="322"/>
      <c r="AM734" s="322"/>
      <c r="AN734" s="322"/>
      <c r="AO734" s="322"/>
      <c r="AP734" s="322"/>
      <c r="AQ734" s="322"/>
      <c r="AR734" s="322"/>
      <c r="AS734" s="322"/>
      <c r="AT734" s="322"/>
      <c r="AU734" s="322"/>
      <c r="AV734" s="131">
        <f t="shared" si="649"/>
        <v>0</v>
      </c>
      <c r="AW734" s="323">
        <f t="shared" si="706"/>
        <v>0</v>
      </c>
      <c r="AX734" s="323"/>
      <c r="AY734" s="323"/>
      <c r="AZ734" s="145">
        <f t="shared" si="643"/>
        <v>0</v>
      </c>
      <c r="BA734" s="145">
        <f t="shared" si="644"/>
        <v>0</v>
      </c>
      <c r="BB734" s="324"/>
      <c r="BC734" s="324"/>
    </row>
    <row r="735" spans="1:55" s="343" customFormat="1" ht="15.75">
      <c r="A735" s="329" t="s">
        <v>674</v>
      </c>
      <c r="B735" s="330" t="s">
        <v>637</v>
      </c>
      <c r="C735" s="351"/>
      <c r="D735" s="331">
        <f>D736</f>
        <v>6000</v>
      </c>
      <c r="E735" s="331">
        <f>E736</f>
        <v>5700</v>
      </c>
      <c r="F735" s="350"/>
      <c r="G735" s="350"/>
      <c r="H735" s="171">
        <f t="shared" si="645"/>
        <v>5700</v>
      </c>
      <c r="I735" s="179">
        <f t="shared" si="645"/>
        <v>5700</v>
      </c>
      <c r="J735" s="221">
        <f t="shared" si="645"/>
        <v>0</v>
      </c>
      <c r="K735" s="331">
        <f t="shared" ref="K735:M735" si="713">K736</f>
        <v>0</v>
      </c>
      <c r="L735" s="331">
        <f t="shared" si="713"/>
        <v>0</v>
      </c>
      <c r="M735" s="331">
        <f t="shared" si="713"/>
        <v>0</v>
      </c>
      <c r="N735" s="331">
        <f>N736</f>
        <v>5700</v>
      </c>
      <c r="O735" s="331">
        <f t="shared" ref="O735:AT735" si="714">O736</f>
        <v>5700</v>
      </c>
      <c r="P735" s="331">
        <f t="shared" si="714"/>
        <v>0</v>
      </c>
      <c r="Q735" s="331">
        <f t="shared" si="714"/>
        <v>0</v>
      </c>
      <c r="R735" s="331">
        <f t="shared" si="714"/>
        <v>0</v>
      </c>
      <c r="S735" s="331">
        <f t="shared" si="714"/>
        <v>0</v>
      </c>
      <c r="T735" s="331">
        <f t="shared" si="714"/>
        <v>0</v>
      </c>
      <c r="U735" s="331">
        <f t="shared" si="714"/>
        <v>0</v>
      </c>
      <c r="V735" s="331">
        <f t="shared" si="714"/>
        <v>0</v>
      </c>
      <c r="W735" s="331">
        <f t="shared" si="714"/>
        <v>3000</v>
      </c>
      <c r="X735" s="331">
        <f t="shared" si="714"/>
        <v>0</v>
      </c>
      <c r="Y735" s="331">
        <f t="shared" si="714"/>
        <v>3000</v>
      </c>
      <c r="Z735" s="331">
        <f t="shared" si="714"/>
        <v>0</v>
      </c>
      <c r="AA735" s="331">
        <f t="shared" si="714"/>
        <v>0</v>
      </c>
      <c r="AB735" s="331">
        <f t="shared" si="714"/>
        <v>0</v>
      </c>
      <c r="AC735" s="331">
        <f t="shared" si="714"/>
        <v>2700</v>
      </c>
      <c r="AD735" s="331">
        <f t="shared" si="714"/>
        <v>0</v>
      </c>
      <c r="AE735" s="331">
        <f t="shared" si="714"/>
        <v>2700</v>
      </c>
      <c r="AF735" s="331">
        <f t="shared" si="714"/>
        <v>0</v>
      </c>
      <c r="AG735" s="331">
        <f t="shared" si="714"/>
        <v>0</v>
      </c>
      <c r="AH735" s="331">
        <f t="shared" si="714"/>
        <v>0</v>
      </c>
      <c r="AI735" s="331">
        <f t="shared" si="714"/>
        <v>0</v>
      </c>
      <c r="AJ735" s="331">
        <f t="shared" si="714"/>
        <v>0</v>
      </c>
      <c r="AK735" s="331">
        <f t="shared" si="714"/>
        <v>0</v>
      </c>
      <c r="AL735" s="331">
        <f t="shared" si="714"/>
        <v>0</v>
      </c>
      <c r="AM735" s="331">
        <f t="shared" si="714"/>
        <v>0</v>
      </c>
      <c r="AN735" s="331">
        <f t="shared" si="714"/>
        <v>0</v>
      </c>
      <c r="AO735" s="331">
        <f t="shared" si="714"/>
        <v>0</v>
      </c>
      <c r="AP735" s="331">
        <f t="shared" si="714"/>
        <v>0</v>
      </c>
      <c r="AQ735" s="331">
        <f t="shared" si="714"/>
        <v>0</v>
      </c>
      <c r="AR735" s="331">
        <f t="shared" si="714"/>
        <v>0</v>
      </c>
      <c r="AS735" s="331">
        <f t="shared" si="714"/>
        <v>0</v>
      </c>
      <c r="AT735" s="331">
        <f t="shared" si="714"/>
        <v>0</v>
      </c>
      <c r="AU735" s="322"/>
      <c r="AV735" s="160">
        <f t="shared" si="649"/>
        <v>0</v>
      </c>
      <c r="AW735" s="341">
        <f t="shared" si="706"/>
        <v>0</v>
      </c>
      <c r="AX735" s="341"/>
      <c r="AY735" s="341"/>
      <c r="AZ735" s="145">
        <f t="shared" si="643"/>
        <v>0</v>
      </c>
      <c r="BA735" s="145">
        <f t="shared" si="644"/>
        <v>0</v>
      </c>
      <c r="BB735" s="342"/>
      <c r="BC735" s="342"/>
    </row>
    <row r="736" spans="1:55" s="325" customFormat="1" ht="15.75">
      <c r="A736" s="317">
        <v>1</v>
      </c>
      <c r="B736" s="333" t="s">
        <v>897</v>
      </c>
      <c r="C736" s="351"/>
      <c r="D736" s="352">
        <v>6000</v>
      </c>
      <c r="E736" s="352">
        <v>5700</v>
      </c>
      <c r="F736" s="350"/>
      <c r="G736" s="350"/>
      <c r="H736" s="155">
        <f t="shared" si="645"/>
        <v>5700</v>
      </c>
      <c r="I736" s="180">
        <f t="shared" si="645"/>
        <v>5700</v>
      </c>
      <c r="J736" s="221">
        <f t="shared" si="645"/>
        <v>0</v>
      </c>
      <c r="K736" s="350"/>
      <c r="L736" s="350"/>
      <c r="M736" s="350"/>
      <c r="N736" s="334">
        <f>O736+P736</f>
        <v>5700</v>
      </c>
      <c r="O736" s="269">
        <v>5700</v>
      </c>
      <c r="P736" s="269"/>
      <c r="Q736" s="322"/>
      <c r="R736" s="322"/>
      <c r="S736" s="322"/>
      <c r="T736" s="322"/>
      <c r="U736" s="322"/>
      <c r="V736" s="322"/>
      <c r="W736" s="269">
        <v>3000</v>
      </c>
      <c r="X736" s="269"/>
      <c r="Y736" s="269">
        <f>W736</f>
        <v>3000</v>
      </c>
      <c r="Z736" s="269"/>
      <c r="AA736" s="269"/>
      <c r="AB736" s="269"/>
      <c r="AC736" s="269">
        <f>I736-Q736-W736</f>
        <v>2700</v>
      </c>
      <c r="AD736" s="269"/>
      <c r="AE736" s="269">
        <f>AC736</f>
        <v>2700</v>
      </c>
      <c r="AF736" s="322"/>
      <c r="AG736" s="322"/>
      <c r="AH736" s="322"/>
      <c r="AI736" s="322"/>
      <c r="AJ736" s="322"/>
      <c r="AK736" s="322"/>
      <c r="AL736" s="322"/>
      <c r="AM736" s="322"/>
      <c r="AN736" s="322"/>
      <c r="AO736" s="322"/>
      <c r="AP736" s="322"/>
      <c r="AQ736" s="322"/>
      <c r="AR736" s="322"/>
      <c r="AS736" s="322"/>
      <c r="AT736" s="322"/>
      <c r="AU736" s="322"/>
      <c r="AV736" s="131">
        <f t="shared" si="649"/>
        <v>0</v>
      </c>
      <c r="AW736" s="323">
        <f t="shared" si="706"/>
        <v>0</v>
      </c>
      <c r="AX736" s="323"/>
      <c r="AY736" s="323"/>
      <c r="AZ736" s="145">
        <f t="shared" si="643"/>
        <v>0</v>
      </c>
      <c r="BA736" s="145">
        <f t="shared" si="644"/>
        <v>0</v>
      </c>
      <c r="BB736" s="324"/>
      <c r="BC736" s="324"/>
    </row>
    <row r="737" spans="1:55" s="343" customFormat="1" ht="15.75">
      <c r="A737" s="329" t="s">
        <v>674</v>
      </c>
      <c r="B737" s="330" t="s">
        <v>638</v>
      </c>
      <c r="C737" s="351"/>
      <c r="D737" s="331">
        <f>D738</f>
        <v>6000</v>
      </c>
      <c r="E737" s="331">
        <f>E738</f>
        <v>5700</v>
      </c>
      <c r="F737" s="350"/>
      <c r="G737" s="350"/>
      <c r="H737" s="171">
        <f t="shared" si="645"/>
        <v>5700</v>
      </c>
      <c r="I737" s="179">
        <f t="shared" si="645"/>
        <v>5700</v>
      </c>
      <c r="J737" s="221">
        <f t="shared" si="645"/>
        <v>0</v>
      </c>
      <c r="K737" s="331">
        <f t="shared" ref="K737:M737" si="715">K738</f>
        <v>0</v>
      </c>
      <c r="L737" s="331">
        <f t="shared" si="715"/>
        <v>0</v>
      </c>
      <c r="M737" s="331">
        <f t="shared" si="715"/>
        <v>0</v>
      </c>
      <c r="N737" s="331">
        <f>N738</f>
        <v>5700</v>
      </c>
      <c r="O737" s="331">
        <f t="shared" ref="O737:AT737" si="716">O738</f>
        <v>5700</v>
      </c>
      <c r="P737" s="331">
        <f t="shared" si="716"/>
        <v>0</v>
      </c>
      <c r="Q737" s="331">
        <f t="shared" si="716"/>
        <v>0</v>
      </c>
      <c r="R737" s="331">
        <f t="shared" si="716"/>
        <v>0</v>
      </c>
      <c r="S737" s="331">
        <f t="shared" si="716"/>
        <v>0</v>
      </c>
      <c r="T737" s="331">
        <f t="shared" si="716"/>
        <v>0</v>
      </c>
      <c r="U737" s="331">
        <f t="shared" si="716"/>
        <v>0</v>
      </c>
      <c r="V737" s="331">
        <f t="shared" si="716"/>
        <v>0</v>
      </c>
      <c r="W737" s="331">
        <f t="shared" si="716"/>
        <v>3000</v>
      </c>
      <c r="X737" s="331">
        <f t="shared" si="716"/>
        <v>0</v>
      </c>
      <c r="Y737" s="331">
        <f t="shared" si="716"/>
        <v>3000</v>
      </c>
      <c r="Z737" s="331">
        <f t="shared" si="716"/>
        <v>0</v>
      </c>
      <c r="AA737" s="331">
        <f t="shared" si="716"/>
        <v>0</v>
      </c>
      <c r="AB737" s="331">
        <f t="shared" si="716"/>
        <v>0</v>
      </c>
      <c r="AC737" s="331">
        <f t="shared" si="716"/>
        <v>2700</v>
      </c>
      <c r="AD737" s="331">
        <f t="shared" si="716"/>
        <v>0</v>
      </c>
      <c r="AE737" s="331">
        <f t="shared" si="716"/>
        <v>2700</v>
      </c>
      <c r="AF737" s="331">
        <f t="shared" si="716"/>
        <v>0</v>
      </c>
      <c r="AG737" s="331">
        <f t="shared" si="716"/>
        <v>0</v>
      </c>
      <c r="AH737" s="331">
        <f t="shared" si="716"/>
        <v>0</v>
      </c>
      <c r="AI737" s="331">
        <f t="shared" si="716"/>
        <v>0</v>
      </c>
      <c r="AJ737" s="331">
        <f t="shared" si="716"/>
        <v>0</v>
      </c>
      <c r="AK737" s="331">
        <f t="shared" si="716"/>
        <v>0</v>
      </c>
      <c r="AL737" s="331">
        <f t="shared" si="716"/>
        <v>0</v>
      </c>
      <c r="AM737" s="331">
        <f t="shared" si="716"/>
        <v>0</v>
      </c>
      <c r="AN737" s="331">
        <f t="shared" si="716"/>
        <v>0</v>
      </c>
      <c r="AO737" s="331">
        <f t="shared" si="716"/>
        <v>0</v>
      </c>
      <c r="AP737" s="331">
        <f t="shared" si="716"/>
        <v>0</v>
      </c>
      <c r="AQ737" s="331">
        <f t="shared" si="716"/>
        <v>0</v>
      </c>
      <c r="AR737" s="331">
        <f t="shared" si="716"/>
        <v>0</v>
      </c>
      <c r="AS737" s="331">
        <f t="shared" si="716"/>
        <v>0</v>
      </c>
      <c r="AT737" s="331">
        <f t="shared" si="716"/>
        <v>0</v>
      </c>
      <c r="AU737" s="322"/>
      <c r="AV737" s="160">
        <f t="shared" si="649"/>
        <v>0</v>
      </c>
      <c r="AW737" s="341">
        <f t="shared" si="706"/>
        <v>0</v>
      </c>
      <c r="AX737" s="341"/>
      <c r="AY737" s="341"/>
      <c r="AZ737" s="145">
        <f t="shared" si="643"/>
        <v>0</v>
      </c>
      <c r="BA737" s="145">
        <f t="shared" si="644"/>
        <v>0</v>
      </c>
      <c r="BB737" s="342"/>
      <c r="BC737" s="342"/>
    </row>
    <row r="738" spans="1:55" s="325" customFormat="1" ht="31.5">
      <c r="A738" s="317">
        <v>1</v>
      </c>
      <c r="B738" s="333" t="s">
        <v>898</v>
      </c>
      <c r="C738" s="351"/>
      <c r="D738" s="352">
        <v>6000</v>
      </c>
      <c r="E738" s="352">
        <v>5700</v>
      </c>
      <c r="F738" s="350"/>
      <c r="G738" s="350"/>
      <c r="H738" s="155">
        <f t="shared" si="645"/>
        <v>5700</v>
      </c>
      <c r="I738" s="180">
        <f t="shared" si="645"/>
        <v>5700</v>
      </c>
      <c r="J738" s="221">
        <f t="shared" si="645"/>
        <v>0</v>
      </c>
      <c r="K738" s="350"/>
      <c r="L738" s="350"/>
      <c r="M738" s="350"/>
      <c r="N738" s="334">
        <f>O738+P738</f>
        <v>5700</v>
      </c>
      <c r="O738" s="269">
        <v>5700</v>
      </c>
      <c r="P738" s="269"/>
      <c r="Q738" s="322"/>
      <c r="R738" s="322"/>
      <c r="S738" s="322"/>
      <c r="T738" s="322"/>
      <c r="U738" s="322"/>
      <c r="V738" s="322"/>
      <c r="W738" s="269">
        <v>3000</v>
      </c>
      <c r="X738" s="269"/>
      <c r="Y738" s="269">
        <f>W738</f>
        <v>3000</v>
      </c>
      <c r="Z738" s="269"/>
      <c r="AA738" s="269"/>
      <c r="AB738" s="269"/>
      <c r="AC738" s="269">
        <f>I738-Q738-W738</f>
        <v>2700</v>
      </c>
      <c r="AD738" s="269"/>
      <c r="AE738" s="269">
        <f>AC738</f>
        <v>2700</v>
      </c>
      <c r="AF738" s="322"/>
      <c r="AG738" s="322"/>
      <c r="AH738" s="322"/>
      <c r="AI738" s="322"/>
      <c r="AJ738" s="322"/>
      <c r="AK738" s="322"/>
      <c r="AL738" s="322"/>
      <c r="AM738" s="322"/>
      <c r="AN738" s="322"/>
      <c r="AO738" s="322"/>
      <c r="AP738" s="322"/>
      <c r="AQ738" s="322"/>
      <c r="AR738" s="322"/>
      <c r="AS738" s="322"/>
      <c r="AT738" s="322"/>
      <c r="AU738" s="322"/>
      <c r="AV738" s="131">
        <f t="shared" si="649"/>
        <v>0</v>
      </c>
      <c r="AW738" s="323">
        <f t="shared" si="706"/>
        <v>0</v>
      </c>
      <c r="AX738" s="323"/>
      <c r="AY738" s="323"/>
      <c r="AZ738" s="145">
        <f t="shared" si="643"/>
        <v>0</v>
      </c>
      <c r="BA738" s="145">
        <f t="shared" si="644"/>
        <v>0</v>
      </c>
      <c r="BB738" s="324"/>
      <c r="BC738" s="324"/>
    </row>
    <row r="739" spans="1:55" s="343" customFormat="1" ht="15.75">
      <c r="A739" s="329" t="s">
        <v>744</v>
      </c>
      <c r="B739" s="330" t="s">
        <v>616</v>
      </c>
      <c r="C739" s="351"/>
      <c r="D739" s="331">
        <f>SUM(D740:D755)</f>
        <v>125136</v>
      </c>
      <c r="E739" s="331">
        <f t="shared" ref="E739" si="717">SUM(E740:E755)</f>
        <v>119409.2</v>
      </c>
      <c r="F739" s="350"/>
      <c r="G739" s="350"/>
      <c r="H739" s="171">
        <f t="shared" si="645"/>
        <v>119409.2</v>
      </c>
      <c r="I739" s="179">
        <f t="shared" si="645"/>
        <v>119409.2</v>
      </c>
      <c r="J739" s="221">
        <f t="shared" si="645"/>
        <v>0</v>
      </c>
      <c r="K739" s="331">
        <f t="shared" ref="K739:M739" si="718">SUM(K740:K755)</f>
        <v>38000</v>
      </c>
      <c r="L739" s="331">
        <f t="shared" si="718"/>
        <v>38000</v>
      </c>
      <c r="M739" s="331">
        <f t="shared" si="718"/>
        <v>0</v>
      </c>
      <c r="N739" s="331">
        <f>SUM(N740:N755)</f>
        <v>81409.2</v>
      </c>
      <c r="O739" s="331">
        <f t="shared" ref="O739:AT739" si="719">SUM(O740:O755)</f>
        <v>81409.2</v>
      </c>
      <c r="P739" s="331">
        <f t="shared" si="719"/>
        <v>0</v>
      </c>
      <c r="Q739" s="331">
        <f t="shared" si="719"/>
        <v>0</v>
      </c>
      <c r="R739" s="331">
        <f t="shared" si="719"/>
        <v>0</v>
      </c>
      <c r="S739" s="331">
        <f t="shared" si="719"/>
        <v>0</v>
      </c>
      <c r="T739" s="331">
        <f t="shared" si="719"/>
        <v>0</v>
      </c>
      <c r="U739" s="331">
        <f t="shared" si="719"/>
        <v>0</v>
      </c>
      <c r="V739" s="331">
        <f t="shared" si="719"/>
        <v>0</v>
      </c>
      <c r="W739" s="331">
        <f t="shared" si="719"/>
        <v>33000</v>
      </c>
      <c r="X739" s="331">
        <f t="shared" si="719"/>
        <v>12000</v>
      </c>
      <c r="Y739" s="331">
        <f t="shared" si="719"/>
        <v>21000</v>
      </c>
      <c r="Z739" s="331">
        <f t="shared" si="719"/>
        <v>0</v>
      </c>
      <c r="AA739" s="331">
        <f t="shared" si="719"/>
        <v>0</v>
      </c>
      <c r="AB739" s="331">
        <f t="shared" si="719"/>
        <v>0</v>
      </c>
      <c r="AC739" s="331">
        <f t="shared" si="719"/>
        <v>46366</v>
      </c>
      <c r="AD739" s="331">
        <f t="shared" si="719"/>
        <v>13000</v>
      </c>
      <c r="AE739" s="331">
        <f t="shared" si="719"/>
        <v>33366</v>
      </c>
      <c r="AF739" s="331">
        <f t="shared" si="719"/>
        <v>0</v>
      </c>
      <c r="AG739" s="331">
        <f t="shared" si="719"/>
        <v>0</v>
      </c>
      <c r="AH739" s="331">
        <f t="shared" si="719"/>
        <v>0</v>
      </c>
      <c r="AI739" s="331">
        <f t="shared" si="719"/>
        <v>40043.199999999997</v>
      </c>
      <c r="AJ739" s="331">
        <f t="shared" si="719"/>
        <v>13000</v>
      </c>
      <c r="AK739" s="331">
        <f t="shared" si="719"/>
        <v>27043.200000000001</v>
      </c>
      <c r="AL739" s="331">
        <f t="shared" si="719"/>
        <v>0</v>
      </c>
      <c r="AM739" s="331">
        <f t="shared" si="719"/>
        <v>0</v>
      </c>
      <c r="AN739" s="331">
        <f t="shared" si="719"/>
        <v>0</v>
      </c>
      <c r="AO739" s="331">
        <f t="shared" si="719"/>
        <v>0</v>
      </c>
      <c r="AP739" s="331">
        <f t="shared" si="719"/>
        <v>0</v>
      </c>
      <c r="AQ739" s="331">
        <f t="shared" si="719"/>
        <v>0</v>
      </c>
      <c r="AR739" s="331">
        <f t="shared" si="719"/>
        <v>0</v>
      </c>
      <c r="AS739" s="331">
        <f t="shared" si="719"/>
        <v>0</v>
      </c>
      <c r="AT739" s="331">
        <f t="shared" si="719"/>
        <v>0</v>
      </c>
      <c r="AU739" s="322"/>
      <c r="AV739" s="160">
        <f t="shared" si="649"/>
        <v>0</v>
      </c>
      <c r="AW739" s="341">
        <f t="shared" si="706"/>
        <v>-38000</v>
      </c>
      <c r="AX739" s="341"/>
      <c r="AY739" s="341"/>
      <c r="AZ739" s="145">
        <f t="shared" si="643"/>
        <v>0</v>
      </c>
      <c r="BA739" s="145">
        <f t="shared" si="644"/>
        <v>0</v>
      </c>
      <c r="BB739" s="342"/>
      <c r="BC739" s="342"/>
    </row>
    <row r="740" spans="1:55" s="354" customFormat="1" ht="15.75">
      <c r="A740" s="317">
        <v>1</v>
      </c>
      <c r="B740" s="356" t="s">
        <v>899</v>
      </c>
      <c r="C740" s="351"/>
      <c r="D740" s="352">
        <v>5700</v>
      </c>
      <c r="E740" s="352">
        <v>5700</v>
      </c>
      <c r="F740" s="350"/>
      <c r="G740" s="350"/>
      <c r="H740" s="155">
        <f t="shared" si="645"/>
        <v>5700</v>
      </c>
      <c r="I740" s="180">
        <f t="shared" si="645"/>
        <v>5700</v>
      </c>
      <c r="J740" s="221">
        <f t="shared" si="645"/>
        <v>0</v>
      </c>
      <c r="K740" s="350"/>
      <c r="L740" s="350"/>
      <c r="M740" s="350"/>
      <c r="N740" s="334">
        <f>O740+P740</f>
        <v>5700</v>
      </c>
      <c r="O740" s="269">
        <v>5700</v>
      </c>
      <c r="P740" s="269"/>
      <c r="Q740" s="322"/>
      <c r="R740" s="322"/>
      <c r="S740" s="322"/>
      <c r="T740" s="322"/>
      <c r="U740" s="322"/>
      <c r="V740" s="322"/>
      <c r="W740" s="322"/>
      <c r="X740" s="322"/>
      <c r="Y740" s="269">
        <f>W740</f>
        <v>0</v>
      </c>
      <c r="Z740" s="322"/>
      <c r="AA740" s="322"/>
      <c r="AB740" s="322"/>
      <c r="AC740" s="269">
        <v>3000</v>
      </c>
      <c r="AD740" s="269"/>
      <c r="AE740" s="269">
        <f>AC740</f>
        <v>3000</v>
      </c>
      <c r="AF740" s="322"/>
      <c r="AG740" s="322"/>
      <c r="AH740" s="322"/>
      <c r="AI740" s="269">
        <f>I740-Q740-W740-AC740</f>
        <v>2700</v>
      </c>
      <c r="AJ740" s="269"/>
      <c r="AK740" s="269">
        <f>AI740</f>
        <v>2700</v>
      </c>
      <c r="AL740" s="322"/>
      <c r="AM740" s="322"/>
      <c r="AN740" s="322"/>
      <c r="AO740" s="322"/>
      <c r="AP740" s="322"/>
      <c r="AQ740" s="322"/>
      <c r="AR740" s="322"/>
      <c r="AS740" s="322"/>
      <c r="AT740" s="322"/>
      <c r="AU740" s="322"/>
      <c r="AV740" s="131">
        <f t="shared" si="649"/>
        <v>0</v>
      </c>
      <c r="AW740" s="323">
        <f t="shared" si="706"/>
        <v>0</v>
      </c>
      <c r="AX740" s="323"/>
      <c r="AY740" s="323"/>
      <c r="AZ740" s="145">
        <f t="shared" si="643"/>
        <v>0</v>
      </c>
      <c r="BA740" s="145">
        <f t="shared" si="644"/>
        <v>0</v>
      </c>
      <c r="BB740" s="324"/>
      <c r="BC740" s="324"/>
    </row>
    <row r="741" spans="1:55" s="325" customFormat="1" ht="15.75">
      <c r="A741" s="317">
        <v>2</v>
      </c>
      <c r="B741" s="333" t="s">
        <v>900</v>
      </c>
      <c r="C741" s="351"/>
      <c r="D741" s="352">
        <v>1450</v>
      </c>
      <c r="E741" s="352">
        <v>1377.5</v>
      </c>
      <c r="F741" s="350"/>
      <c r="G741" s="350"/>
      <c r="H741" s="155">
        <f t="shared" si="645"/>
        <v>1377.5</v>
      </c>
      <c r="I741" s="180">
        <f t="shared" si="645"/>
        <v>1377.5</v>
      </c>
      <c r="J741" s="221">
        <f t="shared" si="645"/>
        <v>0</v>
      </c>
      <c r="K741" s="350"/>
      <c r="L741" s="350"/>
      <c r="M741" s="350"/>
      <c r="N741" s="334">
        <f>O741+P741</f>
        <v>1377.5</v>
      </c>
      <c r="O741" s="269">
        <v>1377.5</v>
      </c>
      <c r="P741" s="269"/>
      <c r="Q741" s="322"/>
      <c r="R741" s="322"/>
      <c r="S741" s="322"/>
      <c r="T741" s="322"/>
      <c r="U741" s="322"/>
      <c r="V741" s="322"/>
      <c r="W741" s="322"/>
      <c r="X741" s="322"/>
      <c r="Y741" s="269">
        <f t="shared" ref="Y741:Y755" si="720">W741</f>
        <v>0</v>
      </c>
      <c r="Z741" s="322"/>
      <c r="AA741" s="322"/>
      <c r="AB741" s="322"/>
      <c r="AC741" s="269"/>
      <c r="AD741" s="269"/>
      <c r="AE741" s="269">
        <f t="shared" ref="AE741:AE755" si="721">AC741</f>
        <v>0</v>
      </c>
      <c r="AF741" s="322"/>
      <c r="AG741" s="322"/>
      <c r="AH741" s="322"/>
      <c r="AI741" s="269">
        <f t="shared" ref="AI741" si="722">O741-Q741-W741-AC741</f>
        <v>1377.5</v>
      </c>
      <c r="AJ741" s="269"/>
      <c r="AK741" s="269">
        <f t="shared" ref="AK741:AK759" si="723">AI741</f>
        <v>1377.5</v>
      </c>
      <c r="AL741" s="322"/>
      <c r="AM741" s="322"/>
      <c r="AN741" s="322"/>
      <c r="AO741" s="322"/>
      <c r="AP741" s="322"/>
      <c r="AQ741" s="322"/>
      <c r="AR741" s="322"/>
      <c r="AS741" s="322"/>
      <c r="AT741" s="322"/>
      <c r="AU741" s="322"/>
      <c r="AV741" s="131">
        <f t="shared" si="649"/>
        <v>0</v>
      </c>
      <c r="AW741" s="323">
        <f t="shared" si="706"/>
        <v>0</v>
      </c>
      <c r="AX741" s="323"/>
      <c r="AY741" s="323"/>
      <c r="AZ741" s="145">
        <f t="shared" si="643"/>
        <v>0</v>
      </c>
      <c r="BA741" s="145">
        <f t="shared" si="644"/>
        <v>0</v>
      </c>
      <c r="BB741" s="324"/>
      <c r="BC741" s="324"/>
    </row>
    <row r="742" spans="1:55" s="325" customFormat="1" ht="15.75">
      <c r="A742" s="317">
        <v>3</v>
      </c>
      <c r="B742" s="333" t="s">
        <v>901</v>
      </c>
      <c r="C742" s="351"/>
      <c r="D742" s="352">
        <v>40000</v>
      </c>
      <c r="E742" s="352">
        <v>38000</v>
      </c>
      <c r="F742" s="350"/>
      <c r="G742" s="350"/>
      <c r="H742" s="155">
        <f t="shared" si="645"/>
        <v>38000</v>
      </c>
      <c r="I742" s="180">
        <f t="shared" si="645"/>
        <v>38000</v>
      </c>
      <c r="J742" s="221">
        <f t="shared" si="645"/>
        <v>0</v>
      </c>
      <c r="K742" s="269">
        <f>L742+M742</f>
        <v>38000</v>
      </c>
      <c r="L742" s="269">
        <v>38000</v>
      </c>
      <c r="M742" s="350"/>
      <c r="N742" s="269"/>
      <c r="O742" s="269"/>
      <c r="P742" s="269"/>
      <c r="Q742" s="322"/>
      <c r="R742" s="322"/>
      <c r="S742" s="322"/>
      <c r="T742" s="322"/>
      <c r="U742" s="322"/>
      <c r="V742" s="322"/>
      <c r="W742" s="269">
        <v>12000</v>
      </c>
      <c r="X742" s="269">
        <f>W742</f>
        <v>12000</v>
      </c>
      <c r="Y742" s="269"/>
      <c r="Z742" s="269"/>
      <c r="AA742" s="269"/>
      <c r="AB742" s="269"/>
      <c r="AC742" s="269">
        <v>13000</v>
      </c>
      <c r="AD742" s="269">
        <f>AC742</f>
        <v>13000</v>
      </c>
      <c r="AE742" s="269"/>
      <c r="AF742" s="269"/>
      <c r="AG742" s="269"/>
      <c r="AH742" s="269"/>
      <c r="AI742" s="269">
        <f>I742-Q742-W742-AC742</f>
        <v>13000</v>
      </c>
      <c r="AJ742" s="269">
        <f>AI742</f>
        <v>13000</v>
      </c>
      <c r="AK742" s="269"/>
      <c r="AL742" s="322"/>
      <c r="AM742" s="322"/>
      <c r="AN742" s="322"/>
      <c r="AO742" s="322"/>
      <c r="AP742" s="322"/>
      <c r="AQ742" s="322"/>
      <c r="AR742" s="322"/>
      <c r="AS742" s="322"/>
      <c r="AT742" s="322"/>
      <c r="AU742" s="322"/>
      <c r="AV742" s="131">
        <f t="shared" si="649"/>
        <v>0</v>
      </c>
      <c r="AW742" s="323">
        <f t="shared" si="706"/>
        <v>-38000</v>
      </c>
      <c r="AX742" s="323"/>
      <c r="AY742" s="323"/>
      <c r="AZ742" s="145">
        <f t="shared" si="643"/>
        <v>0</v>
      </c>
      <c r="BA742" s="145">
        <f t="shared" si="644"/>
        <v>0</v>
      </c>
      <c r="BB742" s="324"/>
      <c r="BC742" s="324"/>
    </row>
    <row r="743" spans="1:55" s="325" customFormat="1" ht="31.5">
      <c r="A743" s="317">
        <v>4</v>
      </c>
      <c r="B743" s="333" t="s">
        <v>902</v>
      </c>
      <c r="C743" s="351"/>
      <c r="D743" s="352">
        <v>3300</v>
      </c>
      <c r="E743" s="352">
        <v>3135</v>
      </c>
      <c r="F743" s="350"/>
      <c r="G743" s="350"/>
      <c r="H743" s="155">
        <f t="shared" si="645"/>
        <v>3135</v>
      </c>
      <c r="I743" s="180">
        <f t="shared" si="645"/>
        <v>3135</v>
      </c>
      <c r="J743" s="221">
        <f t="shared" si="645"/>
        <v>0</v>
      </c>
      <c r="K743" s="350"/>
      <c r="L743" s="350"/>
      <c r="M743" s="350"/>
      <c r="N743" s="334">
        <f>O743+P743</f>
        <v>3135</v>
      </c>
      <c r="O743" s="269">
        <v>3135</v>
      </c>
      <c r="P743" s="269"/>
      <c r="Q743" s="322"/>
      <c r="R743" s="322"/>
      <c r="S743" s="322"/>
      <c r="T743" s="322"/>
      <c r="U743" s="322"/>
      <c r="V743" s="322"/>
      <c r="W743" s="322"/>
      <c r="X743" s="322"/>
      <c r="Y743" s="269">
        <f t="shared" si="720"/>
        <v>0</v>
      </c>
      <c r="Z743" s="322"/>
      <c r="AA743" s="322"/>
      <c r="AB743" s="322"/>
      <c r="AC743" s="269">
        <v>1500</v>
      </c>
      <c r="AD743" s="269"/>
      <c r="AE743" s="269">
        <f t="shared" si="721"/>
        <v>1500</v>
      </c>
      <c r="AF743" s="322"/>
      <c r="AG743" s="322"/>
      <c r="AH743" s="322"/>
      <c r="AI743" s="269">
        <f>I743-Q743-W743-AC743</f>
        <v>1635</v>
      </c>
      <c r="AJ743" s="269"/>
      <c r="AK743" s="269">
        <f t="shared" si="723"/>
        <v>1635</v>
      </c>
      <c r="AL743" s="322"/>
      <c r="AM743" s="322"/>
      <c r="AN743" s="322"/>
      <c r="AO743" s="322"/>
      <c r="AP743" s="322"/>
      <c r="AQ743" s="322"/>
      <c r="AR743" s="322"/>
      <c r="AS743" s="322"/>
      <c r="AT743" s="322"/>
      <c r="AU743" s="322"/>
      <c r="AV743" s="131">
        <f t="shared" si="649"/>
        <v>0</v>
      </c>
      <c r="AW743" s="323">
        <f t="shared" si="706"/>
        <v>0</v>
      </c>
      <c r="AX743" s="323"/>
      <c r="AY743" s="323"/>
      <c r="AZ743" s="145">
        <f t="shared" ref="AZ743:AZ806" si="724">H743-K743-N743</f>
        <v>0</v>
      </c>
      <c r="BA743" s="145">
        <f t="shared" ref="BA743:BA806" si="725">L743-R743-X743-AD743-AJ743</f>
        <v>0</v>
      </c>
      <c r="BB743" s="324"/>
      <c r="BC743" s="324"/>
    </row>
    <row r="744" spans="1:55" s="325" customFormat="1" ht="15.75">
      <c r="A744" s="317">
        <v>5</v>
      </c>
      <c r="B744" s="333" t="s">
        <v>903</v>
      </c>
      <c r="C744" s="351"/>
      <c r="D744" s="352">
        <v>6000</v>
      </c>
      <c r="E744" s="352">
        <v>5700</v>
      </c>
      <c r="F744" s="350"/>
      <c r="G744" s="350"/>
      <c r="H744" s="155">
        <f t="shared" si="645"/>
        <v>5700</v>
      </c>
      <c r="I744" s="180">
        <f t="shared" si="645"/>
        <v>5700</v>
      </c>
      <c r="J744" s="221">
        <f t="shared" si="645"/>
        <v>0</v>
      </c>
      <c r="K744" s="350"/>
      <c r="L744" s="350"/>
      <c r="M744" s="350"/>
      <c r="N744" s="334">
        <f>O744+P744</f>
        <v>5700</v>
      </c>
      <c r="O744" s="269">
        <v>5700</v>
      </c>
      <c r="P744" s="269"/>
      <c r="Q744" s="322"/>
      <c r="R744" s="322"/>
      <c r="S744" s="322"/>
      <c r="T744" s="322"/>
      <c r="U744" s="322"/>
      <c r="V744" s="322"/>
      <c r="W744" s="322"/>
      <c r="X744" s="322"/>
      <c r="Y744" s="269">
        <f t="shared" si="720"/>
        <v>0</v>
      </c>
      <c r="Z744" s="322"/>
      <c r="AA744" s="322"/>
      <c r="AB744" s="322"/>
      <c r="AC744" s="269">
        <v>3000</v>
      </c>
      <c r="AD744" s="269"/>
      <c r="AE744" s="269">
        <f t="shared" si="721"/>
        <v>3000</v>
      </c>
      <c r="AF744" s="322"/>
      <c r="AG744" s="322"/>
      <c r="AH744" s="322"/>
      <c r="AI744" s="269">
        <f t="shared" ref="AI744:AI754" si="726">I744-Q744-W744-AC744</f>
        <v>2700</v>
      </c>
      <c r="AJ744" s="269"/>
      <c r="AK744" s="269">
        <f t="shared" si="723"/>
        <v>2700</v>
      </c>
      <c r="AL744" s="322"/>
      <c r="AM744" s="322"/>
      <c r="AN744" s="322"/>
      <c r="AO744" s="322"/>
      <c r="AP744" s="322"/>
      <c r="AQ744" s="322"/>
      <c r="AR744" s="322"/>
      <c r="AS744" s="322"/>
      <c r="AT744" s="322"/>
      <c r="AU744" s="322"/>
      <c r="AV744" s="131">
        <f t="shared" si="649"/>
        <v>0</v>
      </c>
      <c r="AW744" s="323">
        <f t="shared" si="706"/>
        <v>0</v>
      </c>
      <c r="AX744" s="323"/>
      <c r="AY744" s="323"/>
      <c r="AZ744" s="145">
        <f t="shared" si="724"/>
        <v>0</v>
      </c>
      <c r="BA744" s="145">
        <f t="shared" si="725"/>
        <v>0</v>
      </c>
      <c r="BB744" s="324"/>
      <c r="BC744" s="324"/>
    </row>
    <row r="745" spans="1:55" s="325" customFormat="1" ht="15.75">
      <c r="A745" s="317">
        <v>6</v>
      </c>
      <c r="B745" s="333" t="s">
        <v>904</v>
      </c>
      <c r="C745" s="351"/>
      <c r="D745" s="352">
        <v>4000</v>
      </c>
      <c r="E745" s="352">
        <v>3800</v>
      </c>
      <c r="F745" s="350"/>
      <c r="G745" s="350"/>
      <c r="H745" s="155">
        <f t="shared" ref="H745:J808" si="727">K745+N745</f>
        <v>3800</v>
      </c>
      <c r="I745" s="180">
        <f t="shared" si="727"/>
        <v>3800</v>
      </c>
      <c r="J745" s="221">
        <f t="shared" si="727"/>
        <v>0</v>
      </c>
      <c r="K745" s="350"/>
      <c r="L745" s="350"/>
      <c r="M745" s="350"/>
      <c r="N745" s="334">
        <f>O745+P745</f>
        <v>3800</v>
      </c>
      <c r="O745" s="269">
        <v>3800</v>
      </c>
      <c r="P745" s="269"/>
      <c r="Q745" s="322"/>
      <c r="R745" s="322"/>
      <c r="S745" s="322"/>
      <c r="T745" s="322"/>
      <c r="U745" s="322"/>
      <c r="V745" s="322"/>
      <c r="W745" s="269">
        <v>2000</v>
      </c>
      <c r="X745" s="269"/>
      <c r="Y745" s="269">
        <f t="shared" si="720"/>
        <v>2000</v>
      </c>
      <c r="Z745" s="322"/>
      <c r="AA745" s="322"/>
      <c r="AB745" s="322"/>
      <c r="AC745" s="269">
        <f>I745-Q745-W745</f>
        <v>1800</v>
      </c>
      <c r="AD745" s="269"/>
      <c r="AE745" s="269">
        <f t="shared" si="721"/>
        <v>1800</v>
      </c>
      <c r="AF745" s="322"/>
      <c r="AG745" s="322"/>
      <c r="AH745" s="322"/>
      <c r="AI745" s="269">
        <f t="shared" si="726"/>
        <v>0</v>
      </c>
      <c r="AJ745" s="269"/>
      <c r="AK745" s="269">
        <f t="shared" si="723"/>
        <v>0</v>
      </c>
      <c r="AL745" s="322"/>
      <c r="AM745" s="322"/>
      <c r="AN745" s="322"/>
      <c r="AO745" s="322"/>
      <c r="AP745" s="322"/>
      <c r="AQ745" s="322"/>
      <c r="AR745" s="322"/>
      <c r="AS745" s="322"/>
      <c r="AT745" s="322"/>
      <c r="AU745" s="322"/>
      <c r="AV745" s="131">
        <f t="shared" si="649"/>
        <v>0</v>
      </c>
      <c r="AW745" s="323">
        <f t="shared" si="706"/>
        <v>0</v>
      </c>
      <c r="AX745" s="323"/>
      <c r="AY745" s="323"/>
      <c r="AZ745" s="145">
        <f t="shared" si="724"/>
        <v>0</v>
      </c>
      <c r="BA745" s="145">
        <f t="shared" si="725"/>
        <v>0</v>
      </c>
      <c r="BB745" s="324"/>
      <c r="BC745" s="324"/>
    </row>
    <row r="746" spans="1:55" s="325" customFormat="1" ht="15.75">
      <c r="A746" s="317">
        <v>7</v>
      </c>
      <c r="B746" s="333" t="s">
        <v>905</v>
      </c>
      <c r="C746" s="351"/>
      <c r="D746" s="352">
        <v>5500</v>
      </c>
      <c r="E746" s="352">
        <v>5225</v>
      </c>
      <c r="F746" s="350"/>
      <c r="G746" s="350"/>
      <c r="H746" s="155">
        <f t="shared" si="727"/>
        <v>5225</v>
      </c>
      <c r="I746" s="180">
        <f t="shared" si="727"/>
        <v>5225</v>
      </c>
      <c r="J746" s="221">
        <f t="shared" si="727"/>
        <v>0</v>
      </c>
      <c r="K746" s="350"/>
      <c r="L746" s="350"/>
      <c r="M746" s="350"/>
      <c r="N746" s="334">
        <f>O746+P746</f>
        <v>5225</v>
      </c>
      <c r="O746" s="269">
        <v>5225</v>
      </c>
      <c r="P746" s="269"/>
      <c r="Q746" s="322"/>
      <c r="R746" s="322"/>
      <c r="S746" s="322"/>
      <c r="T746" s="322"/>
      <c r="U746" s="322"/>
      <c r="V746" s="322"/>
      <c r="W746" s="269">
        <v>2500</v>
      </c>
      <c r="X746" s="269"/>
      <c r="Y746" s="269">
        <f t="shared" si="720"/>
        <v>2500</v>
      </c>
      <c r="Z746" s="322"/>
      <c r="AA746" s="322"/>
      <c r="AB746" s="322"/>
      <c r="AC746" s="269">
        <f t="shared" ref="AC746:AC754" si="728">I746-Q746-W746</f>
        <v>2725</v>
      </c>
      <c r="AD746" s="269"/>
      <c r="AE746" s="269">
        <f t="shared" si="721"/>
        <v>2725</v>
      </c>
      <c r="AF746" s="322"/>
      <c r="AG746" s="322"/>
      <c r="AH746" s="322"/>
      <c r="AI746" s="269">
        <f t="shared" si="726"/>
        <v>0</v>
      </c>
      <c r="AJ746" s="269"/>
      <c r="AK746" s="269">
        <f t="shared" si="723"/>
        <v>0</v>
      </c>
      <c r="AL746" s="322"/>
      <c r="AM746" s="322"/>
      <c r="AN746" s="322"/>
      <c r="AO746" s="322"/>
      <c r="AP746" s="322"/>
      <c r="AQ746" s="322"/>
      <c r="AR746" s="322"/>
      <c r="AS746" s="322"/>
      <c r="AT746" s="322"/>
      <c r="AU746" s="322"/>
      <c r="AV746" s="131">
        <f t="shared" ref="AV746:AV776" si="729">I746-L746-O746</f>
        <v>0</v>
      </c>
      <c r="AW746" s="323">
        <f t="shared" si="706"/>
        <v>0</v>
      </c>
      <c r="AX746" s="323"/>
      <c r="AY746" s="323"/>
      <c r="AZ746" s="145">
        <f t="shared" si="724"/>
        <v>0</v>
      </c>
      <c r="BA746" s="145">
        <f t="shared" si="725"/>
        <v>0</v>
      </c>
      <c r="BB746" s="324"/>
      <c r="BC746" s="324"/>
    </row>
    <row r="747" spans="1:55" s="325" customFormat="1" ht="31.5">
      <c r="A747" s="317">
        <v>8</v>
      </c>
      <c r="B747" s="333" t="s">
        <v>431</v>
      </c>
      <c r="C747" s="351"/>
      <c r="D747" s="352">
        <v>7000</v>
      </c>
      <c r="E747" s="352">
        <v>6650</v>
      </c>
      <c r="F747" s="350"/>
      <c r="G747" s="350"/>
      <c r="H747" s="155">
        <f t="shared" si="727"/>
        <v>6650</v>
      </c>
      <c r="I747" s="180">
        <f t="shared" si="727"/>
        <v>6650</v>
      </c>
      <c r="J747" s="221">
        <f t="shared" si="727"/>
        <v>0</v>
      </c>
      <c r="K747" s="350"/>
      <c r="L747" s="350"/>
      <c r="M747" s="350"/>
      <c r="N747" s="334">
        <f>O747+P747</f>
        <v>6650</v>
      </c>
      <c r="O747" s="269">
        <v>6650</v>
      </c>
      <c r="P747" s="269"/>
      <c r="Q747" s="322"/>
      <c r="R747" s="322"/>
      <c r="S747" s="322"/>
      <c r="T747" s="322"/>
      <c r="U747" s="322"/>
      <c r="V747" s="322"/>
      <c r="W747" s="322"/>
      <c r="X747" s="322"/>
      <c r="Y747" s="269">
        <f t="shared" si="720"/>
        <v>0</v>
      </c>
      <c r="Z747" s="322"/>
      <c r="AA747" s="322"/>
      <c r="AB747" s="322"/>
      <c r="AC747" s="269">
        <v>3000</v>
      </c>
      <c r="AD747" s="269"/>
      <c r="AE747" s="269">
        <f t="shared" si="721"/>
        <v>3000</v>
      </c>
      <c r="AF747" s="322"/>
      <c r="AG747" s="322"/>
      <c r="AH747" s="322"/>
      <c r="AI747" s="269">
        <f t="shared" si="726"/>
        <v>3650</v>
      </c>
      <c r="AJ747" s="269"/>
      <c r="AK747" s="269">
        <f t="shared" si="723"/>
        <v>3650</v>
      </c>
      <c r="AL747" s="322"/>
      <c r="AM747" s="322"/>
      <c r="AN747" s="322"/>
      <c r="AO747" s="322"/>
      <c r="AP747" s="322"/>
      <c r="AQ747" s="322"/>
      <c r="AR747" s="322"/>
      <c r="AS747" s="322"/>
      <c r="AT747" s="322"/>
      <c r="AU747" s="322"/>
      <c r="AV747" s="131">
        <f t="shared" si="729"/>
        <v>0</v>
      </c>
      <c r="AW747" s="323">
        <f t="shared" si="706"/>
        <v>0</v>
      </c>
      <c r="AX747" s="323"/>
      <c r="AY747" s="323"/>
      <c r="AZ747" s="145">
        <f t="shared" si="724"/>
        <v>0</v>
      </c>
      <c r="BA747" s="145">
        <f t="shared" si="725"/>
        <v>0</v>
      </c>
      <c r="BB747" s="324"/>
      <c r="BC747" s="324"/>
    </row>
    <row r="748" spans="1:55" s="325" customFormat="1" ht="15.75">
      <c r="A748" s="317">
        <v>9</v>
      </c>
      <c r="B748" s="323" t="s">
        <v>906</v>
      </c>
      <c r="C748" s="351"/>
      <c r="D748" s="352">
        <v>3286</v>
      </c>
      <c r="E748" s="352">
        <v>3121.7</v>
      </c>
      <c r="F748" s="350"/>
      <c r="G748" s="350"/>
      <c r="H748" s="155">
        <f t="shared" si="727"/>
        <v>3121.7</v>
      </c>
      <c r="I748" s="180">
        <f t="shared" si="727"/>
        <v>3121.7</v>
      </c>
      <c r="J748" s="221">
        <f t="shared" si="727"/>
        <v>0</v>
      </c>
      <c r="K748" s="350"/>
      <c r="L748" s="350"/>
      <c r="M748" s="350"/>
      <c r="N748" s="334">
        <f t="shared" ref="N748:N755" si="730">O748+P748</f>
        <v>3121.7</v>
      </c>
      <c r="O748" s="269">
        <v>3121.7</v>
      </c>
      <c r="P748" s="269"/>
      <c r="Q748" s="322"/>
      <c r="R748" s="322"/>
      <c r="S748" s="322"/>
      <c r="T748" s="322"/>
      <c r="U748" s="322"/>
      <c r="V748" s="322"/>
      <c r="W748" s="322"/>
      <c r="X748" s="322"/>
      <c r="Y748" s="269">
        <f t="shared" si="720"/>
        <v>0</v>
      </c>
      <c r="Z748" s="322"/>
      <c r="AA748" s="322"/>
      <c r="AB748" s="322"/>
      <c r="AC748" s="269">
        <v>1500</v>
      </c>
      <c r="AD748" s="269"/>
      <c r="AE748" s="269">
        <f t="shared" si="721"/>
        <v>1500</v>
      </c>
      <c r="AF748" s="322"/>
      <c r="AG748" s="322"/>
      <c r="AH748" s="322"/>
      <c r="AI748" s="269">
        <f t="shared" si="726"/>
        <v>1621.6999999999998</v>
      </c>
      <c r="AJ748" s="269"/>
      <c r="AK748" s="269">
        <f t="shared" si="723"/>
        <v>1621.6999999999998</v>
      </c>
      <c r="AL748" s="322"/>
      <c r="AM748" s="322"/>
      <c r="AN748" s="322"/>
      <c r="AO748" s="322"/>
      <c r="AP748" s="322"/>
      <c r="AQ748" s="322"/>
      <c r="AR748" s="322"/>
      <c r="AS748" s="322"/>
      <c r="AT748" s="322"/>
      <c r="AU748" s="322"/>
      <c r="AV748" s="131">
        <f t="shared" si="729"/>
        <v>0</v>
      </c>
      <c r="AW748" s="323">
        <f t="shared" si="706"/>
        <v>0</v>
      </c>
      <c r="AX748" s="323"/>
      <c r="AY748" s="323"/>
      <c r="AZ748" s="145">
        <f t="shared" si="724"/>
        <v>0</v>
      </c>
      <c r="BA748" s="145">
        <f t="shared" si="725"/>
        <v>0</v>
      </c>
      <c r="BB748" s="324"/>
      <c r="BC748" s="324"/>
    </row>
    <row r="749" spans="1:55" s="325" customFormat="1" ht="15.75">
      <c r="A749" s="317">
        <v>10</v>
      </c>
      <c r="B749" s="323" t="s">
        <v>422</v>
      </c>
      <c r="C749" s="351"/>
      <c r="D749" s="352">
        <v>3200</v>
      </c>
      <c r="E749" s="352">
        <v>3040</v>
      </c>
      <c r="F749" s="350"/>
      <c r="G749" s="350"/>
      <c r="H749" s="155">
        <f t="shared" si="727"/>
        <v>3040</v>
      </c>
      <c r="I749" s="180">
        <f t="shared" si="727"/>
        <v>3040</v>
      </c>
      <c r="J749" s="221">
        <f t="shared" si="727"/>
        <v>0</v>
      </c>
      <c r="K749" s="350"/>
      <c r="L749" s="350"/>
      <c r="M749" s="350"/>
      <c r="N749" s="334">
        <f t="shared" si="730"/>
        <v>3040</v>
      </c>
      <c r="O749" s="269">
        <v>3040</v>
      </c>
      <c r="P749" s="269"/>
      <c r="Q749" s="322"/>
      <c r="R749" s="322"/>
      <c r="S749" s="322"/>
      <c r="T749" s="322"/>
      <c r="U749" s="322"/>
      <c r="V749" s="322"/>
      <c r="W749" s="322"/>
      <c r="X749" s="322"/>
      <c r="Y749" s="269">
        <f t="shared" si="720"/>
        <v>0</v>
      </c>
      <c r="Z749" s="322"/>
      <c r="AA749" s="322"/>
      <c r="AB749" s="322"/>
      <c r="AC749" s="269">
        <v>1500</v>
      </c>
      <c r="AD749" s="269"/>
      <c r="AE749" s="269">
        <f t="shared" si="721"/>
        <v>1500</v>
      </c>
      <c r="AF749" s="322"/>
      <c r="AG749" s="322"/>
      <c r="AH749" s="322"/>
      <c r="AI749" s="269">
        <f t="shared" si="726"/>
        <v>1540</v>
      </c>
      <c r="AJ749" s="269"/>
      <c r="AK749" s="269">
        <f t="shared" si="723"/>
        <v>1540</v>
      </c>
      <c r="AL749" s="322"/>
      <c r="AM749" s="322"/>
      <c r="AN749" s="322"/>
      <c r="AO749" s="322"/>
      <c r="AP749" s="322"/>
      <c r="AQ749" s="322"/>
      <c r="AR749" s="322"/>
      <c r="AS749" s="322"/>
      <c r="AT749" s="322"/>
      <c r="AU749" s="322"/>
      <c r="AV749" s="131">
        <f t="shared" si="729"/>
        <v>0</v>
      </c>
      <c r="AW749" s="323">
        <f t="shared" si="706"/>
        <v>0</v>
      </c>
      <c r="AX749" s="323"/>
      <c r="AY749" s="323"/>
      <c r="AZ749" s="145">
        <f t="shared" si="724"/>
        <v>0</v>
      </c>
      <c r="BA749" s="145">
        <f t="shared" si="725"/>
        <v>0</v>
      </c>
      <c r="BB749" s="324"/>
      <c r="BC749" s="324"/>
    </row>
    <row r="750" spans="1:55" s="325" customFormat="1" ht="15.75">
      <c r="A750" s="317">
        <v>11</v>
      </c>
      <c r="B750" s="333" t="s">
        <v>907</v>
      </c>
      <c r="C750" s="351"/>
      <c r="D750" s="352">
        <v>1100</v>
      </c>
      <c r="E750" s="352">
        <v>1045</v>
      </c>
      <c r="F750" s="350"/>
      <c r="G750" s="350"/>
      <c r="H750" s="155">
        <f t="shared" si="727"/>
        <v>1045</v>
      </c>
      <c r="I750" s="180">
        <f t="shared" si="727"/>
        <v>1045</v>
      </c>
      <c r="J750" s="221">
        <f t="shared" si="727"/>
        <v>0</v>
      </c>
      <c r="K750" s="350"/>
      <c r="L750" s="350"/>
      <c r="M750" s="350"/>
      <c r="N750" s="334">
        <f t="shared" si="730"/>
        <v>1045</v>
      </c>
      <c r="O750" s="269">
        <v>1045</v>
      </c>
      <c r="P750" s="269"/>
      <c r="Q750" s="322"/>
      <c r="R750" s="322"/>
      <c r="S750" s="322"/>
      <c r="T750" s="322"/>
      <c r="U750" s="322"/>
      <c r="V750" s="322"/>
      <c r="W750" s="322"/>
      <c r="X750" s="322"/>
      <c r="Y750" s="269">
        <f t="shared" si="720"/>
        <v>0</v>
      </c>
      <c r="Z750" s="322"/>
      <c r="AA750" s="322"/>
      <c r="AB750" s="322"/>
      <c r="AC750" s="269"/>
      <c r="AD750" s="269"/>
      <c r="AE750" s="269">
        <f t="shared" si="721"/>
        <v>0</v>
      </c>
      <c r="AF750" s="322"/>
      <c r="AG750" s="322"/>
      <c r="AH750" s="322"/>
      <c r="AI750" s="269">
        <f t="shared" si="726"/>
        <v>1045</v>
      </c>
      <c r="AJ750" s="269"/>
      <c r="AK750" s="269">
        <f t="shared" si="723"/>
        <v>1045</v>
      </c>
      <c r="AL750" s="322"/>
      <c r="AM750" s="322"/>
      <c r="AN750" s="322"/>
      <c r="AO750" s="322"/>
      <c r="AP750" s="322"/>
      <c r="AQ750" s="322"/>
      <c r="AR750" s="322"/>
      <c r="AS750" s="322"/>
      <c r="AT750" s="322"/>
      <c r="AU750" s="322"/>
      <c r="AV750" s="131">
        <f t="shared" si="729"/>
        <v>0</v>
      </c>
      <c r="AW750" s="323">
        <f t="shared" si="706"/>
        <v>0</v>
      </c>
      <c r="AX750" s="323"/>
      <c r="AY750" s="323"/>
      <c r="AZ750" s="145">
        <f t="shared" si="724"/>
        <v>0</v>
      </c>
      <c r="BA750" s="145">
        <f t="shared" si="725"/>
        <v>0</v>
      </c>
      <c r="BB750" s="324"/>
      <c r="BC750" s="324"/>
    </row>
    <row r="751" spans="1:55" s="325" customFormat="1" ht="15.75">
      <c r="A751" s="317">
        <v>12</v>
      </c>
      <c r="B751" s="323" t="s">
        <v>424</v>
      </c>
      <c r="C751" s="351"/>
      <c r="D751" s="352">
        <v>3600</v>
      </c>
      <c r="E751" s="352">
        <v>3420</v>
      </c>
      <c r="F751" s="350"/>
      <c r="G751" s="350"/>
      <c r="H751" s="155">
        <f t="shared" si="727"/>
        <v>3420</v>
      </c>
      <c r="I751" s="180">
        <f t="shared" si="727"/>
        <v>3420</v>
      </c>
      <c r="J751" s="221">
        <f t="shared" si="727"/>
        <v>0</v>
      </c>
      <c r="K751" s="350"/>
      <c r="L751" s="350"/>
      <c r="M751" s="350"/>
      <c r="N751" s="334">
        <f t="shared" si="730"/>
        <v>3420</v>
      </c>
      <c r="O751" s="269">
        <v>3420</v>
      </c>
      <c r="P751" s="269"/>
      <c r="Q751" s="322"/>
      <c r="R751" s="322"/>
      <c r="S751" s="322"/>
      <c r="T751" s="322"/>
      <c r="U751" s="322"/>
      <c r="V751" s="322"/>
      <c r="W751" s="269">
        <v>1500</v>
      </c>
      <c r="X751" s="269"/>
      <c r="Y751" s="269">
        <f t="shared" si="720"/>
        <v>1500</v>
      </c>
      <c r="Z751" s="322"/>
      <c r="AA751" s="322"/>
      <c r="AB751" s="322"/>
      <c r="AC751" s="269">
        <f t="shared" si="728"/>
        <v>1920</v>
      </c>
      <c r="AD751" s="269"/>
      <c r="AE751" s="269">
        <f t="shared" si="721"/>
        <v>1920</v>
      </c>
      <c r="AF751" s="322"/>
      <c r="AG751" s="322"/>
      <c r="AH751" s="322"/>
      <c r="AI751" s="269">
        <f t="shared" si="726"/>
        <v>0</v>
      </c>
      <c r="AJ751" s="269"/>
      <c r="AK751" s="269">
        <f t="shared" si="723"/>
        <v>0</v>
      </c>
      <c r="AL751" s="322"/>
      <c r="AM751" s="322"/>
      <c r="AN751" s="322"/>
      <c r="AO751" s="322"/>
      <c r="AP751" s="322"/>
      <c r="AQ751" s="322"/>
      <c r="AR751" s="322"/>
      <c r="AS751" s="322"/>
      <c r="AT751" s="322"/>
      <c r="AU751" s="322"/>
      <c r="AV751" s="131">
        <f t="shared" si="729"/>
        <v>0</v>
      </c>
      <c r="AW751" s="323">
        <f t="shared" si="706"/>
        <v>0</v>
      </c>
      <c r="AX751" s="323"/>
      <c r="AY751" s="323"/>
      <c r="AZ751" s="145">
        <f t="shared" si="724"/>
        <v>0</v>
      </c>
      <c r="BA751" s="145">
        <f t="shared" si="725"/>
        <v>0</v>
      </c>
      <c r="BB751" s="324"/>
      <c r="BC751" s="324"/>
    </row>
    <row r="752" spans="1:55" s="325" customFormat="1" ht="15.75">
      <c r="A752" s="317">
        <v>13</v>
      </c>
      <c r="B752" s="323" t="s">
        <v>425</v>
      </c>
      <c r="C752" s="351"/>
      <c r="D752" s="352">
        <v>3000</v>
      </c>
      <c r="E752" s="352">
        <v>2850</v>
      </c>
      <c r="F752" s="350"/>
      <c r="G752" s="350"/>
      <c r="H752" s="155">
        <f t="shared" si="727"/>
        <v>2850</v>
      </c>
      <c r="I752" s="180">
        <f t="shared" si="727"/>
        <v>2850</v>
      </c>
      <c r="J752" s="221">
        <f t="shared" si="727"/>
        <v>0</v>
      </c>
      <c r="K752" s="350"/>
      <c r="L752" s="350"/>
      <c r="M752" s="350"/>
      <c r="N752" s="334">
        <f t="shared" si="730"/>
        <v>2850</v>
      </c>
      <c r="O752" s="269">
        <v>2850</v>
      </c>
      <c r="P752" s="269"/>
      <c r="Q752" s="322"/>
      <c r="R752" s="322"/>
      <c r="S752" s="322"/>
      <c r="T752" s="322"/>
      <c r="U752" s="322"/>
      <c r="V752" s="322"/>
      <c r="W752" s="322"/>
      <c r="X752" s="322"/>
      <c r="Y752" s="269">
        <f t="shared" si="720"/>
        <v>0</v>
      </c>
      <c r="Z752" s="322"/>
      <c r="AA752" s="322"/>
      <c r="AB752" s="322"/>
      <c r="AC752" s="269"/>
      <c r="AD752" s="269"/>
      <c r="AE752" s="269">
        <f t="shared" si="721"/>
        <v>0</v>
      </c>
      <c r="AF752" s="322"/>
      <c r="AG752" s="322"/>
      <c r="AH752" s="322"/>
      <c r="AI752" s="269">
        <f t="shared" si="726"/>
        <v>2850</v>
      </c>
      <c r="AJ752" s="269"/>
      <c r="AK752" s="269">
        <f t="shared" si="723"/>
        <v>2850</v>
      </c>
      <c r="AL752" s="322"/>
      <c r="AM752" s="322"/>
      <c r="AN752" s="322"/>
      <c r="AO752" s="322"/>
      <c r="AP752" s="322"/>
      <c r="AQ752" s="322"/>
      <c r="AR752" s="322"/>
      <c r="AS752" s="322"/>
      <c r="AT752" s="322"/>
      <c r="AU752" s="322"/>
      <c r="AV752" s="131">
        <f t="shared" si="729"/>
        <v>0</v>
      </c>
      <c r="AW752" s="323">
        <f t="shared" si="706"/>
        <v>0</v>
      </c>
      <c r="AX752" s="323"/>
      <c r="AY752" s="323"/>
      <c r="AZ752" s="145">
        <f t="shared" si="724"/>
        <v>0</v>
      </c>
      <c r="BA752" s="145">
        <f t="shared" si="725"/>
        <v>0</v>
      </c>
      <c r="BB752" s="324"/>
      <c r="BC752" s="324"/>
    </row>
    <row r="753" spans="1:55" s="325" customFormat="1" ht="31.5">
      <c r="A753" s="317">
        <v>14</v>
      </c>
      <c r="B753" s="333" t="s">
        <v>908</v>
      </c>
      <c r="C753" s="351"/>
      <c r="D753" s="352">
        <v>13000</v>
      </c>
      <c r="E753" s="352">
        <v>12350</v>
      </c>
      <c r="F753" s="350"/>
      <c r="G753" s="350"/>
      <c r="H753" s="155">
        <f t="shared" si="727"/>
        <v>12350</v>
      </c>
      <c r="I753" s="180">
        <f t="shared" si="727"/>
        <v>12350</v>
      </c>
      <c r="J753" s="221">
        <f t="shared" si="727"/>
        <v>0</v>
      </c>
      <c r="K753" s="350"/>
      <c r="L753" s="350"/>
      <c r="M753" s="350"/>
      <c r="N753" s="334">
        <f t="shared" si="730"/>
        <v>12350</v>
      </c>
      <c r="O753" s="269">
        <v>12350</v>
      </c>
      <c r="P753" s="269"/>
      <c r="Q753" s="322"/>
      <c r="R753" s="322"/>
      <c r="S753" s="322"/>
      <c r="T753" s="322"/>
      <c r="U753" s="322"/>
      <c r="V753" s="322"/>
      <c r="W753" s="269">
        <v>5000</v>
      </c>
      <c r="X753" s="269"/>
      <c r="Y753" s="269">
        <f t="shared" si="720"/>
        <v>5000</v>
      </c>
      <c r="Z753" s="269"/>
      <c r="AA753" s="269"/>
      <c r="AB753" s="269"/>
      <c r="AC753" s="269">
        <v>4000</v>
      </c>
      <c r="AD753" s="269"/>
      <c r="AE753" s="269">
        <f t="shared" si="721"/>
        <v>4000</v>
      </c>
      <c r="AF753" s="269"/>
      <c r="AG753" s="269"/>
      <c r="AH753" s="269"/>
      <c r="AI753" s="269">
        <f t="shared" si="726"/>
        <v>3350</v>
      </c>
      <c r="AJ753" s="269"/>
      <c r="AK753" s="269">
        <f t="shared" si="723"/>
        <v>3350</v>
      </c>
      <c r="AL753" s="322"/>
      <c r="AM753" s="322"/>
      <c r="AN753" s="322"/>
      <c r="AO753" s="322"/>
      <c r="AP753" s="322"/>
      <c r="AQ753" s="322"/>
      <c r="AR753" s="322"/>
      <c r="AS753" s="322"/>
      <c r="AT753" s="322"/>
      <c r="AU753" s="322"/>
      <c r="AV753" s="131">
        <f t="shared" si="729"/>
        <v>0</v>
      </c>
      <c r="AW753" s="323">
        <f t="shared" si="706"/>
        <v>0</v>
      </c>
      <c r="AX753" s="323"/>
      <c r="AY753" s="323"/>
      <c r="AZ753" s="145">
        <f t="shared" si="724"/>
        <v>0</v>
      </c>
      <c r="BA753" s="145">
        <f t="shared" si="725"/>
        <v>0</v>
      </c>
      <c r="BB753" s="324"/>
      <c r="BC753" s="324"/>
    </row>
    <row r="754" spans="1:55" s="325" customFormat="1" ht="15.75">
      <c r="A754" s="317">
        <v>15</v>
      </c>
      <c r="B754" s="323" t="s">
        <v>909</v>
      </c>
      <c r="C754" s="351"/>
      <c r="D754" s="352">
        <v>10100</v>
      </c>
      <c r="E754" s="352">
        <v>9421</v>
      </c>
      <c r="F754" s="350"/>
      <c r="G754" s="350"/>
      <c r="H754" s="155">
        <f t="shared" si="727"/>
        <v>9421</v>
      </c>
      <c r="I754" s="180">
        <f t="shared" si="727"/>
        <v>9421</v>
      </c>
      <c r="J754" s="221">
        <f t="shared" si="727"/>
        <v>0</v>
      </c>
      <c r="K754" s="350"/>
      <c r="L754" s="350"/>
      <c r="M754" s="350"/>
      <c r="N754" s="334">
        <f t="shared" si="730"/>
        <v>9421</v>
      </c>
      <c r="O754" s="269">
        <f>9595-174</f>
        <v>9421</v>
      </c>
      <c r="P754" s="269"/>
      <c r="Q754" s="322"/>
      <c r="R754" s="322"/>
      <c r="S754" s="322"/>
      <c r="T754" s="322"/>
      <c r="U754" s="322"/>
      <c r="V754" s="322"/>
      <c r="W754" s="269">
        <v>5000</v>
      </c>
      <c r="X754" s="269"/>
      <c r="Y754" s="269">
        <f t="shared" si="720"/>
        <v>5000</v>
      </c>
      <c r="Z754" s="322"/>
      <c r="AA754" s="322"/>
      <c r="AB754" s="322"/>
      <c r="AC754" s="269">
        <f t="shared" si="728"/>
        <v>4421</v>
      </c>
      <c r="AD754" s="269"/>
      <c r="AE754" s="269">
        <f t="shared" si="721"/>
        <v>4421</v>
      </c>
      <c r="AF754" s="322"/>
      <c r="AG754" s="322"/>
      <c r="AH754" s="322"/>
      <c r="AI754" s="269">
        <f t="shared" si="726"/>
        <v>0</v>
      </c>
      <c r="AJ754" s="269"/>
      <c r="AK754" s="269">
        <f t="shared" si="723"/>
        <v>0</v>
      </c>
      <c r="AL754" s="322"/>
      <c r="AM754" s="322"/>
      <c r="AN754" s="322"/>
      <c r="AO754" s="322"/>
      <c r="AP754" s="322"/>
      <c r="AQ754" s="322"/>
      <c r="AR754" s="322"/>
      <c r="AS754" s="322"/>
      <c r="AT754" s="322"/>
      <c r="AU754" s="322"/>
      <c r="AV754" s="131">
        <f t="shared" si="729"/>
        <v>0</v>
      </c>
      <c r="AW754" s="323">
        <f t="shared" si="706"/>
        <v>0</v>
      </c>
      <c r="AX754" s="323"/>
      <c r="AY754" s="323"/>
      <c r="AZ754" s="145">
        <f t="shared" si="724"/>
        <v>0</v>
      </c>
      <c r="BA754" s="145">
        <f t="shared" si="725"/>
        <v>0</v>
      </c>
      <c r="BB754" s="324"/>
      <c r="BC754" s="324"/>
    </row>
    <row r="755" spans="1:55" s="325" customFormat="1" ht="31.5">
      <c r="A755" s="317">
        <v>16</v>
      </c>
      <c r="B755" s="232" t="s">
        <v>910</v>
      </c>
      <c r="C755" s="351"/>
      <c r="D755" s="352">
        <v>14900</v>
      </c>
      <c r="E755" s="352">
        <v>14574</v>
      </c>
      <c r="F755" s="350"/>
      <c r="G755" s="350"/>
      <c r="H755" s="155">
        <f t="shared" si="727"/>
        <v>14574</v>
      </c>
      <c r="I755" s="180">
        <f t="shared" si="727"/>
        <v>14574</v>
      </c>
      <c r="J755" s="221">
        <f t="shared" si="727"/>
        <v>0</v>
      </c>
      <c r="K755" s="350"/>
      <c r="L755" s="350"/>
      <c r="M755" s="350"/>
      <c r="N755" s="334">
        <f t="shared" si="730"/>
        <v>14574</v>
      </c>
      <c r="O755" s="269">
        <f>14498-300+376</f>
        <v>14574</v>
      </c>
      <c r="P755" s="269"/>
      <c r="Q755" s="322"/>
      <c r="R755" s="322"/>
      <c r="S755" s="322"/>
      <c r="T755" s="322"/>
      <c r="U755" s="322"/>
      <c r="V755" s="322"/>
      <c r="W755" s="269">
        <v>5000</v>
      </c>
      <c r="X755" s="269"/>
      <c r="Y755" s="269">
        <f t="shared" si="720"/>
        <v>5000</v>
      </c>
      <c r="Z755" s="322"/>
      <c r="AA755" s="322"/>
      <c r="AB755" s="322"/>
      <c r="AC755" s="269">
        <v>5000</v>
      </c>
      <c r="AD755" s="269"/>
      <c r="AE755" s="269">
        <f t="shared" si="721"/>
        <v>5000</v>
      </c>
      <c r="AF755" s="322"/>
      <c r="AG755" s="322"/>
      <c r="AH755" s="322"/>
      <c r="AI755" s="269">
        <f>I755-Q755-W755-AC755</f>
        <v>4574</v>
      </c>
      <c r="AJ755" s="269"/>
      <c r="AK755" s="269">
        <f t="shared" si="723"/>
        <v>4574</v>
      </c>
      <c r="AL755" s="322"/>
      <c r="AM755" s="322"/>
      <c r="AN755" s="322"/>
      <c r="AO755" s="322"/>
      <c r="AP755" s="322"/>
      <c r="AQ755" s="322"/>
      <c r="AR755" s="322"/>
      <c r="AS755" s="322"/>
      <c r="AT755" s="322"/>
      <c r="AU755" s="322"/>
      <c r="AV755" s="131">
        <f t="shared" si="729"/>
        <v>0</v>
      </c>
      <c r="AW755" s="323">
        <f t="shared" si="706"/>
        <v>0</v>
      </c>
      <c r="AX755" s="323"/>
      <c r="AY755" s="323"/>
      <c r="AZ755" s="145">
        <f t="shared" si="724"/>
        <v>0</v>
      </c>
      <c r="BA755" s="145">
        <f t="shared" si="725"/>
        <v>0</v>
      </c>
      <c r="BB755" s="324"/>
      <c r="BC755" s="324"/>
    </row>
    <row r="756" spans="1:55" s="132" customFormat="1" ht="15.75">
      <c r="A756" s="170" t="s">
        <v>911</v>
      </c>
      <c r="B756" s="158" t="s">
        <v>740</v>
      </c>
      <c r="C756" s="171"/>
      <c r="D756" s="171">
        <v>0</v>
      </c>
      <c r="E756" s="171">
        <v>0</v>
      </c>
      <c r="F756" s="158"/>
      <c r="G756" s="158"/>
      <c r="H756" s="155">
        <f t="shared" si="727"/>
        <v>0</v>
      </c>
      <c r="I756" s="180">
        <f t="shared" si="727"/>
        <v>0</v>
      </c>
      <c r="J756" s="221">
        <f t="shared" si="727"/>
        <v>0</v>
      </c>
      <c r="K756" s="158"/>
      <c r="L756" s="158"/>
      <c r="M756" s="158"/>
      <c r="N756" s="199">
        <v>0</v>
      </c>
      <c r="O756" s="236"/>
      <c r="P756" s="236"/>
      <c r="Q756" s="236"/>
      <c r="R756" s="236"/>
      <c r="S756" s="236"/>
      <c r="T756" s="236"/>
      <c r="U756" s="236"/>
      <c r="V756" s="236"/>
      <c r="W756" s="236"/>
      <c r="X756" s="236"/>
      <c r="Y756" s="236"/>
      <c r="Z756" s="236"/>
      <c r="AA756" s="236"/>
      <c r="AB756" s="236"/>
      <c r="AC756" s="236">
        <f>O756-Q756-W756</f>
        <v>0</v>
      </c>
      <c r="AD756" s="236"/>
      <c r="AE756" s="236"/>
      <c r="AF756" s="236"/>
      <c r="AG756" s="236"/>
      <c r="AH756" s="236"/>
      <c r="AI756" s="236">
        <f>O756-W756-AC756</f>
        <v>0</v>
      </c>
      <c r="AJ756" s="236"/>
      <c r="AK756" s="269">
        <f t="shared" si="723"/>
        <v>0</v>
      </c>
      <c r="AL756" s="236"/>
      <c r="AM756" s="236"/>
      <c r="AN756" s="236"/>
      <c r="AO756" s="236"/>
      <c r="AP756" s="236"/>
      <c r="AQ756" s="236"/>
      <c r="AR756" s="236"/>
      <c r="AS756" s="236"/>
      <c r="AT756" s="236"/>
      <c r="AU756" s="222"/>
      <c r="AV756" s="131">
        <f t="shared" si="729"/>
        <v>0</v>
      </c>
      <c r="AW756" s="323">
        <f t="shared" si="706"/>
        <v>0</v>
      </c>
      <c r="AX756" s="222"/>
      <c r="AY756" s="222"/>
      <c r="AZ756" s="145">
        <f t="shared" si="724"/>
        <v>0</v>
      </c>
      <c r="BA756" s="145">
        <f t="shared" si="725"/>
        <v>0</v>
      </c>
      <c r="BB756" s="131"/>
      <c r="BC756" s="131"/>
    </row>
    <row r="757" spans="1:55" s="132" customFormat="1" ht="15.75">
      <c r="A757" s="170" t="s">
        <v>745</v>
      </c>
      <c r="B757" s="158" t="s">
        <v>746</v>
      </c>
      <c r="C757" s="171"/>
      <c r="D757" s="171">
        <v>0</v>
      </c>
      <c r="E757" s="171">
        <v>0</v>
      </c>
      <c r="F757" s="158"/>
      <c r="G757" s="158"/>
      <c r="H757" s="155">
        <f t="shared" si="727"/>
        <v>0</v>
      </c>
      <c r="I757" s="180">
        <f t="shared" si="727"/>
        <v>0</v>
      </c>
      <c r="J757" s="221">
        <f t="shared" si="727"/>
        <v>0</v>
      </c>
      <c r="K757" s="158"/>
      <c r="L757" s="158"/>
      <c r="M757" s="158"/>
      <c r="N757" s="221"/>
      <c r="O757" s="221"/>
      <c r="P757" s="221"/>
      <c r="Q757" s="221"/>
      <c r="R757" s="221"/>
      <c r="S757" s="221"/>
      <c r="T757" s="221"/>
      <c r="U757" s="221"/>
      <c r="V757" s="221"/>
      <c r="W757" s="221"/>
      <c r="X757" s="221"/>
      <c r="Y757" s="221"/>
      <c r="Z757" s="221"/>
      <c r="AA757" s="221"/>
      <c r="AB757" s="221"/>
      <c r="AC757" s="236">
        <f>O757-Q757-W757</f>
        <v>0</v>
      </c>
      <c r="AD757" s="236"/>
      <c r="AE757" s="236"/>
      <c r="AF757" s="221"/>
      <c r="AG757" s="221"/>
      <c r="AH757" s="221"/>
      <c r="AI757" s="236">
        <f>O757-W757-AC757</f>
        <v>0</v>
      </c>
      <c r="AJ757" s="236"/>
      <c r="AK757" s="269">
        <f t="shared" si="723"/>
        <v>0</v>
      </c>
      <c r="AL757" s="221"/>
      <c r="AM757" s="221"/>
      <c r="AN757" s="221"/>
      <c r="AO757" s="221"/>
      <c r="AP757" s="221"/>
      <c r="AQ757" s="221"/>
      <c r="AR757" s="221"/>
      <c r="AS757" s="221"/>
      <c r="AT757" s="221"/>
      <c r="AU757" s="222"/>
      <c r="AV757" s="131">
        <f t="shared" si="729"/>
        <v>0</v>
      </c>
      <c r="AW757" s="323">
        <f t="shared" si="706"/>
        <v>0</v>
      </c>
      <c r="AX757" s="222"/>
      <c r="AY757" s="222"/>
      <c r="AZ757" s="145">
        <f t="shared" si="724"/>
        <v>0</v>
      </c>
      <c r="BA757" s="145">
        <f t="shared" si="725"/>
        <v>0</v>
      </c>
      <c r="BB757" s="131"/>
      <c r="BC757" s="131"/>
    </row>
    <row r="758" spans="1:55" s="132" customFormat="1" ht="31.5">
      <c r="A758" s="170" t="s">
        <v>747</v>
      </c>
      <c r="B758" s="158" t="s">
        <v>748</v>
      </c>
      <c r="C758" s="171"/>
      <c r="D758" s="171">
        <v>0</v>
      </c>
      <c r="E758" s="171">
        <v>0</v>
      </c>
      <c r="F758" s="158"/>
      <c r="G758" s="158"/>
      <c r="H758" s="155">
        <f t="shared" si="727"/>
        <v>0</v>
      </c>
      <c r="I758" s="180">
        <f t="shared" si="727"/>
        <v>0</v>
      </c>
      <c r="J758" s="221">
        <f t="shared" si="727"/>
        <v>0</v>
      </c>
      <c r="K758" s="158"/>
      <c r="L758" s="158"/>
      <c r="M758" s="158"/>
      <c r="N758" s="199">
        <v>0</v>
      </c>
      <c r="O758" s="236"/>
      <c r="P758" s="236"/>
      <c r="Q758" s="236"/>
      <c r="R758" s="236"/>
      <c r="S758" s="236"/>
      <c r="T758" s="236"/>
      <c r="U758" s="236"/>
      <c r="V758" s="236"/>
      <c r="W758" s="236"/>
      <c r="X758" s="236"/>
      <c r="Y758" s="236"/>
      <c r="Z758" s="236"/>
      <c r="AA758" s="236"/>
      <c r="AB758" s="236"/>
      <c r="AC758" s="236">
        <f>O758-Q758-W758</f>
        <v>0</v>
      </c>
      <c r="AD758" s="236"/>
      <c r="AE758" s="236"/>
      <c r="AF758" s="236"/>
      <c r="AG758" s="236"/>
      <c r="AH758" s="236"/>
      <c r="AI758" s="236">
        <f>O758-W758-AC758</f>
        <v>0</v>
      </c>
      <c r="AJ758" s="236"/>
      <c r="AK758" s="269">
        <f t="shared" si="723"/>
        <v>0</v>
      </c>
      <c r="AL758" s="236"/>
      <c r="AM758" s="236"/>
      <c r="AN758" s="236"/>
      <c r="AO758" s="236"/>
      <c r="AP758" s="236"/>
      <c r="AQ758" s="236"/>
      <c r="AR758" s="236"/>
      <c r="AS758" s="236"/>
      <c r="AT758" s="236"/>
      <c r="AU758" s="222"/>
      <c r="AV758" s="131">
        <f t="shared" si="729"/>
        <v>0</v>
      </c>
      <c r="AW758" s="323">
        <f t="shared" si="706"/>
        <v>0</v>
      </c>
      <c r="AX758" s="222"/>
      <c r="AY758" s="222"/>
      <c r="AZ758" s="145">
        <f t="shared" si="724"/>
        <v>0</v>
      </c>
      <c r="BA758" s="145">
        <f t="shared" si="725"/>
        <v>0</v>
      </c>
      <c r="BB758" s="131"/>
      <c r="BC758" s="131"/>
    </row>
    <row r="759" spans="1:55" s="132" customFormat="1" ht="31.5">
      <c r="A759" s="170" t="s">
        <v>749</v>
      </c>
      <c r="B759" s="158" t="s">
        <v>750</v>
      </c>
      <c r="C759" s="171"/>
      <c r="D759" s="171">
        <v>0</v>
      </c>
      <c r="E759" s="171">
        <v>0</v>
      </c>
      <c r="F759" s="158"/>
      <c r="G759" s="158"/>
      <c r="H759" s="155">
        <f t="shared" si="727"/>
        <v>0</v>
      </c>
      <c r="I759" s="180">
        <f t="shared" si="727"/>
        <v>0</v>
      </c>
      <c r="J759" s="221">
        <f t="shared" si="727"/>
        <v>0</v>
      </c>
      <c r="K759" s="158"/>
      <c r="L759" s="158"/>
      <c r="M759" s="158"/>
      <c r="N759" s="199">
        <v>0</v>
      </c>
      <c r="O759" s="236"/>
      <c r="P759" s="236"/>
      <c r="Q759" s="236"/>
      <c r="R759" s="236"/>
      <c r="S759" s="236"/>
      <c r="T759" s="236"/>
      <c r="U759" s="236"/>
      <c r="V759" s="236"/>
      <c r="W759" s="236"/>
      <c r="X759" s="236"/>
      <c r="Y759" s="236"/>
      <c r="Z759" s="236"/>
      <c r="AA759" s="236"/>
      <c r="AB759" s="236"/>
      <c r="AC759" s="236">
        <f>O759-Q759-W759</f>
        <v>0</v>
      </c>
      <c r="AD759" s="236"/>
      <c r="AE759" s="236"/>
      <c r="AF759" s="236"/>
      <c r="AG759" s="236"/>
      <c r="AH759" s="236"/>
      <c r="AI759" s="236">
        <f>O759-W759-AC759</f>
        <v>0</v>
      </c>
      <c r="AJ759" s="236"/>
      <c r="AK759" s="269">
        <f t="shared" si="723"/>
        <v>0</v>
      </c>
      <c r="AL759" s="236"/>
      <c r="AM759" s="236"/>
      <c r="AN759" s="236"/>
      <c r="AO759" s="236"/>
      <c r="AP759" s="236"/>
      <c r="AQ759" s="236"/>
      <c r="AR759" s="236"/>
      <c r="AS759" s="236"/>
      <c r="AT759" s="236"/>
      <c r="AU759" s="222"/>
      <c r="AV759" s="131">
        <f t="shared" si="729"/>
        <v>0</v>
      </c>
      <c r="AW759" s="323">
        <f t="shared" si="706"/>
        <v>0</v>
      </c>
      <c r="AX759" s="222"/>
      <c r="AY759" s="222"/>
      <c r="AZ759" s="145">
        <f t="shared" si="724"/>
        <v>0</v>
      </c>
      <c r="BA759" s="145">
        <f t="shared" si="725"/>
        <v>0</v>
      </c>
      <c r="BB759" s="131"/>
      <c r="BC759" s="131"/>
    </row>
    <row r="760" spans="1:55" s="257" customFormat="1" ht="31.5">
      <c r="A760" s="250" t="s">
        <v>78</v>
      </c>
      <c r="B760" s="251" t="s">
        <v>692</v>
      </c>
      <c r="C760" s="252"/>
      <c r="D760" s="253">
        <f t="shared" ref="D760:E760" si="731">D761+D772</f>
        <v>83628</v>
      </c>
      <c r="E760" s="253">
        <f t="shared" si="731"/>
        <v>79446</v>
      </c>
      <c r="F760" s="251"/>
      <c r="G760" s="251"/>
      <c r="H760" s="252">
        <f t="shared" si="727"/>
        <v>79446</v>
      </c>
      <c r="I760" s="254">
        <f t="shared" si="727"/>
        <v>79446</v>
      </c>
      <c r="J760" s="250">
        <f t="shared" si="727"/>
        <v>0</v>
      </c>
      <c r="K760" s="253">
        <f t="shared" ref="K760:N760" si="732">K761+K772</f>
        <v>0</v>
      </c>
      <c r="L760" s="253">
        <f t="shared" si="732"/>
        <v>0</v>
      </c>
      <c r="M760" s="253">
        <f t="shared" si="732"/>
        <v>0</v>
      </c>
      <c r="N760" s="253">
        <f t="shared" si="732"/>
        <v>79446</v>
      </c>
      <c r="O760" s="253">
        <f>O761+O772</f>
        <v>79446</v>
      </c>
      <c r="P760" s="253">
        <f t="shared" ref="P760:AT760" si="733">P761+P772</f>
        <v>0</v>
      </c>
      <c r="Q760" s="253">
        <f t="shared" si="733"/>
        <v>0</v>
      </c>
      <c r="R760" s="253">
        <f t="shared" si="733"/>
        <v>0</v>
      </c>
      <c r="S760" s="253">
        <f t="shared" si="733"/>
        <v>0</v>
      </c>
      <c r="T760" s="253">
        <f t="shared" si="733"/>
        <v>0</v>
      </c>
      <c r="U760" s="253">
        <f t="shared" si="733"/>
        <v>0</v>
      </c>
      <c r="V760" s="253">
        <f t="shared" si="733"/>
        <v>0</v>
      </c>
      <c r="W760" s="253">
        <f t="shared" si="733"/>
        <v>24000</v>
      </c>
      <c r="X760" s="253">
        <f t="shared" si="733"/>
        <v>0</v>
      </c>
      <c r="Y760" s="253">
        <f t="shared" si="733"/>
        <v>24000</v>
      </c>
      <c r="Z760" s="253">
        <f t="shared" si="733"/>
        <v>0</v>
      </c>
      <c r="AA760" s="253">
        <f t="shared" si="733"/>
        <v>0</v>
      </c>
      <c r="AB760" s="253">
        <f t="shared" si="733"/>
        <v>0</v>
      </c>
      <c r="AC760" s="253">
        <f t="shared" si="733"/>
        <v>29000</v>
      </c>
      <c r="AD760" s="253">
        <f t="shared" si="733"/>
        <v>0</v>
      </c>
      <c r="AE760" s="253">
        <f t="shared" si="733"/>
        <v>29000</v>
      </c>
      <c r="AF760" s="253">
        <f t="shared" si="733"/>
        <v>0</v>
      </c>
      <c r="AG760" s="253">
        <f t="shared" si="733"/>
        <v>0</v>
      </c>
      <c r="AH760" s="253">
        <f t="shared" si="733"/>
        <v>0</v>
      </c>
      <c r="AI760" s="253">
        <f t="shared" si="733"/>
        <v>26446</v>
      </c>
      <c r="AJ760" s="253">
        <f t="shared" si="733"/>
        <v>0</v>
      </c>
      <c r="AK760" s="253">
        <f t="shared" si="733"/>
        <v>26446</v>
      </c>
      <c r="AL760" s="253">
        <f t="shared" si="733"/>
        <v>0</v>
      </c>
      <c r="AM760" s="253">
        <f t="shared" si="733"/>
        <v>0</v>
      </c>
      <c r="AN760" s="253">
        <f t="shared" si="733"/>
        <v>0</v>
      </c>
      <c r="AO760" s="253">
        <f t="shared" si="733"/>
        <v>0</v>
      </c>
      <c r="AP760" s="253">
        <f t="shared" si="733"/>
        <v>0</v>
      </c>
      <c r="AQ760" s="253">
        <f t="shared" si="733"/>
        <v>0</v>
      </c>
      <c r="AR760" s="253">
        <f t="shared" si="733"/>
        <v>0</v>
      </c>
      <c r="AS760" s="253">
        <f t="shared" si="733"/>
        <v>0</v>
      </c>
      <c r="AT760" s="253">
        <f t="shared" si="733"/>
        <v>0</v>
      </c>
      <c r="AU760" s="255"/>
      <c r="AV760" s="256">
        <f t="shared" si="729"/>
        <v>0</v>
      </c>
      <c r="AW760" s="255"/>
      <c r="AX760" s="255"/>
      <c r="AY760" s="255"/>
      <c r="AZ760" s="145">
        <f t="shared" si="724"/>
        <v>0</v>
      </c>
      <c r="BA760" s="145">
        <f t="shared" si="725"/>
        <v>0</v>
      </c>
      <c r="BB760" s="256"/>
      <c r="BC760" s="256"/>
    </row>
    <row r="761" spans="1:55" s="132" customFormat="1" ht="15.75">
      <c r="A761" s="170" t="s">
        <v>751</v>
      </c>
      <c r="B761" s="158" t="s">
        <v>752</v>
      </c>
      <c r="C761" s="171"/>
      <c r="D761" s="221">
        <f>D762+D767</f>
        <v>83628</v>
      </c>
      <c r="E761" s="221">
        <f>E762+E767</f>
        <v>79446</v>
      </c>
      <c r="F761" s="158"/>
      <c r="G761" s="158"/>
      <c r="H761" s="171">
        <f t="shared" si="727"/>
        <v>79446</v>
      </c>
      <c r="I761" s="179">
        <f t="shared" si="727"/>
        <v>79446</v>
      </c>
      <c r="J761" s="221">
        <f t="shared" si="727"/>
        <v>0</v>
      </c>
      <c r="K761" s="221">
        <f t="shared" ref="K761:M761" si="734">K762+K767</f>
        <v>0</v>
      </c>
      <c r="L761" s="221">
        <f t="shared" si="734"/>
        <v>0</v>
      </c>
      <c r="M761" s="221">
        <f t="shared" si="734"/>
        <v>0</v>
      </c>
      <c r="N761" s="221">
        <f>N762+N767</f>
        <v>79446</v>
      </c>
      <c r="O761" s="221">
        <f>O762+O767</f>
        <v>79446</v>
      </c>
      <c r="P761" s="221">
        <f t="shared" ref="P761:AT761" si="735">P762+P767</f>
        <v>0</v>
      </c>
      <c r="Q761" s="221">
        <f t="shared" si="735"/>
        <v>0</v>
      </c>
      <c r="R761" s="221">
        <f t="shared" si="735"/>
        <v>0</v>
      </c>
      <c r="S761" s="221">
        <f t="shared" si="735"/>
        <v>0</v>
      </c>
      <c r="T761" s="221">
        <f t="shared" si="735"/>
        <v>0</v>
      </c>
      <c r="U761" s="221">
        <f t="shared" si="735"/>
        <v>0</v>
      </c>
      <c r="V761" s="221">
        <f t="shared" si="735"/>
        <v>0</v>
      </c>
      <c r="W761" s="221">
        <f t="shared" si="735"/>
        <v>24000</v>
      </c>
      <c r="X761" s="221">
        <f t="shared" si="735"/>
        <v>0</v>
      </c>
      <c r="Y761" s="221">
        <f t="shared" si="735"/>
        <v>24000</v>
      </c>
      <c r="Z761" s="221">
        <f t="shared" si="735"/>
        <v>0</v>
      </c>
      <c r="AA761" s="221">
        <f t="shared" si="735"/>
        <v>0</v>
      </c>
      <c r="AB761" s="221">
        <f t="shared" si="735"/>
        <v>0</v>
      </c>
      <c r="AC761" s="221">
        <f t="shared" si="735"/>
        <v>29000</v>
      </c>
      <c r="AD761" s="221">
        <f t="shared" si="735"/>
        <v>0</v>
      </c>
      <c r="AE761" s="221">
        <f t="shared" si="735"/>
        <v>29000</v>
      </c>
      <c r="AF761" s="221">
        <f t="shared" si="735"/>
        <v>0</v>
      </c>
      <c r="AG761" s="221">
        <f t="shared" si="735"/>
        <v>0</v>
      </c>
      <c r="AH761" s="221">
        <f t="shared" si="735"/>
        <v>0</v>
      </c>
      <c r="AI761" s="221">
        <f t="shared" si="735"/>
        <v>26446</v>
      </c>
      <c r="AJ761" s="221">
        <f t="shared" si="735"/>
        <v>0</v>
      </c>
      <c r="AK761" s="221">
        <f t="shared" si="735"/>
        <v>26446</v>
      </c>
      <c r="AL761" s="221">
        <f t="shared" si="735"/>
        <v>0</v>
      </c>
      <c r="AM761" s="221">
        <f t="shared" si="735"/>
        <v>0</v>
      </c>
      <c r="AN761" s="221">
        <f t="shared" si="735"/>
        <v>0</v>
      </c>
      <c r="AO761" s="221">
        <f t="shared" si="735"/>
        <v>0</v>
      </c>
      <c r="AP761" s="221">
        <f t="shared" si="735"/>
        <v>0</v>
      </c>
      <c r="AQ761" s="221">
        <f t="shared" si="735"/>
        <v>0</v>
      </c>
      <c r="AR761" s="221">
        <f t="shared" si="735"/>
        <v>0</v>
      </c>
      <c r="AS761" s="221">
        <f t="shared" si="735"/>
        <v>0</v>
      </c>
      <c r="AT761" s="221">
        <f t="shared" si="735"/>
        <v>0</v>
      </c>
      <c r="AU761" s="222"/>
      <c r="AV761" s="131">
        <f t="shared" si="729"/>
        <v>0</v>
      </c>
      <c r="AW761" s="222"/>
      <c r="AX761" s="222"/>
      <c r="AY761" s="222"/>
      <c r="AZ761" s="145">
        <f t="shared" si="724"/>
        <v>0</v>
      </c>
      <c r="BA761" s="145">
        <f t="shared" si="725"/>
        <v>0</v>
      </c>
      <c r="BB761" s="131"/>
      <c r="BC761" s="131"/>
    </row>
    <row r="762" spans="1:55" s="132" customFormat="1" ht="31.5">
      <c r="A762" s="329" t="s">
        <v>612</v>
      </c>
      <c r="B762" s="158" t="s">
        <v>717</v>
      </c>
      <c r="C762" s="171"/>
      <c r="D762" s="171">
        <v>24028</v>
      </c>
      <c r="E762" s="171">
        <v>22826</v>
      </c>
      <c r="F762" s="158"/>
      <c r="G762" s="158"/>
      <c r="H762" s="171">
        <f t="shared" si="727"/>
        <v>22826</v>
      </c>
      <c r="I762" s="179">
        <f t="shared" si="727"/>
        <v>22826</v>
      </c>
      <c r="J762" s="221">
        <f t="shared" si="727"/>
        <v>0</v>
      </c>
      <c r="K762" s="221">
        <f t="shared" ref="K762:M762" si="736">K763+K765</f>
        <v>0</v>
      </c>
      <c r="L762" s="221">
        <f t="shared" si="736"/>
        <v>0</v>
      </c>
      <c r="M762" s="221">
        <f t="shared" si="736"/>
        <v>0</v>
      </c>
      <c r="N762" s="221">
        <f>N763+N765</f>
        <v>22826</v>
      </c>
      <c r="O762" s="221">
        <f t="shared" ref="O762:AT762" si="737">O763+O765</f>
        <v>22826</v>
      </c>
      <c r="P762" s="221">
        <f t="shared" si="737"/>
        <v>0</v>
      </c>
      <c r="Q762" s="221">
        <f t="shared" si="737"/>
        <v>0</v>
      </c>
      <c r="R762" s="221">
        <f t="shared" si="737"/>
        <v>0</v>
      </c>
      <c r="S762" s="221">
        <f t="shared" si="737"/>
        <v>0</v>
      </c>
      <c r="T762" s="221">
        <f t="shared" si="737"/>
        <v>0</v>
      </c>
      <c r="U762" s="221">
        <f t="shared" si="737"/>
        <v>0</v>
      </c>
      <c r="V762" s="221">
        <f t="shared" si="737"/>
        <v>0</v>
      </c>
      <c r="W762" s="221">
        <f t="shared" si="737"/>
        <v>5000</v>
      </c>
      <c r="X762" s="221">
        <f t="shared" si="737"/>
        <v>0</v>
      </c>
      <c r="Y762" s="221">
        <f t="shared" si="737"/>
        <v>5000</v>
      </c>
      <c r="Z762" s="221">
        <f t="shared" si="737"/>
        <v>0</v>
      </c>
      <c r="AA762" s="221">
        <f t="shared" si="737"/>
        <v>0</v>
      </c>
      <c r="AB762" s="221">
        <f t="shared" si="737"/>
        <v>0</v>
      </c>
      <c r="AC762" s="221">
        <f t="shared" si="737"/>
        <v>9000</v>
      </c>
      <c r="AD762" s="221">
        <f t="shared" si="737"/>
        <v>0</v>
      </c>
      <c r="AE762" s="221">
        <f t="shared" si="737"/>
        <v>9000</v>
      </c>
      <c r="AF762" s="221">
        <f t="shared" si="737"/>
        <v>0</v>
      </c>
      <c r="AG762" s="221">
        <f t="shared" si="737"/>
        <v>0</v>
      </c>
      <c r="AH762" s="221">
        <f t="shared" si="737"/>
        <v>0</v>
      </c>
      <c r="AI762" s="221">
        <f t="shared" si="737"/>
        <v>8826</v>
      </c>
      <c r="AJ762" s="221">
        <f t="shared" si="737"/>
        <v>0</v>
      </c>
      <c r="AK762" s="221">
        <f t="shared" si="737"/>
        <v>8826</v>
      </c>
      <c r="AL762" s="221">
        <f t="shared" si="737"/>
        <v>0</v>
      </c>
      <c r="AM762" s="221">
        <f t="shared" si="737"/>
        <v>0</v>
      </c>
      <c r="AN762" s="221">
        <f t="shared" si="737"/>
        <v>0</v>
      </c>
      <c r="AO762" s="221">
        <f t="shared" si="737"/>
        <v>0</v>
      </c>
      <c r="AP762" s="221">
        <f t="shared" si="737"/>
        <v>0</v>
      </c>
      <c r="AQ762" s="221">
        <f t="shared" si="737"/>
        <v>0</v>
      </c>
      <c r="AR762" s="221">
        <f t="shared" si="737"/>
        <v>0</v>
      </c>
      <c r="AS762" s="221">
        <f t="shared" si="737"/>
        <v>0</v>
      </c>
      <c r="AT762" s="221">
        <f t="shared" si="737"/>
        <v>0</v>
      </c>
      <c r="AU762" s="222"/>
      <c r="AV762" s="131">
        <f t="shared" si="729"/>
        <v>0</v>
      </c>
      <c r="AW762" s="222"/>
      <c r="AX762" s="222"/>
      <c r="AY762" s="222"/>
      <c r="AZ762" s="145">
        <f t="shared" si="724"/>
        <v>0</v>
      </c>
      <c r="BA762" s="145">
        <f t="shared" si="725"/>
        <v>0</v>
      </c>
      <c r="BB762" s="131"/>
      <c r="BC762" s="131"/>
    </row>
    <row r="763" spans="1:55" s="132" customFormat="1" ht="15.75">
      <c r="A763" s="170"/>
      <c r="B763" s="158" t="s">
        <v>631</v>
      </c>
      <c r="C763" s="171"/>
      <c r="D763" s="171">
        <v>14028</v>
      </c>
      <c r="E763" s="171">
        <v>13326</v>
      </c>
      <c r="F763" s="158"/>
      <c r="G763" s="158"/>
      <c r="H763" s="171">
        <f t="shared" si="727"/>
        <v>13326</v>
      </c>
      <c r="I763" s="179">
        <f t="shared" si="727"/>
        <v>13326</v>
      </c>
      <c r="J763" s="221">
        <f t="shared" si="727"/>
        <v>0</v>
      </c>
      <c r="K763" s="221">
        <f t="shared" ref="K763:M763" si="738">K764</f>
        <v>0</v>
      </c>
      <c r="L763" s="221">
        <f t="shared" si="738"/>
        <v>0</v>
      </c>
      <c r="M763" s="221">
        <f t="shared" si="738"/>
        <v>0</v>
      </c>
      <c r="N763" s="221">
        <f>N764</f>
        <v>13326</v>
      </c>
      <c r="O763" s="221">
        <f t="shared" ref="O763:AT763" si="739">O764</f>
        <v>13326</v>
      </c>
      <c r="P763" s="221">
        <f t="shared" si="739"/>
        <v>0</v>
      </c>
      <c r="Q763" s="221">
        <f t="shared" si="739"/>
        <v>0</v>
      </c>
      <c r="R763" s="221">
        <f t="shared" si="739"/>
        <v>0</v>
      </c>
      <c r="S763" s="221">
        <f t="shared" si="739"/>
        <v>0</v>
      </c>
      <c r="T763" s="221">
        <f t="shared" si="739"/>
        <v>0</v>
      </c>
      <c r="U763" s="221">
        <f t="shared" si="739"/>
        <v>0</v>
      </c>
      <c r="V763" s="221">
        <f t="shared" si="739"/>
        <v>0</v>
      </c>
      <c r="W763" s="221">
        <f t="shared" si="739"/>
        <v>5000</v>
      </c>
      <c r="X763" s="221">
        <f t="shared" si="739"/>
        <v>0</v>
      </c>
      <c r="Y763" s="221">
        <f t="shared" si="739"/>
        <v>5000</v>
      </c>
      <c r="Z763" s="221">
        <f t="shared" si="739"/>
        <v>0</v>
      </c>
      <c r="AA763" s="221">
        <f t="shared" si="739"/>
        <v>0</v>
      </c>
      <c r="AB763" s="221">
        <f t="shared" si="739"/>
        <v>0</v>
      </c>
      <c r="AC763" s="221">
        <f t="shared" si="739"/>
        <v>4000</v>
      </c>
      <c r="AD763" s="221">
        <f t="shared" si="739"/>
        <v>0</v>
      </c>
      <c r="AE763" s="221">
        <f t="shared" si="739"/>
        <v>4000</v>
      </c>
      <c r="AF763" s="221">
        <f t="shared" si="739"/>
        <v>0</v>
      </c>
      <c r="AG763" s="221">
        <f t="shared" si="739"/>
        <v>0</v>
      </c>
      <c r="AH763" s="221">
        <f t="shared" si="739"/>
        <v>0</v>
      </c>
      <c r="AI763" s="221">
        <f t="shared" si="739"/>
        <v>4326</v>
      </c>
      <c r="AJ763" s="221">
        <f t="shared" si="739"/>
        <v>0</v>
      </c>
      <c r="AK763" s="221">
        <f t="shared" si="739"/>
        <v>4326</v>
      </c>
      <c r="AL763" s="221">
        <f t="shared" si="739"/>
        <v>0</v>
      </c>
      <c r="AM763" s="221">
        <f t="shared" si="739"/>
        <v>0</v>
      </c>
      <c r="AN763" s="221">
        <f t="shared" si="739"/>
        <v>0</v>
      </c>
      <c r="AO763" s="221">
        <f t="shared" si="739"/>
        <v>0</v>
      </c>
      <c r="AP763" s="221">
        <f t="shared" si="739"/>
        <v>0</v>
      </c>
      <c r="AQ763" s="221">
        <f t="shared" si="739"/>
        <v>0</v>
      </c>
      <c r="AR763" s="221">
        <f t="shared" si="739"/>
        <v>0</v>
      </c>
      <c r="AS763" s="221">
        <f t="shared" si="739"/>
        <v>0</v>
      </c>
      <c r="AT763" s="221">
        <f t="shared" si="739"/>
        <v>0</v>
      </c>
      <c r="AU763" s="222"/>
      <c r="AV763" s="131">
        <f t="shared" si="729"/>
        <v>0</v>
      </c>
      <c r="AW763" s="222"/>
      <c r="AX763" s="222"/>
      <c r="AY763" s="222"/>
      <c r="AZ763" s="145">
        <f t="shared" si="724"/>
        <v>0</v>
      </c>
      <c r="BA763" s="145">
        <f t="shared" si="725"/>
        <v>0</v>
      </c>
      <c r="BB763" s="131"/>
      <c r="BC763" s="131"/>
    </row>
    <row r="764" spans="1:55" s="132" customFormat="1" ht="15.75">
      <c r="A764" s="240" t="s">
        <v>20</v>
      </c>
      <c r="B764" s="1" t="s">
        <v>912</v>
      </c>
      <c r="C764" s="237"/>
      <c r="D764" s="154">
        <v>14028</v>
      </c>
      <c r="E764" s="237">
        <v>13326</v>
      </c>
      <c r="F764" s="302"/>
      <c r="G764" s="302"/>
      <c r="H764" s="155">
        <f t="shared" si="727"/>
        <v>13326</v>
      </c>
      <c r="I764" s="180">
        <f t="shared" si="727"/>
        <v>13326</v>
      </c>
      <c r="J764" s="221">
        <f t="shared" si="727"/>
        <v>0</v>
      </c>
      <c r="K764" s="302"/>
      <c r="L764" s="302"/>
      <c r="M764" s="302"/>
      <c r="N764" s="157">
        <f>O764+P764</f>
        <v>13326</v>
      </c>
      <c r="O764" s="357">
        <v>13326</v>
      </c>
      <c r="P764" s="236"/>
      <c r="Q764" s="328"/>
      <c r="R764" s="328"/>
      <c r="S764" s="328"/>
      <c r="T764" s="328"/>
      <c r="U764" s="328"/>
      <c r="V764" s="328"/>
      <c r="W764" s="358">
        <v>5000</v>
      </c>
      <c r="X764" s="358"/>
      <c r="Y764" s="358">
        <f>W764</f>
        <v>5000</v>
      </c>
      <c r="Z764" s="358"/>
      <c r="AA764" s="358"/>
      <c r="AB764" s="358"/>
      <c r="AC764" s="358">
        <v>4000</v>
      </c>
      <c r="AD764" s="358"/>
      <c r="AE764" s="358">
        <f>AC764</f>
        <v>4000</v>
      </c>
      <c r="AF764" s="358"/>
      <c r="AG764" s="358"/>
      <c r="AH764" s="358"/>
      <c r="AI764" s="269">
        <f>I764-Q764-W764-AC764</f>
        <v>4326</v>
      </c>
      <c r="AJ764" s="269"/>
      <c r="AK764" s="269">
        <f>AI764</f>
        <v>4326</v>
      </c>
      <c r="AL764" s="328"/>
      <c r="AM764" s="328"/>
      <c r="AN764" s="328"/>
      <c r="AO764" s="328"/>
      <c r="AP764" s="328"/>
      <c r="AQ764" s="328"/>
      <c r="AR764" s="328"/>
      <c r="AS764" s="328"/>
      <c r="AT764" s="328"/>
      <c r="AU764" s="222"/>
      <c r="AV764" s="131">
        <f t="shared" si="729"/>
        <v>0</v>
      </c>
      <c r="AW764" s="222">
        <f>O761-AW766</f>
        <v>-32891</v>
      </c>
      <c r="AX764" s="222"/>
      <c r="AY764" s="222"/>
      <c r="AZ764" s="145">
        <f t="shared" si="724"/>
        <v>0</v>
      </c>
      <c r="BA764" s="145">
        <f t="shared" si="725"/>
        <v>0</v>
      </c>
      <c r="BB764" s="131"/>
      <c r="BC764" s="131"/>
    </row>
    <row r="765" spans="1:55" s="161" customFormat="1" ht="15.75">
      <c r="A765" s="170"/>
      <c r="B765" s="359" t="s">
        <v>638</v>
      </c>
      <c r="C765" s="360"/>
      <c r="D765" s="199">
        <f>D766</f>
        <v>10000</v>
      </c>
      <c r="E765" s="199">
        <f>E766</f>
        <v>9500</v>
      </c>
      <c r="F765" s="148"/>
      <c r="G765" s="148"/>
      <c r="H765" s="171">
        <f t="shared" si="727"/>
        <v>9500</v>
      </c>
      <c r="I765" s="179">
        <f t="shared" si="727"/>
        <v>9500</v>
      </c>
      <c r="J765" s="221">
        <f t="shared" si="727"/>
        <v>0</v>
      </c>
      <c r="K765" s="199">
        <f t="shared" ref="K765:M765" si="740">K766</f>
        <v>0</v>
      </c>
      <c r="L765" s="199">
        <f t="shared" si="740"/>
        <v>0</v>
      </c>
      <c r="M765" s="199">
        <f t="shared" si="740"/>
        <v>0</v>
      </c>
      <c r="N765" s="199">
        <f>N766</f>
        <v>9500</v>
      </c>
      <c r="O765" s="199">
        <f t="shared" ref="O765:AN765" si="741">O766</f>
        <v>9500</v>
      </c>
      <c r="P765" s="199">
        <f t="shared" si="741"/>
        <v>0</v>
      </c>
      <c r="Q765" s="199">
        <f t="shared" si="741"/>
        <v>0</v>
      </c>
      <c r="R765" s="199">
        <f t="shared" si="741"/>
        <v>0</v>
      </c>
      <c r="S765" s="199">
        <f t="shared" si="741"/>
        <v>0</v>
      </c>
      <c r="T765" s="199">
        <f t="shared" si="741"/>
        <v>0</v>
      </c>
      <c r="U765" s="199">
        <f t="shared" si="741"/>
        <v>0</v>
      </c>
      <c r="V765" s="199">
        <f t="shared" si="741"/>
        <v>0</v>
      </c>
      <c r="W765" s="199">
        <f t="shared" si="741"/>
        <v>0</v>
      </c>
      <c r="X765" s="199">
        <f t="shared" si="741"/>
        <v>0</v>
      </c>
      <c r="Y765" s="199">
        <f t="shared" si="741"/>
        <v>0</v>
      </c>
      <c r="Z765" s="199">
        <f t="shared" si="741"/>
        <v>0</v>
      </c>
      <c r="AA765" s="199">
        <f t="shared" si="741"/>
        <v>0</v>
      </c>
      <c r="AB765" s="199">
        <f t="shared" si="741"/>
        <v>0</v>
      </c>
      <c r="AC765" s="199">
        <f t="shared" si="741"/>
        <v>5000</v>
      </c>
      <c r="AD765" s="199">
        <f t="shared" si="741"/>
        <v>0</v>
      </c>
      <c r="AE765" s="199">
        <f t="shared" si="741"/>
        <v>5000</v>
      </c>
      <c r="AF765" s="199">
        <f t="shared" si="741"/>
        <v>0</v>
      </c>
      <c r="AG765" s="199">
        <f t="shared" si="741"/>
        <v>0</v>
      </c>
      <c r="AH765" s="199">
        <f t="shared" si="741"/>
        <v>0</v>
      </c>
      <c r="AI765" s="199">
        <f t="shared" si="741"/>
        <v>4500</v>
      </c>
      <c r="AJ765" s="199">
        <f t="shared" si="741"/>
        <v>0</v>
      </c>
      <c r="AK765" s="199">
        <f t="shared" si="741"/>
        <v>4500</v>
      </c>
      <c r="AL765" s="199">
        <f t="shared" si="741"/>
        <v>0</v>
      </c>
      <c r="AM765" s="199">
        <f t="shared" si="741"/>
        <v>0</v>
      </c>
      <c r="AN765" s="199">
        <f t="shared" si="741"/>
        <v>0</v>
      </c>
      <c r="AO765" s="361"/>
      <c r="AP765" s="361"/>
      <c r="AQ765" s="361"/>
      <c r="AR765" s="361"/>
      <c r="AS765" s="361"/>
      <c r="AT765" s="361"/>
      <c r="AU765" s="242"/>
      <c r="AV765" s="131">
        <f t="shared" si="729"/>
        <v>0</v>
      </c>
      <c r="AW765" s="242"/>
      <c r="AX765" s="242"/>
      <c r="AY765" s="242"/>
      <c r="AZ765" s="145">
        <f t="shared" si="724"/>
        <v>0</v>
      </c>
      <c r="BA765" s="145">
        <f t="shared" si="725"/>
        <v>0</v>
      </c>
      <c r="BB765" s="160"/>
      <c r="BC765" s="160"/>
    </row>
    <row r="766" spans="1:55" s="132" customFormat="1" ht="15.75">
      <c r="A766" s="240" t="s">
        <v>48</v>
      </c>
      <c r="B766" s="1" t="s">
        <v>913</v>
      </c>
      <c r="C766" s="237"/>
      <c r="D766" s="237">
        <v>10000</v>
      </c>
      <c r="E766" s="237">
        <v>9500</v>
      </c>
      <c r="F766" s="302"/>
      <c r="G766" s="302"/>
      <c r="H766" s="155">
        <f t="shared" si="727"/>
        <v>9500</v>
      </c>
      <c r="I766" s="180">
        <f t="shared" si="727"/>
        <v>9500</v>
      </c>
      <c r="J766" s="221">
        <f t="shared" si="727"/>
        <v>0</v>
      </c>
      <c r="K766" s="302"/>
      <c r="L766" s="302"/>
      <c r="M766" s="302"/>
      <c r="N766" s="157">
        <f>O766+P766</f>
        <v>9500</v>
      </c>
      <c r="O766" s="357">
        <v>9500</v>
      </c>
      <c r="P766" s="362"/>
      <c r="Q766" s="362"/>
      <c r="R766" s="362"/>
      <c r="S766" s="362"/>
      <c r="T766" s="362"/>
      <c r="U766" s="362"/>
      <c r="V766" s="362"/>
      <c r="W766" s="358"/>
      <c r="X766" s="358"/>
      <c r="Y766" s="358"/>
      <c r="Z766" s="358"/>
      <c r="AA766" s="358"/>
      <c r="AB766" s="358"/>
      <c r="AC766" s="358">
        <v>5000</v>
      </c>
      <c r="AD766" s="358"/>
      <c r="AE766" s="358">
        <f>AC766</f>
        <v>5000</v>
      </c>
      <c r="AF766" s="358"/>
      <c r="AG766" s="358"/>
      <c r="AH766" s="358"/>
      <c r="AI766" s="269">
        <f>I766-Q766-W766-AC766</f>
        <v>4500</v>
      </c>
      <c r="AJ766" s="269"/>
      <c r="AK766" s="269">
        <f>AI766</f>
        <v>4500</v>
      </c>
      <c r="AL766" s="362"/>
      <c r="AM766" s="362"/>
      <c r="AN766" s="362"/>
      <c r="AO766" s="362"/>
      <c r="AP766" s="362"/>
      <c r="AQ766" s="362"/>
      <c r="AR766" s="362"/>
      <c r="AS766" s="362"/>
      <c r="AT766" s="362"/>
      <c r="AU766" s="222"/>
      <c r="AV766" s="131">
        <f t="shared" si="729"/>
        <v>0</v>
      </c>
      <c r="AW766" s="222">
        <v>112337</v>
      </c>
      <c r="AX766" s="222"/>
      <c r="AY766" s="222"/>
      <c r="AZ766" s="145">
        <f t="shared" si="724"/>
        <v>0</v>
      </c>
      <c r="BA766" s="145">
        <f t="shared" si="725"/>
        <v>0</v>
      </c>
      <c r="BB766" s="131"/>
      <c r="BC766" s="131"/>
    </row>
    <row r="767" spans="1:55" s="161" customFormat="1" ht="15.75">
      <c r="A767" s="170" t="s">
        <v>615</v>
      </c>
      <c r="B767" s="359" t="s">
        <v>914</v>
      </c>
      <c r="C767" s="360"/>
      <c r="D767" s="363">
        <f>SUM(D768:D771)</f>
        <v>59600</v>
      </c>
      <c r="E767" s="363">
        <f>SUM(E768:E771)</f>
        <v>56620</v>
      </c>
      <c r="F767" s="148"/>
      <c r="G767" s="148"/>
      <c r="H767" s="171">
        <f t="shared" si="727"/>
        <v>56620</v>
      </c>
      <c r="I767" s="179">
        <f t="shared" si="727"/>
        <v>56620</v>
      </c>
      <c r="J767" s="221">
        <f t="shared" si="727"/>
        <v>0</v>
      </c>
      <c r="K767" s="363">
        <f t="shared" ref="K767:M767" si="742">SUM(K768:K771)</f>
        <v>0</v>
      </c>
      <c r="L767" s="363">
        <f t="shared" si="742"/>
        <v>0</v>
      </c>
      <c r="M767" s="363">
        <f t="shared" si="742"/>
        <v>0</v>
      </c>
      <c r="N767" s="363">
        <f>SUM(N768:N771)</f>
        <v>56620</v>
      </c>
      <c r="O767" s="363">
        <f t="shared" ref="O767:AM767" si="743">SUM(O768:O771)</f>
        <v>56620</v>
      </c>
      <c r="P767" s="363">
        <f t="shared" si="743"/>
        <v>0</v>
      </c>
      <c r="Q767" s="363">
        <f t="shared" si="743"/>
        <v>0</v>
      </c>
      <c r="R767" s="363">
        <f t="shared" si="743"/>
        <v>0</v>
      </c>
      <c r="S767" s="363">
        <f t="shared" si="743"/>
        <v>0</v>
      </c>
      <c r="T767" s="363">
        <f t="shared" si="743"/>
        <v>0</v>
      </c>
      <c r="U767" s="363">
        <f t="shared" si="743"/>
        <v>0</v>
      </c>
      <c r="V767" s="363">
        <f t="shared" si="743"/>
        <v>0</v>
      </c>
      <c r="W767" s="363">
        <f t="shared" si="743"/>
        <v>19000</v>
      </c>
      <c r="X767" s="363">
        <f t="shared" si="743"/>
        <v>0</v>
      </c>
      <c r="Y767" s="363">
        <f t="shared" si="743"/>
        <v>19000</v>
      </c>
      <c r="Z767" s="363">
        <f t="shared" si="743"/>
        <v>0</v>
      </c>
      <c r="AA767" s="363">
        <f t="shared" si="743"/>
        <v>0</v>
      </c>
      <c r="AB767" s="363">
        <f t="shared" si="743"/>
        <v>0</v>
      </c>
      <c r="AC767" s="363">
        <f t="shared" si="743"/>
        <v>20000</v>
      </c>
      <c r="AD767" s="363">
        <f t="shared" si="743"/>
        <v>0</v>
      </c>
      <c r="AE767" s="363">
        <f t="shared" si="743"/>
        <v>20000</v>
      </c>
      <c r="AF767" s="363">
        <f t="shared" si="743"/>
        <v>0</v>
      </c>
      <c r="AG767" s="363">
        <f t="shared" si="743"/>
        <v>0</v>
      </c>
      <c r="AH767" s="363">
        <f t="shared" si="743"/>
        <v>0</v>
      </c>
      <c r="AI767" s="363">
        <f t="shared" si="743"/>
        <v>17620</v>
      </c>
      <c r="AJ767" s="363">
        <f t="shared" si="743"/>
        <v>0</v>
      </c>
      <c r="AK767" s="363">
        <f t="shared" si="743"/>
        <v>17620</v>
      </c>
      <c r="AL767" s="363">
        <f t="shared" si="743"/>
        <v>0</v>
      </c>
      <c r="AM767" s="363">
        <f t="shared" si="743"/>
        <v>0</v>
      </c>
      <c r="AN767" s="363"/>
      <c r="AO767" s="362"/>
      <c r="AP767" s="362"/>
      <c r="AQ767" s="362"/>
      <c r="AR767" s="362"/>
      <c r="AS767" s="362"/>
      <c r="AT767" s="362"/>
      <c r="AU767" s="242"/>
      <c r="AV767" s="131">
        <f t="shared" si="729"/>
        <v>0</v>
      </c>
      <c r="AW767" s="242"/>
      <c r="AX767" s="242"/>
      <c r="AY767" s="242"/>
      <c r="AZ767" s="145">
        <f t="shared" si="724"/>
        <v>0</v>
      </c>
      <c r="BA767" s="145">
        <f t="shared" si="725"/>
        <v>0</v>
      </c>
      <c r="BB767" s="160"/>
      <c r="BC767" s="160"/>
    </row>
    <row r="768" spans="1:55" s="132" customFormat="1" ht="15.75">
      <c r="A768" s="240" t="s">
        <v>20</v>
      </c>
      <c r="B768" s="1" t="s">
        <v>915</v>
      </c>
      <c r="C768" s="237"/>
      <c r="D768" s="154">
        <v>14900</v>
      </c>
      <c r="E768" s="154">
        <v>14155</v>
      </c>
      <c r="F768" s="302"/>
      <c r="G768" s="302"/>
      <c r="H768" s="155">
        <f t="shared" si="727"/>
        <v>14155</v>
      </c>
      <c r="I768" s="180">
        <f t="shared" si="727"/>
        <v>14155</v>
      </c>
      <c r="J768" s="221">
        <f t="shared" si="727"/>
        <v>0</v>
      </c>
      <c r="K768" s="302"/>
      <c r="L768" s="302"/>
      <c r="M768" s="302"/>
      <c r="N768" s="157">
        <f>O768+P768</f>
        <v>14155</v>
      </c>
      <c r="O768" s="357">
        <v>14155</v>
      </c>
      <c r="P768" s="236"/>
      <c r="Q768" s="328"/>
      <c r="R768" s="328"/>
      <c r="S768" s="328"/>
      <c r="T768" s="328"/>
      <c r="U768" s="328"/>
      <c r="V768" s="328"/>
      <c r="W768" s="358">
        <v>5000</v>
      </c>
      <c r="X768" s="358"/>
      <c r="Y768" s="358">
        <f>W768</f>
        <v>5000</v>
      </c>
      <c r="Z768" s="358"/>
      <c r="AA768" s="358"/>
      <c r="AB768" s="358"/>
      <c r="AC768" s="358">
        <v>5000</v>
      </c>
      <c r="AD768" s="358"/>
      <c r="AE768" s="358">
        <f>AC768</f>
        <v>5000</v>
      </c>
      <c r="AF768" s="358"/>
      <c r="AG768" s="358"/>
      <c r="AH768" s="358"/>
      <c r="AI768" s="269">
        <f>I768-Q768-W768-AC768</f>
        <v>4155</v>
      </c>
      <c r="AJ768" s="269"/>
      <c r="AK768" s="269">
        <f>AI768</f>
        <v>4155</v>
      </c>
      <c r="AL768" s="328"/>
      <c r="AM768" s="328"/>
      <c r="AN768" s="328"/>
      <c r="AO768" s="328"/>
      <c r="AP768" s="328"/>
      <c r="AQ768" s="328"/>
      <c r="AR768" s="328"/>
      <c r="AS768" s="328"/>
      <c r="AT768" s="328"/>
      <c r="AU768" s="222"/>
      <c r="AV768" s="131">
        <f t="shared" si="729"/>
        <v>0</v>
      </c>
      <c r="AW768" s="222"/>
      <c r="AX768" s="222"/>
      <c r="AY768" s="222">
        <v>44400</v>
      </c>
      <c r="AZ768" s="145">
        <f t="shared" si="724"/>
        <v>0</v>
      </c>
      <c r="BA768" s="145">
        <f t="shared" si="725"/>
        <v>0</v>
      </c>
      <c r="BB768" s="131"/>
      <c r="BC768" s="131"/>
    </row>
    <row r="769" spans="1:55" s="132" customFormat="1" ht="15.75">
      <c r="A769" s="240" t="s">
        <v>48</v>
      </c>
      <c r="B769" s="1" t="s">
        <v>916</v>
      </c>
      <c r="C769" s="237"/>
      <c r="D769" s="154">
        <v>14900</v>
      </c>
      <c r="E769" s="154">
        <v>14155</v>
      </c>
      <c r="F769" s="302"/>
      <c r="G769" s="302"/>
      <c r="H769" s="155">
        <f t="shared" si="727"/>
        <v>14155</v>
      </c>
      <c r="I769" s="180">
        <f t="shared" si="727"/>
        <v>14155</v>
      </c>
      <c r="J769" s="221">
        <f t="shared" si="727"/>
        <v>0</v>
      </c>
      <c r="K769" s="302"/>
      <c r="L769" s="302"/>
      <c r="M769" s="302"/>
      <c r="N769" s="157">
        <f t="shared" ref="N769:N771" si="744">O769+P769</f>
        <v>14155</v>
      </c>
      <c r="O769" s="357">
        <v>14155</v>
      </c>
      <c r="P769" s="236"/>
      <c r="Q769" s="328"/>
      <c r="R769" s="328"/>
      <c r="S769" s="328"/>
      <c r="T769" s="328"/>
      <c r="U769" s="328"/>
      <c r="V769" s="328"/>
      <c r="W769" s="358">
        <v>4000</v>
      </c>
      <c r="X769" s="358"/>
      <c r="Y769" s="358">
        <f t="shared" ref="Y769:Y771" si="745">W769</f>
        <v>4000</v>
      </c>
      <c r="Z769" s="358"/>
      <c r="AA769" s="358"/>
      <c r="AB769" s="358"/>
      <c r="AC769" s="358">
        <v>5000</v>
      </c>
      <c r="AD769" s="358"/>
      <c r="AE769" s="358">
        <f t="shared" ref="AE769:AE771" si="746">AC769</f>
        <v>5000</v>
      </c>
      <c r="AF769" s="358"/>
      <c r="AG769" s="358"/>
      <c r="AH769" s="358"/>
      <c r="AI769" s="269">
        <f t="shared" ref="AI769:AI771" si="747">I769-Q769-W769-AC769</f>
        <v>5155</v>
      </c>
      <c r="AJ769" s="269"/>
      <c r="AK769" s="269">
        <f t="shared" ref="AK769:AK771" si="748">AI769</f>
        <v>5155</v>
      </c>
      <c r="AL769" s="328"/>
      <c r="AM769" s="328"/>
      <c r="AN769" s="328"/>
      <c r="AO769" s="328"/>
      <c r="AP769" s="328"/>
      <c r="AQ769" s="328"/>
      <c r="AR769" s="328"/>
      <c r="AS769" s="328"/>
      <c r="AT769" s="328"/>
      <c r="AU769" s="222"/>
      <c r="AV769" s="131">
        <f t="shared" si="729"/>
        <v>0</v>
      </c>
      <c r="AW769" s="222"/>
      <c r="AX769" s="222"/>
      <c r="AY769" s="222">
        <f>O761-AY768</f>
        <v>35046</v>
      </c>
      <c r="AZ769" s="145">
        <f t="shared" si="724"/>
        <v>0</v>
      </c>
      <c r="BA769" s="145">
        <f t="shared" si="725"/>
        <v>0</v>
      </c>
      <c r="BB769" s="131"/>
      <c r="BC769" s="131"/>
    </row>
    <row r="770" spans="1:55" s="132" customFormat="1" ht="15.75">
      <c r="A770" s="240" t="s">
        <v>49</v>
      </c>
      <c r="B770" s="1" t="s">
        <v>917</v>
      </c>
      <c r="C770" s="237"/>
      <c r="D770" s="154">
        <v>14900</v>
      </c>
      <c r="E770" s="154">
        <v>14155</v>
      </c>
      <c r="F770" s="302"/>
      <c r="G770" s="302"/>
      <c r="H770" s="155">
        <f t="shared" si="727"/>
        <v>14155</v>
      </c>
      <c r="I770" s="180">
        <f t="shared" si="727"/>
        <v>14155</v>
      </c>
      <c r="J770" s="221">
        <f t="shared" si="727"/>
        <v>0</v>
      </c>
      <c r="K770" s="302"/>
      <c r="L770" s="302"/>
      <c r="M770" s="302"/>
      <c r="N770" s="157">
        <f t="shared" si="744"/>
        <v>14155</v>
      </c>
      <c r="O770" s="357">
        <v>14155</v>
      </c>
      <c r="P770" s="236"/>
      <c r="Q770" s="328"/>
      <c r="R770" s="328"/>
      <c r="S770" s="328"/>
      <c r="T770" s="328"/>
      <c r="U770" s="328"/>
      <c r="V770" s="328"/>
      <c r="W770" s="358">
        <v>5000</v>
      </c>
      <c r="X770" s="358"/>
      <c r="Y770" s="358">
        <f t="shared" si="745"/>
        <v>5000</v>
      </c>
      <c r="Z770" s="358"/>
      <c r="AA770" s="358"/>
      <c r="AB770" s="358"/>
      <c r="AC770" s="358">
        <v>5000</v>
      </c>
      <c r="AD770" s="358"/>
      <c r="AE770" s="358">
        <f t="shared" si="746"/>
        <v>5000</v>
      </c>
      <c r="AF770" s="358"/>
      <c r="AG770" s="358"/>
      <c r="AH770" s="358"/>
      <c r="AI770" s="269">
        <f t="shared" si="747"/>
        <v>4155</v>
      </c>
      <c r="AJ770" s="269"/>
      <c r="AK770" s="269">
        <f t="shared" si="748"/>
        <v>4155</v>
      </c>
      <c r="AL770" s="328"/>
      <c r="AM770" s="328"/>
      <c r="AN770" s="328"/>
      <c r="AO770" s="328"/>
      <c r="AP770" s="328"/>
      <c r="AQ770" s="328"/>
      <c r="AR770" s="328"/>
      <c r="AS770" s="328"/>
      <c r="AT770" s="328"/>
      <c r="AU770" s="222"/>
      <c r="AV770" s="131">
        <f t="shared" si="729"/>
        <v>0</v>
      </c>
      <c r="AW770" s="222"/>
      <c r="AX770" s="222"/>
      <c r="AY770" s="222"/>
      <c r="AZ770" s="145">
        <f t="shared" si="724"/>
        <v>0</v>
      </c>
      <c r="BA770" s="145">
        <f t="shared" si="725"/>
        <v>0</v>
      </c>
      <c r="BB770" s="131"/>
      <c r="BC770" s="131"/>
    </row>
    <row r="771" spans="1:55" s="132" customFormat="1" ht="15.75">
      <c r="A771" s="240" t="s">
        <v>50</v>
      </c>
      <c r="B771" s="1" t="s">
        <v>918</v>
      </c>
      <c r="C771" s="237"/>
      <c r="D771" s="154">
        <v>14900</v>
      </c>
      <c r="E771" s="154">
        <v>14155</v>
      </c>
      <c r="F771" s="302"/>
      <c r="G771" s="302"/>
      <c r="H771" s="155">
        <f t="shared" si="727"/>
        <v>14155</v>
      </c>
      <c r="I771" s="180">
        <f t="shared" si="727"/>
        <v>14155</v>
      </c>
      <c r="J771" s="221">
        <f t="shared" si="727"/>
        <v>0</v>
      </c>
      <c r="K771" s="302"/>
      <c r="L771" s="302"/>
      <c r="M771" s="302"/>
      <c r="N771" s="157">
        <f t="shared" si="744"/>
        <v>14155</v>
      </c>
      <c r="O771" s="357">
        <v>14155</v>
      </c>
      <c r="P771" s="362"/>
      <c r="Q771" s="362"/>
      <c r="R771" s="362"/>
      <c r="S771" s="362"/>
      <c r="T771" s="362"/>
      <c r="U771" s="362"/>
      <c r="V771" s="362"/>
      <c r="W771" s="358">
        <v>5000</v>
      </c>
      <c r="X771" s="358"/>
      <c r="Y771" s="358">
        <f t="shared" si="745"/>
        <v>5000</v>
      </c>
      <c r="Z771" s="358"/>
      <c r="AA771" s="358"/>
      <c r="AB771" s="358"/>
      <c r="AC771" s="358">
        <v>5000</v>
      </c>
      <c r="AD771" s="358"/>
      <c r="AE771" s="358">
        <f t="shared" si="746"/>
        <v>5000</v>
      </c>
      <c r="AF771" s="358"/>
      <c r="AG771" s="358"/>
      <c r="AH771" s="358"/>
      <c r="AI771" s="269">
        <f t="shared" si="747"/>
        <v>4155</v>
      </c>
      <c r="AJ771" s="269"/>
      <c r="AK771" s="269">
        <f t="shared" si="748"/>
        <v>4155</v>
      </c>
      <c r="AL771" s="362"/>
      <c r="AM771" s="362"/>
      <c r="AN771" s="362"/>
      <c r="AO771" s="362"/>
      <c r="AP771" s="362"/>
      <c r="AQ771" s="362"/>
      <c r="AR771" s="362"/>
      <c r="AS771" s="362"/>
      <c r="AT771" s="362"/>
      <c r="AU771" s="222"/>
      <c r="AV771" s="131">
        <f t="shared" si="729"/>
        <v>0</v>
      </c>
      <c r="AW771" s="222"/>
      <c r="AX771" s="222"/>
      <c r="AY771" s="222"/>
      <c r="AZ771" s="145">
        <f t="shared" si="724"/>
        <v>0</v>
      </c>
      <c r="BA771" s="145">
        <f t="shared" si="725"/>
        <v>0</v>
      </c>
      <c r="BB771" s="131"/>
      <c r="BC771" s="131"/>
    </row>
    <row r="772" spans="1:55" s="132" customFormat="1" ht="15.75">
      <c r="A772" s="170" t="s">
        <v>693</v>
      </c>
      <c r="B772" s="158" t="s">
        <v>694</v>
      </c>
      <c r="C772" s="171"/>
      <c r="D772" s="171">
        <v>0</v>
      </c>
      <c r="E772" s="171">
        <v>0</v>
      </c>
      <c r="F772" s="158"/>
      <c r="G772" s="158"/>
      <c r="H772" s="155">
        <f t="shared" si="727"/>
        <v>0</v>
      </c>
      <c r="I772" s="180">
        <f t="shared" si="727"/>
        <v>0</v>
      </c>
      <c r="J772" s="221">
        <f t="shared" si="727"/>
        <v>0</v>
      </c>
      <c r="K772" s="158"/>
      <c r="L772" s="158"/>
      <c r="M772" s="158"/>
      <c r="N772" s="199">
        <v>0</v>
      </c>
      <c r="O772" s="236"/>
      <c r="P772" s="236"/>
      <c r="Q772" s="236"/>
      <c r="R772" s="236"/>
      <c r="S772" s="236"/>
      <c r="T772" s="236"/>
      <c r="U772" s="236"/>
      <c r="V772" s="236"/>
      <c r="W772" s="358"/>
      <c r="X772" s="358"/>
      <c r="Y772" s="358"/>
      <c r="Z772" s="358"/>
      <c r="AA772" s="358"/>
      <c r="AB772" s="358"/>
      <c r="AC772" s="358">
        <f>O772-Q772-W772</f>
        <v>0</v>
      </c>
      <c r="AD772" s="358"/>
      <c r="AE772" s="358"/>
      <c r="AF772" s="358"/>
      <c r="AG772" s="358"/>
      <c r="AH772" s="358"/>
      <c r="AI772" s="358">
        <f>O772-W772-AC772</f>
        <v>0</v>
      </c>
      <c r="AJ772" s="358"/>
      <c r="AK772" s="358"/>
      <c r="AL772" s="236"/>
      <c r="AM772" s="236"/>
      <c r="AN772" s="236"/>
      <c r="AO772" s="236"/>
      <c r="AP772" s="236"/>
      <c r="AQ772" s="236"/>
      <c r="AR772" s="236"/>
      <c r="AS772" s="236"/>
      <c r="AT772" s="236"/>
      <c r="AU772" s="222"/>
      <c r="AV772" s="131">
        <f t="shared" si="729"/>
        <v>0</v>
      </c>
      <c r="AW772" s="222"/>
      <c r="AX772" s="222"/>
      <c r="AY772" s="222"/>
      <c r="AZ772" s="145">
        <f t="shared" si="724"/>
        <v>0</v>
      </c>
      <c r="BA772" s="145">
        <f t="shared" si="725"/>
        <v>0</v>
      </c>
      <c r="BB772" s="131"/>
      <c r="BC772" s="131"/>
    </row>
    <row r="773" spans="1:55" s="257" customFormat="1" ht="47.25">
      <c r="A773" s="250" t="s">
        <v>78</v>
      </c>
      <c r="B773" s="251" t="s">
        <v>769</v>
      </c>
      <c r="C773" s="252"/>
      <c r="D773" s="253">
        <f>D774</f>
        <v>4864</v>
      </c>
      <c r="E773" s="253">
        <f>E774</f>
        <v>4864</v>
      </c>
      <c r="F773" s="251"/>
      <c r="G773" s="251"/>
      <c r="H773" s="252">
        <f t="shared" si="727"/>
        <v>4864</v>
      </c>
      <c r="I773" s="254">
        <f t="shared" si="727"/>
        <v>4864</v>
      </c>
      <c r="J773" s="252">
        <f t="shared" si="727"/>
        <v>0</v>
      </c>
      <c r="K773" s="253"/>
      <c r="L773" s="253"/>
      <c r="M773" s="253"/>
      <c r="N773" s="253">
        <f>N774</f>
        <v>4864</v>
      </c>
      <c r="O773" s="253">
        <f t="shared" ref="O773:AW773" si="749">O774</f>
        <v>4864</v>
      </c>
      <c r="P773" s="253">
        <f t="shared" si="749"/>
        <v>0</v>
      </c>
      <c r="Q773" s="253">
        <f t="shared" si="749"/>
        <v>0</v>
      </c>
      <c r="R773" s="253">
        <f t="shared" si="749"/>
        <v>0</v>
      </c>
      <c r="S773" s="253">
        <f t="shared" si="749"/>
        <v>0</v>
      </c>
      <c r="T773" s="253">
        <f t="shared" si="749"/>
        <v>0</v>
      </c>
      <c r="U773" s="253">
        <f t="shared" si="749"/>
        <v>0</v>
      </c>
      <c r="V773" s="253">
        <f t="shared" si="749"/>
        <v>0</v>
      </c>
      <c r="W773" s="253">
        <f t="shared" si="749"/>
        <v>2500</v>
      </c>
      <c r="X773" s="253">
        <f t="shared" si="749"/>
        <v>0</v>
      </c>
      <c r="Y773" s="253">
        <f t="shared" si="749"/>
        <v>2500</v>
      </c>
      <c r="Z773" s="253">
        <f t="shared" si="749"/>
        <v>0</v>
      </c>
      <c r="AA773" s="253">
        <f t="shared" si="749"/>
        <v>0</v>
      </c>
      <c r="AB773" s="253">
        <f t="shared" si="749"/>
        <v>0</v>
      </c>
      <c r="AC773" s="253">
        <f t="shared" si="749"/>
        <v>2364</v>
      </c>
      <c r="AD773" s="253">
        <f t="shared" si="749"/>
        <v>0</v>
      </c>
      <c r="AE773" s="253">
        <f t="shared" si="749"/>
        <v>2364</v>
      </c>
      <c r="AF773" s="253">
        <f t="shared" si="749"/>
        <v>0</v>
      </c>
      <c r="AG773" s="253">
        <f t="shared" si="749"/>
        <v>0</v>
      </c>
      <c r="AH773" s="253">
        <f t="shared" si="749"/>
        <v>0</v>
      </c>
      <c r="AI773" s="253">
        <f t="shared" si="749"/>
        <v>0</v>
      </c>
      <c r="AJ773" s="253">
        <f t="shared" si="749"/>
        <v>0</v>
      </c>
      <c r="AK773" s="253">
        <f t="shared" si="749"/>
        <v>0</v>
      </c>
      <c r="AL773" s="253">
        <f t="shared" si="749"/>
        <v>0</v>
      </c>
      <c r="AM773" s="253">
        <f t="shared" si="749"/>
        <v>0</v>
      </c>
      <c r="AN773" s="253">
        <f t="shared" si="749"/>
        <v>0</v>
      </c>
      <c r="AO773" s="253">
        <f t="shared" si="749"/>
        <v>0</v>
      </c>
      <c r="AP773" s="253">
        <f t="shared" si="749"/>
        <v>0</v>
      </c>
      <c r="AQ773" s="253">
        <f t="shared" si="749"/>
        <v>0</v>
      </c>
      <c r="AR773" s="253">
        <f t="shared" si="749"/>
        <v>0</v>
      </c>
      <c r="AS773" s="253">
        <f t="shared" si="749"/>
        <v>0</v>
      </c>
      <c r="AT773" s="253">
        <f t="shared" si="749"/>
        <v>0</v>
      </c>
      <c r="AU773" s="253">
        <f t="shared" si="749"/>
        <v>0</v>
      </c>
      <c r="AV773" s="256">
        <f t="shared" si="729"/>
        <v>0</v>
      </c>
      <c r="AW773" s="255">
        <f t="shared" si="749"/>
        <v>0</v>
      </c>
      <c r="AX773" s="255"/>
      <c r="AY773" s="255"/>
      <c r="AZ773" s="145">
        <f t="shared" si="724"/>
        <v>0</v>
      </c>
      <c r="BA773" s="145">
        <f t="shared" si="725"/>
        <v>0</v>
      </c>
      <c r="BB773" s="256"/>
      <c r="BC773" s="256"/>
    </row>
    <row r="774" spans="1:55" s="132" customFormat="1" ht="47.25">
      <c r="A774" s="170"/>
      <c r="B774" s="166" t="s">
        <v>919</v>
      </c>
      <c r="C774" s="171"/>
      <c r="D774" s="155">
        <v>4864</v>
      </c>
      <c r="E774" s="155">
        <v>4864</v>
      </c>
      <c r="F774" s="158"/>
      <c r="G774" s="158"/>
      <c r="H774" s="155">
        <f t="shared" si="727"/>
        <v>4864</v>
      </c>
      <c r="I774" s="180">
        <f t="shared" si="727"/>
        <v>4864</v>
      </c>
      <c r="J774" s="221">
        <f t="shared" si="727"/>
        <v>0</v>
      </c>
      <c r="K774" s="158"/>
      <c r="L774" s="158"/>
      <c r="M774" s="158"/>
      <c r="N774" s="157">
        <f>O774+P774</f>
        <v>4864</v>
      </c>
      <c r="O774" s="236">
        <v>4864</v>
      </c>
      <c r="P774" s="236"/>
      <c r="Q774" s="236"/>
      <c r="R774" s="236"/>
      <c r="S774" s="236"/>
      <c r="T774" s="236"/>
      <c r="U774" s="236"/>
      <c r="V774" s="236"/>
      <c r="W774" s="236">
        <v>2500</v>
      </c>
      <c r="X774" s="236"/>
      <c r="Y774" s="236">
        <f>W774</f>
        <v>2500</v>
      </c>
      <c r="Z774" s="236"/>
      <c r="AA774" s="236"/>
      <c r="AB774" s="236"/>
      <c r="AC774" s="358">
        <f>I774-Q774-W774</f>
        <v>2364</v>
      </c>
      <c r="AD774" s="358"/>
      <c r="AE774" s="358">
        <f>AC774</f>
        <v>2364</v>
      </c>
      <c r="AF774" s="236"/>
      <c r="AG774" s="236"/>
      <c r="AH774" s="236"/>
      <c r="AI774" s="269">
        <f t="shared" ref="AI774" si="750">I774-Q774-W774-AC774</f>
        <v>0</v>
      </c>
      <c r="AJ774" s="269"/>
      <c r="AK774" s="269"/>
      <c r="AL774" s="221"/>
      <c r="AM774" s="221"/>
      <c r="AN774" s="221"/>
      <c r="AO774" s="221"/>
      <c r="AP774" s="221"/>
      <c r="AQ774" s="221"/>
      <c r="AR774" s="221"/>
      <c r="AS774" s="221"/>
      <c r="AT774" s="221"/>
      <c r="AU774" s="222"/>
      <c r="AV774" s="131">
        <f t="shared" si="729"/>
        <v>0</v>
      </c>
      <c r="AW774" s="222"/>
      <c r="AX774" s="222"/>
      <c r="AY774" s="222"/>
      <c r="AZ774" s="145">
        <f t="shared" si="724"/>
        <v>0</v>
      </c>
      <c r="BA774" s="145">
        <f t="shared" si="725"/>
        <v>0</v>
      </c>
      <c r="BB774" s="131"/>
      <c r="BC774" s="131"/>
    </row>
    <row r="775" spans="1:55" s="257" customFormat="1" ht="31.5">
      <c r="A775" s="250" t="s">
        <v>80</v>
      </c>
      <c r="B775" s="251" t="s">
        <v>771</v>
      </c>
      <c r="C775" s="252"/>
      <c r="D775" s="252">
        <v>0</v>
      </c>
      <c r="E775" s="252">
        <v>0</v>
      </c>
      <c r="F775" s="251"/>
      <c r="G775" s="251"/>
      <c r="H775" s="252">
        <f t="shared" si="727"/>
        <v>0</v>
      </c>
      <c r="I775" s="254">
        <f t="shared" si="727"/>
        <v>0</v>
      </c>
      <c r="J775" s="252">
        <f t="shared" si="727"/>
        <v>0</v>
      </c>
      <c r="K775" s="253"/>
      <c r="L775" s="253"/>
      <c r="M775" s="253"/>
      <c r="N775" s="253"/>
      <c r="O775" s="253"/>
      <c r="P775" s="253">
        <v>0</v>
      </c>
      <c r="Q775" s="253"/>
      <c r="R775" s="253"/>
      <c r="S775" s="253"/>
      <c r="T775" s="253"/>
      <c r="U775" s="253"/>
      <c r="V775" s="253"/>
      <c r="W775" s="253"/>
      <c r="X775" s="253"/>
      <c r="Y775" s="253"/>
      <c r="Z775" s="253"/>
      <c r="AA775" s="253"/>
      <c r="AB775" s="253"/>
      <c r="AC775" s="253">
        <f>O775-Q775-W775</f>
        <v>0</v>
      </c>
      <c r="AD775" s="253"/>
      <c r="AE775" s="253"/>
      <c r="AF775" s="253"/>
      <c r="AG775" s="253"/>
      <c r="AH775" s="253"/>
      <c r="AI775" s="253">
        <f>O775-W775-AC775</f>
        <v>0</v>
      </c>
      <c r="AJ775" s="253"/>
      <c r="AK775" s="253"/>
      <c r="AL775" s="253"/>
      <c r="AM775" s="253"/>
      <c r="AN775" s="253"/>
      <c r="AO775" s="253"/>
      <c r="AP775" s="253"/>
      <c r="AQ775" s="253"/>
      <c r="AR775" s="253"/>
      <c r="AS775" s="253"/>
      <c r="AT775" s="253"/>
      <c r="AU775" s="255"/>
      <c r="AV775" s="256">
        <f t="shared" si="729"/>
        <v>0</v>
      </c>
      <c r="AW775" s="255"/>
      <c r="AX775" s="255"/>
      <c r="AY775" s="255"/>
      <c r="AZ775" s="145">
        <f t="shared" si="724"/>
        <v>0</v>
      </c>
      <c r="BA775" s="145">
        <f t="shared" si="725"/>
        <v>0</v>
      </c>
      <c r="BB775" s="256"/>
      <c r="BC775" s="256"/>
    </row>
    <row r="776" spans="1:55" s="257" customFormat="1" ht="63">
      <c r="A776" s="250" t="s">
        <v>86</v>
      </c>
      <c r="B776" s="251" t="s">
        <v>711</v>
      </c>
      <c r="C776" s="252"/>
      <c r="D776" s="252">
        <v>0</v>
      </c>
      <c r="E776" s="252">
        <v>0</v>
      </c>
      <c r="F776" s="251"/>
      <c r="G776" s="251"/>
      <c r="H776" s="252">
        <f t="shared" si="727"/>
        <v>0</v>
      </c>
      <c r="I776" s="254">
        <f t="shared" si="727"/>
        <v>0</v>
      </c>
      <c r="J776" s="252">
        <f t="shared" si="727"/>
        <v>0</v>
      </c>
      <c r="K776" s="253"/>
      <c r="L776" s="253"/>
      <c r="M776" s="253"/>
      <c r="N776" s="253">
        <v>0</v>
      </c>
      <c r="O776" s="253"/>
      <c r="P776" s="253"/>
      <c r="Q776" s="253"/>
      <c r="R776" s="253"/>
      <c r="S776" s="253"/>
      <c r="T776" s="253"/>
      <c r="U776" s="253"/>
      <c r="V776" s="253"/>
      <c r="W776" s="253"/>
      <c r="X776" s="253"/>
      <c r="Y776" s="253"/>
      <c r="Z776" s="253"/>
      <c r="AA776" s="253"/>
      <c r="AB776" s="253"/>
      <c r="AC776" s="253">
        <f>O776-Q776-W776</f>
        <v>0</v>
      </c>
      <c r="AD776" s="253"/>
      <c r="AE776" s="253"/>
      <c r="AF776" s="253"/>
      <c r="AG776" s="253"/>
      <c r="AH776" s="253"/>
      <c r="AI776" s="253">
        <f>O776-W776-AC776</f>
        <v>0</v>
      </c>
      <c r="AJ776" s="253"/>
      <c r="AK776" s="253"/>
      <c r="AL776" s="253"/>
      <c r="AM776" s="253"/>
      <c r="AN776" s="253"/>
      <c r="AO776" s="253"/>
      <c r="AP776" s="253"/>
      <c r="AQ776" s="253"/>
      <c r="AR776" s="253"/>
      <c r="AS776" s="253"/>
      <c r="AT776" s="253"/>
      <c r="AU776" s="255"/>
      <c r="AV776" s="256">
        <f t="shared" si="729"/>
        <v>0</v>
      </c>
      <c r="AW776" s="255"/>
      <c r="AX776" s="255"/>
      <c r="AY776" s="255"/>
      <c r="AZ776" s="145">
        <f t="shared" si="724"/>
        <v>0</v>
      </c>
      <c r="BA776" s="145">
        <f t="shared" si="725"/>
        <v>0</v>
      </c>
      <c r="BB776" s="256"/>
      <c r="BC776" s="256"/>
    </row>
    <row r="777" spans="1:55" s="257" customFormat="1" ht="47.25">
      <c r="A777" s="250" t="s">
        <v>93</v>
      </c>
      <c r="B777" s="251" t="s">
        <v>860</v>
      </c>
      <c r="C777" s="252"/>
      <c r="D777" s="252">
        <f>H777</f>
        <v>12574.854850000002</v>
      </c>
      <c r="E777" s="252"/>
      <c r="F777" s="251"/>
      <c r="G777" s="251"/>
      <c r="H777" s="252">
        <f t="shared" si="727"/>
        <v>12574.854850000002</v>
      </c>
      <c r="I777" s="254"/>
      <c r="J777" s="252">
        <f>M777+P777</f>
        <v>12574.854850000002</v>
      </c>
      <c r="K777" s="253"/>
      <c r="L777" s="253"/>
      <c r="M777" s="253"/>
      <c r="N777" s="253">
        <f>O777+P777</f>
        <v>12574.854850000002</v>
      </c>
      <c r="O777" s="253"/>
      <c r="P777" s="253">
        <f>5%*O682</f>
        <v>12574.854850000002</v>
      </c>
      <c r="Q777" s="253"/>
      <c r="R777" s="253"/>
      <c r="S777" s="253"/>
      <c r="T777" s="253"/>
      <c r="U777" s="253"/>
      <c r="V777" s="253"/>
      <c r="W777" s="253"/>
      <c r="X777" s="253"/>
      <c r="Y777" s="253"/>
      <c r="Z777" s="253"/>
      <c r="AA777" s="253"/>
      <c r="AB777" s="253"/>
      <c r="AC777" s="253"/>
      <c r="AD777" s="253"/>
      <c r="AE777" s="253"/>
      <c r="AF777" s="253"/>
      <c r="AG777" s="253"/>
      <c r="AH777" s="253"/>
      <c r="AI777" s="253"/>
      <c r="AJ777" s="253"/>
      <c r="AK777" s="253"/>
      <c r="AL777" s="253"/>
      <c r="AM777" s="253"/>
      <c r="AN777" s="253"/>
      <c r="AO777" s="253"/>
      <c r="AP777" s="253"/>
      <c r="AQ777" s="253"/>
      <c r="AR777" s="253"/>
      <c r="AS777" s="253"/>
      <c r="AT777" s="253"/>
      <c r="AU777" s="278" t="s">
        <v>920</v>
      </c>
      <c r="AV777" s="256"/>
      <c r="AW777" s="255"/>
      <c r="AX777" s="255"/>
      <c r="AY777" s="255"/>
      <c r="AZ777" s="145">
        <f t="shared" si="724"/>
        <v>0</v>
      </c>
      <c r="BA777" s="145">
        <f t="shared" si="725"/>
        <v>0</v>
      </c>
      <c r="BB777" s="256"/>
      <c r="BC777" s="256"/>
    </row>
    <row r="778" spans="1:55" s="249" customFormat="1" ht="15.75">
      <c r="A778" s="364" t="s">
        <v>921</v>
      </c>
      <c r="B778" s="365" t="s">
        <v>922</v>
      </c>
      <c r="C778" s="366"/>
      <c r="D778" s="206">
        <f>D779+D792+D800+D857+D880+D881+D878+D882</f>
        <v>415966.25</v>
      </c>
      <c r="E778" s="206">
        <f>E779+E792+E800+E857+E880+E881+E878+E882</f>
        <v>403787</v>
      </c>
      <c r="F778" s="365"/>
      <c r="G778" s="365"/>
      <c r="H778" s="206">
        <f>H779+H792+H800+H857+H880+H881+H878+H882</f>
        <v>415966.25</v>
      </c>
      <c r="I778" s="206">
        <f>I779+I792+I800+I857+I880+I881+I878+I882</f>
        <v>403787</v>
      </c>
      <c r="J778" s="206">
        <f t="shared" si="727"/>
        <v>12179.25</v>
      </c>
      <c r="K778" s="206">
        <f t="shared" ref="K778:AT778" si="751">K779+K792+K800+K857+K880+K881+K878+K882</f>
        <v>160202</v>
      </c>
      <c r="L778" s="206">
        <f t="shared" si="751"/>
        <v>160202</v>
      </c>
      <c r="M778" s="206">
        <f t="shared" si="751"/>
        <v>0</v>
      </c>
      <c r="N778" s="206">
        <f t="shared" si="751"/>
        <v>255764.25</v>
      </c>
      <c r="O778" s="206">
        <f t="shared" si="751"/>
        <v>243585</v>
      </c>
      <c r="P778" s="206">
        <f t="shared" si="751"/>
        <v>12179.25</v>
      </c>
      <c r="Q778" s="206">
        <f t="shared" si="751"/>
        <v>104893.4</v>
      </c>
      <c r="R778" s="206">
        <f t="shared" si="751"/>
        <v>104893.4</v>
      </c>
      <c r="S778" s="206">
        <f t="shared" si="751"/>
        <v>0</v>
      </c>
      <c r="T778" s="206">
        <f t="shared" si="751"/>
        <v>0</v>
      </c>
      <c r="U778" s="206">
        <f t="shared" si="751"/>
        <v>0</v>
      </c>
      <c r="V778" s="206">
        <f t="shared" si="751"/>
        <v>0</v>
      </c>
      <c r="W778" s="206">
        <f t="shared" si="751"/>
        <v>89208.6</v>
      </c>
      <c r="X778" s="206">
        <f t="shared" si="751"/>
        <v>48308.600000000006</v>
      </c>
      <c r="Y778" s="206">
        <f t="shared" si="751"/>
        <v>40900</v>
      </c>
      <c r="Z778" s="206">
        <f t="shared" si="751"/>
        <v>0</v>
      </c>
      <c r="AA778" s="206">
        <f t="shared" si="751"/>
        <v>0</v>
      </c>
      <c r="AB778" s="206">
        <f t="shared" si="751"/>
        <v>0</v>
      </c>
      <c r="AC778" s="206">
        <f t="shared" si="751"/>
        <v>112571</v>
      </c>
      <c r="AD778" s="206">
        <f t="shared" si="751"/>
        <v>7000</v>
      </c>
      <c r="AE778" s="206">
        <f t="shared" si="751"/>
        <v>105571</v>
      </c>
      <c r="AF778" s="206">
        <f t="shared" si="751"/>
        <v>0</v>
      </c>
      <c r="AG778" s="206">
        <f t="shared" si="751"/>
        <v>0</v>
      </c>
      <c r="AH778" s="206">
        <f t="shared" si="751"/>
        <v>0</v>
      </c>
      <c r="AI778" s="206">
        <f t="shared" si="751"/>
        <v>97114</v>
      </c>
      <c r="AJ778" s="206">
        <f t="shared" si="751"/>
        <v>0</v>
      </c>
      <c r="AK778" s="206">
        <f t="shared" si="751"/>
        <v>97114</v>
      </c>
      <c r="AL778" s="206">
        <f t="shared" si="751"/>
        <v>0</v>
      </c>
      <c r="AM778" s="206">
        <f t="shared" si="751"/>
        <v>0</v>
      </c>
      <c r="AN778" s="206">
        <f t="shared" si="751"/>
        <v>0</v>
      </c>
      <c r="AO778" s="206">
        <f t="shared" si="751"/>
        <v>0</v>
      </c>
      <c r="AP778" s="206">
        <f t="shared" si="751"/>
        <v>0</v>
      </c>
      <c r="AQ778" s="206">
        <f t="shared" si="751"/>
        <v>0</v>
      </c>
      <c r="AR778" s="206">
        <f t="shared" si="751"/>
        <v>0</v>
      </c>
      <c r="AS778" s="206">
        <f t="shared" si="751"/>
        <v>0</v>
      </c>
      <c r="AT778" s="206">
        <f t="shared" si="751"/>
        <v>0</v>
      </c>
      <c r="AU778" s="205"/>
      <c r="AV778" s="248">
        <v>395350</v>
      </c>
      <c r="AW778" s="205"/>
      <c r="AX778" s="205"/>
      <c r="AY778" s="205"/>
      <c r="AZ778" s="145">
        <f t="shared" si="724"/>
        <v>0</v>
      </c>
      <c r="BA778" s="145">
        <f t="shared" si="725"/>
        <v>0</v>
      </c>
      <c r="BB778" s="248"/>
      <c r="BC778" s="248"/>
    </row>
    <row r="779" spans="1:55" s="257" customFormat="1" ht="31.5">
      <c r="A779" s="250" t="s">
        <v>18</v>
      </c>
      <c r="B779" s="251" t="s">
        <v>715</v>
      </c>
      <c r="C779" s="252"/>
      <c r="D779" s="253">
        <f t="shared" ref="D779:E779" si="752">D780+D791</f>
        <v>13016</v>
      </c>
      <c r="E779" s="253">
        <f t="shared" si="752"/>
        <v>13016</v>
      </c>
      <c r="F779" s="251"/>
      <c r="G779" s="251"/>
      <c r="H779" s="252">
        <f t="shared" si="727"/>
        <v>13016</v>
      </c>
      <c r="I779" s="254">
        <f t="shared" si="727"/>
        <v>13016</v>
      </c>
      <c r="J779" s="254">
        <f t="shared" si="727"/>
        <v>0</v>
      </c>
      <c r="K779" s="253">
        <f t="shared" ref="K779:P779" si="753">K780+K791</f>
        <v>0</v>
      </c>
      <c r="L779" s="253">
        <f t="shared" si="753"/>
        <v>0</v>
      </c>
      <c r="M779" s="253">
        <f t="shared" si="753"/>
        <v>0</v>
      </c>
      <c r="N779" s="253">
        <f t="shared" si="753"/>
        <v>13016</v>
      </c>
      <c r="O779" s="253">
        <f t="shared" si="753"/>
        <v>13016</v>
      </c>
      <c r="P779" s="253">
        <f t="shared" si="753"/>
        <v>0</v>
      </c>
      <c r="Q779" s="253">
        <f>Q780+Q791</f>
        <v>0</v>
      </c>
      <c r="R779" s="253">
        <f t="shared" ref="R779:AU779" si="754">R780+R791</f>
        <v>0</v>
      </c>
      <c r="S779" s="253">
        <f t="shared" si="754"/>
        <v>0</v>
      </c>
      <c r="T779" s="253">
        <f t="shared" si="754"/>
        <v>0</v>
      </c>
      <c r="U779" s="253">
        <f t="shared" si="754"/>
        <v>0</v>
      </c>
      <c r="V779" s="253">
        <f t="shared" si="754"/>
        <v>0</v>
      </c>
      <c r="W779" s="253">
        <f t="shared" si="754"/>
        <v>4900</v>
      </c>
      <c r="X779" s="253">
        <f t="shared" si="754"/>
        <v>0</v>
      </c>
      <c r="Y779" s="253">
        <f t="shared" si="754"/>
        <v>4900</v>
      </c>
      <c r="Z779" s="253">
        <f t="shared" si="754"/>
        <v>0</v>
      </c>
      <c r="AA779" s="253">
        <f t="shared" si="754"/>
        <v>0</v>
      </c>
      <c r="AB779" s="253">
        <f t="shared" si="754"/>
        <v>0</v>
      </c>
      <c r="AC779" s="253">
        <f t="shared" si="754"/>
        <v>6116</v>
      </c>
      <c r="AD779" s="253">
        <f t="shared" si="754"/>
        <v>0</v>
      </c>
      <c r="AE779" s="253">
        <f t="shared" si="754"/>
        <v>6116</v>
      </c>
      <c r="AF779" s="253">
        <f t="shared" si="754"/>
        <v>0</v>
      </c>
      <c r="AG779" s="253">
        <f t="shared" si="754"/>
        <v>0</v>
      </c>
      <c r="AH779" s="253">
        <f t="shared" si="754"/>
        <v>0</v>
      </c>
      <c r="AI779" s="253">
        <f t="shared" si="754"/>
        <v>2000</v>
      </c>
      <c r="AJ779" s="253">
        <f t="shared" si="754"/>
        <v>0</v>
      </c>
      <c r="AK779" s="253">
        <f t="shared" si="754"/>
        <v>2000</v>
      </c>
      <c r="AL779" s="253">
        <f t="shared" si="754"/>
        <v>0</v>
      </c>
      <c r="AM779" s="253">
        <f t="shared" si="754"/>
        <v>0</v>
      </c>
      <c r="AN779" s="253">
        <f t="shared" si="754"/>
        <v>0</v>
      </c>
      <c r="AO779" s="253">
        <f t="shared" si="754"/>
        <v>0</v>
      </c>
      <c r="AP779" s="253">
        <f t="shared" si="754"/>
        <v>0</v>
      </c>
      <c r="AQ779" s="253">
        <f t="shared" si="754"/>
        <v>0</v>
      </c>
      <c r="AR779" s="253">
        <f t="shared" si="754"/>
        <v>0</v>
      </c>
      <c r="AS779" s="253">
        <f t="shared" si="754"/>
        <v>0</v>
      </c>
      <c r="AT779" s="253">
        <f t="shared" si="754"/>
        <v>0</v>
      </c>
      <c r="AU779" s="253">
        <f t="shared" si="754"/>
        <v>0</v>
      </c>
      <c r="AV779" s="256">
        <f t="shared" ref="AV779:AV781" si="755">I779-L779-O779</f>
        <v>0</v>
      </c>
      <c r="AW779" s="255"/>
      <c r="AX779" s="255"/>
      <c r="AY779" s="255"/>
      <c r="AZ779" s="145">
        <f t="shared" si="724"/>
        <v>0</v>
      </c>
      <c r="BA779" s="145">
        <f t="shared" si="725"/>
        <v>0</v>
      </c>
      <c r="BB779" s="256"/>
      <c r="BC779" s="256"/>
    </row>
    <row r="780" spans="1:55" s="161" customFormat="1" ht="15.75">
      <c r="A780" s="170" t="s">
        <v>612</v>
      </c>
      <c r="B780" s="158" t="s">
        <v>716</v>
      </c>
      <c r="C780" s="171"/>
      <c r="D780" s="221">
        <f>D781+D790</f>
        <v>8763</v>
      </c>
      <c r="E780" s="221">
        <f>E781+E790</f>
        <v>8763</v>
      </c>
      <c r="F780" s="158"/>
      <c r="G780" s="158"/>
      <c r="H780" s="171">
        <f t="shared" si="727"/>
        <v>8763</v>
      </c>
      <c r="I780" s="179">
        <f t="shared" si="727"/>
        <v>8763</v>
      </c>
      <c r="J780" s="221">
        <f t="shared" si="727"/>
        <v>0</v>
      </c>
      <c r="K780" s="158"/>
      <c r="L780" s="158"/>
      <c r="M780" s="158"/>
      <c r="N780" s="221">
        <f>N781+N790</f>
        <v>8763</v>
      </c>
      <c r="O780" s="221">
        <f t="shared" ref="O780:AT780" si="756">O781+O790</f>
        <v>8763</v>
      </c>
      <c r="P780" s="221">
        <f t="shared" si="756"/>
        <v>0</v>
      </c>
      <c r="Q780" s="221">
        <f t="shared" si="756"/>
        <v>0</v>
      </c>
      <c r="R780" s="221">
        <f t="shared" si="756"/>
        <v>0</v>
      </c>
      <c r="S780" s="221">
        <f t="shared" si="756"/>
        <v>0</v>
      </c>
      <c r="T780" s="221">
        <f t="shared" si="756"/>
        <v>0</v>
      </c>
      <c r="U780" s="221">
        <f t="shared" si="756"/>
        <v>0</v>
      </c>
      <c r="V780" s="221">
        <f t="shared" si="756"/>
        <v>0</v>
      </c>
      <c r="W780" s="221">
        <f t="shared" si="756"/>
        <v>2900</v>
      </c>
      <c r="X780" s="221">
        <f t="shared" si="756"/>
        <v>0</v>
      </c>
      <c r="Y780" s="221">
        <f t="shared" si="756"/>
        <v>2900</v>
      </c>
      <c r="Z780" s="221">
        <f t="shared" si="756"/>
        <v>0</v>
      </c>
      <c r="AA780" s="221">
        <f t="shared" si="756"/>
        <v>0</v>
      </c>
      <c r="AB780" s="221">
        <f t="shared" si="756"/>
        <v>0</v>
      </c>
      <c r="AC780" s="221">
        <f t="shared" si="756"/>
        <v>3863</v>
      </c>
      <c r="AD780" s="221">
        <f t="shared" si="756"/>
        <v>0</v>
      </c>
      <c r="AE780" s="221">
        <f t="shared" si="756"/>
        <v>3863</v>
      </c>
      <c r="AF780" s="221">
        <f t="shared" si="756"/>
        <v>0</v>
      </c>
      <c r="AG780" s="221">
        <f t="shared" si="756"/>
        <v>0</v>
      </c>
      <c r="AH780" s="221">
        <f t="shared" si="756"/>
        <v>0</v>
      </c>
      <c r="AI780" s="221">
        <f t="shared" si="756"/>
        <v>2000</v>
      </c>
      <c r="AJ780" s="221">
        <f t="shared" si="756"/>
        <v>0</v>
      </c>
      <c r="AK780" s="221">
        <f t="shared" si="756"/>
        <v>2000</v>
      </c>
      <c r="AL780" s="221">
        <f t="shared" si="756"/>
        <v>0</v>
      </c>
      <c r="AM780" s="221">
        <f t="shared" si="756"/>
        <v>0</v>
      </c>
      <c r="AN780" s="221">
        <f t="shared" si="756"/>
        <v>0</v>
      </c>
      <c r="AO780" s="221">
        <f t="shared" si="756"/>
        <v>0</v>
      </c>
      <c r="AP780" s="221">
        <f t="shared" si="756"/>
        <v>0</v>
      </c>
      <c r="AQ780" s="221">
        <f t="shared" si="756"/>
        <v>0</v>
      </c>
      <c r="AR780" s="221">
        <f t="shared" si="756"/>
        <v>0</v>
      </c>
      <c r="AS780" s="221">
        <f t="shared" si="756"/>
        <v>0</v>
      </c>
      <c r="AT780" s="221">
        <f t="shared" si="756"/>
        <v>0</v>
      </c>
      <c r="AU780" s="221">
        <f t="shared" ref="AU780:AY780" si="757">SUM(AU783:AU790)</f>
        <v>0</v>
      </c>
      <c r="AV780" s="160">
        <f t="shared" si="755"/>
        <v>0</v>
      </c>
      <c r="AW780" s="221">
        <f t="shared" si="757"/>
        <v>0</v>
      </c>
      <c r="AX780" s="221">
        <f t="shared" si="757"/>
        <v>0</v>
      </c>
      <c r="AY780" s="221">
        <f t="shared" si="757"/>
        <v>0</v>
      </c>
      <c r="AZ780" s="145">
        <f t="shared" si="724"/>
        <v>0</v>
      </c>
      <c r="BA780" s="145">
        <f t="shared" si="725"/>
        <v>0</v>
      </c>
      <c r="BB780" s="160"/>
      <c r="BC780" s="160"/>
    </row>
    <row r="781" spans="1:55" s="161" customFormat="1" ht="31.5">
      <c r="A781" s="367" t="s">
        <v>864</v>
      </c>
      <c r="B781" s="158" t="s">
        <v>923</v>
      </c>
      <c r="C781" s="171"/>
      <c r="D781" s="221">
        <f>D782+D784+D786+D788</f>
        <v>8763</v>
      </c>
      <c r="E781" s="221">
        <f>E782+E784+E786+E788</f>
        <v>8763</v>
      </c>
      <c r="F781" s="158"/>
      <c r="G781" s="158"/>
      <c r="H781" s="171">
        <f t="shared" si="727"/>
        <v>8763</v>
      </c>
      <c r="I781" s="179">
        <f t="shared" si="727"/>
        <v>8763</v>
      </c>
      <c r="J781" s="221">
        <f t="shared" si="727"/>
        <v>0</v>
      </c>
      <c r="K781" s="158"/>
      <c r="L781" s="158"/>
      <c r="M781" s="158"/>
      <c r="N781" s="221">
        <f>N782+N784+N786+N788</f>
        <v>8763</v>
      </c>
      <c r="O781" s="221">
        <f t="shared" ref="O781" si="758">O782+O784+O786+O788</f>
        <v>8763</v>
      </c>
      <c r="P781" s="221">
        <f>P782+P784+P786+P788</f>
        <v>0</v>
      </c>
      <c r="Q781" s="221">
        <f t="shared" ref="Q781:AT781" si="759">Q782+Q784+Q786+Q788</f>
        <v>0</v>
      </c>
      <c r="R781" s="221">
        <f t="shared" si="759"/>
        <v>0</v>
      </c>
      <c r="S781" s="221">
        <f t="shared" si="759"/>
        <v>0</v>
      </c>
      <c r="T781" s="221">
        <f t="shared" si="759"/>
        <v>0</v>
      </c>
      <c r="U781" s="221">
        <f t="shared" si="759"/>
        <v>0</v>
      </c>
      <c r="V781" s="221">
        <f t="shared" si="759"/>
        <v>0</v>
      </c>
      <c r="W781" s="221">
        <f t="shared" si="759"/>
        <v>2900</v>
      </c>
      <c r="X781" s="221">
        <f t="shared" si="759"/>
        <v>0</v>
      </c>
      <c r="Y781" s="221">
        <f t="shared" si="759"/>
        <v>2900</v>
      </c>
      <c r="Z781" s="221">
        <f t="shared" si="759"/>
        <v>0</v>
      </c>
      <c r="AA781" s="221">
        <f t="shared" si="759"/>
        <v>0</v>
      </c>
      <c r="AB781" s="221">
        <f t="shared" si="759"/>
        <v>0</v>
      </c>
      <c r="AC781" s="221">
        <f t="shared" si="759"/>
        <v>3863</v>
      </c>
      <c r="AD781" s="221">
        <f t="shared" si="759"/>
        <v>0</v>
      </c>
      <c r="AE781" s="221">
        <f t="shared" si="759"/>
        <v>3863</v>
      </c>
      <c r="AF781" s="221">
        <f t="shared" si="759"/>
        <v>0</v>
      </c>
      <c r="AG781" s="221">
        <f t="shared" si="759"/>
        <v>0</v>
      </c>
      <c r="AH781" s="221">
        <f t="shared" si="759"/>
        <v>0</v>
      </c>
      <c r="AI781" s="221">
        <f t="shared" si="759"/>
        <v>2000</v>
      </c>
      <c r="AJ781" s="221">
        <f t="shared" si="759"/>
        <v>0</v>
      </c>
      <c r="AK781" s="221">
        <f t="shared" si="759"/>
        <v>2000</v>
      </c>
      <c r="AL781" s="221">
        <f t="shared" si="759"/>
        <v>0</v>
      </c>
      <c r="AM781" s="221">
        <f t="shared" si="759"/>
        <v>0</v>
      </c>
      <c r="AN781" s="221">
        <f t="shared" si="759"/>
        <v>0</v>
      </c>
      <c r="AO781" s="221">
        <f t="shared" si="759"/>
        <v>0</v>
      </c>
      <c r="AP781" s="221">
        <f t="shared" si="759"/>
        <v>0</v>
      </c>
      <c r="AQ781" s="221">
        <f t="shared" si="759"/>
        <v>0</v>
      </c>
      <c r="AR781" s="221">
        <f t="shared" si="759"/>
        <v>0</v>
      </c>
      <c r="AS781" s="221">
        <f t="shared" si="759"/>
        <v>0</v>
      </c>
      <c r="AT781" s="221">
        <f t="shared" si="759"/>
        <v>0</v>
      </c>
      <c r="AU781" s="221"/>
      <c r="AV781" s="160">
        <f t="shared" si="755"/>
        <v>0</v>
      </c>
      <c r="AW781" s="221">
        <v>8763</v>
      </c>
      <c r="AX781" s="221"/>
      <c r="AY781" s="221"/>
      <c r="AZ781" s="145">
        <f t="shared" si="724"/>
        <v>0</v>
      </c>
      <c r="BA781" s="145">
        <f t="shared" si="725"/>
        <v>0</v>
      </c>
      <c r="BB781" s="160"/>
      <c r="BC781" s="160"/>
    </row>
    <row r="782" spans="1:55" s="161" customFormat="1" ht="15.75">
      <c r="A782" s="170" t="s">
        <v>674</v>
      </c>
      <c r="B782" s="158" t="s">
        <v>641</v>
      </c>
      <c r="C782" s="171"/>
      <c r="D782" s="221">
        <f>D783</f>
        <v>2900</v>
      </c>
      <c r="E782" s="221">
        <f>E783</f>
        <v>2900</v>
      </c>
      <c r="F782" s="158"/>
      <c r="G782" s="158"/>
      <c r="H782" s="171">
        <f t="shared" si="727"/>
        <v>2900</v>
      </c>
      <c r="I782" s="179">
        <f t="shared" si="727"/>
        <v>2900</v>
      </c>
      <c r="J782" s="221">
        <f t="shared" si="727"/>
        <v>0</v>
      </c>
      <c r="K782" s="158"/>
      <c r="L782" s="158"/>
      <c r="M782" s="158"/>
      <c r="N782" s="221">
        <f>N783</f>
        <v>2900</v>
      </c>
      <c r="O782" s="221">
        <f t="shared" ref="O782:AT782" si="760">O783</f>
        <v>2900</v>
      </c>
      <c r="P782" s="221">
        <f t="shared" si="760"/>
        <v>0</v>
      </c>
      <c r="Q782" s="221">
        <f>Q783</f>
        <v>0</v>
      </c>
      <c r="R782" s="221">
        <f t="shared" ref="R782:AN782" si="761">R783</f>
        <v>0</v>
      </c>
      <c r="S782" s="221">
        <f t="shared" si="761"/>
        <v>0</v>
      </c>
      <c r="T782" s="221">
        <f t="shared" si="761"/>
        <v>0</v>
      </c>
      <c r="U782" s="221">
        <f t="shared" si="761"/>
        <v>0</v>
      </c>
      <c r="V782" s="221">
        <f t="shared" si="761"/>
        <v>0</v>
      </c>
      <c r="W782" s="221">
        <f t="shared" si="761"/>
        <v>2900</v>
      </c>
      <c r="X782" s="221">
        <f t="shared" si="761"/>
        <v>0</v>
      </c>
      <c r="Y782" s="221">
        <f t="shared" si="761"/>
        <v>2900</v>
      </c>
      <c r="Z782" s="221">
        <f t="shared" si="761"/>
        <v>0</v>
      </c>
      <c r="AA782" s="221">
        <f t="shared" si="761"/>
        <v>0</v>
      </c>
      <c r="AB782" s="221">
        <f t="shared" si="761"/>
        <v>0</v>
      </c>
      <c r="AC782" s="221">
        <f t="shared" si="761"/>
        <v>0</v>
      </c>
      <c r="AD782" s="221">
        <f t="shared" si="761"/>
        <v>0</v>
      </c>
      <c r="AE782" s="221">
        <f t="shared" si="761"/>
        <v>0</v>
      </c>
      <c r="AF782" s="221">
        <f t="shared" si="761"/>
        <v>0</v>
      </c>
      <c r="AG782" s="221">
        <f t="shared" si="761"/>
        <v>0</v>
      </c>
      <c r="AH782" s="221">
        <f t="shared" si="761"/>
        <v>0</v>
      </c>
      <c r="AI782" s="221">
        <f t="shared" si="761"/>
        <v>0</v>
      </c>
      <c r="AJ782" s="221">
        <f t="shared" si="761"/>
        <v>0</v>
      </c>
      <c r="AK782" s="221">
        <f t="shared" si="761"/>
        <v>0</v>
      </c>
      <c r="AL782" s="221">
        <f t="shared" si="761"/>
        <v>0</v>
      </c>
      <c r="AM782" s="221">
        <f t="shared" si="761"/>
        <v>0</v>
      </c>
      <c r="AN782" s="221">
        <f t="shared" si="761"/>
        <v>0</v>
      </c>
      <c r="AO782" s="221">
        <f t="shared" si="760"/>
        <v>0</v>
      </c>
      <c r="AP782" s="221">
        <f t="shared" si="760"/>
        <v>0</v>
      </c>
      <c r="AQ782" s="221">
        <f t="shared" si="760"/>
        <v>0</v>
      </c>
      <c r="AR782" s="221">
        <f t="shared" si="760"/>
        <v>0</v>
      </c>
      <c r="AS782" s="221">
        <f t="shared" si="760"/>
        <v>0</v>
      </c>
      <c r="AT782" s="221">
        <f t="shared" si="760"/>
        <v>0</v>
      </c>
      <c r="AU782" s="221"/>
      <c r="AV782" s="160">
        <f>AI782-AK782</f>
        <v>0</v>
      </c>
      <c r="AW782" s="221">
        <f>O781-AW781</f>
        <v>0</v>
      </c>
      <c r="AX782" s="221"/>
      <c r="AY782" s="221"/>
      <c r="AZ782" s="145">
        <f t="shared" si="724"/>
        <v>0</v>
      </c>
      <c r="BA782" s="145">
        <f t="shared" si="725"/>
        <v>0</v>
      </c>
      <c r="BB782" s="160"/>
      <c r="BC782" s="160"/>
    </row>
    <row r="783" spans="1:55" s="132" customFormat="1" ht="15.75">
      <c r="A783" s="240" t="s">
        <v>20</v>
      </c>
      <c r="B783" s="368" t="s">
        <v>924</v>
      </c>
      <c r="C783" s="369"/>
      <c r="D783" s="155">
        <v>2900</v>
      </c>
      <c r="E783" s="155">
        <v>2900</v>
      </c>
      <c r="F783" s="368"/>
      <c r="G783" s="368"/>
      <c r="H783" s="155">
        <f t="shared" si="727"/>
        <v>2900</v>
      </c>
      <c r="I783" s="180">
        <f t="shared" si="727"/>
        <v>2900</v>
      </c>
      <c r="J783" s="221">
        <f t="shared" si="727"/>
        <v>0</v>
      </c>
      <c r="K783" s="368"/>
      <c r="L783" s="368"/>
      <c r="M783" s="368"/>
      <c r="N783" s="157">
        <f>O783+P783</f>
        <v>2900</v>
      </c>
      <c r="O783" s="236">
        <v>2900</v>
      </c>
      <c r="P783" s="236"/>
      <c r="Q783" s="236"/>
      <c r="R783" s="236"/>
      <c r="S783" s="236">
        <f>Q783</f>
        <v>0</v>
      </c>
      <c r="T783" s="236"/>
      <c r="U783" s="236"/>
      <c r="V783" s="236"/>
      <c r="W783" s="236">
        <f>O783-Q783</f>
        <v>2900</v>
      </c>
      <c r="X783" s="236"/>
      <c r="Y783" s="236">
        <f>W783</f>
        <v>2900</v>
      </c>
      <c r="Z783" s="236"/>
      <c r="AA783" s="236"/>
      <c r="AB783" s="236"/>
      <c r="AC783" s="236">
        <f>I783-Q783-W783</f>
        <v>0</v>
      </c>
      <c r="AD783" s="236"/>
      <c r="AE783" s="236"/>
      <c r="AF783" s="236"/>
      <c r="AG783" s="236"/>
      <c r="AH783" s="236"/>
      <c r="AI783" s="358">
        <f>I783-Q783-W783-AC783</f>
        <v>0</v>
      </c>
      <c r="AJ783" s="358"/>
      <c r="AK783" s="358"/>
      <c r="AL783" s="236"/>
      <c r="AM783" s="236"/>
      <c r="AN783" s="236"/>
      <c r="AO783" s="236"/>
      <c r="AP783" s="236"/>
      <c r="AQ783" s="236"/>
      <c r="AR783" s="236"/>
      <c r="AS783" s="236"/>
      <c r="AT783" s="236"/>
      <c r="AU783" s="222"/>
      <c r="AV783" s="160">
        <f t="shared" ref="AV783:AV846" si="762">AI783-AK783</f>
        <v>0</v>
      </c>
      <c r="AW783" s="222"/>
      <c r="AX783" s="222"/>
      <c r="AY783" s="222"/>
      <c r="AZ783" s="145">
        <f t="shared" si="724"/>
        <v>0</v>
      </c>
      <c r="BA783" s="145">
        <f t="shared" si="725"/>
        <v>0</v>
      </c>
      <c r="BB783" s="131"/>
      <c r="BC783" s="131"/>
    </row>
    <row r="784" spans="1:55" s="161" customFormat="1" ht="15.75">
      <c r="A784" s="170" t="s">
        <v>674</v>
      </c>
      <c r="B784" s="370" t="s">
        <v>642</v>
      </c>
      <c r="C784" s="371"/>
      <c r="D784" s="199">
        <f>D785</f>
        <v>1863</v>
      </c>
      <c r="E784" s="199">
        <f>E785</f>
        <v>1863</v>
      </c>
      <c r="F784" s="370"/>
      <c r="G784" s="370"/>
      <c r="H784" s="171">
        <f t="shared" si="727"/>
        <v>1863</v>
      </c>
      <c r="I784" s="179">
        <f t="shared" si="727"/>
        <v>1863</v>
      </c>
      <c r="J784" s="221">
        <f t="shared" si="727"/>
        <v>0</v>
      </c>
      <c r="K784" s="370"/>
      <c r="L784" s="370"/>
      <c r="M784" s="370"/>
      <c r="N784" s="199">
        <f>N785</f>
        <v>1863</v>
      </c>
      <c r="O784" s="199">
        <f t="shared" ref="O784:AU784" si="763">O785</f>
        <v>1863</v>
      </c>
      <c r="P784" s="199">
        <f t="shared" si="763"/>
        <v>0</v>
      </c>
      <c r="Q784" s="199">
        <f>Q785</f>
        <v>0</v>
      </c>
      <c r="R784" s="199">
        <f t="shared" ref="R784:AT784" si="764">R785</f>
        <v>0</v>
      </c>
      <c r="S784" s="199">
        <f t="shared" si="764"/>
        <v>0</v>
      </c>
      <c r="T784" s="199">
        <f t="shared" si="764"/>
        <v>0</v>
      </c>
      <c r="U784" s="199">
        <f t="shared" si="764"/>
        <v>0</v>
      </c>
      <c r="V784" s="199">
        <f t="shared" si="764"/>
        <v>0</v>
      </c>
      <c r="W784" s="199">
        <f t="shared" si="764"/>
        <v>0</v>
      </c>
      <c r="X784" s="199">
        <f t="shared" si="764"/>
        <v>0</v>
      </c>
      <c r="Y784" s="199">
        <f t="shared" si="764"/>
        <v>0</v>
      </c>
      <c r="Z784" s="199">
        <f t="shared" si="764"/>
        <v>0</v>
      </c>
      <c r="AA784" s="199">
        <f t="shared" si="764"/>
        <v>0</v>
      </c>
      <c r="AB784" s="199">
        <f t="shared" si="764"/>
        <v>0</v>
      </c>
      <c r="AC784" s="199">
        <f t="shared" si="764"/>
        <v>1863</v>
      </c>
      <c r="AD784" s="199">
        <f t="shared" si="764"/>
        <v>0</v>
      </c>
      <c r="AE784" s="199">
        <f t="shared" si="764"/>
        <v>1863</v>
      </c>
      <c r="AF784" s="199">
        <f t="shared" si="764"/>
        <v>0</v>
      </c>
      <c r="AG784" s="199">
        <f t="shared" si="764"/>
        <v>0</v>
      </c>
      <c r="AH784" s="199">
        <f t="shared" si="764"/>
        <v>0</v>
      </c>
      <c r="AI784" s="199">
        <f t="shared" si="764"/>
        <v>0</v>
      </c>
      <c r="AJ784" s="199">
        <f t="shared" si="764"/>
        <v>0</v>
      </c>
      <c r="AK784" s="199">
        <f t="shared" si="764"/>
        <v>0</v>
      </c>
      <c r="AL784" s="199">
        <f t="shared" si="764"/>
        <v>0</v>
      </c>
      <c r="AM784" s="199">
        <f t="shared" si="764"/>
        <v>0</v>
      </c>
      <c r="AN784" s="199">
        <f t="shared" si="764"/>
        <v>0</v>
      </c>
      <c r="AO784" s="199">
        <f t="shared" si="764"/>
        <v>0</v>
      </c>
      <c r="AP784" s="199">
        <f t="shared" si="764"/>
        <v>0</v>
      </c>
      <c r="AQ784" s="199">
        <f t="shared" si="764"/>
        <v>0</v>
      </c>
      <c r="AR784" s="199">
        <f t="shared" si="764"/>
        <v>0</v>
      </c>
      <c r="AS784" s="199">
        <f t="shared" si="764"/>
        <v>0</v>
      </c>
      <c r="AT784" s="199">
        <f t="shared" si="764"/>
        <v>0</v>
      </c>
      <c r="AU784" s="199">
        <f t="shared" si="763"/>
        <v>0</v>
      </c>
      <c r="AV784" s="160">
        <f t="shared" si="762"/>
        <v>0</v>
      </c>
      <c r="AW784" s="242"/>
      <c r="AX784" s="242"/>
      <c r="AY784" s="242"/>
      <c r="AZ784" s="145">
        <f t="shared" si="724"/>
        <v>0</v>
      </c>
      <c r="BA784" s="145">
        <f t="shared" si="725"/>
        <v>0</v>
      </c>
      <c r="BB784" s="160"/>
      <c r="BC784" s="160"/>
    </row>
    <row r="785" spans="1:55" s="132" customFormat="1" ht="31.5">
      <c r="A785" s="240" t="s">
        <v>20</v>
      </c>
      <c r="B785" s="166" t="s">
        <v>925</v>
      </c>
      <c r="C785" s="155"/>
      <c r="D785" s="155">
        <v>1863</v>
      </c>
      <c r="E785" s="155">
        <v>1863</v>
      </c>
      <c r="F785" s="166"/>
      <c r="G785" s="166"/>
      <c r="H785" s="155">
        <f t="shared" si="727"/>
        <v>1863</v>
      </c>
      <c r="I785" s="180">
        <f t="shared" si="727"/>
        <v>1863</v>
      </c>
      <c r="J785" s="221">
        <f t="shared" si="727"/>
        <v>0</v>
      </c>
      <c r="K785" s="166"/>
      <c r="L785" s="166"/>
      <c r="M785" s="166"/>
      <c r="N785" s="157">
        <f>O785+P785</f>
        <v>1863</v>
      </c>
      <c r="O785" s="236">
        <f>1929-66</f>
        <v>1863</v>
      </c>
      <c r="P785" s="236"/>
      <c r="Q785" s="236"/>
      <c r="R785" s="236"/>
      <c r="S785" s="236"/>
      <c r="T785" s="236"/>
      <c r="U785" s="236"/>
      <c r="V785" s="236"/>
      <c r="W785" s="236"/>
      <c r="X785" s="236"/>
      <c r="Y785" s="236"/>
      <c r="Z785" s="236"/>
      <c r="AA785" s="236"/>
      <c r="AB785" s="236"/>
      <c r="AC785" s="236">
        <f>I785-Q785-W785</f>
        <v>1863</v>
      </c>
      <c r="AD785" s="236"/>
      <c r="AE785" s="236">
        <f>AC785</f>
        <v>1863</v>
      </c>
      <c r="AF785" s="236"/>
      <c r="AG785" s="236"/>
      <c r="AH785" s="236"/>
      <c r="AI785" s="358">
        <f>I785-Q785-W785-AC785</f>
        <v>0</v>
      </c>
      <c r="AJ785" s="358"/>
      <c r="AK785" s="358"/>
      <c r="AL785" s="236"/>
      <c r="AM785" s="236"/>
      <c r="AN785" s="236"/>
      <c r="AO785" s="236"/>
      <c r="AP785" s="236"/>
      <c r="AQ785" s="236"/>
      <c r="AR785" s="236"/>
      <c r="AS785" s="236"/>
      <c r="AT785" s="236"/>
      <c r="AU785" s="222"/>
      <c r="AV785" s="160">
        <f t="shared" si="762"/>
        <v>0</v>
      </c>
      <c r="AW785" s="222"/>
      <c r="AX785" s="222"/>
      <c r="AY785" s="222"/>
      <c r="AZ785" s="145">
        <f t="shared" si="724"/>
        <v>0</v>
      </c>
      <c r="BA785" s="145">
        <f t="shared" si="725"/>
        <v>0</v>
      </c>
      <c r="BB785" s="131"/>
      <c r="BC785" s="131"/>
    </row>
    <row r="786" spans="1:55" s="161" customFormat="1" ht="15.75">
      <c r="A786" s="170" t="s">
        <v>674</v>
      </c>
      <c r="B786" s="158" t="s">
        <v>643</v>
      </c>
      <c r="C786" s="171"/>
      <c r="D786" s="199">
        <f>D787</f>
        <v>2000</v>
      </c>
      <c r="E786" s="199">
        <f>E787</f>
        <v>2000</v>
      </c>
      <c r="F786" s="158"/>
      <c r="G786" s="158"/>
      <c r="H786" s="171">
        <f t="shared" si="727"/>
        <v>2000</v>
      </c>
      <c r="I786" s="179">
        <f t="shared" si="727"/>
        <v>2000</v>
      </c>
      <c r="J786" s="221">
        <f t="shared" si="727"/>
        <v>0</v>
      </c>
      <c r="K786" s="158"/>
      <c r="L786" s="158"/>
      <c r="M786" s="158"/>
      <c r="N786" s="199">
        <f>N787</f>
        <v>2000</v>
      </c>
      <c r="O786" s="199">
        <f t="shared" ref="O786:AT786" si="765">O787</f>
        <v>2000</v>
      </c>
      <c r="P786" s="199">
        <f t="shared" si="765"/>
        <v>0</v>
      </c>
      <c r="Q786" s="199">
        <f>Q787</f>
        <v>0</v>
      </c>
      <c r="R786" s="199">
        <f t="shared" si="765"/>
        <v>0</v>
      </c>
      <c r="S786" s="199">
        <f t="shared" si="765"/>
        <v>0</v>
      </c>
      <c r="T786" s="199">
        <f t="shared" si="765"/>
        <v>0</v>
      </c>
      <c r="U786" s="199">
        <f t="shared" si="765"/>
        <v>0</v>
      </c>
      <c r="V786" s="199">
        <f t="shared" si="765"/>
        <v>0</v>
      </c>
      <c r="W786" s="199">
        <f t="shared" si="765"/>
        <v>0</v>
      </c>
      <c r="X786" s="199">
        <f t="shared" si="765"/>
        <v>0</v>
      </c>
      <c r="Y786" s="199">
        <f t="shared" si="765"/>
        <v>0</v>
      </c>
      <c r="Z786" s="199">
        <f t="shared" si="765"/>
        <v>0</v>
      </c>
      <c r="AA786" s="199">
        <f t="shared" si="765"/>
        <v>0</v>
      </c>
      <c r="AB786" s="199">
        <f t="shared" si="765"/>
        <v>0</v>
      </c>
      <c r="AC786" s="199">
        <f t="shared" si="765"/>
        <v>2000</v>
      </c>
      <c r="AD786" s="199">
        <f t="shared" si="765"/>
        <v>0</v>
      </c>
      <c r="AE786" s="199">
        <f t="shared" si="765"/>
        <v>2000</v>
      </c>
      <c r="AF786" s="199">
        <f t="shared" si="765"/>
        <v>0</v>
      </c>
      <c r="AG786" s="199">
        <f t="shared" si="765"/>
        <v>0</v>
      </c>
      <c r="AH786" s="199">
        <f t="shared" si="765"/>
        <v>0</v>
      </c>
      <c r="AI786" s="199">
        <f t="shared" si="765"/>
        <v>0</v>
      </c>
      <c r="AJ786" s="199">
        <f t="shared" si="765"/>
        <v>0</v>
      </c>
      <c r="AK786" s="199">
        <f t="shared" si="765"/>
        <v>0</v>
      </c>
      <c r="AL786" s="199">
        <f t="shared" si="765"/>
        <v>0</v>
      </c>
      <c r="AM786" s="199">
        <f t="shared" si="765"/>
        <v>0</v>
      </c>
      <c r="AN786" s="199">
        <f t="shared" si="765"/>
        <v>0</v>
      </c>
      <c r="AO786" s="199">
        <f t="shared" si="765"/>
        <v>0</v>
      </c>
      <c r="AP786" s="199">
        <f t="shared" si="765"/>
        <v>0</v>
      </c>
      <c r="AQ786" s="199">
        <f t="shared" si="765"/>
        <v>0</v>
      </c>
      <c r="AR786" s="199">
        <f t="shared" si="765"/>
        <v>0</v>
      </c>
      <c r="AS786" s="199">
        <f t="shared" si="765"/>
        <v>0</v>
      </c>
      <c r="AT786" s="199">
        <f t="shared" si="765"/>
        <v>0</v>
      </c>
      <c r="AU786" s="242"/>
      <c r="AV786" s="160">
        <f t="shared" si="762"/>
        <v>0</v>
      </c>
      <c r="AW786" s="242"/>
      <c r="AX786" s="242"/>
      <c r="AY786" s="242"/>
      <c r="AZ786" s="145">
        <f t="shared" si="724"/>
        <v>0</v>
      </c>
      <c r="BA786" s="145">
        <f t="shared" si="725"/>
        <v>0</v>
      </c>
      <c r="BB786" s="160"/>
      <c r="BC786" s="160"/>
    </row>
    <row r="787" spans="1:55" s="161" customFormat="1" ht="15.75">
      <c r="A787" s="240" t="s">
        <v>20</v>
      </c>
      <c r="B787" s="166" t="s">
        <v>926</v>
      </c>
      <c r="C787" s="171"/>
      <c r="D787" s="155">
        <v>2000</v>
      </c>
      <c r="E787" s="155">
        <v>2000</v>
      </c>
      <c r="F787" s="158"/>
      <c r="G787" s="158"/>
      <c r="H787" s="155">
        <f t="shared" si="727"/>
        <v>2000</v>
      </c>
      <c r="I787" s="180">
        <f t="shared" si="727"/>
        <v>2000</v>
      </c>
      <c r="J787" s="221">
        <f t="shared" si="727"/>
        <v>0</v>
      </c>
      <c r="K787" s="158"/>
      <c r="L787" s="158"/>
      <c r="M787" s="158"/>
      <c r="N787" s="157">
        <f>O787+P787</f>
        <v>2000</v>
      </c>
      <c r="O787" s="236">
        <v>2000</v>
      </c>
      <c r="P787" s="221"/>
      <c r="Q787" s="221"/>
      <c r="R787" s="221"/>
      <c r="S787" s="221"/>
      <c r="T787" s="221"/>
      <c r="U787" s="221"/>
      <c r="V787" s="221"/>
      <c r="W787" s="236"/>
      <c r="X787" s="236"/>
      <c r="Y787" s="236"/>
      <c r="Z787" s="221"/>
      <c r="AA787" s="221"/>
      <c r="AB787" s="221"/>
      <c r="AC787" s="236">
        <f>I787-Q787-W787</f>
        <v>2000</v>
      </c>
      <c r="AD787" s="236"/>
      <c r="AE787" s="236">
        <f>AC787</f>
        <v>2000</v>
      </c>
      <c r="AF787" s="221"/>
      <c r="AG787" s="221"/>
      <c r="AH787" s="221"/>
      <c r="AI787" s="358">
        <f>I787-Q787-W787-AC787</f>
        <v>0</v>
      </c>
      <c r="AJ787" s="358"/>
      <c r="AK787" s="358"/>
      <c r="AL787" s="221"/>
      <c r="AM787" s="221"/>
      <c r="AN787" s="221"/>
      <c r="AO787" s="221"/>
      <c r="AP787" s="221"/>
      <c r="AQ787" s="221"/>
      <c r="AR787" s="221"/>
      <c r="AS787" s="221"/>
      <c r="AT787" s="221"/>
      <c r="AU787" s="242"/>
      <c r="AV787" s="160">
        <f t="shared" si="762"/>
        <v>0</v>
      </c>
      <c r="AW787" s="242"/>
      <c r="AX787" s="242"/>
      <c r="AY787" s="242"/>
      <c r="AZ787" s="145">
        <f t="shared" si="724"/>
        <v>0</v>
      </c>
      <c r="BA787" s="145">
        <f t="shared" si="725"/>
        <v>0</v>
      </c>
      <c r="BB787" s="160"/>
      <c r="BC787" s="160"/>
    </row>
    <row r="788" spans="1:55" s="161" customFormat="1" ht="15.75">
      <c r="A788" s="170" t="s">
        <v>674</v>
      </c>
      <c r="B788" s="158" t="s">
        <v>644</v>
      </c>
      <c r="C788" s="171"/>
      <c r="D788" s="199">
        <f>D789</f>
        <v>2000</v>
      </c>
      <c r="E788" s="199">
        <f>E789</f>
        <v>2000</v>
      </c>
      <c r="F788" s="158"/>
      <c r="G788" s="158"/>
      <c r="H788" s="171">
        <f t="shared" si="727"/>
        <v>2000</v>
      </c>
      <c r="I788" s="179">
        <f t="shared" si="727"/>
        <v>2000</v>
      </c>
      <c r="J788" s="221">
        <f t="shared" si="727"/>
        <v>0</v>
      </c>
      <c r="K788" s="158"/>
      <c r="L788" s="158"/>
      <c r="M788" s="158"/>
      <c r="N788" s="199">
        <f>N789</f>
        <v>2000</v>
      </c>
      <c r="O788" s="199">
        <f t="shared" ref="O788:AT788" si="766">O789</f>
        <v>2000</v>
      </c>
      <c r="P788" s="199">
        <f t="shared" si="766"/>
        <v>0</v>
      </c>
      <c r="Q788" s="199">
        <f t="shared" si="766"/>
        <v>0</v>
      </c>
      <c r="R788" s="199">
        <f t="shared" si="766"/>
        <v>0</v>
      </c>
      <c r="S788" s="199">
        <f t="shared" si="766"/>
        <v>0</v>
      </c>
      <c r="T788" s="199">
        <f t="shared" si="766"/>
        <v>0</v>
      </c>
      <c r="U788" s="199">
        <f t="shared" si="766"/>
        <v>0</v>
      </c>
      <c r="V788" s="199">
        <f t="shared" si="766"/>
        <v>0</v>
      </c>
      <c r="W788" s="199">
        <f t="shared" si="766"/>
        <v>0</v>
      </c>
      <c r="X788" s="199">
        <f t="shared" si="766"/>
        <v>0</v>
      </c>
      <c r="Y788" s="199">
        <f t="shared" si="766"/>
        <v>0</v>
      </c>
      <c r="Z788" s="199">
        <f t="shared" si="766"/>
        <v>0</v>
      </c>
      <c r="AA788" s="199">
        <f t="shared" si="766"/>
        <v>0</v>
      </c>
      <c r="AB788" s="199">
        <f t="shared" si="766"/>
        <v>0</v>
      </c>
      <c r="AC788" s="199">
        <f t="shared" si="766"/>
        <v>0</v>
      </c>
      <c r="AD788" s="199">
        <f t="shared" si="766"/>
        <v>0</v>
      </c>
      <c r="AE788" s="199">
        <f t="shared" si="766"/>
        <v>0</v>
      </c>
      <c r="AF788" s="199">
        <f t="shared" si="766"/>
        <v>0</v>
      </c>
      <c r="AG788" s="199">
        <f t="shared" si="766"/>
        <v>0</v>
      </c>
      <c r="AH788" s="199">
        <f t="shared" si="766"/>
        <v>0</v>
      </c>
      <c r="AI788" s="199">
        <f t="shared" si="766"/>
        <v>2000</v>
      </c>
      <c r="AJ788" s="199">
        <f t="shared" si="766"/>
        <v>0</v>
      </c>
      <c r="AK788" s="199">
        <f t="shared" si="766"/>
        <v>2000</v>
      </c>
      <c r="AL788" s="199">
        <f t="shared" si="766"/>
        <v>0</v>
      </c>
      <c r="AM788" s="199">
        <f t="shared" si="766"/>
        <v>0</v>
      </c>
      <c r="AN788" s="199">
        <f t="shared" si="766"/>
        <v>0</v>
      </c>
      <c r="AO788" s="199">
        <f t="shared" si="766"/>
        <v>0</v>
      </c>
      <c r="AP788" s="199">
        <f t="shared" si="766"/>
        <v>0</v>
      </c>
      <c r="AQ788" s="199">
        <f t="shared" si="766"/>
        <v>0</v>
      </c>
      <c r="AR788" s="199">
        <f t="shared" si="766"/>
        <v>0</v>
      </c>
      <c r="AS788" s="199">
        <f t="shared" si="766"/>
        <v>0</v>
      </c>
      <c r="AT788" s="199">
        <f t="shared" si="766"/>
        <v>0</v>
      </c>
      <c r="AU788" s="242"/>
      <c r="AV788" s="160">
        <f t="shared" si="762"/>
        <v>0</v>
      </c>
      <c r="AW788" s="242"/>
      <c r="AX788" s="242"/>
      <c r="AY788" s="242"/>
      <c r="AZ788" s="145">
        <f t="shared" si="724"/>
        <v>0</v>
      </c>
      <c r="BA788" s="145">
        <f t="shared" si="725"/>
        <v>0</v>
      </c>
      <c r="BB788" s="160"/>
      <c r="BC788" s="160"/>
    </row>
    <row r="789" spans="1:55" s="161" customFormat="1" ht="15.75">
      <c r="A789" s="240" t="s">
        <v>20</v>
      </c>
      <c r="B789" s="166" t="s">
        <v>927</v>
      </c>
      <c r="C789" s="171"/>
      <c r="D789" s="155">
        <v>2000</v>
      </c>
      <c r="E789" s="155">
        <v>2000</v>
      </c>
      <c r="F789" s="158"/>
      <c r="G789" s="158"/>
      <c r="H789" s="155">
        <f t="shared" si="727"/>
        <v>2000</v>
      </c>
      <c r="I789" s="180">
        <f t="shared" si="727"/>
        <v>2000</v>
      </c>
      <c r="J789" s="221">
        <f t="shared" si="727"/>
        <v>0</v>
      </c>
      <c r="K789" s="158"/>
      <c r="L789" s="158"/>
      <c r="M789" s="158"/>
      <c r="N789" s="157">
        <f>O789+P789</f>
        <v>2000</v>
      </c>
      <c r="O789" s="236">
        <v>2000</v>
      </c>
      <c r="P789" s="221"/>
      <c r="Q789" s="221"/>
      <c r="R789" s="221"/>
      <c r="S789" s="221"/>
      <c r="T789" s="221"/>
      <c r="U789" s="221"/>
      <c r="V789" s="221"/>
      <c r="W789" s="236"/>
      <c r="X789" s="236"/>
      <c r="Y789" s="236"/>
      <c r="Z789" s="221"/>
      <c r="AA789" s="221"/>
      <c r="AB789" s="221"/>
      <c r="AC789" s="236"/>
      <c r="AD789" s="236"/>
      <c r="AE789" s="236"/>
      <c r="AF789" s="221"/>
      <c r="AG789" s="221"/>
      <c r="AH789" s="221"/>
      <c r="AI789" s="358">
        <f>I789-Q789-W789-AC789</f>
        <v>2000</v>
      </c>
      <c r="AJ789" s="358"/>
      <c r="AK789" s="358">
        <f>AI789</f>
        <v>2000</v>
      </c>
      <c r="AL789" s="221"/>
      <c r="AM789" s="221"/>
      <c r="AN789" s="221"/>
      <c r="AO789" s="221"/>
      <c r="AP789" s="221"/>
      <c r="AQ789" s="221"/>
      <c r="AR789" s="221"/>
      <c r="AS789" s="221"/>
      <c r="AT789" s="221"/>
      <c r="AU789" s="242"/>
      <c r="AV789" s="160">
        <f t="shared" si="762"/>
        <v>0</v>
      </c>
      <c r="AW789" s="242"/>
      <c r="AX789" s="242"/>
      <c r="AY789" s="242"/>
      <c r="AZ789" s="145">
        <f t="shared" si="724"/>
        <v>0</v>
      </c>
      <c r="BA789" s="145">
        <f t="shared" si="725"/>
        <v>0</v>
      </c>
      <c r="BB789" s="160"/>
      <c r="BC789" s="160"/>
    </row>
    <row r="790" spans="1:55" s="161" customFormat="1" ht="15.75">
      <c r="A790" s="170" t="s">
        <v>796</v>
      </c>
      <c r="B790" s="158" t="s">
        <v>616</v>
      </c>
      <c r="C790" s="171"/>
      <c r="D790" s="171">
        <v>0</v>
      </c>
      <c r="E790" s="171">
        <v>0</v>
      </c>
      <c r="F790" s="158"/>
      <c r="G790" s="158"/>
      <c r="H790" s="171">
        <f t="shared" si="727"/>
        <v>0</v>
      </c>
      <c r="I790" s="179">
        <f t="shared" si="727"/>
        <v>0</v>
      </c>
      <c r="J790" s="221">
        <f t="shared" si="727"/>
        <v>0</v>
      </c>
      <c r="K790" s="158"/>
      <c r="L790" s="158"/>
      <c r="M790" s="158"/>
      <c r="N790" s="199"/>
      <c r="O790" s="221"/>
      <c r="P790" s="221"/>
      <c r="Q790" s="221"/>
      <c r="R790" s="221"/>
      <c r="S790" s="221"/>
      <c r="T790" s="221"/>
      <c r="U790" s="221"/>
      <c r="V790" s="221"/>
      <c r="W790" s="221"/>
      <c r="X790" s="221"/>
      <c r="Y790" s="221"/>
      <c r="Z790" s="221"/>
      <c r="AA790" s="221"/>
      <c r="AB790" s="221"/>
      <c r="AC790" s="221"/>
      <c r="AD790" s="221"/>
      <c r="AE790" s="221"/>
      <c r="AF790" s="221"/>
      <c r="AG790" s="221"/>
      <c r="AH790" s="221"/>
      <c r="AI790" s="363"/>
      <c r="AJ790" s="363"/>
      <c r="AK790" s="363"/>
      <c r="AL790" s="221"/>
      <c r="AM790" s="221"/>
      <c r="AN790" s="221"/>
      <c r="AO790" s="221"/>
      <c r="AP790" s="221"/>
      <c r="AQ790" s="221"/>
      <c r="AR790" s="221"/>
      <c r="AS790" s="221"/>
      <c r="AT790" s="221"/>
      <c r="AU790" s="242"/>
      <c r="AV790" s="160">
        <f t="shared" si="762"/>
        <v>0</v>
      </c>
      <c r="AW790" s="242"/>
      <c r="AX790" s="242"/>
      <c r="AY790" s="242"/>
      <c r="AZ790" s="145">
        <f t="shared" si="724"/>
        <v>0</v>
      </c>
      <c r="BA790" s="145">
        <f t="shared" si="725"/>
        <v>0</v>
      </c>
      <c r="BB790" s="160"/>
      <c r="BC790" s="160"/>
    </row>
    <row r="791" spans="1:55" s="161" customFormat="1" ht="15.75">
      <c r="A791" s="170" t="s">
        <v>615</v>
      </c>
      <c r="B791" s="158" t="s">
        <v>726</v>
      </c>
      <c r="C791" s="171"/>
      <c r="D791" s="171">
        <v>4253</v>
      </c>
      <c r="E791" s="171">
        <v>4253</v>
      </c>
      <c r="F791" s="158"/>
      <c r="G791" s="158"/>
      <c r="H791" s="171">
        <f t="shared" si="727"/>
        <v>4253</v>
      </c>
      <c r="I791" s="179">
        <f t="shared" si="727"/>
        <v>4253</v>
      </c>
      <c r="J791" s="221">
        <f t="shared" si="727"/>
        <v>0</v>
      </c>
      <c r="K791" s="158"/>
      <c r="L791" s="158"/>
      <c r="M791" s="158"/>
      <c r="N791" s="199">
        <v>4253</v>
      </c>
      <c r="O791" s="221">
        <v>4253</v>
      </c>
      <c r="P791" s="221"/>
      <c r="Q791" s="221"/>
      <c r="R791" s="221"/>
      <c r="S791" s="221"/>
      <c r="T791" s="221"/>
      <c r="U791" s="221"/>
      <c r="V791" s="221"/>
      <c r="W791" s="221">
        <v>2000</v>
      </c>
      <c r="X791" s="221"/>
      <c r="Y791" s="221">
        <f>W791</f>
        <v>2000</v>
      </c>
      <c r="Z791" s="221"/>
      <c r="AA791" s="221"/>
      <c r="AB791" s="221"/>
      <c r="AC791" s="221">
        <f>O791-Q791-W791</f>
        <v>2253</v>
      </c>
      <c r="AD791" s="221"/>
      <c r="AE791" s="221">
        <f>AC791</f>
        <v>2253</v>
      </c>
      <c r="AF791" s="221"/>
      <c r="AG791" s="221"/>
      <c r="AH791" s="221"/>
      <c r="AI791" s="363">
        <f>O791-W791-AC791</f>
        <v>0</v>
      </c>
      <c r="AJ791" s="363"/>
      <c r="AK791" s="363"/>
      <c r="AL791" s="221"/>
      <c r="AM791" s="221"/>
      <c r="AN791" s="221"/>
      <c r="AO791" s="221"/>
      <c r="AP791" s="221"/>
      <c r="AQ791" s="221"/>
      <c r="AR791" s="221"/>
      <c r="AS791" s="221"/>
      <c r="AT791" s="221"/>
      <c r="AU791" s="242"/>
      <c r="AV791" s="160">
        <f t="shared" si="762"/>
        <v>0</v>
      </c>
      <c r="AW791" s="242"/>
      <c r="AX791" s="242"/>
      <c r="AY791" s="242"/>
      <c r="AZ791" s="145">
        <f t="shared" si="724"/>
        <v>0</v>
      </c>
      <c r="BA791" s="145">
        <f t="shared" si="725"/>
        <v>0</v>
      </c>
      <c r="BB791" s="160"/>
      <c r="BC791" s="160"/>
    </row>
    <row r="792" spans="1:55" s="161" customFormat="1" ht="31.5">
      <c r="A792" s="170" t="s">
        <v>22</v>
      </c>
      <c r="B792" s="158" t="s">
        <v>727</v>
      </c>
      <c r="C792" s="171"/>
      <c r="D792" s="199">
        <f>D793+D794</f>
        <v>47702</v>
      </c>
      <c r="E792" s="199">
        <f>E793+E794</f>
        <v>47702</v>
      </c>
      <c r="F792" s="158"/>
      <c r="G792" s="158"/>
      <c r="H792" s="171">
        <f t="shared" si="727"/>
        <v>47702</v>
      </c>
      <c r="I792" s="179">
        <f t="shared" si="727"/>
        <v>47702</v>
      </c>
      <c r="J792" s="221">
        <f t="shared" si="727"/>
        <v>0</v>
      </c>
      <c r="K792" s="171">
        <f t="shared" ref="K792:M792" si="767">K793+K794</f>
        <v>47702</v>
      </c>
      <c r="L792" s="171">
        <f t="shared" si="767"/>
        <v>47702</v>
      </c>
      <c r="M792" s="158">
        <f t="shared" si="767"/>
        <v>0</v>
      </c>
      <c r="N792" s="199">
        <f>N793+N794</f>
        <v>0</v>
      </c>
      <c r="O792" s="221">
        <f t="shared" ref="O792:AU792" si="768">O793+O794</f>
        <v>0</v>
      </c>
      <c r="P792" s="221">
        <f t="shared" si="768"/>
        <v>0</v>
      </c>
      <c r="Q792" s="221">
        <f t="shared" si="768"/>
        <v>33391.399999999994</v>
      </c>
      <c r="R792" s="221">
        <f t="shared" si="768"/>
        <v>33391.399999999994</v>
      </c>
      <c r="S792" s="221">
        <f t="shared" si="768"/>
        <v>0</v>
      </c>
      <c r="T792" s="221">
        <f t="shared" si="768"/>
        <v>0</v>
      </c>
      <c r="U792" s="221">
        <f t="shared" si="768"/>
        <v>0</v>
      </c>
      <c r="V792" s="221">
        <f t="shared" si="768"/>
        <v>0</v>
      </c>
      <c r="W792" s="221">
        <f t="shared" si="768"/>
        <v>14310.600000000002</v>
      </c>
      <c r="X792" s="221">
        <f t="shared" si="768"/>
        <v>14310.600000000002</v>
      </c>
      <c r="Y792" s="221">
        <f t="shared" si="768"/>
        <v>0</v>
      </c>
      <c r="Z792" s="221">
        <f t="shared" si="768"/>
        <v>0</v>
      </c>
      <c r="AA792" s="221">
        <f t="shared" si="768"/>
        <v>0</v>
      </c>
      <c r="AB792" s="221">
        <f t="shared" si="768"/>
        <v>0</v>
      </c>
      <c r="AC792" s="221">
        <f t="shared" si="768"/>
        <v>0</v>
      </c>
      <c r="AD792" s="221">
        <f t="shared" si="768"/>
        <v>0</v>
      </c>
      <c r="AE792" s="221">
        <f t="shared" si="768"/>
        <v>0</v>
      </c>
      <c r="AF792" s="221">
        <f t="shared" si="768"/>
        <v>0</v>
      </c>
      <c r="AG792" s="221">
        <f t="shared" si="768"/>
        <v>0</v>
      </c>
      <c r="AH792" s="221">
        <f t="shared" si="768"/>
        <v>0</v>
      </c>
      <c r="AI792" s="221">
        <f t="shared" si="768"/>
        <v>0</v>
      </c>
      <c r="AJ792" s="221">
        <f t="shared" si="768"/>
        <v>0</v>
      </c>
      <c r="AK792" s="221">
        <f t="shared" si="768"/>
        <v>0</v>
      </c>
      <c r="AL792" s="221">
        <f t="shared" si="768"/>
        <v>0</v>
      </c>
      <c r="AM792" s="221">
        <f t="shared" si="768"/>
        <v>0</v>
      </c>
      <c r="AN792" s="221">
        <f t="shared" si="768"/>
        <v>0</v>
      </c>
      <c r="AO792" s="221">
        <f t="shared" si="768"/>
        <v>0</v>
      </c>
      <c r="AP792" s="221">
        <f t="shared" si="768"/>
        <v>0</v>
      </c>
      <c r="AQ792" s="221">
        <f t="shared" si="768"/>
        <v>0</v>
      </c>
      <c r="AR792" s="221">
        <f t="shared" si="768"/>
        <v>0</v>
      </c>
      <c r="AS792" s="221">
        <f t="shared" si="768"/>
        <v>0</v>
      </c>
      <c r="AT792" s="221">
        <f t="shared" si="768"/>
        <v>0</v>
      </c>
      <c r="AU792" s="242">
        <f t="shared" si="768"/>
        <v>0</v>
      </c>
      <c r="AV792" s="160">
        <f t="shared" si="762"/>
        <v>0</v>
      </c>
      <c r="AW792" s="242"/>
      <c r="AX792" s="242"/>
      <c r="AY792" s="242"/>
      <c r="AZ792" s="145">
        <f t="shared" si="724"/>
        <v>0</v>
      </c>
      <c r="BA792" s="145">
        <f t="shared" si="725"/>
        <v>3.637978807091713E-12</v>
      </c>
      <c r="BB792" s="160"/>
      <c r="BC792" s="160"/>
    </row>
    <row r="793" spans="1:55" s="132" customFormat="1" ht="15.75">
      <c r="A793" s="170" t="s">
        <v>779</v>
      </c>
      <c r="B793" s="158" t="s">
        <v>780</v>
      </c>
      <c r="C793" s="171"/>
      <c r="D793" s="171">
        <v>0</v>
      </c>
      <c r="E793" s="171">
        <v>0</v>
      </c>
      <c r="F793" s="158"/>
      <c r="G793" s="158"/>
      <c r="H793" s="155">
        <f t="shared" si="727"/>
        <v>0</v>
      </c>
      <c r="I793" s="180">
        <f t="shared" si="727"/>
        <v>0</v>
      </c>
      <c r="J793" s="221">
        <f t="shared" si="727"/>
        <v>0</v>
      </c>
      <c r="K793" s="171"/>
      <c r="L793" s="171"/>
      <c r="M793" s="158"/>
      <c r="N793" s="236"/>
      <c r="O793" s="236"/>
      <c r="P793" s="236"/>
      <c r="Q793" s="236"/>
      <c r="R793" s="236"/>
      <c r="S793" s="236"/>
      <c r="T793" s="236"/>
      <c r="U793" s="236"/>
      <c r="V793" s="236"/>
      <c r="W793" s="236"/>
      <c r="X793" s="236"/>
      <c r="Y793" s="236"/>
      <c r="Z793" s="236"/>
      <c r="AA793" s="236"/>
      <c r="AB793" s="236"/>
      <c r="AC793" s="236">
        <f>O793-Q793-W793</f>
        <v>0</v>
      </c>
      <c r="AD793" s="236"/>
      <c r="AE793" s="236"/>
      <c r="AF793" s="236"/>
      <c r="AG793" s="236"/>
      <c r="AH793" s="236"/>
      <c r="AI793" s="236">
        <f>O793-W793-AC793</f>
        <v>0</v>
      </c>
      <c r="AJ793" s="236"/>
      <c r="AK793" s="236"/>
      <c r="AL793" s="236"/>
      <c r="AM793" s="236"/>
      <c r="AN793" s="236"/>
      <c r="AO793" s="236"/>
      <c r="AP793" s="236"/>
      <c r="AQ793" s="236"/>
      <c r="AR793" s="236"/>
      <c r="AS793" s="236"/>
      <c r="AT793" s="236"/>
      <c r="AU793" s="222"/>
      <c r="AV793" s="160">
        <f t="shared" si="762"/>
        <v>0</v>
      </c>
      <c r="AW793" s="222"/>
      <c r="AX793" s="222"/>
      <c r="AY793" s="222"/>
      <c r="AZ793" s="145">
        <f t="shared" si="724"/>
        <v>0</v>
      </c>
      <c r="BA793" s="145">
        <f t="shared" si="725"/>
        <v>0</v>
      </c>
      <c r="BB793" s="131"/>
      <c r="BC793" s="131"/>
    </row>
    <row r="794" spans="1:55" s="161" customFormat="1" ht="31.5">
      <c r="A794" s="170" t="s">
        <v>781</v>
      </c>
      <c r="B794" s="158" t="s">
        <v>928</v>
      </c>
      <c r="C794" s="171"/>
      <c r="D794" s="199">
        <f>D795+D796</f>
        <v>47702</v>
      </c>
      <c r="E794" s="199">
        <f>E795+E796</f>
        <v>47702</v>
      </c>
      <c r="F794" s="158"/>
      <c r="G794" s="158"/>
      <c r="H794" s="171">
        <f t="shared" si="727"/>
        <v>47702</v>
      </c>
      <c r="I794" s="179">
        <f t="shared" si="727"/>
        <v>47702</v>
      </c>
      <c r="J794" s="221">
        <f t="shared" si="727"/>
        <v>0</v>
      </c>
      <c r="K794" s="171">
        <f t="shared" ref="K794:M794" si="769">K795+K796</f>
        <v>47702</v>
      </c>
      <c r="L794" s="171">
        <f t="shared" si="769"/>
        <v>47702</v>
      </c>
      <c r="M794" s="158">
        <f t="shared" si="769"/>
        <v>0</v>
      </c>
      <c r="N794" s="199">
        <f>N795+N796</f>
        <v>0</v>
      </c>
      <c r="O794" s="221">
        <f t="shared" ref="O794:AN794" si="770">O795+O796</f>
        <v>0</v>
      </c>
      <c r="P794" s="221">
        <f t="shared" si="770"/>
        <v>0</v>
      </c>
      <c r="Q794" s="221">
        <f t="shared" si="770"/>
        <v>33391.399999999994</v>
      </c>
      <c r="R794" s="221">
        <f t="shared" si="770"/>
        <v>33391.399999999994</v>
      </c>
      <c r="S794" s="221">
        <f t="shared" si="770"/>
        <v>0</v>
      </c>
      <c r="T794" s="221">
        <f t="shared" si="770"/>
        <v>0</v>
      </c>
      <c r="U794" s="221">
        <f t="shared" si="770"/>
        <v>0</v>
      </c>
      <c r="V794" s="221">
        <f t="shared" si="770"/>
        <v>0</v>
      </c>
      <c r="W794" s="221">
        <f t="shared" si="770"/>
        <v>14310.600000000002</v>
      </c>
      <c r="X794" s="221">
        <f t="shared" si="770"/>
        <v>14310.600000000002</v>
      </c>
      <c r="Y794" s="221">
        <f t="shared" si="770"/>
        <v>0</v>
      </c>
      <c r="Z794" s="221">
        <f t="shared" si="770"/>
        <v>0</v>
      </c>
      <c r="AA794" s="221">
        <f t="shared" si="770"/>
        <v>0</v>
      </c>
      <c r="AB794" s="221">
        <f t="shared" si="770"/>
        <v>0</v>
      </c>
      <c r="AC794" s="221">
        <f t="shared" si="770"/>
        <v>0</v>
      </c>
      <c r="AD794" s="221">
        <f t="shared" si="770"/>
        <v>0</v>
      </c>
      <c r="AE794" s="221">
        <f t="shared" si="770"/>
        <v>0</v>
      </c>
      <c r="AF794" s="221">
        <f t="shared" si="770"/>
        <v>0</v>
      </c>
      <c r="AG794" s="221">
        <f t="shared" si="770"/>
        <v>0</v>
      </c>
      <c r="AH794" s="221">
        <f t="shared" si="770"/>
        <v>0</v>
      </c>
      <c r="AI794" s="221">
        <f t="shared" si="770"/>
        <v>0</v>
      </c>
      <c r="AJ794" s="221">
        <f t="shared" si="770"/>
        <v>0</v>
      </c>
      <c r="AK794" s="221">
        <f t="shared" si="770"/>
        <v>0</v>
      </c>
      <c r="AL794" s="221">
        <f t="shared" si="770"/>
        <v>0</v>
      </c>
      <c r="AM794" s="221">
        <f t="shared" si="770"/>
        <v>0</v>
      </c>
      <c r="AN794" s="221">
        <f t="shared" si="770"/>
        <v>0</v>
      </c>
      <c r="AO794" s="221">
        <f t="shared" ref="AO794:AT794" si="771">SUM(AO797:AO799)</f>
        <v>0</v>
      </c>
      <c r="AP794" s="221">
        <f t="shared" si="771"/>
        <v>0</v>
      </c>
      <c r="AQ794" s="221">
        <f t="shared" si="771"/>
        <v>0</v>
      </c>
      <c r="AR794" s="221">
        <f t="shared" si="771"/>
        <v>0</v>
      </c>
      <c r="AS794" s="221">
        <f t="shared" si="771"/>
        <v>0</v>
      </c>
      <c r="AT794" s="221">
        <f t="shared" si="771"/>
        <v>0</v>
      </c>
      <c r="AU794" s="242"/>
      <c r="AV794" s="160">
        <f t="shared" si="762"/>
        <v>0</v>
      </c>
      <c r="AW794" s="242"/>
      <c r="AX794" s="242"/>
      <c r="AY794" s="242"/>
      <c r="AZ794" s="145">
        <f t="shared" si="724"/>
        <v>0</v>
      </c>
      <c r="BA794" s="145">
        <f t="shared" si="725"/>
        <v>3.637978807091713E-12</v>
      </c>
      <c r="BB794" s="160"/>
      <c r="BC794" s="160"/>
    </row>
    <row r="795" spans="1:55" s="132" customFormat="1" ht="31.5">
      <c r="A795" s="170" t="s">
        <v>612</v>
      </c>
      <c r="B795" s="158" t="s">
        <v>923</v>
      </c>
      <c r="C795" s="171"/>
      <c r="D795" s="171">
        <v>0</v>
      </c>
      <c r="E795" s="171">
        <v>0</v>
      </c>
      <c r="F795" s="158"/>
      <c r="G795" s="158"/>
      <c r="H795" s="155">
        <f t="shared" si="727"/>
        <v>0</v>
      </c>
      <c r="I795" s="180">
        <f t="shared" si="727"/>
        <v>0</v>
      </c>
      <c r="J795" s="221">
        <f t="shared" si="727"/>
        <v>0</v>
      </c>
      <c r="K795" s="158"/>
      <c r="L795" s="158"/>
      <c r="M795" s="158"/>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c r="AS795" s="221"/>
      <c r="AT795" s="221"/>
      <c r="AU795" s="222"/>
      <c r="AV795" s="160">
        <f t="shared" si="762"/>
        <v>0</v>
      </c>
      <c r="AW795" s="222"/>
      <c r="AX795" s="222"/>
      <c r="AY795" s="222"/>
      <c r="AZ795" s="145">
        <f t="shared" si="724"/>
        <v>0</v>
      </c>
      <c r="BA795" s="145">
        <f t="shared" si="725"/>
        <v>0</v>
      </c>
      <c r="BB795" s="131"/>
      <c r="BC795" s="131"/>
    </row>
    <row r="796" spans="1:55" s="161" customFormat="1" ht="15.75">
      <c r="A796" s="170" t="s">
        <v>615</v>
      </c>
      <c r="B796" s="158" t="s">
        <v>616</v>
      </c>
      <c r="C796" s="171"/>
      <c r="D796" s="199">
        <f>SUM(D797:D799)</f>
        <v>47702</v>
      </c>
      <c r="E796" s="199">
        <f>SUM(E797:E799)</f>
        <v>47702</v>
      </c>
      <c r="F796" s="158"/>
      <c r="G796" s="158"/>
      <c r="H796" s="171">
        <f t="shared" si="727"/>
        <v>47702</v>
      </c>
      <c r="I796" s="179">
        <f>L796+O796</f>
        <v>47702</v>
      </c>
      <c r="J796" s="221">
        <f t="shared" si="727"/>
        <v>0</v>
      </c>
      <c r="K796" s="171">
        <f>SUM(K797:K799)</f>
        <v>47702</v>
      </c>
      <c r="L796" s="171">
        <f t="shared" ref="L796:M796" si="772">SUM(L797:L799)</f>
        <v>47702</v>
      </c>
      <c r="M796" s="158">
        <f t="shared" si="772"/>
        <v>0</v>
      </c>
      <c r="N796" s="199">
        <f>SUM(N797:N799)</f>
        <v>0</v>
      </c>
      <c r="O796" s="221">
        <f t="shared" ref="O796:AT796" si="773">SUM(O797:O799)</f>
        <v>0</v>
      </c>
      <c r="P796" s="221">
        <f t="shared" si="773"/>
        <v>0</v>
      </c>
      <c r="Q796" s="221">
        <f>SUM(Q797:Q799)</f>
        <v>33391.399999999994</v>
      </c>
      <c r="R796" s="221">
        <f t="shared" ref="R796:AN796" si="774">SUM(R797:R799)</f>
        <v>33391.399999999994</v>
      </c>
      <c r="S796" s="221">
        <f t="shared" si="774"/>
        <v>0</v>
      </c>
      <c r="T796" s="221">
        <f t="shared" si="774"/>
        <v>0</v>
      </c>
      <c r="U796" s="221">
        <f t="shared" si="774"/>
        <v>0</v>
      </c>
      <c r="V796" s="221">
        <f t="shared" si="774"/>
        <v>0</v>
      </c>
      <c r="W796" s="221">
        <f t="shared" si="774"/>
        <v>14310.600000000002</v>
      </c>
      <c r="X796" s="221">
        <f>SUM(X797:X799)</f>
        <v>14310.600000000002</v>
      </c>
      <c r="Y796" s="221">
        <f t="shared" si="774"/>
        <v>0</v>
      </c>
      <c r="Z796" s="221">
        <f t="shared" si="774"/>
        <v>0</v>
      </c>
      <c r="AA796" s="221">
        <f t="shared" si="774"/>
        <v>0</v>
      </c>
      <c r="AB796" s="221">
        <f t="shared" si="774"/>
        <v>0</v>
      </c>
      <c r="AC796" s="221">
        <f t="shared" si="774"/>
        <v>0</v>
      </c>
      <c r="AD796" s="221">
        <f t="shared" si="774"/>
        <v>0</v>
      </c>
      <c r="AE796" s="221">
        <f t="shared" si="774"/>
        <v>0</v>
      </c>
      <c r="AF796" s="221">
        <f t="shared" si="774"/>
        <v>0</v>
      </c>
      <c r="AG796" s="221">
        <f t="shared" si="774"/>
        <v>0</v>
      </c>
      <c r="AH796" s="221">
        <f t="shared" si="774"/>
        <v>0</v>
      </c>
      <c r="AI796" s="221">
        <f t="shared" si="774"/>
        <v>0</v>
      </c>
      <c r="AJ796" s="221">
        <f t="shared" si="774"/>
        <v>0</v>
      </c>
      <c r="AK796" s="221">
        <f t="shared" si="774"/>
        <v>0</v>
      </c>
      <c r="AL796" s="221">
        <f t="shared" si="774"/>
        <v>0</v>
      </c>
      <c r="AM796" s="221">
        <f t="shared" si="774"/>
        <v>0</v>
      </c>
      <c r="AN796" s="221">
        <f t="shared" si="774"/>
        <v>0</v>
      </c>
      <c r="AO796" s="221">
        <f t="shared" si="773"/>
        <v>0</v>
      </c>
      <c r="AP796" s="221">
        <f t="shared" si="773"/>
        <v>0</v>
      </c>
      <c r="AQ796" s="221">
        <f t="shared" si="773"/>
        <v>0</v>
      </c>
      <c r="AR796" s="221">
        <f t="shared" si="773"/>
        <v>0</v>
      </c>
      <c r="AS796" s="221">
        <f t="shared" si="773"/>
        <v>0</v>
      </c>
      <c r="AT796" s="221">
        <f t="shared" si="773"/>
        <v>0</v>
      </c>
      <c r="AU796" s="242"/>
      <c r="AV796" s="160">
        <f t="shared" si="762"/>
        <v>0</v>
      </c>
      <c r="AW796" s="242"/>
      <c r="AX796" s="242"/>
      <c r="AY796" s="242"/>
      <c r="AZ796" s="145">
        <f t="shared" si="724"/>
        <v>0</v>
      </c>
      <c r="BA796" s="145">
        <f t="shared" si="725"/>
        <v>3.637978807091713E-12</v>
      </c>
      <c r="BB796" s="160"/>
      <c r="BC796" s="160"/>
    </row>
    <row r="797" spans="1:55" s="218" customFormat="1" ht="31.5">
      <c r="A797" s="372">
        <v>1</v>
      </c>
      <c r="B797" s="311" t="s">
        <v>929</v>
      </c>
      <c r="C797" s="373"/>
      <c r="D797" s="217">
        <v>27702</v>
      </c>
      <c r="E797" s="217">
        <v>27702</v>
      </c>
      <c r="F797" s="311"/>
      <c r="G797" s="311"/>
      <c r="H797" s="217">
        <f t="shared" si="727"/>
        <v>27702</v>
      </c>
      <c r="I797" s="276">
        <f>L797+O797</f>
        <v>27702</v>
      </c>
      <c r="J797" s="275">
        <f t="shared" si="727"/>
        <v>0</v>
      </c>
      <c r="K797" s="374">
        <f>L797+M797</f>
        <v>27702</v>
      </c>
      <c r="L797" s="374">
        <f>17672+10030</f>
        <v>27702</v>
      </c>
      <c r="M797" s="311"/>
      <c r="N797" s="374"/>
      <c r="O797" s="374"/>
      <c r="P797" s="374"/>
      <c r="Q797" s="230">
        <f>70%*I797</f>
        <v>19391.399999999998</v>
      </c>
      <c r="R797" s="230">
        <f>Q797</f>
        <v>19391.399999999998</v>
      </c>
      <c r="S797" s="230"/>
      <c r="T797" s="230"/>
      <c r="U797" s="230"/>
      <c r="V797" s="230"/>
      <c r="W797" s="230">
        <f>I797-Q797</f>
        <v>8310.6000000000022</v>
      </c>
      <c r="X797" s="230">
        <f>W797</f>
        <v>8310.6000000000022</v>
      </c>
      <c r="Y797" s="230"/>
      <c r="Z797" s="230"/>
      <c r="AA797" s="230"/>
      <c r="AB797" s="230"/>
      <c r="AC797" s="230">
        <f>I797-Q797-W797</f>
        <v>0</v>
      </c>
      <c r="AD797" s="230"/>
      <c r="AE797" s="230"/>
      <c r="AF797" s="230"/>
      <c r="AG797" s="230"/>
      <c r="AH797" s="230"/>
      <c r="AI797" s="375">
        <f>I797-Q797-W797-AC797</f>
        <v>0</v>
      </c>
      <c r="AJ797" s="375"/>
      <c r="AK797" s="375"/>
      <c r="AL797" s="230"/>
      <c r="AM797" s="230"/>
      <c r="AN797" s="230"/>
      <c r="AO797" s="230"/>
      <c r="AP797" s="230"/>
      <c r="AQ797" s="230"/>
      <c r="AR797" s="230"/>
      <c r="AS797" s="230"/>
      <c r="AT797" s="230"/>
      <c r="AU797" s="219"/>
      <c r="AV797" s="376">
        <f t="shared" si="762"/>
        <v>0</v>
      </c>
      <c r="AW797" s="219"/>
      <c r="AX797" s="219"/>
      <c r="AY797" s="219"/>
      <c r="AZ797" s="220">
        <f t="shared" si="724"/>
        <v>0</v>
      </c>
      <c r="BA797" s="220">
        <f t="shared" si="725"/>
        <v>0</v>
      </c>
    </row>
    <row r="798" spans="1:55" s="218" customFormat="1" ht="31.5">
      <c r="A798" s="372">
        <v>2</v>
      </c>
      <c r="B798" s="311" t="s">
        <v>930</v>
      </c>
      <c r="C798" s="373"/>
      <c r="D798" s="217">
        <v>20000</v>
      </c>
      <c r="E798" s="217">
        <v>20000</v>
      </c>
      <c r="F798" s="311"/>
      <c r="G798" s="311"/>
      <c r="H798" s="217">
        <f t="shared" si="727"/>
        <v>20000</v>
      </c>
      <c r="I798" s="276">
        <f t="shared" si="727"/>
        <v>20000</v>
      </c>
      <c r="J798" s="275">
        <f t="shared" si="727"/>
        <v>0</v>
      </c>
      <c r="K798" s="224">
        <f>L798+M798</f>
        <v>20000</v>
      </c>
      <c r="L798" s="374">
        <v>20000</v>
      </c>
      <c r="M798" s="311"/>
      <c r="N798" s="224"/>
      <c r="O798" s="374"/>
      <c r="P798" s="374"/>
      <c r="Q798" s="230">
        <f>70%*I798</f>
        <v>14000</v>
      </c>
      <c r="R798" s="230">
        <f>Q798</f>
        <v>14000</v>
      </c>
      <c r="S798" s="230"/>
      <c r="T798" s="230"/>
      <c r="U798" s="230"/>
      <c r="V798" s="230"/>
      <c r="W798" s="230">
        <f>I798-Q798</f>
        <v>6000</v>
      </c>
      <c r="X798" s="230">
        <f>W798</f>
        <v>6000</v>
      </c>
      <c r="Y798" s="230"/>
      <c r="Z798" s="230"/>
      <c r="AA798" s="230"/>
      <c r="AB798" s="230"/>
      <c r="AC798" s="230">
        <f t="shared" ref="AC798:AC799" si="775">I798-Q798-W798</f>
        <v>0</v>
      </c>
      <c r="AD798" s="230"/>
      <c r="AE798" s="230"/>
      <c r="AF798" s="230"/>
      <c r="AG798" s="230"/>
      <c r="AH798" s="230"/>
      <c r="AI798" s="375">
        <f t="shared" ref="AI798:AI799" si="776">I798-Q798-W798-AC798</f>
        <v>0</v>
      </c>
      <c r="AJ798" s="375"/>
      <c r="AK798" s="375"/>
      <c r="AL798" s="230"/>
      <c r="AM798" s="230"/>
      <c r="AN798" s="230"/>
      <c r="AO798" s="230"/>
      <c r="AP798" s="230"/>
      <c r="AQ798" s="230"/>
      <c r="AR798" s="230"/>
      <c r="AS798" s="230"/>
      <c r="AT798" s="230"/>
      <c r="AU798" s="219"/>
      <c r="AV798" s="376">
        <f t="shared" si="762"/>
        <v>0</v>
      </c>
      <c r="AW798" s="219"/>
      <c r="AX798" s="219"/>
      <c r="AY798" s="219"/>
      <c r="AZ798" s="220">
        <f t="shared" si="724"/>
        <v>0</v>
      </c>
      <c r="BA798" s="220">
        <f t="shared" si="725"/>
        <v>0</v>
      </c>
    </row>
    <row r="799" spans="1:55" s="132" customFormat="1" ht="31.5">
      <c r="A799" s="245">
        <v>3</v>
      </c>
      <c r="B799" s="292" t="s">
        <v>931</v>
      </c>
      <c r="C799" s="287"/>
      <c r="D799" s="155"/>
      <c r="E799" s="155"/>
      <c r="F799" s="292"/>
      <c r="G799" s="292"/>
      <c r="H799" s="155">
        <f t="shared" si="727"/>
        <v>0</v>
      </c>
      <c r="I799" s="180">
        <f t="shared" si="727"/>
        <v>0</v>
      </c>
      <c r="J799" s="221">
        <f t="shared" si="727"/>
        <v>0</v>
      </c>
      <c r="K799" s="377"/>
      <c r="L799" s="377"/>
      <c r="M799" s="292"/>
      <c r="N799" s="377"/>
      <c r="O799" s="377"/>
      <c r="P799" s="377"/>
      <c r="Q799" s="236"/>
      <c r="R799" s="236"/>
      <c r="S799" s="236"/>
      <c r="T799" s="236"/>
      <c r="U799" s="236"/>
      <c r="V799" s="236"/>
      <c r="W799" s="236">
        <f>I799-Q799</f>
        <v>0</v>
      </c>
      <c r="X799" s="236">
        <f>W799</f>
        <v>0</v>
      </c>
      <c r="Y799" s="236"/>
      <c r="Z799" s="236"/>
      <c r="AA799" s="236"/>
      <c r="AB799" s="236"/>
      <c r="AC799" s="236">
        <f t="shared" si="775"/>
        <v>0</v>
      </c>
      <c r="AD799" s="236"/>
      <c r="AE799" s="236"/>
      <c r="AF799" s="236"/>
      <c r="AG799" s="236"/>
      <c r="AH799" s="236"/>
      <c r="AI799" s="358">
        <f t="shared" si="776"/>
        <v>0</v>
      </c>
      <c r="AJ799" s="358"/>
      <c r="AK799" s="358"/>
      <c r="AL799" s="236"/>
      <c r="AM799" s="236"/>
      <c r="AN799" s="236"/>
      <c r="AO799" s="236"/>
      <c r="AP799" s="236"/>
      <c r="AQ799" s="236"/>
      <c r="AR799" s="236"/>
      <c r="AS799" s="236"/>
      <c r="AT799" s="236"/>
      <c r="AU799" s="222"/>
      <c r="AV799" s="160">
        <f t="shared" si="762"/>
        <v>0</v>
      </c>
      <c r="AW799" s="222"/>
      <c r="AX799" s="222"/>
      <c r="AY799" s="222"/>
      <c r="AZ799" s="160">
        <f t="shared" si="724"/>
        <v>0</v>
      </c>
      <c r="BA799" s="160">
        <f t="shared" si="725"/>
        <v>0</v>
      </c>
      <c r="BB799" s="131"/>
      <c r="BC799" s="131"/>
    </row>
    <row r="800" spans="1:55" s="257" customFormat="1" ht="63">
      <c r="A800" s="250" t="s">
        <v>39</v>
      </c>
      <c r="B800" s="251" t="s">
        <v>679</v>
      </c>
      <c r="C800" s="252"/>
      <c r="D800" s="253">
        <f>D801+D834+D845+D846</f>
        <v>240715</v>
      </c>
      <c r="E800" s="253">
        <f>E801+E834+E845+E846</f>
        <v>240715</v>
      </c>
      <c r="F800" s="251"/>
      <c r="G800" s="251"/>
      <c r="H800" s="252">
        <f t="shared" si="727"/>
        <v>240715</v>
      </c>
      <c r="I800" s="254">
        <f t="shared" si="727"/>
        <v>240715</v>
      </c>
      <c r="J800" s="250">
        <f t="shared" si="727"/>
        <v>0</v>
      </c>
      <c r="K800" s="253">
        <f t="shared" ref="K800:AT800" si="777">K801+K834+K845+K846</f>
        <v>92500</v>
      </c>
      <c r="L800" s="253">
        <f t="shared" si="777"/>
        <v>92500</v>
      </c>
      <c r="M800" s="253">
        <f t="shared" si="777"/>
        <v>0</v>
      </c>
      <c r="N800" s="253">
        <f t="shared" si="777"/>
        <v>148215</v>
      </c>
      <c r="O800" s="253">
        <f t="shared" si="777"/>
        <v>148215</v>
      </c>
      <c r="P800" s="253">
        <f t="shared" si="777"/>
        <v>0</v>
      </c>
      <c r="Q800" s="253">
        <f t="shared" si="777"/>
        <v>57502</v>
      </c>
      <c r="R800" s="253">
        <f t="shared" si="777"/>
        <v>57502</v>
      </c>
      <c r="S800" s="253">
        <f t="shared" si="777"/>
        <v>0</v>
      </c>
      <c r="T800" s="253">
        <f t="shared" si="777"/>
        <v>0</v>
      </c>
      <c r="U800" s="253">
        <f t="shared" si="777"/>
        <v>0</v>
      </c>
      <c r="V800" s="253">
        <f t="shared" si="777"/>
        <v>0</v>
      </c>
      <c r="W800" s="253">
        <f t="shared" si="777"/>
        <v>60998</v>
      </c>
      <c r="X800" s="253">
        <f t="shared" si="777"/>
        <v>27998</v>
      </c>
      <c r="Y800" s="253">
        <f t="shared" si="777"/>
        <v>33000</v>
      </c>
      <c r="Z800" s="253">
        <f t="shared" si="777"/>
        <v>0</v>
      </c>
      <c r="AA800" s="253">
        <f t="shared" si="777"/>
        <v>0</v>
      </c>
      <c r="AB800" s="253">
        <f t="shared" si="777"/>
        <v>0</v>
      </c>
      <c r="AC800" s="253">
        <f t="shared" si="777"/>
        <v>68955</v>
      </c>
      <c r="AD800" s="253">
        <f t="shared" si="777"/>
        <v>7000</v>
      </c>
      <c r="AE800" s="253">
        <f t="shared" si="777"/>
        <v>61955</v>
      </c>
      <c r="AF800" s="253">
        <f t="shared" si="777"/>
        <v>0</v>
      </c>
      <c r="AG800" s="253">
        <f t="shared" si="777"/>
        <v>0</v>
      </c>
      <c r="AH800" s="253">
        <f t="shared" si="777"/>
        <v>0</v>
      </c>
      <c r="AI800" s="253">
        <f t="shared" si="777"/>
        <v>53260</v>
      </c>
      <c r="AJ800" s="253">
        <f t="shared" si="777"/>
        <v>0</v>
      </c>
      <c r="AK800" s="253">
        <f t="shared" si="777"/>
        <v>53260</v>
      </c>
      <c r="AL800" s="253">
        <f t="shared" si="777"/>
        <v>0</v>
      </c>
      <c r="AM800" s="253">
        <f t="shared" si="777"/>
        <v>0</v>
      </c>
      <c r="AN800" s="253">
        <f t="shared" si="777"/>
        <v>0</v>
      </c>
      <c r="AO800" s="253">
        <f t="shared" si="777"/>
        <v>0</v>
      </c>
      <c r="AP800" s="253">
        <f t="shared" si="777"/>
        <v>0</v>
      </c>
      <c r="AQ800" s="253">
        <f t="shared" si="777"/>
        <v>0</v>
      </c>
      <c r="AR800" s="253">
        <f t="shared" si="777"/>
        <v>0</v>
      </c>
      <c r="AS800" s="253">
        <f t="shared" si="777"/>
        <v>0</v>
      </c>
      <c r="AT800" s="253">
        <f t="shared" si="777"/>
        <v>0</v>
      </c>
      <c r="AU800" s="255"/>
      <c r="AV800" s="160">
        <f t="shared" si="762"/>
        <v>0</v>
      </c>
      <c r="AW800" s="255">
        <v>246250</v>
      </c>
      <c r="AX800" s="255"/>
      <c r="AY800" s="255">
        <v>229591</v>
      </c>
      <c r="AZ800" s="145">
        <f t="shared" si="724"/>
        <v>0</v>
      </c>
      <c r="BA800" s="145">
        <f t="shared" si="725"/>
        <v>0</v>
      </c>
      <c r="BB800" s="256"/>
      <c r="BC800" s="256"/>
    </row>
    <row r="801" spans="1:55" s="161" customFormat="1" ht="15.75">
      <c r="A801" s="170" t="s">
        <v>728</v>
      </c>
      <c r="B801" s="158" t="s">
        <v>729</v>
      </c>
      <c r="C801" s="171"/>
      <c r="D801" s="221">
        <f>D802+D827</f>
        <v>121215</v>
      </c>
      <c r="E801" s="221">
        <f>E802+E827</f>
        <v>121215</v>
      </c>
      <c r="F801" s="158"/>
      <c r="G801" s="158"/>
      <c r="H801" s="171">
        <f t="shared" si="727"/>
        <v>121215</v>
      </c>
      <c r="I801" s="179">
        <f t="shared" si="727"/>
        <v>121215</v>
      </c>
      <c r="J801" s="221">
        <f t="shared" si="727"/>
        <v>0</v>
      </c>
      <c r="K801" s="221">
        <f t="shared" ref="K801:AU801" si="778">K802+K827</f>
        <v>0</v>
      </c>
      <c r="L801" s="221">
        <f t="shared" si="778"/>
        <v>0</v>
      </c>
      <c r="M801" s="221">
        <f t="shared" si="778"/>
        <v>0</v>
      </c>
      <c r="N801" s="221">
        <f t="shared" si="778"/>
        <v>121215</v>
      </c>
      <c r="O801" s="221">
        <f t="shared" si="778"/>
        <v>121215</v>
      </c>
      <c r="P801" s="221">
        <f t="shared" si="778"/>
        <v>0</v>
      </c>
      <c r="Q801" s="221">
        <f t="shared" si="778"/>
        <v>0</v>
      </c>
      <c r="R801" s="221">
        <f t="shared" si="778"/>
        <v>0</v>
      </c>
      <c r="S801" s="221">
        <f t="shared" si="778"/>
        <v>0</v>
      </c>
      <c r="T801" s="221">
        <f t="shared" si="778"/>
        <v>0</v>
      </c>
      <c r="U801" s="221">
        <f t="shared" si="778"/>
        <v>0</v>
      </c>
      <c r="V801" s="221">
        <f t="shared" si="778"/>
        <v>0</v>
      </c>
      <c r="W801" s="221">
        <f t="shared" si="778"/>
        <v>20000</v>
      </c>
      <c r="X801" s="221">
        <f t="shared" si="778"/>
        <v>0</v>
      </c>
      <c r="Y801" s="221">
        <f t="shared" si="778"/>
        <v>20000</v>
      </c>
      <c r="Z801" s="221">
        <f t="shared" si="778"/>
        <v>0</v>
      </c>
      <c r="AA801" s="221">
        <f t="shared" si="778"/>
        <v>0</v>
      </c>
      <c r="AB801" s="221">
        <f t="shared" si="778"/>
        <v>0</v>
      </c>
      <c r="AC801" s="221">
        <f t="shared" si="778"/>
        <v>51955</v>
      </c>
      <c r="AD801" s="221">
        <f t="shared" si="778"/>
        <v>0</v>
      </c>
      <c r="AE801" s="221">
        <f t="shared" si="778"/>
        <v>51955</v>
      </c>
      <c r="AF801" s="221">
        <f t="shared" si="778"/>
        <v>0</v>
      </c>
      <c r="AG801" s="221">
        <f t="shared" si="778"/>
        <v>0</v>
      </c>
      <c r="AH801" s="221">
        <f t="shared" si="778"/>
        <v>0</v>
      </c>
      <c r="AI801" s="221">
        <f t="shared" si="778"/>
        <v>49260</v>
      </c>
      <c r="AJ801" s="221">
        <f t="shared" si="778"/>
        <v>0</v>
      </c>
      <c r="AK801" s="221">
        <f t="shared" si="778"/>
        <v>49260</v>
      </c>
      <c r="AL801" s="221">
        <f t="shared" si="778"/>
        <v>0</v>
      </c>
      <c r="AM801" s="221">
        <f t="shared" si="778"/>
        <v>0</v>
      </c>
      <c r="AN801" s="221">
        <f t="shared" si="778"/>
        <v>0</v>
      </c>
      <c r="AO801" s="221">
        <f t="shared" si="778"/>
        <v>0</v>
      </c>
      <c r="AP801" s="221">
        <f t="shared" si="778"/>
        <v>0</v>
      </c>
      <c r="AQ801" s="221">
        <f t="shared" si="778"/>
        <v>0</v>
      </c>
      <c r="AR801" s="221">
        <f t="shared" si="778"/>
        <v>0</v>
      </c>
      <c r="AS801" s="221">
        <f t="shared" si="778"/>
        <v>0</v>
      </c>
      <c r="AT801" s="221">
        <f t="shared" si="778"/>
        <v>0</v>
      </c>
      <c r="AU801" s="221">
        <f t="shared" si="778"/>
        <v>0</v>
      </c>
      <c r="AV801" s="160">
        <f t="shared" si="762"/>
        <v>0</v>
      </c>
      <c r="AW801" s="297">
        <v>231051</v>
      </c>
      <c r="AX801" s="297">
        <f>O800-AW800</f>
        <v>-98035</v>
      </c>
      <c r="AY801" s="297">
        <f>O800-AY800</f>
        <v>-81376</v>
      </c>
      <c r="AZ801" s="145">
        <f t="shared" si="724"/>
        <v>0</v>
      </c>
      <c r="BA801" s="145">
        <f t="shared" si="725"/>
        <v>0</v>
      </c>
      <c r="BB801" s="160"/>
      <c r="BC801" s="160"/>
    </row>
    <row r="802" spans="1:55" s="161" customFormat="1" ht="15.75">
      <c r="A802" s="170" t="s">
        <v>612</v>
      </c>
      <c r="B802" s="158" t="s">
        <v>730</v>
      </c>
      <c r="C802" s="171"/>
      <c r="D802" s="221">
        <f>D803+D814</f>
        <v>115741</v>
      </c>
      <c r="E802" s="221">
        <f>E803+E814</f>
        <v>115741</v>
      </c>
      <c r="F802" s="158"/>
      <c r="G802" s="158"/>
      <c r="H802" s="171">
        <f t="shared" si="727"/>
        <v>115741</v>
      </c>
      <c r="I802" s="179">
        <f t="shared" si="727"/>
        <v>115741</v>
      </c>
      <c r="J802" s="221">
        <f t="shared" si="727"/>
        <v>0</v>
      </c>
      <c r="K802" s="221">
        <f t="shared" ref="K802:M802" si="779">K803+K814</f>
        <v>0</v>
      </c>
      <c r="L802" s="221">
        <f t="shared" si="779"/>
        <v>0</v>
      </c>
      <c r="M802" s="221">
        <f t="shared" si="779"/>
        <v>0</v>
      </c>
      <c r="N802" s="221">
        <f>N803+N814</f>
        <v>115741</v>
      </c>
      <c r="O802" s="221">
        <f t="shared" ref="O802:AT802" si="780">O803+O814</f>
        <v>115741</v>
      </c>
      <c r="P802" s="221">
        <f t="shared" si="780"/>
        <v>0</v>
      </c>
      <c r="Q802" s="221">
        <f t="shared" si="780"/>
        <v>0</v>
      </c>
      <c r="R802" s="221">
        <f t="shared" si="780"/>
        <v>0</v>
      </c>
      <c r="S802" s="221">
        <f t="shared" si="780"/>
        <v>0</v>
      </c>
      <c r="T802" s="221">
        <f t="shared" si="780"/>
        <v>0</v>
      </c>
      <c r="U802" s="221">
        <f t="shared" si="780"/>
        <v>0</v>
      </c>
      <c r="V802" s="221">
        <f t="shared" si="780"/>
        <v>0</v>
      </c>
      <c r="W802" s="221">
        <f t="shared" si="780"/>
        <v>20000</v>
      </c>
      <c r="X802" s="221">
        <f t="shared" si="780"/>
        <v>0</v>
      </c>
      <c r="Y802" s="221">
        <f t="shared" si="780"/>
        <v>20000</v>
      </c>
      <c r="Z802" s="221">
        <f t="shared" si="780"/>
        <v>0</v>
      </c>
      <c r="AA802" s="221">
        <f t="shared" si="780"/>
        <v>0</v>
      </c>
      <c r="AB802" s="221">
        <f t="shared" si="780"/>
        <v>0</v>
      </c>
      <c r="AC802" s="221">
        <f t="shared" si="780"/>
        <v>50936</v>
      </c>
      <c r="AD802" s="221">
        <f t="shared" si="780"/>
        <v>0</v>
      </c>
      <c r="AE802" s="221">
        <f t="shared" si="780"/>
        <v>50936</v>
      </c>
      <c r="AF802" s="221">
        <f t="shared" si="780"/>
        <v>0</v>
      </c>
      <c r="AG802" s="221">
        <f t="shared" si="780"/>
        <v>0</v>
      </c>
      <c r="AH802" s="221">
        <f t="shared" si="780"/>
        <v>0</v>
      </c>
      <c r="AI802" s="221">
        <f t="shared" si="780"/>
        <v>44805</v>
      </c>
      <c r="AJ802" s="221">
        <f t="shared" si="780"/>
        <v>0</v>
      </c>
      <c r="AK802" s="221">
        <f t="shared" si="780"/>
        <v>44805</v>
      </c>
      <c r="AL802" s="221">
        <f t="shared" si="780"/>
        <v>0</v>
      </c>
      <c r="AM802" s="221">
        <f t="shared" si="780"/>
        <v>0</v>
      </c>
      <c r="AN802" s="221">
        <f t="shared" si="780"/>
        <v>0</v>
      </c>
      <c r="AO802" s="221">
        <f t="shared" si="780"/>
        <v>0</v>
      </c>
      <c r="AP802" s="221">
        <f t="shared" si="780"/>
        <v>0</v>
      </c>
      <c r="AQ802" s="221">
        <f t="shared" si="780"/>
        <v>0</v>
      </c>
      <c r="AR802" s="221">
        <f t="shared" si="780"/>
        <v>0</v>
      </c>
      <c r="AS802" s="221">
        <f t="shared" si="780"/>
        <v>0</v>
      </c>
      <c r="AT802" s="221">
        <f t="shared" si="780"/>
        <v>0</v>
      </c>
      <c r="AU802" s="221"/>
      <c r="AV802" s="160">
        <f t="shared" si="762"/>
        <v>0</v>
      </c>
      <c r="AW802" s="297">
        <f>AW801-O800</f>
        <v>82836</v>
      </c>
      <c r="AX802" s="297"/>
      <c r="AY802" s="297"/>
      <c r="AZ802" s="145">
        <f t="shared" si="724"/>
        <v>0</v>
      </c>
      <c r="BA802" s="145">
        <f t="shared" si="725"/>
        <v>0</v>
      </c>
      <c r="BB802" s="160"/>
      <c r="BC802" s="160"/>
    </row>
    <row r="803" spans="1:55" s="161" customFormat="1" ht="31.5">
      <c r="A803" s="170" t="s">
        <v>731</v>
      </c>
      <c r="B803" s="158" t="s">
        <v>923</v>
      </c>
      <c r="C803" s="267"/>
      <c r="D803" s="221">
        <f>D804+D808+D812</f>
        <v>35380</v>
      </c>
      <c r="E803" s="221">
        <f>E804+E808+E812</f>
        <v>35380</v>
      </c>
      <c r="F803" s="296"/>
      <c r="G803" s="296"/>
      <c r="H803" s="171">
        <f t="shared" si="727"/>
        <v>35380</v>
      </c>
      <c r="I803" s="179">
        <f t="shared" si="727"/>
        <v>35380</v>
      </c>
      <c r="J803" s="221">
        <f t="shared" si="727"/>
        <v>0</v>
      </c>
      <c r="K803" s="221">
        <f t="shared" ref="K803:M803" si="781">K804+K808</f>
        <v>0</v>
      </c>
      <c r="L803" s="221">
        <f t="shared" si="781"/>
        <v>0</v>
      </c>
      <c r="M803" s="221">
        <f t="shared" si="781"/>
        <v>0</v>
      </c>
      <c r="N803" s="221">
        <f>N804+N808+N812</f>
        <v>35380</v>
      </c>
      <c r="O803" s="221">
        <f t="shared" ref="O803:AT803" si="782">O804+O808+O812</f>
        <v>35380</v>
      </c>
      <c r="P803" s="221">
        <f t="shared" si="782"/>
        <v>0</v>
      </c>
      <c r="Q803" s="221">
        <f t="shared" si="782"/>
        <v>0</v>
      </c>
      <c r="R803" s="221">
        <f t="shared" si="782"/>
        <v>0</v>
      </c>
      <c r="S803" s="221">
        <f t="shared" si="782"/>
        <v>0</v>
      </c>
      <c r="T803" s="221">
        <f t="shared" si="782"/>
        <v>0</v>
      </c>
      <c r="U803" s="221">
        <f t="shared" si="782"/>
        <v>0</v>
      </c>
      <c r="V803" s="221">
        <f t="shared" si="782"/>
        <v>0</v>
      </c>
      <c r="W803" s="221">
        <f t="shared" si="782"/>
        <v>3000</v>
      </c>
      <c r="X803" s="221">
        <f t="shared" si="782"/>
        <v>0</v>
      </c>
      <c r="Y803" s="221">
        <f t="shared" si="782"/>
        <v>3000</v>
      </c>
      <c r="Z803" s="221">
        <f t="shared" si="782"/>
        <v>0</v>
      </c>
      <c r="AA803" s="221">
        <f t="shared" si="782"/>
        <v>0</v>
      </c>
      <c r="AB803" s="221">
        <f t="shared" si="782"/>
        <v>0</v>
      </c>
      <c r="AC803" s="221">
        <f t="shared" si="782"/>
        <v>16036</v>
      </c>
      <c r="AD803" s="221">
        <f t="shared" si="782"/>
        <v>0</v>
      </c>
      <c r="AE803" s="221">
        <f t="shared" si="782"/>
        <v>16036</v>
      </c>
      <c r="AF803" s="221">
        <f t="shared" si="782"/>
        <v>0</v>
      </c>
      <c r="AG803" s="221">
        <f t="shared" si="782"/>
        <v>0</v>
      </c>
      <c r="AH803" s="221">
        <f t="shared" si="782"/>
        <v>0</v>
      </c>
      <c r="AI803" s="221">
        <f t="shared" si="782"/>
        <v>16344</v>
      </c>
      <c r="AJ803" s="221">
        <f t="shared" si="782"/>
        <v>0</v>
      </c>
      <c r="AK803" s="221">
        <f t="shared" si="782"/>
        <v>16344</v>
      </c>
      <c r="AL803" s="221">
        <f t="shared" si="782"/>
        <v>0</v>
      </c>
      <c r="AM803" s="221">
        <f t="shared" si="782"/>
        <v>0</v>
      </c>
      <c r="AN803" s="221">
        <f t="shared" si="782"/>
        <v>0</v>
      </c>
      <c r="AO803" s="221">
        <f t="shared" si="782"/>
        <v>0</v>
      </c>
      <c r="AP803" s="221">
        <f t="shared" si="782"/>
        <v>0</v>
      </c>
      <c r="AQ803" s="221">
        <f t="shared" si="782"/>
        <v>0</v>
      </c>
      <c r="AR803" s="221">
        <f t="shared" si="782"/>
        <v>0</v>
      </c>
      <c r="AS803" s="221">
        <f t="shared" si="782"/>
        <v>0</v>
      </c>
      <c r="AT803" s="221">
        <f t="shared" si="782"/>
        <v>0</v>
      </c>
      <c r="AU803" s="297"/>
      <c r="AV803" s="160">
        <f t="shared" si="762"/>
        <v>0</v>
      </c>
      <c r="AW803" s="297"/>
      <c r="AX803" s="297"/>
      <c r="AY803" s="297"/>
      <c r="AZ803" s="145">
        <f t="shared" si="724"/>
        <v>0</v>
      </c>
      <c r="BA803" s="145">
        <f t="shared" si="725"/>
        <v>0</v>
      </c>
      <c r="BB803" s="160"/>
      <c r="BC803" s="160"/>
    </row>
    <row r="804" spans="1:55" s="132" customFormat="1" ht="15.75">
      <c r="A804" s="367" t="s">
        <v>674</v>
      </c>
      <c r="B804" s="378" t="s">
        <v>641</v>
      </c>
      <c r="C804" s="287"/>
      <c r="D804" s="221">
        <f>SUM(D805:D807)</f>
        <v>16820</v>
      </c>
      <c r="E804" s="221">
        <f>SUM(E805:E807)</f>
        <v>16820</v>
      </c>
      <c r="F804" s="292"/>
      <c r="G804" s="292"/>
      <c r="H804" s="155">
        <f t="shared" si="727"/>
        <v>16820</v>
      </c>
      <c r="I804" s="180">
        <f t="shared" si="727"/>
        <v>16820</v>
      </c>
      <c r="J804" s="221">
        <f t="shared" si="727"/>
        <v>0</v>
      </c>
      <c r="K804" s="221">
        <f t="shared" ref="K804:M804" si="783">SUM(K805:K807)</f>
        <v>0</v>
      </c>
      <c r="L804" s="221">
        <f t="shared" si="783"/>
        <v>0</v>
      </c>
      <c r="M804" s="221">
        <f t="shared" si="783"/>
        <v>0</v>
      </c>
      <c r="N804" s="221">
        <f>SUM(N805:N807)</f>
        <v>16820</v>
      </c>
      <c r="O804" s="221">
        <f t="shared" ref="O804:AT804" si="784">SUM(O805:O807)</f>
        <v>16820</v>
      </c>
      <c r="P804" s="221">
        <f t="shared" si="784"/>
        <v>0</v>
      </c>
      <c r="Q804" s="221">
        <f t="shared" si="784"/>
        <v>0</v>
      </c>
      <c r="R804" s="221">
        <f t="shared" si="784"/>
        <v>0</v>
      </c>
      <c r="S804" s="221">
        <f t="shared" si="784"/>
        <v>0</v>
      </c>
      <c r="T804" s="221">
        <f t="shared" si="784"/>
        <v>0</v>
      </c>
      <c r="U804" s="221">
        <f t="shared" si="784"/>
        <v>0</v>
      </c>
      <c r="V804" s="221">
        <f t="shared" si="784"/>
        <v>0</v>
      </c>
      <c r="W804" s="221">
        <f t="shared" si="784"/>
        <v>0</v>
      </c>
      <c r="X804" s="221">
        <f t="shared" si="784"/>
        <v>0</v>
      </c>
      <c r="Y804" s="221">
        <f t="shared" si="784"/>
        <v>0</v>
      </c>
      <c r="Z804" s="221">
        <f t="shared" si="784"/>
        <v>0</v>
      </c>
      <c r="AA804" s="221">
        <f t="shared" si="784"/>
        <v>0</v>
      </c>
      <c r="AB804" s="221">
        <f t="shared" si="784"/>
        <v>0</v>
      </c>
      <c r="AC804" s="221">
        <f t="shared" si="784"/>
        <v>7500</v>
      </c>
      <c r="AD804" s="221">
        <f t="shared" si="784"/>
        <v>0</v>
      </c>
      <c r="AE804" s="221">
        <f t="shared" si="784"/>
        <v>7500</v>
      </c>
      <c r="AF804" s="221">
        <f t="shared" si="784"/>
        <v>0</v>
      </c>
      <c r="AG804" s="221">
        <f t="shared" si="784"/>
        <v>0</v>
      </c>
      <c r="AH804" s="221">
        <f t="shared" si="784"/>
        <v>0</v>
      </c>
      <c r="AI804" s="221">
        <f t="shared" si="784"/>
        <v>9320</v>
      </c>
      <c r="AJ804" s="221">
        <f t="shared" si="784"/>
        <v>0</v>
      </c>
      <c r="AK804" s="221">
        <f t="shared" si="784"/>
        <v>9320</v>
      </c>
      <c r="AL804" s="221">
        <f t="shared" si="784"/>
        <v>0</v>
      </c>
      <c r="AM804" s="221">
        <f t="shared" si="784"/>
        <v>0</v>
      </c>
      <c r="AN804" s="221">
        <f t="shared" si="784"/>
        <v>0</v>
      </c>
      <c r="AO804" s="221">
        <f t="shared" si="784"/>
        <v>0</v>
      </c>
      <c r="AP804" s="221">
        <f t="shared" si="784"/>
        <v>0</v>
      </c>
      <c r="AQ804" s="221">
        <f t="shared" si="784"/>
        <v>0</v>
      </c>
      <c r="AR804" s="221">
        <f t="shared" si="784"/>
        <v>0</v>
      </c>
      <c r="AS804" s="221">
        <f t="shared" si="784"/>
        <v>0</v>
      </c>
      <c r="AT804" s="221">
        <f t="shared" si="784"/>
        <v>0</v>
      </c>
      <c r="AU804" s="297"/>
      <c r="AV804" s="160">
        <f t="shared" si="762"/>
        <v>0</v>
      </c>
      <c r="AW804" s="297"/>
      <c r="AX804" s="297"/>
      <c r="AY804" s="297"/>
      <c r="AZ804" s="145">
        <f t="shared" si="724"/>
        <v>0</v>
      </c>
      <c r="BA804" s="145">
        <f t="shared" si="725"/>
        <v>0</v>
      </c>
      <c r="BB804" s="131"/>
      <c r="BC804" s="131"/>
    </row>
    <row r="805" spans="1:55" s="132" customFormat="1" ht="15.75">
      <c r="A805" s="240" t="s">
        <v>20</v>
      </c>
      <c r="B805" s="302" t="s">
        <v>932</v>
      </c>
      <c r="C805" s="287"/>
      <c r="D805" s="154">
        <v>4790</v>
      </c>
      <c r="E805" s="154">
        <v>4790</v>
      </c>
      <c r="F805" s="292"/>
      <c r="G805" s="292"/>
      <c r="H805" s="155">
        <f t="shared" si="727"/>
        <v>4790</v>
      </c>
      <c r="I805" s="180">
        <f t="shared" si="727"/>
        <v>4790</v>
      </c>
      <c r="J805" s="221">
        <f t="shared" si="727"/>
        <v>0</v>
      </c>
      <c r="K805" s="292"/>
      <c r="L805" s="292"/>
      <c r="M805" s="292"/>
      <c r="N805" s="157">
        <f>O805+P805</f>
        <v>4790</v>
      </c>
      <c r="O805" s="379">
        <f>5000-210</f>
        <v>4790</v>
      </c>
      <c r="P805" s="221"/>
      <c r="Q805" s="221"/>
      <c r="R805" s="221"/>
      <c r="S805" s="221"/>
      <c r="T805" s="221"/>
      <c r="U805" s="221"/>
      <c r="V805" s="221"/>
      <c r="W805" s="221"/>
      <c r="X805" s="221"/>
      <c r="Y805" s="221"/>
      <c r="Z805" s="221"/>
      <c r="AA805" s="221"/>
      <c r="AB805" s="221"/>
      <c r="AC805" s="236">
        <v>2000</v>
      </c>
      <c r="AD805" s="236"/>
      <c r="AE805" s="236">
        <f>AC805</f>
        <v>2000</v>
      </c>
      <c r="AF805" s="221"/>
      <c r="AG805" s="221"/>
      <c r="AH805" s="221"/>
      <c r="AI805" s="358">
        <f t="shared" ref="AI805" si="785">I805-Q805-W805-AC805</f>
        <v>2790</v>
      </c>
      <c r="AJ805" s="358"/>
      <c r="AK805" s="358">
        <f>AI805</f>
        <v>2790</v>
      </c>
      <c r="AL805" s="221"/>
      <c r="AM805" s="221"/>
      <c r="AN805" s="221"/>
      <c r="AO805" s="221"/>
      <c r="AP805" s="221"/>
      <c r="AQ805" s="221"/>
      <c r="AR805" s="221"/>
      <c r="AS805" s="221"/>
      <c r="AT805" s="221"/>
      <c r="AU805" s="297"/>
      <c r="AV805" s="160">
        <f t="shared" si="762"/>
        <v>0</v>
      </c>
      <c r="AW805" s="297"/>
      <c r="AX805" s="297"/>
      <c r="AY805" s="297"/>
      <c r="AZ805" s="145">
        <f t="shared" si="724"/>
        <v>0</v>
      </c>
      <c r="BA805" s="145">
        <f t="shared" si="725"/>
        <v>0</v>
      </c>
      <c r="BB805" s="131"/>
      <c r="BC805" s="131"/>
    </row>
    <row r="806" spans="1:55" s="132" customFormat="1" ht="31.5">
      <c r="A806" s="240" t="s">
        <v>48</v>
      </c>
      <c r="B806" s="166" t="s">
        <v>933</v>
      </c>
      <c r="C806" s="287"/>
      <c r="D806" s="154">
        <v>6360</v>
      </c>
      <c r="E806" s="154">
        <v>6360</v>
      </c>
      <c r="F806" s="292"/>
      <c r="G806" s="292"/>
      <c r="H806" s="155">
        <f t="shared" si="727"/>
        <v>6360</v>
      </c>
      <c r="I806" s="180">
        <f t="shared" si="727"/>
        <v>6360</v>
      </c>
      <c r="J806" s="221">
        <f t="shared" si="727"/>
        <v>0</v>
      </c>
      <c r="K806" s="292"/>
      <c r="L806" s="292"/>
      <c r="M806" s="292"/>
      <c r="N806" s="157">
        <f t="shared" ref="N806:N807" si="786">O806+P806</f>
        <v>6360</v>
      </c>
      <c r="O806" s="236">
        <v>6360</v>
      </c>
      <c r="P806" s="221"/>
      <c r="Q806" s="221"/>
      <c r="R806" s="221"/>
      <c r="S806" s="221"/>
      <c r="T806" s="221"/>
      <c r="U806" s="221"/>
      <c r="V806" s="221"/>
      <c r="W806" s="221"/>
      <c r="X806" s="221"/>
      <c r="Y806" s="221"/>
      <c r="Z806" s="221"/>
      <c r="AA806" s="221"/>
      <c r="AB806" s="221"/>
      <c r="AC806" s="236">
        <v>3000</v>
      </c>
      <c r="AD806" s="236"/>
      <c r="AE806" s="236">
        <f t="shared" ref="AE806:AE807" si="787">AC806</f>
        <v>3000</v>
      </c>
      <c r="AF806" s="221"/>
      <c r="AG806" s="221"/>
      <c r="AH806" s="221"/>
      <c r="AI806" s="358">
        <f>I806-Q806-W806-AC806</f>
        <v>3360</v>
      </c>
      <c r="AJ806" s="358"/>
      <c r="AK806" s="358">
        <f t="shared" ref="AK806:AK807" si="788">AI806</f>
        <v>3360</v>
      </c>
      <c r="AL806" s="221"/>
      <c r="AM806" s="221"/>
      <c r="AN806" s="221"/>
      <c r="AO806" s="221"/>
      <c r="AP806" s="221"/>
      <c r="AQ806" s="221"/>
      <c r="AR806" s="221"/>
      <c r="AS806" s="221"/>
      <c r="AT806" s="221"/>
      <c r="AU806" s="297"/>
      <c r="AV806" s="160">
        <f t="shared" si="762"/>
        <v>0</v>
      </c>
      <c r="AW806" s="297"/>
      <c r="AX806" s="297"/>
      <c r="AY806" s="297"/>
      <c r="AZ806" s="145">
        <f t="shared" si="724"/>
        <v>0</v>
      </c>
      <c r="BA806" s="145">
        <f t="shared" si="725"/>
        <v>0</v>
      </c>
      <c r="BB806" s="131"/>
      <c r="BC806" s="131"/>
    </row>
    <row r="807" spans="1:55" s="132" customFormat="1" ht="31.5">
      <c r="A807" s="240" t="s">
        <v>49</v>
      </c>
      <c r="B807" s="166" t="s">
        <v>934</v>
      </c>
      <c r="C807" s="287"/>
      <c r="D807" s="154">
        <v>5670</v>
      </c>
      <c r="E807" s="154">
        <v>5670</v>
      </c>
      <c r="F807" s="292"/>
      <c r="G807" s="292"/>
      <c r="H807" s="155">
        <f t="shared" si="727"/>
        <v>5670</v>
      </c>
      <c r="I807" s="180">
        <f t="shared" si="727"/>
        <v>5670</v>
      </c>
      <c r="J807" s="221">
        <f t="shared" si="727"/>
        <v>0</v>
      </c>
      <c r="K807" s="292"/>
      <c r="L807" s="292"/>
      <c r="M807" s="292"/>
      <c r="N807" s="157">
        <f t="shared" si="786"/>
        <v>5670</v>
      </c>
      <c r="O807" s="236">
        <v>5670</v>
      </c>
      <c r="P807" s="221"/>
      <c r="Q807" s="221"/>
      <c r="R807" s="221"/>
      <c r="S807" s="221"/>
      <c r="T807" s="221"/>
      <c r="U807" s="221"/>
      <c r="V807" s="221"/>
      <c r="W807" s="221"/>
      <c r="X807" s="221"/>
      <c r="Y807" s="221"/>
      <c r="Z807" s="221"/>
      <c r="AA807" s="221"/>
      <c r="AB807" s="221"/>
      <c r="AC807" s="236">
        <v>2500</v>
      </c>
      <c r="AD807" s="236"/>
      <c r="AE807" s="236">
        <f t="shared" si="787"/>
        <v>2500</v>
      </c>
      <c r="AF807" s="221"/>
      <c r="AG807" s="221"/>
      <c r="AH807" s="221"/>
      <c r="AI807" s="358">
        <f>I807-Q807-W807-AC807</f>
        <v>3170</v>
      </c>
      <c r="AJ807" s="358"/>
      <c r="AK807" s="358">
        <f t="shared" si="788"/>
        <v>3170</v>
      </c>
      <c r="AL807" s="221"/>
      <c r="AM807" s="221"/>
      <c r="AN807" s="221"/>
      <c r="AO807" s="221"/>
      <c r="AP807" s="221"/>
      <c r="AQ807" s="221"/>
      <c r="AR807" s="221"/>
      <c r="AS807" s="221"/>
      <c r="AT807" s="221"/>
      <c r="AU807" s="297"/>
      <c r="AV807" s="160">
        <f t="shared" si="762"/>
        <v>0</v>
      </c>
      <c r="AW807" s="297"/>
      <c r="AX807" s="297"/>
      <c r="AY807" s="297"/>
      <c r="AZ807" s="145">
        <f t="shared" ref="AZ807:AZ873" si="789">H807-K807-N807</f>
        <v>0</v>
      </c>
      <c r="BA807" s="145">
        <f t="shared" ref="BA807:BA873" si="790">L807-R807-X807-AD807-AJ807</f>
        <v>0</v>
      </c>
      <c r="BB807" s="131"/>
      <c r="BC807" s="131"/>
    </row>
    <row r="808" spans="1:55" s="132" customFormat="1" ht="15.75">
      <c r="A808" s="170" t="s">
        <v>674</v>
      </c>
      <c r="B808" s="158" t="s">
        <v>644</v>
      </c>
      <c r="C808" s="287"/>
      <c r="D808" s="221">
        <f>SUM(D809:D811)</f>
        <v>12024</v>
      </c>
      <c r="E808" s="221">
        <f>SUM(E809:E811)</f>
        <v>12024</v>
      </c>
      <c r="F808" s="292"/>
      <c r="G808" s="292"/>
      <c r="H808" s="171">
        <f t="shared" si="727"/>
        <v>12024</v>
      </c>
      <c r="I808" s="179">
        <f>L808+O808</f>
        <v>12024</v>
      </c>
      <c r="J808" s="221">
        <f t="shared" si="727"/>
        <v>0</v>
      </c>
      <c r="K808" s="221">
        <f t="shared" ref="K808:M808" si="791">SUM(K809:K810)</f>
        <v>0</v>
      </c>
      <c r="L808" s="221">
        <f t="shared" si="791"/>
        <v>0</v>
      </c>
      <c r="M808" s="221">
        <f t="shared" si="791"/>
        <v>0</v>
      </c>
      <c r="N808" s="221">
        <f>SUM(N809:N811)</f>
        <v>12024</v>
      </c>
      <c r="O808" s="221">
        <f>SUM(O809:O811)</f>
        <v>12024</v>
      </c>
      <c r="P808" s="221">
        <f t="shared" ref="P808:AN808" si="792">SUM(P809:P811)</f>
        <v>0</v>
      </c>
      <c r="Q808" s="221">
        <f t="shared" si="792"/>
        <v>0</v>
      </c>
      <c r="R808" s="221">
        <f t="shared" si="792"/>
        <v>0</v>
      </c>
      <c r="S808" s="221">
        <f t="shared" si="792"/>
        <v>0</v>
      </c>
      <c r="T808" s="221">
        <f t="shared" si="792"/>
        <v>0</v>
      </c>
      <c r="U808" s="221">
        <f t="shared" si="792"/>
        <v>0</v>
      </c>
      <c r="V808" s="221">
        <f t="shared" si="792"/>
        <v>0</v>
      </c>
      <c r="W808" s="221">
        <f t="shared" si="792"/>
        <v>0</v>
      </c>
      <c r="X808" s="221">
        <f t="shared" si="792"/>
        <v>0</v>
      </c>
      <c r="Y808" s="221">
        <f t="shared" si="792"/>
        <v>0</v>
      </c>
      <c r="Z808" s="221">
        <f t="shared" si="792"/>
        <v>0</v>
      </c>
      <c r="AA808" s="221">
        <f t="shared" si="792"/>
        <v>0</v>
      </c>
      <c r="AB808" s="221">
        <f t="shared" si="792"/>
        <v>0</v>
      </c>
      <c r="AC808" s="221">
        <f t="shared" si="792"/>
        <v>5000</v>
      </c>
      <c r="AD808" s="221">
        <f t="shared" si="792"/>
        <v>0</v>
      </c>
      <c r="AE808" s="221">
        <f t="shared" si="792"/>
        <v>5000</v>
      </c>
      <c r="AF808" s="221">
        <f t="shared" si="792"/>
        <v>0</v>
      </c>
      <c r="AG808" s="221">
        <f t="shared" si="792"/>
        <v>0</v>
      </c>
      <c r="AH808" s="221">
        <f t="shared" si="792"/>
        <v>0</v>
      </c>
      <c r="AI808" s="221">
        <f t="shared" si="792"/>
        <v>7024</v>
      </c>
      <c r="AJ808" s="221">
        <f t="shared" si="792"/>
        <v>0</v>
      </c>
      <c r="AK808" s="221">
        <f t="shared" si="792"/>
        <v>7024</v>
      </c>
      <c r="AL808" s="221">
        <f t="shared" si="792"/>
        <v>0</v>
      </c>
      <c r="AM808" s="221">
        <f t="shared" si="792"/>
        <v>0</v>
      </c>
      <c r="AN808" s="221">
        <f t="shared" si="792"/>
        <v>0</v>
      </c>
      <c r="AO808" s="221">
        <f t="shared" ref="AO808:AT808" si="793">SUM(AO809:AO810)</f>
        <v>0</v>
      </c>
      <c r="AP808" s="221">
        <f t="shared" si="793"/>
        <v>0</v>
      </c>
      <c r="AQ808" s="221">
        <f t="shared" si="793"/>
        <v>0</v>
      </c>
      <c r="AR808" s="221">
        <f t="shared" si="793"/>
        <v>0</v>
      </c>
      <c r="AS808" s="221">
        <f t="shared" si="793"/>
        <v>0</v>
      </c>
      <c r="AT808" s="221">
        <f t="shared" si="793"/>
        <v>0</v>
      </c>
      <c r="AU808" s="297"/>
      <c r="AV808" s="160">
        <f t="shared" si="762"/>
        <v>0</v>
      </c>
      <c r="AW808" s="297"/>
      <c r="AX808" s="297"/>
      <c r="AY808" s="297"/>
      <c r="AZ808" s="145">
        <f t="shared" si="789"/>
        <v>0</v>
      </c>
      <c r="BA808" s="145">
        <f t="shared" si="790"/>
        <v>0</v>
      </c>
      <c r="BB808" s="131"/>
      <c r="BC808" s="131"/>
    </row>
    <row r="809" spans="1:55" s="132" customFormat="1" ht="31.5">
      <c r="A809" s="240" t="s">
        <v>20</v>
      </c>
      <c r="B809" s="166" t="s">
        <v>935</v>
      </c>
      <c r="C809" s="287"/>
      <c r="D809" s="154">
        <v>5545</v>
      </c>
      <c r="E809" s="154">
        <v>5545</v>
      </c>
      <c r="F809" s="292"/>
      <c r="G809" s="292"/>
      <c r="H809" s="155">
        <f>K809+N809</f>
        <v>5545</v>
      </c>
      <c r="I809" s="180">
        <f>L809+O809</f>
        <v>5545</v>
      </c>
      <c r="J809" s="221">
        <f t="shared" ref="J809:J877" si="794">M809+P809</f>
        <v>0</v>
      </c>
      <c r="K809" s="292"/>
      <c r="L809" s="292"/>
      <c r="M809" s="292"/>
      <c r="N809" s="157">
        <f>O809+P809</f>
        <v>5545</v>
      </c>
      <c r="O809" s="236">
        <v>5545</v>
      </c>
      <c r="P809" s="221"/>
      <c r="Q809" s="221"/>
      <c r="R809" s="221"/>
      <c r="S809" s="221"/>
      <c r="T809" s="221"/>
      <c r="U809" s="221"/>
      <c r="V809" s="221"/>
      <c r="W809" s="221"/>
      <c r="X809" s="221"/>
      <c r="Y809" s="221"/>
      <c r="Z809" s="221"/>
      <c r="AA809" s="221"/>
      <c r="AB809" s="221"/>
      <c r="AC809" s="236">
        <v>2500</v>
      </c>
      <c r="AD809" s="236"/>
      <c r="AE809" s="236">
        <f>AC809</f>
        <v>2500</v>
      </c>
      <c r="AF809" s="221"/>
      <c r="AG809" s="221"/>
      <c r="AH809" s="221"/>
      <c r="AI809" s="358">
        <f>I809-Q809-W809-AC809</f>
        <v>3045</v>
      </c>
      <c r="AJ809" s="358"/>
      <c r="AK809" s="358">
        <f>AI809</f>
        <v>3045</v>
      </c>
      <c r="AL809" s="221"/>
      <c r="AM809" s="221"/>
      <c r="AN809" s="221"/>
      <c r="AO809" s="221"/>
      <c r="AP809" s="221"/>
      <c r="AQ809" s="221"/>
      <c r="AR809" s="221"/>
      <c r="AS809" s="221"/>
      <c r="AT809" s="221"/>
      <c r="AU809" s="297"/>
      <c r="AV809" s="160">
        <f t="shared" si="762"/>
        <v>0</v>
      </c>
      <c r="AW809" s="297"/>
      <c r="AX809" s="297"/>
      <c r="AY809" s="297"/>
      <c r="AZ809" s="145">
        <f t="shared" si="789"/>
        <v>0</v>
      </c>
      <c r="BA809" s="145">
        <f t="shared" si="790"/>
        <v>0</v>
      </c>
      <c r="BB809" s="131"/>
      <c r="BC809" s="131"/>
    </row>
    <row r="810" spans="1:55" s="132" customFormat="1" ht="31.5">
      <c r="A810" s="240" t="s">
        <v>48</v>
      </c>
      <c r="B810" s="268" t="s">
        <v>936</v>
      </c>
      <c r="C810" s="287"/>
      <c r="D810" s="154">
        <v>4860</v>
      </c>
      <c r="E810" s="154">
        <v>4860</v>
      </c>
      <c r="F810" s="292"/>
      <c r="G810" s="292"/>
      <c r="H810" s="155">
        <f t="shared" ref="H810:J878" si="795">K810+N810</f>
        <v>4860</v>
      </c>
      <c r="I810" s="180">
        <f t="shared" si="795"/>
        <v>4860</v>
      </c>
      <c r="J810" s="221">
        <f t="shared" si="794"/>
        <v>0</v>
      </c>
      <c r="K810" s="292"/>
      <c r="L810" s="292"/>
      <c r="M810" s="292"/>
      <c r="N810" s="157">
        <f>O810+P810</f>
        <v>4860</v>
      </c>
      <c r="O810" s="269">
        <f>4860</f>
        <v>4860</v>
      </c>
      <c r="P810" s="221"/>
      <c r="Q810" s="221"/>
      <c r="R810" s="221"/>
      <c r="S810" s="221"/>
      <c r="T810" s="221"/>
      <c r="U810" s="221"/>
      <c r="V810" s="221"/>
      <c r="W810" s="221"/>
      <c r="X810" s="221"/>
      <c r="Y810" s="221"/>
      <c r="Z810" s="221"/>
      <c r="AA810" s="221"/>
      <c r="AB810" s="221"/>
      <c r="AC810" s="236">
        <v>2500</v>
      </c>
      <c r="AD810" s="236"/>
      <c r="AE810" s="236">
        <f>AC810</f>
        <v>2500</v>
      </c>
      <c r="AF810" s="221"/>
      <c r="AG810" s="221"/>
      <c r="AH810" s="221"/>
      <c r="AI810" s="358">
        <f>I810-Q810-W810-AC810</f>
        <v>2360</v>
      </c>
      <c r="AJ810" s="358"/>
      <c r="AK810" s="358">
        <f>AI810</f>
        <v>2360</v>
      </c>
      <c r="AL810" s="221"/>
      <c r="AM810" s="221"/>
      <c r="AN810" s="221"/>
      <c r="AO810" s="221"/>
      <c r="AP810" s="221"/>
      <c r="AQ810" s="221"/>
      <c r="AR810" s="221"/>
      <c r="AS810" s="221"/>
      <c r="AT810" s="221"/>
      <c r="AU810" s="297"/>
      <c r="AV810" s="160">
        <f t="shared" si="762"/>
        <v>0</v>
      </c>
      <c r="AW810" s="297"/>
      <c r="AX810" s="297"/>
      <c r="AY810" s="297"/>
      <c r="AZ810" s="145">
        <f t="shared" si="789"/>
        <v>0</v>
      </c>
      <c r="BA810" s="145">
        <f t="shared" si="790"/>
        <v>0</v>
      </c>
      <c r="BB810" s="131"/>
      <c r="BC810" s="131"/>
    </row>
    <row r="811" spans="1:55" s="218" customFormat="1" ht="15.75">
      <c r="A811" s="240" t="s">
        <v>60</v>
      </c>
      <c r="B811" s="166" t="s">
        <v>937</v>
      </c>
      <c r="C811" s="287"/>
      <c r="D811" s="154">
        <v>1619</v>
      </c>
      <c r="E811" s="154">
        <v>1619</v>
      </c>
      <c r="F811" s="292"/>
      <c r="G811" s="292"/>
      <c r="H811" s="155">
        <f>K811+N811</f>
        <v>1619</v>
      </c>
      <c r="I811" s="180">
        <f>L811+O811</f>
        <v>1619</v>
      </c>
      <c r="J811" s="221"/>
      <c r="K811" s="292"/>
      <c r="L811" s="292"/>
      <c r="M811" s="292"/>
      <c r="N811" s="157">
        <f>O811+P811</f>
        <v>1619</v>
      </c>
      <c r="O811" s="236">
        <v>1619</v>
      </c>
      <c r="P811" s="221"/>
      <c r="Q811" s="221"/>
      <c r="R811" s="221"/>
      <c r="S811" s="221"/>
      <c r="T811" s="221"/>
      <c r="U811" s="221"/>
      <c r="V811" s="221"/>
      <c r="W811" s="221"/>
      <c r="X811" s="221"/>
      <c r="Y811" s="236">
        <f>W811</f>
        <v>0</v>
      </c>
      <c r="Z811" s="221"/>
      <c r="AA811" s="221"/>
      <c r="AB811" s="221"/>
      <c r="AC811" s="236"/>
      <c r="AD811" s="236"/>
      <c r="AE811" s="236">
        <f>AC811</f>
        <v>0</v>
      </c>
      <c r="AF811" s="221"/>
      <c r="AG811" s="221"/>
      <c r="AH811" s="221"/>
      <c r="AI811" s="358">
        <f>I811-Q811-W811-AC811</f>
        <v>1619</v>
      </c>
      <c r="AJ811" s="358"/>
      <c r="AK811" s="358">
        <f>AI811</f>
        <v>1619</v>
      </c>
      <c r="AL811" s="221"/>
      <c r="AM811" s="221"/>
      <c r="AN811" s="221"/>
      <c r="AO811" s="221"/>
      <c r="AP811" s="221"/>
      <c r="AQ811" s="221"/>
      <c r="AR811" s="221"/>
      <c r="AS811" s="221"/>
      <c r="AT811" s="221"/>
      <c r="AU811" s="297"/>
      <c r="AV811" s="160">
        <f t="shared" si="762"/>
        <v>0</v>
      </c>
      <c r="AW811" s="297"/>
      <c r="AX811" s="297"/>
      <c r="AY811" s="297"/>
      <c r="AZ811" s="145">
        <f>H811-K811-N811</f>
        <v>0</v>
      </c>
      <c r="BA811" s="145">
        <f>L811-R811-X811-AD811-AJ811</f>
        <v>0</v>
      </c>
      <c r="BB811" s="131"/>
      <c r="BC811" s="131"/>
    </row>
    <row r="812" spans="1:55" s="161" customFormat="1" ht="15.75">
      <c r="A812" s="170" t="s">
        <v>674</v>
      </c>
      <c r="B812" s="350" t="s">
        <v>645</v>
      </c>
      <c r="C812" s="267"/>
      <c r="D812" s="163">
        <f>D813</f>
        <v>6536</v>
      </c>
      <c r="E812" s="163">
        <f>E813</f>
        <v>6536</v>
      </c>
      <c r="F812" s="296"/>
      <c r="G812" s="296"/>
      <c r="H812" s="171">
        <f t="shared" si="795"/>
        <v>6536</v>
      </c>
      <c r="I812" s="179">
        <f t="shared" si="795"/>
        <v>6536</v>
      </c>
      <c r="J812" s="221"/>
      <c r="K812" s="296"/>
      <c r="L812" s="296"/>
      <c r="M812" s="296"/>
      <c r="N812" s="199">
        <f>N813</f>
        <v>6536</v>
      </c>
      <c r="O812" s="322">
        <f>O813</f>
        <v>6536</v>
      </c>
      <c r="P812" s="322">
        <f t="shared" ref="P812:AT812" si="796">P813</f>
        <v>0</v>
      </c>
      <c r="Q812" s="322">
        <f t="shared" si="796"/>
        <v>0</v>
      </c>
      <c r="R812" s="322">
        <f t="shared" si="796"/>
        <v>0</v>
      </c>
      <c r="S812" s="322">
        <f t="shared" si="796"/>
        <v>0</v>
      </c>
      <c r="T812" s="322">
        <f t="shared" si="796"/>
        <v>0</v>
      </c>
      <c r="U812" s="322">
        <f t="shared" si="796"/>
        <v>0</v>
      </c>
      <c r="V812" s="322">
        <f t="shared" si="796"/>
        <v>0</v>
      </c>
      <c r="W812" s="322">
        <f t="shared" si="796"/>
        <v>3000</v>
      </c>
      <c r="X812" s="322">
        <f t="shared" si="796"/>
        <v>0</v>
      </c>
      <c r="Y812" s="322">
        <f>Y813</f>
        <v>3000</v>
      </c>
      <c r="Z812" s="322">
        <f t="shared" si="796"/>
        <v>0</v>
      </c>
      <c r="AA812" s="322">
        <f t="shared" si="796"/>
        <v>0</v>
      </c>
      <c r="AB812" s="322">
        <f t="shared" si="796"/>
        <v>0</v>
      </c>
      <c r="AC812" s="322">
        <f t="shared" si="796"/>
        <v>3536</v>
      </c>
      <c r="AD812" s="322">
        <f t="shared" si="796"/>
        <v>0</v>
      </c>
      <c r="AE812" s="322">
        <f t="shared" si="796"/>
        <v>3536</v>
      </c>
      <c r="AF812" s="322">
        <f t="shared" si="796"/>
        <v>0</v>
      </c>
      <c r="AG812" s="322">
        <f t="shared" si="796"/>
        <v>0</v>
      </c>
      <c r="AH812" s="322">
        <f t="shared" si="796"/>
        <v>0</v>
      </c>
      <c r="AI812" s="322">
        <f t="shared" si="796"/>
        <v>0</v>
      </c>
      <c r="AJ812" s="322">
        <f t="shared" si="796"/>
        <v>0</v>
      </c>
      <c r="AK812" s="322">
        <f t="shared" si="796"/>
        <v>0</v>
      </c>
      <c r="AL812" s="322">
        <f t="shared" si="796"/>
        <v>0</v>
      </c>
      <c r="AM812" s="322">
        <f t="shared" si="796"/>
        <v>0</v>
      </c>
      <c r="AN812" s="322">
        <f t="shared" si="796"/>
        <v>0</v>
      </c>
      <c r="AO812" s="322">
        <f t="shared" si="796"/>
        <v>0</v>
      </c>
      <c r="AP812" s="322">
        <f t="shared" si="796"/>
        <v>0</v>
      </c>
      <c r="AQ812" s="322">
        <f t="shared" si="796"/>
        <v>0</v>
      </c>
      <c r="AR812" s="322">
        <f t="shared" si="796"/>
        <v>0</v>
      </c>
      <c r="AS812" s="322">
        <f t="shared" si="796"/>
        <v>0</v>
      </c>
      <c r="AT812" s="322">
        <f t="shared" si="796"/>
        <v>0</v>
      </c>
      <c r="AU812" s="297"/>
      <c r="AV812" s="160">
        <f t="shared" si="762"/>
        <v>0</v>
      </c>
      <c r="AW812" s="297"/>
      <c r="AX812" s="297"/>
      <c r="AY812" s="297"/>
      <c r="AZ812" s="145">
        <f t="shared" si="789"/>
        <v>0</v>
      </c>
      <c r="BA812" s="145"/>
      <c r="BB812" s="160"/>
      <c r="BC812" s="160"/>
    </row>
    <row r="813" spans="1:55" s="218" customFormat="1" ht="15.75">
      <c r="A813" s="240" t="s">
        <v>58</v>
      </c>
      <c r="B813" s="166" t="s">
        <v>938</v>
      </c>
      <c r="C813" s="287"/>
      <c r="D813" s="154">
        <v>6536</v>
      </c>
      <c r="E813" s="154">
        <v>6536</v>
      </c>
      <c r="F813" s="292"/>
      <c r="G813" s="292"/>
      <c r="H813" s="155">
        <f>K813+N813</f>
        <v>6536</v>
      </c>
      <c r="I813" s="180">
        <f>L813+O813</f>
        <v>6536</v>
      </c>
      <c r="J813" s="221"/>
      <c r="K813" s="292"/>
      <c r="L813" s="292"/>
      <c r="M813" s="292"/>
      <c r="N813" s="154">
        <f>O813+P813</f>
        <v>6536</v>
      </c>
      <c r="O813" s="154">
        <v>6536</v>
      </c>
      <c r="P813" s="221"/>
      <c r="Q813" s="221"/>
      <c r="R813" s="221"/>
      <c r="S813" s="221"/>
      <c r="T813" s="221"/>
      <c r="U813" s="221"/>
      <c r="V813" s="221"/>
      <c r="W813" s="236">
        <v>3000</v>
      </c>
      <c r="X813" s="221"/>
      <c r="Y813" s="236">
        <f>W813</f>
        <v>3000</v>
      </c>
      <c r="Z813" s="221"/>
      <c r="AA813" s="221"/>
      <c r="AB813" s="221"/>
      <c r="AC813" s="236">
        <f>I813-Q813-W813</f>
        <v>3536</v>
      </c>
      <c r="AD813" s="236"/>
      <c r="AE813" s="236">
        <f>AC813</f>
        <v>3536</v>
      </c>
      <c r="AF813" s="221"/>
      <c r="AG813" s="221"/>
      <c r="AH813" s="221"/>
      <c r="AI813" s="358"/>
      <c r="AJ813" s="358"/>
      <c r="AK813" s="358"/>
      <c r="AL813" s="221"/>
      <c r="AM813" s="221"/>
      <c r="AN813" s="221"/>
      <c r="AO813" s="221"/>
      <c r="AP813" s="221"/>
      <c r="AQ813" s="221"/>
      <c r="AR813" s="221"/>
      <c r="AS813" s="221"/>
      <c r="AT813" s="221"/>
      <c r="AU813" s="297"/>
      <c r="AV813" s="160">
        <f t="shared" si="762"/>
        <v>0</v>
      </c>
      <c r="AW813" s="297"/>
      <c r="AX813" s="297"/>
      <c r="AY813" s="297"/>
      <c r="AZ813" s="145"/>
      <c r="BA813" s="145"/>
      <c r="BB813" s="131"/>
      <c r="BC813" s="131"/>
    </row>
    <row r="814" spans="1:55" s="161" customFormat="1" ht="15.75">
      <c r="A814" s="170" t="s">
        <v>796</v>
      </c>
      <c r="B814" s="296" t="s">
        <v>616</v>
      </c>
      <c r="C814" s="221"/>
      <c r="D814" s="221">
        <f>SUM(D815:D826)</f>
        <v>80361</v>
      </c>
      <c r="E814" s="221">
        <f>SUM(E815:E826)</f>
        <v>80361</v>
      </c>
      <c r="F814" s="221"/>
      <c r="G814" s="221"/>
      <c r="H814" s="171">
        <f t="shared" si="795"/>
        <v>80361</v>
      </c>
      <c r="I814" s="179">
        <f>L814+O814</f>
        <v>80361</v>
      </c>
      <c r="J814" s="221">
        <f t="shared" si="794"/>
        <v>0</v>
      </c>
      <c r="K814" s="221">
        <f t="shared" ref="K814:M814" si="797">SUM(K815:K825)</f>
        <v>0</v>
      </c>
      <c r="L814" s="221">
        <f t="shared" si="797"/>
        <v>0</v>
      </c>
      <c r="M814" s="221">
        <f t="shared" si="797"/>
        <v>0</v>
      </c>
      <c r="N814" s="221">
        <f t="shared" ref="N814:AU814" si="798">SUM(N815:N826)</f>
        <v>80361</v>
      </c>
      <c r="O814" s="221">
        <f t="shared" si="798"/>
        <v>80361</v>
      </c>
      <c r="P814" s="221">
        <f t="shared" si="798"/>
        <v>0</v>
      </c>
      <c r="Q814" s="221">
        <f t="shared" si="798"/>
        <v>0</v>
      </c>
      <c r="R814" s="221">
        <f t="shared" si="798"/>
        <v>0</v>
      </c>
      <c r="S814" s="221">
        <f t="shared" si="798"/>
        <v>0</v>
      </c>
      <c r="T814" s="221">
        <f t="shared" si="798"/>
        <v>0</v>
      </c>
      <c r="U814" s="221">
        <f t="shared" si="798"/>
        <v>0</v>
      </c>
      <c r="V814" s="221">
        <f t="shared" si="798"/>
        <v>0</v>
      </c>
      <c r="W814" s="221">
        <f t="shared" si="798"/>
        <v>17000</v>
      </c>
      <c r="X814" s="221">
        <f t="shared" si="798"/>
        <v>0</v>
      </c>
      <c r="Y814" s="221">
        <f t="shared" si="798"/>
        <v>17000</v>
      </c>
      <c r="Z814" s="221">
        <f t="shared" si="798"/>
        <v>0</v>
      </c>
      <c r="AA814" s="221">
        <f t="shared" si="798"/>
        <v>0</v>
      </c>
      <c r="AB814" s="221">
        <f t="shared" si="798"/>
        <v>0</v>
      </c>
      <c r="AC814" s="221">
        <f t="shared" si="798"/>
        <v>34900</v>
      </c>
      <c r="AD814" s="221">
        <f t="shared" si="798"/>
        <v>0</v>
      </c>
      <c r="AE814" s="221">
        <f>SUM(AE815:AE826)</f>
        <v>34900</v>
      </c>
      <c r="AF814" s="221">
        <f t="shared" si="798"/>
        <v>0</v>
      </c>
      <c r="AG814" s="221">
        <f t="shared" si="798"/>
        <v>0</v>
      </c>
      <c r="AH814" s="221">
        <f t="shared" si="798"/>
        <v>0</v>
      </c>
      <c r="AI814" s="221">
        <f t="shared" si="798"/>
        <v>28461</v>
      </c>
      <c r="AJ814" s="221">
        <f t="shared" si="798"/>
        <v>0</v>
      </c>
      <c r="AK814" s="221">
        <f t="shared" si="798"/>
        <v>28461</v>
      </c>
      <c r="AL814" s="221">
        <f t="shared" si="798"/>
        <v>0</v>
      </c>
      <c r="AM814" s="221">
        <f t="shared" si="798"/>
        <v>0</v>
      </c>
      <c r="AN814" s="221">
        <f t="shared" si="798"/>
        <v>0</v>
      </c>
      <c r="AO814" s="221">
        <f t="shared" si="798"/>
        <v>0</v>
      </c>
      <c r="AP814" s="221">
        <f t="shared" si="798"/>
        <v>0</v>
      </c>
      <c r="AQ814" s="221">
        <f t="shared" si="798"/>
        <v>0</v>
      </c>
      <c r="AR814" s="221">
        <f t="shared" si="798"/>
        <v>0</v>
      </c>
      <c r="AS814" s="221">
        <f t="shared" si="798"/>
        <v>0</v>
      </c>
      <c r="AT814" s="221">
        <f t="shared" si="798"/>
        <v>0</v>
      </c>
      <c r="AU814" s="221">
        <f t="shared" si="798"/>
        <v>0</v>
      </c>
      <c r="AV814" s="160">
        <f t="shared" si="762"/>
        <v>0</v>
      </c>
      <c r="AW814" s="297"/>
      <c r="AX814" s="297"/>
      <c r="AY814" s="297"/>
      <c r="AZ814" s="145">
        <f t="shared" si="789"/>
        <v>0</v>
      </c>
      <c r="BA814" s="145">
        <f t="shared" si="790"/>
        <v>0</v>
      </c>
      <c r="BB814" s="160"/>
      <c r="BC814" s="160"/>
    </row>
    <row r="815" spans="1:55" s="218" customFormat="1" ht="31.5">
      <c r="A815" s="240" t="s">
        <v>20</v>
      </c>
      <c r="B815" s="302" t="s">
        <v>939</v>
      </c>
      <c r="C815" s="287"/>
      <c r="D815" s="154">
        <v>14900</v>
      </c>
      <c r="E815" s="154">
        <v>14900</v>
      </c>
      <c r="F815" s="292"/>
      <c r="G815" s="292"/>
      <c r="H815" s="155">
        <f t="shared" si="795"/>
        <v>14900</v>
      </c>
      <c r="I815" s="180">
        <f t="shared" si="795"/>
        <v>14900</v>
      </c>
      <c r="J815" s="221">
        <f t="shared" si="794"/>
        <v>0</v>
      </c>
      <c r="K815" s="154"/>
      <c r="L815" s="154"/>
      <c r="M815" s="292"/>
      <c r="N815" s="157">
        <f>O815+P815</f>
        <v>14900</v>
      </c>
      <c r="O815" s="379">
        <v>14900</v>
      </c>
      <c r="P815" s="221"/>
      <c r="Q815" s="221"/>
      <c r="R815" s="221"/>
      <c r="S815" s="221"/>
      <c r="T815" s="221"/>
      <c r="U815" s="221"/>
      <c r="V815" s="221"/>
      <c r="W815" s="236">
        <v>7000</v>
      </c>
      <c r="X815" s="236"/>
      <c r="Y815" s="236">
        <f>W815</f>
        <v>7000</v>
      </c>
      <c r="Z815" s="221"/>
      <c r="AA815" s="221"/>
      <c r="AB815" s="221"/>
      <c r="AC815" s="236">
        <f>I815-Q815-W815</f>
        <v>7900</v>
      </c>
      <c r="AD815" s="236"/>
      <c r="AE815" s="236">
        <f>AC815</f>
        <v>7900</v>
      </c>
      <c r="AF815" s="221"/>
      <c r="AG815" s="221"/>
      <c r="AH815" s="221"/>
      <c r="AI815" s="358">
        <f>I815-Q815-W815-AC815</f>
        <v>0</v>
      </c>
      <c r="AJ815" s="358"/>
      <c r="AK815" s="358">
        <f>AI815</f>
        <v>0</v>
      </c>
      <c r="AL815" s="221"/>
      <c r="AM815" s="221"/>
      <c r="AN815" s="221"/>
      <c r="AO815" s="221"/>
      <c r="AP815" s="221"/>
      <c r="AQ815" s="221"/>
      <c r="AR815" s="221"/>
      <c r="AS815" s="221"/>
      <c r="AT815" s="221"/>
      <c r="AU815" s="297"/>
      <c r="AV815" s="160">
        <f t="shared" si="762"/>
        <v>0</v>
      </c>
      <c r="AW815" s="297"/>
      <c r="AX815" s="297"/>
      <c r="AY815" s="297"/>
      <c r="AZ815" s="160">
        <f t="shared" si="789"/>
        <v>0</v>
      </c>
      <c r="BA815" s="160">
        <f t="shared" si="790"/>
        <v>0</v>
      </c>
      <c r="BB815" s="131"/>
      <c r="BC815" s="131"/>
    </row>
    <row r="816" spans="1:55" s="132" customFormat="1" ht="15.75">
      <c r="A816" s="240" t="s">
        <v>48</v>
      </c>
      <c r="B816" s="302" t="s">
        <v>940</v>
      </c>
      <c r="C816" s="287"/>
      <c r="D816" s="154">
        <v>8000</v>
      </c>
      <c r="E816" s="154">
        <v>8000</v>
      </c>
      <c r="F816" s="292"/>
      <c r="G816" s="292"/>
      <c r="H816" s="155">
        <f t="shared" si="795"/>
        <v>8000</v>
      </c>
      <c r="I816" s="180">
        <f t="shared" si="795"/>
        <v>8000</v>
      </c>
      <c r="J816" s="221">
        <f t="shared" si="794"/>
        <v>0</v>
      </c>
      <c r="K816" s="292"/>
      <c r="L816" s="292"/>
      <c r="M816" s="292"/>
      <c r="N816" s="157">
        <f t="shared" ref="N816:N825" si="799">O816+P816</f>
        <v>8000</v>
      </c>
      <c r="O816" s="379">
        <v>8000</v>
      </c>
      <c r="P816" s="221"/>
      <c r="Q816" s="221"/>
      <c r="R816" s="221"/>
      <c r="S816" s="221"/>
      <c r="T816" s="221"/>
      <c r="U816" s="221"/>
      <c r="V816" s="221"/>
      <c r="W816" s="236">
        <v>5000</v>
      </c>
      <c r="X816" s="236"/>
      <c r="Y816" s="236">
        <f t="shared" ref="Y816:Y825" si="800">W816</f>
        <v>5000</v>
      </c>
      <c r="Z816" s="221"/>
      <c r="AA816" s="221"/>
      <c r="AB816" s="221"/>
      <c r="AC816" s="236">
        <f t="shared" ref="AC816" si="801">I816-Q816-W816</f>
        <v>3000</v>
      </c>
      <c r="AD816" s="236"/>
      <c r="AE816" s="236">
        <f t="shared" ref="AE816:AE825" si="802">AC816</f>
        <v>3000</v>
      </c>
      <c r="AF816" s="221"/>
      <c r="AG816" s="221"/>
      <c r="AH816" s="221"/>
      <c r="AI816" s="358">
        <f t="shared" ref="AI816:AI824" si="803">I816-Q816-W816-AC816</f>
        <v>0</v>
      </c>
      <c r="AJ816" s="358"/>
      <c r="AK816" s="358">
        <f t="shared" ref="AK816:AK824" si="804">AI816</f>
        <v>0</v>
      </c>
      <c r="AL816" s="221"/>
      <c r="AM816" s="221"/>
      <c r="AN816" s="221"/>
      <c r="AO816" s="221"/>
      <c r="AP816" s="221"/>
      <c r="AQ816" s="221"/>
      <c r="AR816" s="221"/>
      <c r="AS816" s="221"/>
      <c r="AT816" s="221"/>
      <c r="AU816" s="297"/>
      <c r="AV816" s="160">
        <f t="shared" si="762"/>
        <v>0</v>
      </c>
      <c r="AW816" s="297"/>
      <c r="AX816" s="297"/>
      <c r="AY816" s="297"/>
      <c r="AZ816" s="145">
        <f t="shared" si="789"/>
        <v>0</v>
      </c>
      <c r="BA816" s="145">
        <f t="shared" si="790"/>
        <v>0</v>
      </c>
      <c r="BB816" s="131"/>
      <c r="BC816" s="131"/>
    </row>
    <row r="817" spans="1:55" s="132" customFormat="1" ht="31.5">
      <c r="A817" s="240" t="s">
        <v>49</v>
      </c>
      <c r="B817" s="302" t="s">
        <v>941</v>
      </c>
      <c r="C817" s="287"/>
      <c r="D817" s="154">
        <v>14000</v>
      </c>
      <c r="E817" s="154">
        <v>14000</v>
      </c>
      <c r="F817" s="292"/>
      <c r="G817" s="292"/>
      <c r="H817" s="155">
        <f t="shared" si="795"/>
        <v>14000</v>
      </c>
      <c r="I817" s="180">
        <f t="shared" si="795"/>
        <v>14000</v>
      </c>
      <c r="J817" s="221">
        <f t="shared" si="794"/>
        <v>0</v>
      </c>
      <c r="K817" s="292"/>
      <c r="L817" s="292"/>
      <c r="M817" s="292"/>
      <c r="N817" s="157">
        <f t="shared" si="799"/>
        <v>14000</v>
      </c>
      <c r="O817" s="379">
        <v>14000</v>
      </c>
      <c r="P817" s="221"/>
      <c r="Q817" s="221"/>
      <c r="R817" s="221"/>
      <c r="S817" s="221"/>
      <c r="T817" s="221"/>
      <c r="U817" s="221"/>
      <c r="V817" s="221"/>
      <c r="W817" s="236">
        <v>5000</v>
      </c>
      <c r="X817" s="236"/>
      <c r="Y817" s="236">
        <f t="shared" si="800"/>
        <v>5000</v>
      </c>
      <c r="Z817" s="221"/>
      <c r="AA817" s="221"/>
      <c r="AB817" s="221"/>
      <c r="AC817" s="236">
        <v>5000</v>
      </c>
      <c r="AD817" s="236"/>
      <c r="AE817" s="236">
        <f t="shared" si="802"/>
        <v>5000</v>
      </c>
      <c r="AF817" s="221"/>
      <c r="AG817" s="221"/>
      <c r="AH817" s="221"/>
      <c r="AI817" s="358">
        <f t="shared" si="803"/>
        <v>4000</v>
      </c>
      <c r="AJ817" s="358"/>
      <c r="AK817" s="358">
        <f t="shared" si="804"/>
        <v>4000</v>
      </c>
      <c r="AL817" s="221"/>
      <c r="AM817" s="221"/>
      <c r="AN817" s="221"/>
      <c r="AO817" s="221"/>
      <c r="AP817" s="221"/>
      <c r="AQ817" s="221"/>
      <c r="AR817" s="221"/>
      <c r="AS817" s="221"/>
      <c r="AT817" s="221"/>
      <c r="AU817" s="297"/>
      <c r="AV817" s="160">
        <f t="shared" si="762"/>
        <v>0</v>
      </c>
      <c r="AW817" s="297"/>
      <c r="AX817" s="297"/>
      <c r="AY817" s="297"/>
      <c r="AZ817" s="145">
        <f t="shared" si="789"/>
        <v>0</v>
      </c>
      <c r="BA817" s="145">
        <f t="shared" si="790"/>
        <v>0</v>
      </c>
      <c r="BB817" s="131"/>
      <c r="BC817" s="131"/>
    </row>
    <row r="818" spans="1:55" s="132" customFormat="1" ht="15.75">
      <c r="A818" s="240" t="s">
        <v>50</v>
      </c>
      <c r="B818" s="1" t="s">
        <v>942</v>
      </c>
      <c r="C818" s="287"/>
      <c r="D818" s="154">
        <v>5000</v>
      </c>
      <c r="E818" s="154">
        <v>5000</v>
      </c>
      <c r="F818" s="292"/>
      <c r="G818" s="292"/>
      <c r="H818" s="155">
        <f t="shared" si="795"/>
        <v>5000</v>
      </c>
      <c r="I818" s="180">
        <f t="shared" si="795"/>
        <v>5000</v>
      </c>
      <c r="J818" s="221">
        <f t="shared" si="794"/>
        <v>0</v>
      </c>
      <c r="K818" s="292"/>
      <c r="L818" s="292"/>
      <c r="M818" s="292"/>
      <c r="N818" s="157">
        <f t="shared" si="799"/>
        <v>5000</v>
      </c>
      <c r="O818" s="379">
        <v>5000</v>
      </c>
      <c r="P818" s="221"/>
      <c r="Q818" s="221"/>
      <c r="R818" s="221"/>
      <c r="S818" s="221"/>
      <c r="T818" s="221"/>
      <c r="U818" s="221"/>
      <c r="V818" s="221"/>
      <c r="W818" s="221"/>
      <c r="X818" s="221"/>
      <c r="Y818" s="236">
        <f t="shared" si="800"/>
        <v>0</v>
      </c>
      <c r="Z818" s="221"/>
      <c r="AA818" s="221"/>
      <c r="AB818" s="221"/>
      <c r="AC818" s="236">
        <v>2500</v>
      </c>
      <c r="AD818" s="236"/>
      <c r="AE818" s="236">
        <f t="shared" si="802"/>
        <v>2500</v>
      </c>
      <c r="AF818" s="221"/>
      <c r="AG818" s="221"/>
      <c r="AH818" s="221"/>
      <c r="AI818" s="358">
        <f t="shared" si="803"/>
        <v>2500</v>
      </c>
      <c r="AJ818" s="358"/>
      <c r="AK818" s="358">
        <f t="shared" si="804"/>
        <v>2500</v>
      </c>
      <c r="AL818" s="221"/>
      <c r="AM818" s="221"/>
      <c r="AN818" s="221"/>
      <c r="AO818" s="221"/>
      <c r="AP818" s="221"/>
      <c r="AQ818" s="221"/>
      <c r="AR818" s="221"/>
      <c r="AS818" s="221"/>
      <c r="AT818" s="221"/>
      <c r="AU818" s="297"/>
      <c r="AV818" s="160">
        <f t="shared" si="762"/>
        <v>0</v>
      </c>
      <c r="AW818" s="297"/>
      <c r="AX818" s="297"/>
      <c r="AY818" s="297"/>
      <c r="AZ818" s="145">
        <f t="shared" si="789"/>
        <v>0</v>
      </c>
      <c r="BA818" s="145">
        <f t="shared" si="790"/>
        <v>0</v>
      </c>
      <c r="BB818" s="131"/>
      <c r="BC818" s="131"/>
    </row>
    <row r="819" spans="1:55" s="132" customFormat="1" ht="31.5">
      <c r="A819" s="240" t="s">
        <v>51</v>
      </c>
      <c r="B819" s="166" t="s">
        <v>943</v>
      </c>
      <c r="C819" s="287"/>
      <c r="D819" s="154">
        <v>9585</v>
      </c>
      <c r="E819" s="154">
        <v>9585</v>
      </c>
      <c r="F819" s="292"/>
      <c r="G819" s="292"/>
      <c r="H819" s="155">
        <f t="shared" si="795"/>
        <v>9585</v>
      </c>
      <c r="I819" s="180">
        <f t="shared" si="795"/>
        <v>9585</v>
      </c>
      <c r="J819" s="221">
        <f t="shared" si="794"/>
        <v>0</v>
      </c>
      <c r="K819" s="292"/>
      <c r="L819" s="292"/>
      <c r="M819" s="292"/>
      <c r="N819" s="157">
        <f t="shared" si="799"/>
        <v>9585</v>
      </c>
      <c r="O819" s="236">
        <v>9585</v>
      </c>
      <c r="P819" s="221"/>
      <c r="Q819" s="221"/>
      <c r="R819" s="221"/>
      <c r="S819" s="221"/>
      <c r="T819" s="221"/>
      <c r="U819" s="221"/>
      <c r="V819" s="221"/>
      <c r="W819" s="221"/>
      <c r="X819" s="221"/>
      <c r="Y819" s="236">
        <f t="shared" si="800"/>
        <v>0</v>
      </c>
      <c r="Z819" s="221"/>
      <c r="AA819" s="221"/>
      <c r="AB819" s="221"/>
      <c r="AC819" s="236">
        <v>5000</v>
      </c>
      <c r="AD819" s="236"/>
      <c r="AE819" s="236">
        <f t="shared" si="802"/>
        <v>5000</v>
      </c>
      <c r="AF819" s="221"/>
      <c r="AG819" s="221"/>
      <c r="AH819" s="221"/>
      <c r="AI819" s="358">
        <f t="shared" si="803"/>
        <v>4585</v>
      </c>
      <c r="AJ819" s="358"/>
      <c r="AK819" s="358">
        <f t="shared" si="804"/>
        <v>4585</v>
      </c>
      <c r="AL819" s="221"/>
      <c r="AM819" s="221"/>
      <c r="AN819" s="221"/>
      <c r="AO819" s="221"/>
      <c r="AP819" s="221"/>
      <c r="AQ819" s="221"/>
      <c r="AR819" s="221"/>
      <c r="AS819" s="221"/>
      <c r="AT819" s="221"/>
      <c r="AU819" s="297"/>
      <c r="AV819" s="160">
        <f t="shared" si="762"/>
        <v>0</v>
      </c>
      <c r="AW819" s="297"/>
      <c r="AX819" s="297"/>
      <c r="AY819" s="297"/>
      <c r="AZ819" s="145">
        <f t="shared" si="789"/>
        <v>0</v>
      </c>
      <c r="BA819" s="145">
        <f t="shared" si="790"/>
        <v>0</v>
      </c>
      <c r="BB819" s="131"/>
      <c r="BC819" s="131"/>
    </row>
    <row r="820" spans="1:55" s="132" customFormat="1" ht="31.5">
      <c r="A820" s="240" t="s">
        <v>52</v>
      </c>
      <c r="B820" s="166" t="s">
        <v>944</v>
      </c>
      <c r="C820" s="287"/>
      <c r="D820" s="154">
        <v>4675</v>
      </c>
      <c r="E820" s="154">
        <v>4675</v>
      </c>
      <c r="F820" s="292"/>
      <c r="G820" s="292"/>
      <c r="H820" s="155">
        <f t="shared" si="795"/>
        <v>4675</v>
      </c>
      <c r="I820" s="180">
        <f t="shared" si="795"/>
        <v>4675</v>
      </c>
      <c r="J820" s="221">
        <f t="shared" si="794"/>
        <v>0</v>
      </c>
      <c r="K820" s="292"/>
      <c r="L820" s="292"/>
      <c r="M820" s="292"/>
      <c r="N820" s="157">
        <f t="shared" si="799"/>
        <v>4675</v>
      </c>
      <c r="O820" s="236">
        <v>4675</v>
      </c>
      <c r="P820" s="221"/>
      <c r="Q820" s="221"/>
      <c r="R820" s="221"/>
      <c r="S820" s="221"/>
      <c r="T820" s="221"/>
      <c r="U820" s="221"/>
      <c r="V820" s="221"/>
      <c r="W820" s="221"/>
      <c r="X820" s="221"/>
      <c r="Y820" s="236">
        <f t="shared" si="800"/>
        <v>0</v>
      </c>
      <c r="Z820" s="221"/>
      <c r="AA820" s="221"/>
      <c r="AB820" s="221"/>
      <c r="AC820" s="236">
        <v>2500</v>
      </c>
      <c r="AD820" s="236"/>
      <c r="AE820" s="236">
        <f t="shared" si="802"/>
        <v>2500</v>
      </c>
      <c r="AF820" s="221"/>
      <c r="AG820" s="221"/>
      <c r="AH820" s="221"/>
      <c r="AI820" s="358">
        <f t="shared" si="803"/>
        <v>2175</v>
      </c>
      <c r="AJ820" s="358"/>
      <c r="AK820" s="358">
        <f t="shared" si="804"/>
        <v>2175</v>
      </c>
      <c r="AL820" s="221"/>
      <c r="AM820" s="221"/>
      <c r="AN820" s="221"/>
      <c r="AO820" s="221"/>
      <c r="AP820" s="221"/>
      <c r="AQ820" s="221"/>
      <c r="AR820" s="221"/>
      <c r="AS820" s="221"/>
      <c r="AT820" s="221"/>
      <c r="AU820" s="297"/>
      <c r="AV820" s="160">
        <f t="shared" si="762"/>
        <v>0</v>
      </c>
      <c r="AW820" s="297"/>
      <c r="AX820" s="297"/>
      <c r="AY820" s="297"/>
      <c r="AZ820" s="145">
        <f t="shared" si="789"/>
        <v>0</v>
      </c>
      <c r="BA820" s="145">
        <f t="shared" si="790"/>
        <v>0</v>
      </c>
      <c r="BB820" s="131"/>
      <c r="BC820" s="131"/>
    </row>
    <row r="821" spans="1:55" s="132" customFormat="1" ht="31.5">
      <c r="A821" s="240" t="s">
        <v>53</v>
      </c>
      <c r="B821" s="166" t="s">
        <v>945</v>
      </c>
      <c r="C821" s="287"/>
      <c r="D821" s="154">
        <v>4180</v>
      </c>
      <c r="E821" s="154">
        <v>4180</v>
      </c>
      <c r="F821" s="292"/>
      <c r="G821" s="292"/>
      <c r="H821" s="155">
        <f t="shared" si="795"/>
        <v>4180</v>
      </c>
      <c r="I821" s="180">
        <f t="shared" si="795"/>
        <v>4180</v>
      </c>
      <c r="J821" s="221">
        <f t="shared" si="794"/>
        <v>0</v>
      </c>
      <c r="K821" s="292"/>
      <c r="L821" s="292"/>
      <c r="M821" s="292"/>
      <c r="N821" s="157">
        <f t="shared" si="799"/>
        <v>4180</v>
      </c>
      <c r="O821" s="236">
        <v>4180</v>
      </c>
      <c r="P821" s="221"/>
      <c r="Q821" s="221"/>
      <c r="R821" s="221"/>
      <c r="S821" s="221"/>
      <c r="T821" s="221"/>
      <c r="U821" s="221"/>
      <c r="V821" s="221"/>
      <c r="W821" s="221"/>
      <c r="X821" s="221"/>
      <c r="Y821" s="236">
        <f t="shared" si="800"/>
        <v>0</v>
      </c>
      <c r="Z821" s="221"/>
      <c r="AA821" s="221"/>
      <c r="AB821" s="221"/>
      <c r="AC821" s="236">
        <v>2000</v>
      </c>
      <c r="AD821" s="236"/>
      <c r="AE821" s="236">
        <f t="shared" si="802"/>
        <v>2000</v>
      </c>
      <c r="AF821" s="221"/>
      <c r="AG821" s="221"/>
      <c r="AH821" s="221"/>
      <c r="AI821" s="358">
        <f>I821-Q821-W821-AC821</f>
        <v>2180</v>
      </c>
      <c r="AJ821" s="358"/>
      <c r="AK821" s="358">
        <f t="shared" si="804"/>
        <v>2180</v>
      </c>
      <c r="AL821" s="221"/>
      <c r="AM821" s="221"/>
      <c r="AN821" s="221"/>
      <c r="AO821" s="221"/>
      <c r="AP821" s="221"/>
      <c r="AQ821" s="221"/>
      <c r="AR821" s="221"/>
      <c r="AS821" s="221"/>
      <c r="AT821" s="221"/>
      <c r="AU821" s="297"/>
      <c r="AV821" s="160">
        <f t="shared" si="762"/>
        <v>0</v>
      </c>
      <c r="AW821" s="297"/>
      <c r="AX821" s="297"/>
      <c r="AY821" s="297"/>
      <c r="AZ821" s="145">
        <f t="shared" si="789"/>
        <v>0</v>
      </c>
      <c r="BA821" s="145">
        <f t="shared" si="790"/>
        <v>0</v>
      </c>
      <c r="BB821" s="131"/>
      <c r="BC821" s="131"/>
    </row>
    <row r="822" spans="1:55" s="394" customFormat="1" ht="15.75">
      <c r="A822" s="380" t="s">
        <v>54</v>
      </c>
      <c r="B822" s="381" t="s">
        <v>946</v>
      </c>
      <c r="C822" s="382"/>
      <c r="D822" s="383">
        <f>E822</f>
        <v>1200</v>
      </c>
      <c r="E822" s="383">
        <v>1200</v>
      </c>
      <c r="F822" s="384"/>
      <c r="G822" s="384"/>
      <c r="H822" s="385">
        <f t="shared" si="795"/>
        <v>1200</v>
      </c>
      <c r="I822" s="386">
        <f t="shared" si="795"/>
        <v>1200</v>
      </c>
      <c r="J822" s="387"/>
      <c r="K822" s="384"/>
      <c r="L822" s="384"/>
      <c r="M822" s="384"/>
      <c r="N822" s="388">
        <f t="shared" si="799"/>
        <v>1200</v>
      </c>
      <c r="O822" s="389">
        <v>1200</v>
      </c>
      <c r="P822" s="387"/>
      <c r="Q822" s="387"/>
      <c r="R822" s="387"/>
      <c r="S822" s="387"/>
      <c r="T822" s="387"/>
      <c r="U822" s="387"/>
      <c r="V822" s="387"/>
      <c r="W822" s="387"/>
      <c r="X822" s="387"/>
      <c r="Y822" s="389">
        <f t="shared" si="800"/>
        <v>0</v>
      </c>
      <c r="Z822" s="387"/>
      <c r="AA822" s="387"/>
      <c r="AB822" s="387"/>
      <c r="AC822" s="389"/>
      <c r="AD822" s="389"/>
      <c r="AE822" s="389">
        <f t="shared" si="802"/>
        <v>0</v>
      </c>
      <c r="AF822" s="387"/>
      <c r="AG822" s="387"/>
      <c r="AH822" s="387"/>
      <c r="AI822" s="390">
        <f>I822-Q822-W822-AC822</f>
        <v>1200</v>
      </c>
      <c r="AJ822" s="390"/>
      <c r="AK822" s="390">
        <f t="shared" si="804"/>
        <v>1200</v>
      </c>
      <c r="AL822" s="387"/>
      <c r="AM822" s="387"/>
      <c r="AN822" s="387"/>
      <c r="AO822" s="387"/>
      <c r="AP822" s="387"/>
      <c r="AQ822" s="387"/>
      <c r="AR822" s="387"/>
      <c r="AS822" s="387"/>
      <c r="AT822" s="387"/>
      <c r="AU822" s="391"/>
      <c r="AV822" s="392">
        <f t="shared" si="762"/>
        <v>0</v>
      </c>
      <c r="AW822" s="391"/>
      <c r="AX822" s="391"/>
      <c r="AY822" s="391"/>
      <c r="AZ822" s="392">
        <f t="shared" si="789"/>
        <v>0</v>
      </c>
      <c r="BA822" s="392">
        <f t="shared" si="790"/>
        <v>0</v>
      </c>
      <c r="BB822" s="393"/>
      <c r="BC822" s="393"/>
    </row>
    <row r="823" spans="1:55" s="132" customFormat="1" ht="31.5">
      <c r="A823" s="240" t="s">
        <v>55</v>
      </c>
      <c r="B823" s="166" t="s">
        <v>947</v>
      </c>
      <c r="C823" s="287"/>
      <c r="D823" s="154">
        <v>7425</v>
      </c>
      <c r="E823" s="154">
        <v>7425</v>
      </c>
      <c r="F823" s="292"/>
      <c r="G823" s="292"/>
      <c r="H823" s="155">
        <f t="shared" si="795"/>
        <v>7425</v>
      </c>
      <c r="I823" s="180">
        <f t="shared" si="795"/>
        <v>7425</v>
      </c>
      <c r="J823" s="221">
        <f t="shared" si="794"/>
        <v>0</v>
      </c>
      <c r="K823" s="292"/>
      <c r="L823" s="292"/>
      <c r="M823" s="292"/>
      <c r="N823" s="157">
        <f t="shared" si="799"/>
        <v>7425</v>
      </c>
      <c r="O823" s="236">
        <v>7425</v>
      </c>
      <c r="P823" s="221"/>
      <c r="Q823" s="221"/>
      <c r="R823" s="221"/>
      <c r="S823" s="221"/>
      <c r="T823" s="221"/>
      <c r="U823" s="221"/>
      <c r="V823" s="221"/>
      <c r="W823" s="221"/>
      <c r="X823" s="221"/>
      <c r="Y823" s="236">
        <f t="shared" si="800"/>
        <v>0</v>
      </c>
      <c r="Z823" s="221"/>
      <c r="AA823" s="221"/>
      <c r="AB823" s="221"/>
      <c r="AC823" s="236">
        <v>3000</v>
      </c>
      <c r="AD823" s="236"/>
      <c r="AE823" s="236">
        <f t="shared" si="802"/>
        <v>3000</v>
      </c>
      <c r="AF823" s="221"/>
      <c r="AG823" s="221"/>
      <c r="AH823" s="221"/>
      <c r="AI823" s="358">
        <f t="shared" si="803"/>
        <v>4425</v>
      </c>
      <c r="AJ823" s="358"/>
      <c r="AK823" s="358">
        <f t="shared" si="804"/>
        <v>4425</v>
      </c>
      <c r="AL823" s="221"/>
      <c r="AM823" s="221"/>
      <c r="AN823" s="221"/>
      <c r="AO823" s="221"/>
      <c r="AP823" s="221"/>
      <c r="AQ823" s="221"/>
      <c r="AR823" s="221"/>
      <c r="AS823" s="221"/>
      <c r="AT823" s="221"/>
      <c r="AU823" s="297"/>
      <c r="AV823" s="160">
        <f t="shared" si="762"/>
        <v>0</v>
      </c>
      <c r="AW823" s="297"/>
      <c r="AX823" s="297"/>
      <c r="AY823" s="297"/>
      <c r="AZ823" s="145">
        <f t="shared" si="789"/>
        <v>0</v>
      </c>
      <c r="BA823" s="145">
        <f t="shared" si="790"/>
        <v>0</v>
      </c>
      <c r="BB823" s="131"/>
      <c r="BC823" s="131"/>
    </row>
    <row r="824" spans="1:55" s="132" customFormat="1" ht="31.5">
      <c r="A824" s="240" t="s">
        <v>56</v>
      </c>
      <c r="B824" s="166" t="s">
        <v>948</v>
      </c>
      <c r="C824" s="287"/>
      <c r="D824" s="154">
        <v>5546</v>
      </c>
      <c r="E824" s="154">
        <v>5546</v>
      </c>
      <c r="F824" s="292"/>
      <c r="G824" s="292"/>
      <c r="H824" s="155">
        <f t="shared" si="795"/>
        <v>5546</v>
      </c>
      <c r="I824" s="180">
        <f t="shared" si="795"/>
        <v>5546</v>
      </c>
      <c r="J824" s="221">
        <f t="shared" si="794"/>
        <v>0</v>
      </c>
      <c r="K824" s="292"/>
      <c r="L824" s="292"/>
      <c r="M824" s="292"/>
      <c r="N824" s="157">
        <f t="shared" si="799"/>
        <v>5546</v>
      </c>
      <c r="O824" s="236">
        <v>5546</v>
      </c>
      <c r="P824" s="221"/>
      <c r="Q824" s="221"/>
      <c r="R824" s="221"/>
      <c r="S824" s="221"/>
      <c r="T824" s="221"/>
      <c r="U824" s="221"/>
      <c r="V824" s="221"/>
      <c r="W824" s="221"/>
      <c r="X824" s="221"/>
      <c r="Y824" s="236">
        <f t="shared" si="800"/>
        <v>0</v>
      </c>
      <c r="Z824" s="221"/>
      <c r="AA824" s="221"/>
      <c r="AB824" s="221"/>
      <c r="AC824" s="236">
        <v>2500</v>
      </c>
      <c r="AD824" s="236"/>
      <c r="AE824" s="236">
        <f t="shared" si="802"/>
        <v>2500</v>
      </c>
      <c r="AF824" s="221"/>
      <c r="AG824" s="221"/>
      <c r="AH824" s="221"/>
      <c r="AI824" s="358">
        <f t="shared" si="803"/>
        <v>3046</v>
      </c>
      <c r="AJ824" s="358"/>
      <c r="AK824" s="358">
        <f t="shared" si="804"/>
        <v>3046</v>
      </c>
      <c r="AL824" s="221"/>
      <c r="AM824" s="221"/>
      <c r="AN824" s="221"/>
      <c r="AO824" s="221"/>
      <c r="AP824" s="221"/>
      <c r="AQ824" s="221"/>
      <c r="AR824" s="221"/>
      <c r="AS824" s="221"/>
      <c r="AT824" s="221"/>
      <c r="AU824" s="297"/>
      <c r="AV824" s="160">
        <f t="shared" si="762"/>
        <v>0</v>
      </c>
      <c r="AW824" s="297"/>
      <c r="AX824" s="297"/>
      <c r="AY824" s="297"/>
      <c r="AZ824" s="145">
        <f t="shared" si="789"/>
        <v>0</v>
      </c>
      <c r="BA824" s="145">
        <f t="shared" si="790"/>
        <v>0</v>
      </c>
      <c r="BB824" s="131"/>
      <c r="BC824" s="131"/>
    </row>
    <row r="825" spans="1:55" s="395" customFormat="1" ht="15.75">
      <c r="A825" s="380" t="s">
        <v>57</v>
      </c>
      <c r="B825" s="381" t="s">
        <v>949</v>
      </c>
      <c r="C825" s="382"/>
      <c r="D825" s="383">
        <v>3950</v>
      </c>
      <c r="E825" s="383">
        <v>3950</v>
      </c>
      <c r="F825" s="384"/>
      <c r="G825" s="384"/>
      <c r="H825" s="385">
        <f t="shared" si="795"/>
        <v>3950</v>
      </c>
      <c r="I825" s="386">
        <f t="shared" si="795"/>
        <v>3950</v>
      </c>
      <c r="J825" s="387">
        <f t="shared" si="794"/>
        <v>0</v>
      </c>
      <c r="K825" s="384"/>
      <c r="L825" s="384"/>
      <c r="M825" s="384"/>
      <c r="N825" s="388">
        <f t="shared" si="799"/>
        <v>3950</v>
      </c>
      <c r="O825" s="389">
        <v>3950</v>
      </c>
      <c r="P825" s="387"/>
      <c r="Q825" s="387"/>
      <c r="R825" s="387"/>
      <c r="S825" s="387"/>
      <c r="T825" s="387"/>
      <c r="U825" s="387"/>
      <c r="V825" s="387"/>
      <c r="W825" s="387"/>
      <c r="X825" s="387"/>
      <c r="Y825" s="389">
        <f t="shared" si="800"/>
        <v>0</v>
      </c>
      <c r="Z825" s="387"/>
      <c r="AA825" s="387"/>
      <c r="AB825" s="387"/>
      <c r="AC825" s="389">
        <v>1500</v>
      </c>
      <c r="AD825" s="389"/>
      <c r="AE825" s="389">
        <f t="shared" si="802"/>
        <v>1500</v>
      </c>
      <c r="AF825" s="387"/>
      <c r="AG825" s="387"/>
      <c r="AH825" s="387"/>
      <c r="AI825" s="390">
        <f>I825-Q825-W825-AC825</f>
        <v>2450</v>
      </c>
      <c r="AJ825" s="390"/>
      <c r="AK825" s="390">
        <f>AI825</f>
        <v>2450</v>
      </c>
      <c r="AL825" s="387"/>
      <c r="AM825" s="387"/>
      <c r="AN825" s="387"/>
      <c r="AO825" s="387"/>
      <c r="AP825" s="387"/>
      <c r="AQ825" s="387"/>
      <c r="AR825" s="387"/>
      <c r="AS825" s="387"/>
      <c r="AT825" s="387"/>
      <c r="AU825" s="391"/>
      <c r="AV825" s="392">
        <f t="shared" si="762"/>
        <v>0</v>
      </c>
      <c r="AW825" s="391"/>
      <c r="AX825" s="391"/>
      <c r="AY825" s="391"/>
      <c r="AZ825" s="392">
        <f t="shared" si="789"/>
        <v>0</v>
      </c>
      <c r="BA825" s="392">
        <f t="shared" si="790"/>
        <v>0</v>
      </c>
      <c r="BB825" s="393"/>
      <c r="BC825" s="393"/>
    </row>
    <row r="826" spans="1:55" s="394" customFormat="1" ht="15.75">
      <c r="A826" s="380" t="s">
        <v>59</v>
      </c>
      <c r="B826" s="381" t="s">
        <v>950</v>
      </c>
      <c r="C826" s="382"/>
      <c r="D826" s="383">
        <v>1900</v>
      </c>
      <c r="E826" s="383">
        <v>1900</v>
      </c>
      <c r="F826" s="384"/>
      <c r="G826" s="384"/>
      <c r="H826" s="385">
        <f t="shared" si="795"/>
        <v>1900</v>
      </c>
      <c r="I826" s="386">
        <f t="shared" si="795"/>
        <v>1900</v>
      </c>
      <c r="J826" s="387"/>
      <c r="K826" s="384"/>
      <c r="L826" s="384"/>
      <c r="M826" s="384"/>
      <c r="N826" s="383">
        <f>O826+P826</f>
        <v>1900</v>
      </c>
      <c r="O826" s="383">
        <v>1900</v>
      </c>
      <c r="P826" s="387"/>
      <c r="Q826" s="387"/>
      <c r="R826" s="387"/>
      <c r="S826" s="387"/>
      <c r="T826" s="387"/>
      <c r="U826" s="387"/>
      <c r="V826" s="387"/>
      <c r="W826" s="387"/>
      <c r="X826" s="387"/>
      <c r="Y826" s="389"/>
      <c r="Z826" s="387"/>
      <c r="AA826" s="387"/>
      <c r="AB826" s="387"/>
      <c r="AC826" s="389"/>
      <c r="AD826" s="389"/>
      <c r="AE826" s="389"/>
      <c r="AF826" s="387"/>
      <c r="AG826" s="387"/>
      <c r="AH826" s="387"/>
      <c r="AI826" s="390">
        <f>I826-Q826-W826-AC826</f>
        <v>1900</v>
      </c>
      <c r="AJ826" s="390"/>
      <c r="AK826" s="390">
        <f>AI826</f>
        <v>1900</v>
      </c>
      <c r="AL826" s="387"/>
      <c r="AM826" s="387"/>
      <c r="AN826" s="387"/>
      <c r="AO826" s="387"/>
      <c r="AP826" s="387"/>
      <c r="AQ826" s="387"/>
      <c r="AR826" s="387"/>
      <c r="AS826" s="387"/>
      <c r="AT826" s="387"/>
      <c r="AU826" s="391"/>
      <c r="AV826" s="392">
        <f t="shared" si="762"/>
        <v>0</v>
      </c>
      <c r="AW826" s="391"/>
      <c r="AX826" s="391"/>
      <c r="AY826" s="391"/>
      <c r="AZ826" s="392"/>
      <c r="BA826" s="392"/>
      <c r="BB826" s="393"/>
      <c r="BC826" s="393"/>
    </row>
    <row r="827" spans="1:55" s="161" customFormat="1" ht="15.75">
      <c r="A827" s="170" t="s">
        <v>615</v>
      </c>
      <c r="B827" s="158" t="s">
        <v>740</v>
      </c>
      <c r="C827" s="171"/>
      <c r="D827" s="221">
        <f>D828+D829</f>
        <v>5474</v>
      </c>
      <c r="E827" s="221">
        <f>E828+E829</f>
        <v>5474</v>
      </c>
      <c r="F827" s="158"/>
      <c r="G827" s="158"/>
      <c r="H827" s="171">
        <f t="shared" si="795"/>
        <v>5474</v>
      </c>
      <c r="I827" s="179">
        <f t="shared" si="795"/>
        <v>5474</v>
      </c>
      <c r="J827" s="221">
        <f t="shared" si="794"/>
        <v>0</v>
      </c>
      <c r="K827" s="221">
        <f t="shared" ref="K827:M827" si="805">K828+K829</f>
        <v>0</v>
      </c>
      <c r="L827" s="221">
        <f t="shared" si="805"/>
        <v>0</v>
      </c>
      <c r="M827" s="221">
        <f t="shared" si="805"/>
        <v>0</v>
      </c>
      <c r="N827" s="221">
        <f>N828+N829</f>
        <v>5474</v>
      </c>
      <c r="O827" s="221">
        <f>O828+O829</f>
        <v>5474</v>
      </c>
      <c r="P827" s="221">
        <f t="shared" ref="P827:AT827" si="806">P828+P829</f>
        <v>0</v>
      </c>
      <c r="Q827" s="221">
        <f t="shared" si="806"/>
        <v>0</v>
      </c>
      <c r="R827" s="221">
        <f t="shared" si="806"/>
        <v>0</v>
      </c>
      <c r="S827" s="221">
        <f t="shared" si="806"/>
        <v>0</v>
      </c>
      <c r="T827" s="221">
        <f t="shared" si="806"/>
        <v>0</v>
      </c>
      <c r="U827" s="221">
        <f t="shared" si="806"/>
        <v>0</v>
      </c>
      <c r="V827" s="221">
        <f t="shared" si="806"/>
        <v>0</v>
      </c>
      <c r="W827" s="221">
        <f t="shared" si="806"/>
        <v>0</v>
      </c>
      <c r="X827" s="221">
        <f t="shared" si="806"/>
        <v>0</v>
      </c>
      <c r="Y827" s="221">
        <f t="shared" si="806"/>
        <v>0</v>
      </c>
      <c r="Z827" s="221">
        <f t="shared" si="806"/>
        <v>0</v>
      </c>
      <c r="AA827" s="221">
        <f t="shared" si="806"/>
        <v>0</v>
      </c>
      <c r="AB827" s="221">
        <f t="shared" si="806"/>
        <v>0</v>
      </c>
      <c r="AC827" s="221">
        <f t="shared" si="806"/>
        <v>1019</v>
      </c>
      <c r="AD827" s="221">
        <f t="shared" si="806"/>
        <v>0</v>
      </c>
      <c r="AE827" s="221">
        <f t="shared" si="806"/>
        <v>1019</v>
      </c>
      <c r="AF827" s="221">
        <f t="shared" si="806"/>
        <v>0</v>
      </c>
      <c r="AG827" s="221">
        <f t="shared" si="806"/>
        <v>0</v>
      </c>
      <c r="AH827" s="221">
        <f t="shared" si="806"/>
        <v>0</v>
      </c>
      <c r="AI827" s="221">
        <f t="shared" si="806"/>
        <v>4455</v>
      </c>
      <c r="AJ827" s="221">
        <f t="shared" si="806"/>
        <v>0</v>
      </c>
      <c r="AK827" s="221">
        <f t="shared" si="806"/>
        <v>4455</v>
      </c>
      <c r="AL827" s="221">
        <f t="shared" si="806"/>
        <v>0</v>
      </c>
      <c r="AM827" s="221">
        <f t="shared" si="806"/>
        <v>0</v>
      </c>
      <c r="AN827" s="221">
        <f t="shared" si="806"/>
        <v>0</v>
      </c>
      <c r="AO827" s="221">
        <f t="shared" si="806"/>
        <v>0</v>
      </c>
      <c r="AP827" s="221">
        <f t="shared" si="806"/>
        <v>0</v>
      </c>
      <c r="AQ827" s="221">
        <f t="shared" si="806"/>
        <v>0</v>
      </c>
      <c r="AR827" s="221">
        <f t="shared" si="806"/>
        <v>0</v>
      </c>
      <c r="AS827" s="221">
        <f t="shared" si="806"/>
        <v>0</v>
      </c>
      <c r="AT827" s="221">
        <f t="shared" si="806"/>
        <v>0</v>
      </c>
      <c r="AU827" s="297"/>
      <c r="AV827" s="160">
        <f t="shared" si="762"/>
        <v>0</v>
      </c>
      <c r="AW827" s="297"/>
      <c r="AX827" s="297"/>
      <c r="AY827" s="297"/>
      <c r="AZ827" s="145">
        <f t="shared" si="789"/>
        <v>0</v>
      </c>
      <c r="BA827" s="145">
        <f t="shared" si="790"/>
        <v>0</v>
      </c>
      <c r="BB827" s="160"/>
      <c r="BC827" s="160"/>
    </row>
    <row r="828" spans="1:55" s="132" customFormat="1" ht="31.5">
      <c r="A828" s="170" t="s">
        <v>741</v>
      </c>
      <c r="B828" s="158" t="s">
        <v>951</v>
      </c>
      <c r="C828" s="171"/>
      <c r="D828" s="171">
        <v>0</v>
      </c>
      <c r="E828" s="171">
        <v>0</v>
      </c>
      <c r="F828" s="158"/>
      <c r="G828" s="158"/>
      <c r="H828" s="155">
        <f t="shared" si="795"/>
        <v>0</v>
      </c>
      <c r="I828" s="180">
        <f t="shared" si="795"/>
        <v>0</v>
      </c>
      <c r="J828" s="221">
        <f t="shared" si="794"/>
        <v>0</v>
      </c>
      <c r="K828" s="158"/>
      <c r="L828" s="158"/>
      <c r="M828" s="158"/>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1"/>
      <c r="AU828" s="297"/>
      <c r="AV828" s="160">
        <f t="shared" si="762"/>
        <v>0</v>
      </c>
      <c r="AW828" s="297"/>
      <c r="AX828" s="297"/>
      <c r="AY828" s="297"/>
      <c r="AZ828" s="145">
        <f t="shared" si="789"/>
        <v>0</v>
      </c>
      <c r="BA828" s="145">
        <f t="shared" si="790"/>
        <v>0</v>
      </c>
      <c r="BB828" s="131"/>
      <c r="BC828" s="131"/>
    </row>
    <row r="829" spans="1:55" s="161" customFormat="1" ht="15.75">
      <c r="A829" s="170" t="s">
        <v>744</v>
      </c>
      <c r="B829" s="158" t="s">
        <v>658</v>
      </c>
      <c r="C829" s="171"/>
      <c r="D829" s="221">
        <f>SUM(D830:D833)</f>
        <v>5474</v>
      </c>
      <c r="E829" s="221">
        <f>SUM(E830:E833)</f>
        <v>5474</v>
      </c>
      <c r="F829" s="158"/>
      <c r="G829" s="158"/>
      <c r="H829" s="171">
        <f t="shared" si="795"/>
        <v>5474</v>
      </c>
      <c r="I829" s="179">
        <f t="shared" si="795"/>
        <v>5474</v>
      </c>
      <c r="J829" s="221">
        <f t="shared" si="794"/>
        <v>0</v>
      </c>
      <c r="K829" s="221">
        <f t="shared" ref="K829:M829" si="807">SUM(K830:K833)</f>
        <v>0</v>
      </c>
      <c r="L829" s="221">
        <f t="shared" si="807"/>
        <v>0</v>
      </c>
      <c r="M829" s="221">
        <f t="shared" si="807"/>
        <v>0</v>
      </c>
      <c r="N829" s="221">
        <f>SUM(N830:N833)</f>
        <v>5474</v>
      </c>
      <c r="O829" s="221">
        <f t="shared" ref="O829:AT829" si="808">SUM(O830:O833)</f>
        <v>5474</v>
      </c>
      <c r="P829" s="221">
        <f t="shared" si="808"/>
        <v>0</v>
      </c>
      <c r="Q829" s="221">
        <f t="shared" si="808"/>
        <v>0</v>
      </c>
      <c r="R829" s="221">
        <f t="shared" si="808"/>
        <v>0</v>
      </c>
      <c r="S829" s="221">
        <f t="shared" si="808"/>
        <v>0</v>
      </c>
      <c r="T829" s="221">
        <f t="shared" si="808"/>
        <v>0</v>
      </c>
      <c r="U829" s="221">
        <f t="shared" si="808"/>
        <v>0</v>
      </c>
      <c r="V829" s="221">
        <f t="shared" si="808"/>
        <v>0</v>
      </c>
      <c r="W829" s="221">
        <f t="shared" si="808"/>
        <v>0</v>
      </c>
      <c r="X829" s="221">
        <f t="shared" si="808"/>
        <v>0</v>
      </c>
      <c r="Y829" s="221">
        <f t="shared" si="808"/>
        <v>0</v>
      </c>
      <c r="Z829" s="221">
        <f t="shared" si="808"/>
        <v>0</v>
      </c>
      <c r="AA829" s="221">
        <f t="shared" si="808"/>
        <v>0</v>
      </c>
      <c r="AB829" s="221">
        <f t="shared" si="808"/>
        <v>0</v>
      </c>
      <c r="AC829" s="221">
        <f t="shared" si="808"/>
        <v>1019</v>
      </c>
      <c r="AD829" s="221">
        <f t="shared" si="808"/>
        <v>0</v>
      </c>
      <c r="AE829" s="221">
        <f t="shared" si="808"/>
        <v>1019</v>
      </c>
      <c r="AF829" s="221">
        <f t="shared" si="808"/>
        <v>0</v>
      </c>
      <c r="AG829" s="221">
        <f t="shared" si="808"/>
        <v>0</v>
      </c>
      <c r="AH829" s="221">
        <f t="shared" si="808"/>
        <v>0</v>
      </c>
      <c r="AI829" s="221">
        <f t="shared" si="808"/>
        <v>4455</v>
      </c>
      <c r="AJ829" s="221">
        <f t="shared" si="808"/>
        <v>0</v>
      </c>
      <c r="AK829" s="221">
        <f t="shared" si="808"/>
        <v>4455</v>
      </c>
      <c r="AL829" s="221">
        <f t="shared" si="808"/>
        <v>0</v>
      </c>
      <c r="AM829" s="221">
        <f t="shared" si="808"/>
        <v>0</v>
      </c>
      <c r="AN829" s="221">
        <f t="shared" si="808"/>
        <v>0</v>
      </c>
      <c r="AO829" s="221">
        <f t="shared" si="808"/>
        <v>0</v>
      </c>
      <c r="AP829" s="221">
        <f t="shared" si="808"/>
        <v>0</v>
      </c>
      <c r="AQ829" s="221">
        <f t="shared" si="808"/>
        <v>0</v>
      </c>
      <c r="AR829" s="221">
        <f t="shared" si="808"/>
        <v>0</v>
      </c>
      <c r="AS829" s="221">
        <f t="shared" si="808"/>
        <v>0</v>
      </c>
      <c r="AT829" s="221">
        <f t="shared" si="808"/>
        <v>0</v>
      </c>
      <c r="AU829" s="297"/>
      <c r="AV829" s="160">
        <f t="shared" si="762"/>
        <v>0</v>
      </c>
      <c r="AW829" s="297"/>
      <c r="AX829" s="297"/>
      <c r="AY829" s="297"/>
      <c r="AZ829" s="145">
        <f t="shared" si="789"/>
        <v>0</v>
      </c>
      <c r="BA829" s="145">
        <f t="shared" si="790"/>
        <v>0</v>
      </c>
      <c r="BB829" s="160"/>
      <c r="BC829" s="160"/>
    </row>
    <row r="830" spans="1:55" s="132" customFormat="1" ht="15.75">
      <c r="A830" s="240" t="s">
        <v>20</v>
      </c>
      <c r="B830" s="166" t="s">
        <v>952</v>
      </c>
      <c r="C830" s="155"/>
      <c r="D830" s="155">
        <v>1019</v>
      </c>
      <c r="E830" s="155">
        <v>1019</v>
      </c>
      <c r="F830" s="166"/>
      <c r="G830" s="166"/>
      <c r="H830" s="155">
        <f t="shared" si="795"/>
        <v>1019</v>
      </c>
      <c r="I830" s="180">
        <f t="shared" si="795"/>
        <v>1019</v>
      </c>
      <c r="J830" s="221">
        <f t="shared" si="794"/>
        <v>0</v>
      </c>
      <c r="K830" s="166"/>
      <c r="L830" s="166"/>
      <c r="M830" s="166"/>
      <c r="N830" s="157">
        <f>O830+P830</f>
        <v>1019</v>
      </c>
      <c r="O830" s="236">
        <v>1019</v>
      </c>
      <c r="P830" s="236"/>
      <c r="Q830" s="236"/>
      <c r="R830" s="236"/>
      <c r="S830" s="236"/>
      <c r="T830" s="236"/>
      <c r="U830" s="236"/>
      <c r="V830" s="236"/>
      <c r="W830" s="236"/>
      <c r="X830" s="236"/>
      <c r="Y830" s="236"/>
      <c r="Z830" s="236"/>
      <c r="AA830" s="236"/>
      <c r="AB830" s="236"/>
      <c r="AC830" s="236">
        <v>1019</v>
      </c>
      <c r="AD830" s="236"/>
      <c r="AE830" s="236">
        <f>AC830</f>
        <v>1019</v>
      </c>
      <c r="AF830" s="236"/>
      <c r="AG830" s="236"/>
      <c r="AH830" s="236"/>
      <c r="AI830" s="358">
        <f>I830-Q830-W830-AC830</f>
        <v>0</v>
      </c>
      <c r="AJ830" s="358"/>
      <c r="AK830" s="358"/>
      <c r="AL830" s="236"/>
      <c r="AM830" s="236"/>
      <c r="AN830" s="236"/>
      <c r="AO830" s="236"/>
      <c r="AP830" s="236"/>
      <c r="AQ830" s="236"/>
      <c r="AR830" s="236"/>
      <c r="AS830" s="236"/>
      <c r="AT830" s="236"/>
      <c r="AU830" s="222"/>
      <c r="AV830" s="160">
        <f t="shared" si="762"/>
        <v>0</v>
      </c>
      <c r="AW830" s="222"/>
      <c r="AX830" s="222"/>
      <c r="AY830" s="222"/>
      <c r="AZ830" s="145">
        <f t="shared" si="789"/>
        <v>0</v>
      </c>
      <c r="BA830" s="145">
        <f t="shared" si="790"/>
        <v>0</v>
      </c>
      <c r="BB830" s="131"/>
      <c r="BC830" s="131"/>
    </row>
    <row r="831" spans="1:55" s="132" customFormat="1" ht="15.75">
      <c r="A831" s="240" t="s">
        <v>49</v>
      </c>
      <c r="B831" s="166" t="s">
        <v>953</v>
      </c>
      <c r="C831" s="155"/>
      <c r="D831" s="155">
        <v>2475</v>
      </c>
      <c r="E831" s="155">
        <v>2475</v>
      </c>
      <c r="F831" s="166"/>
      <c r="G831" s="166"/>
      <c r="H831" s="155">
        <f t="shared" si="795"/>
        <v>2475</v>
      </c>
      <c r="I831" s="180">
        <f t="shared" si="795"/>
        <v>2475</v>
      </c>
      <c r="J831" s="221">
        <f t="shared" si="794"/>
        <v>0</v>
      </c>
      <c r="K831" s="166"/>
      <c r="L831" s="166"/>
      <c r="M831" s="166"/>
      <c r="N831" s="157">
        <f t="shared" ref="N831" si="809">O831+P831</f>
        <v>2475</v>
      </c>
      <c r="O831" s="236">
        <v>2475</v>
      </c>
      <c r="P831" s="236"/>
      <c r="Q831" s="236"/>
      <c r="R831" s="236"/>
      <c r="S831" s="236"/>
      <c r="T831" s="236"/>
      <c r="U831" s="236"/>
      <c r="V831" s="236"/>
      <c r="W831" s="236"/>
      <c r="X831" s="236"/>
      <c r="Y831" s="236"/>
      <c r="Z831" s="236"/>
      <c r="AA831" s="236"/>
      <c r="AB831" s="236"/>
      <c r="AC831" s="236"/>
      <c r="AD831" s="236"/>
      <c r="AE831" s="236"/>
      <c r="AF831" s="236"/>
      <c r="AG831" s="236"/>
      <c r="AH831" s="236"/>
      <c r="AI831" s="358">
        <f>I831-Q831-W831-AC831</f>
        <v>2475</v>
      </c>
      <c r="AJ831" s="358"/>
      <c r="AK831" s="358">
        <f>AI831</f>
        <v>2475</v>
      </c>
      <c r="AL831" s="236"/>
      <c r="AM831" s="236"/>
      <c r="AN831" s="236"/>
      <c r="AO831" s="236"/>
      <c r="AP831" s="236"/>
      <c r="AQ831" s="236"/>
      <c r="AR831" s="236"/>
      <c r="AS831" s="236"/>
      <c r="AT831" s="236"/>
      <c r="AU831" s="222"/>
      <c r="AV831" s="160">
        <f t="shared" si="762"/>
        <v>0</v>
      </c>
      <c r="AW831" s="222"/>
      <c r="AX831" s="222"/>
      <c r="AY831" s="222"/>
      <c r="AZ831" s="145">
        <f t="shared" si="789"/>
        <v>0</v>
      </c>
      <c r="BA831" s="145">
        <f t="shared" si="790"/>
        <v>0</v>
      </c>
      <c r="BB831" s="131"/>
      <c r="BC831" s="131"/>
    </row>
    <row r="832" spans="1:55" s="132" customFormat="1" ht="15.75">
      <c r="A832" s="240" t="s">
        <v>50</v>
      </c>
      <c r="B832" s="166" t="s">
        <v>954</v>
      </c>
      <c r="C832" s="155"/>
      <c r="D832" s="155">
        <v>1980</v>
      </c>
      <c r="E832" s="155">
        <v>1980</v>
      </c>
      <c r="F832" s="166"/>
      <c r="G832" s="166"/>
      <c r="H832" s="155">
        <f t="shared" si="795"/>
        <v>1980</v>
      </c>
      <c r="I832" s="180">
        <f t="shared" si="795"/>
        <v>1980</v>
      </c>
      <c r="J832" s="221">
        <f t="shared" si="794"/>
        <v>0</v>
      </c>
      <c r="K832" s="166"/>
      <c r="L832" s="166"/>
      <c r="M832" s="166"/>
      <c r="N832" s="157">
        <f>O832+P832</f>
        <v>1980</v>
      </c>
      <c r="O832" s="236">
        <v>1980</v>
      </c>
      <c r="P832" s="236"/>
      <c r="Q832" s="236"/>
      <c r="R832" s="236"/>
      <c r="S832" s="236"/>
      <c r="T832" s="236"/>
      <c r="U832" s="236"/>
      <c r="V832" s="236"/>
      <c r="W832" s="236"/>
      <c r="X832" s="236"/>
      <c r="Y832" s="236"/>
      <c r="Z832" s="236"/>
      <c r="AA832" s="236"/>
      <c r="AB832" s="236"/>
      <c r="AC832" s="236"/>
      <c r="AD832" s="236"/>
      <c r="AE832" s="236"/>
      <c r="AF832" s="236"/>
      <c r="AG832" s="236"/>
      <c r="AH832" s="236"/>
      <c r="AI832" s="358">
        <f>I832-Q832-W832-AC832</f>
        <v>1980</v>
      </c>
      <c r="AJ832" s="358"/>
      <c r="AK832" s="358">
        <f>AI832</f>
        <v>1980</v>
      </c>
      <c r="AL832" s="236"/>
      <c r="AM832" s="236"/>
      <c r="AN832" s="236"/>
      <c r="AO832" s="236"/>
      <c r="AP832" s="236"/>
      <c r="AQ832" s="236"/>
      <c r="AR832" s="236"/>
      <c r="AS832" s="236"/>
      <c r="AT832" s="236"/>
      <c r="AU832" s="222"/>
      <c r="AV832" s="160">
        <f t="shared" si="762"/>
        <v>0</v>
      </c>
      <c r="AW832" s="222"/>
      <c r="AX832" s="222"/>
      <c r="AY832" s="222"/>
      <c r="AZ832" s="145">
        <f t="shared" si="789"/>
        <v>0</v>
      </c>
      <c r="BA832" s="145">
        <f t="shared" si="790"/>
        <v>0</v>
      </c>
      <c r="BB832" s="131"/>
      <c r="BC832" s="131"/>
    </row>
    <row r="833" spans="1:55" s="132" customFormat="1" ht="15.75">
      <c r="A833" s="240" t="s">
        <v>51</v>
      </c>
      <c r="B833" s="166" t="s">
        <v>955</v>
      </c>
      <c r="C833" s="155"/>
      <c r="D833" s="155">
        <v>0</v>
      </c>
      <c r="E833" s="155">
        <v>0</v>
      </c>
      <c r="F833" s="166"/>
      <c r="G833" s="166"/>
      <c r="H833" s="155">
        <v>2480</v>
      </c>
      <c r="I833" s="180">
        <f t="shared" si="795"/>
        <v>0</v>
      </c>
      <c r="J833" s="221">
        <f t="shared" si="794"/>
        <v>0</v>
      </c>
      <c r="K833" s="166"/>
      <c r="L833" s="166"/>
      <c r="M833" s="166"/>
      <c r="N833" s="157">
        <f>O833+P833</f>
        <v>0</v>
      </c>
      <c r="O833" s="236"/>
      <c r="P833" s="236"/>
      <c r="Q833" s="236"/>
      <c r="R833" s="236"/>
      <c r="S833" s="236"/>
      <c r="T833" s="236"/>
      <c r="U833" s="236"/>
      <c r="V833" s="236"/>
      <c r="W833" s="236"/>
      <c r="X833" s="236"/>
      <c r="Y833" s="236"/>
      <c r="Z833" s="236"/>
      <c r="AA833" s="236"/>
      <c r="AB833" s="236"/>
      <c r="AC833" s="236"/>
      <c r="AD833" s="236"/>
      <c r="AE833" s="236"/>
      <c r="AF833" s="236"/>
      <c r="AG833" s="236"/>
      <c r="AH833" s="236"/>
      <c r="AI833" s="358">
        <f>O833-Q833-W833-AC833</f>
        <v>0</v>
      </c>
      <c r="AJ833" s="358"/>
      <c r="AK833" s="358"/>
      <c r="AL833" s="236"/>
      <c r="AM833" s="236"/>
      <c r="AN833" s="236"/>
      <c r="AO833" s="236"/>
      <c r="AP833" s="236"/>
      <c r="AQ833" s="236"/>
      <c r="AR833" s="236"/>
      <c r="AS833" s="236"/>
      <c r="AT833" s="236"/>
      <c r="AU833" s="222"/>
      <c r="AV833" s="160">
        <f t="shared" si="762"/>
        <v>0</v>
      </c>
      <c r="AW833" s="222"/>
      <c r="AX833" s="222"/>
      <c r="AY833" s="222"/>
      <c r="AZ833" s="145">
        <f t="shared" si="789"/>
        <v>2480</v>
      </c>
      <c r="BA833" s="145">
        <f t="shared" si="790"/>
        <v>0</v>
      </c>
      <c r="BB833" s="131"/>
      <c r="BC833" s="131"/>
    </row>
    <row r="834" spans="1:55" s="161" customFormat="1" ht="15.75">
      <c r="A834" s="170" t="s">
        <v>745</v>
      </c>
      <c r="B834" s="158" t="s">
        <v>746</v>
      </c>
      <c r="C834" s="171"/>
      <c r="D834" s="221">
        <f>D835+D841</f>
        <v>105500</v>
      </c>
      <c r="E834" s="221">
        <f>E835+E841</f>
        <v>105500</v>
      </c>
      <c r="F834" s="158"/>
      <c r="G834" s="158"/>
      <c r="H834" s="171">
        <f t="shared" si="795"/>
        <v>105500</v>
      </c>
      <c r="I834" s="179">
        <f t="shared" si="795"/>
        <v>105500</v>
      </c>
      <c r="J834" s="221">
        <f t="shared" si="794"/>
        <v>0</v>
      </c>
      <c r="K834" s="221">
        <f t="shared" ref="K834:M834" si="810">K835+K841</f>
        <v>92500</v>
      </c>
      <c r="L834" s="221">
        <f t="shared" si="810"/>
        <v>92500</v>
      </c>
      <c r="M834" s="221">
        <f t="shared" si="810"/>
        <v>0</v>
      </c>
      <c r="N834" s="221">
        <f>N835+N841</f>
        <v>13000</v>
      </c>
      <c r="O834" s="221">
        <f t="shared" ref="O834:AU834" si="811">O835+O841</f>
        <v>13000</v>
      </c>
      <c r="P834" s="221">
        <f t="shared" si="811"/>
        <v>0</v>
      </c>
      <c r="Q834" s="221">
        <f t="shared" si="811"/>
        <v>57502</v>
      </c>
      <c r="R834" s="221">
        <f t="shared" si="811"/>
        <v>57502</v>
      </c>
      <c r="S834" s="221">
        <f t="shared" si="811"/>
        <v>0</v>
      </c>
      <c r="T834" s="221">
        <f t="shared" si="811"/>
        <v>0</v>
      </c>
      <c r="U834" s="221">
        <f t="shared" si="811"/>
        <v>0</v>
      </c>
      <c r="V834" s="221">
        <f t="shared" si="811"/>
        <v>0</v>
      </c>
      <c r="W834" s="221">
        <f t="shared" si="811"/>
        <v>32998</v>
      </c>
      <c r="X834" s="221">
        <f t="shared" si="811"/>
        <v>27998</v>
      </c>
      <c r="Y834" s="221">
        <f t="shared" si="811"/>
        <v>5000</v>
      </c>
      <c r="Z834" s="221">
        <f t="shared" si="811"/>
        <v>0</v>
      </c>
      <c r="AA834" s="221">
        <f t="shared" si="811"/>
        <v>0</v>
      </c>
      <c r="AB834" s="221">
        <f t="shared" si="811"/>
        <v>0</v>
      </c>
      <c r="AC834" s="221">
        <f t="shared" si="811"/>
        <v>12000</v>
      </c>
      <c r="AD834" s="221">
        <f t="shared" si="811"/>
        <v>7000</v>
      </c>
      <c r="AE834" s="221">
        <f t="shared" si="811"/>
        <v>5000</v>
      </c>
      <c r="AF834" s="221">
        <f t="shared" si="811"/>
        <v>0</v>
      </c>
      <c r="AG834" s="221">
        <f t="shared" si="811"/>
        <v>0</v>
      </c>
      <c r="AH834" s="221">
        <f t="shared" si="811"/>
        <v>0</v>
      </c>
      <c r="AI834" s="221">
        <f t="shared" si="811"/>
        <v>3000</v>
      </c>
      <c r="AJ834" s="221">
        <f t="shared" si="811"/>
        <v>0</v>
      </c>
      <c r="AK834" s="221">
        <f t="shared" si="811"/>
        <v>3000</v>
      </c>
      <c r="AL834" s="221">
        <f t="shared" si="811"/>
        <v>0</v>
      </c>
      <c r="AM834" s="221">
        <f t="shared" si="811"/>
        <v>0</v>
      </c>
      <c r="AN834" s="221">
        <f t="shared" si="811"/>
        <v>0</v>
      </c>
      <c r="AO834" s="221">
        <f t="shared" si="811"/>
        <v>0</v>
      </c>
      <c r="AP834" s="221">
        <f t="shared" si="811"/>
        <v>0</v>
      </c>
      <c r="AQ834" s="221">
        <f t="shared" si="811"/>
        <v>0</v>
      </c>
      <c r="AR834" s="221">
        <f t="shared" si="811"/>
        <v>0</v>
      </c>
      <c r="AS834" s="221">
        <f t="shared" si="811"/>
        <v>0</v>
      </c>
      <c r="AT834" s="221">
        <f t="shared" si="811"/>
        <v>0</v>
      </c>
      <c r="AU834" s="221">
        <f t="shared" si="811"/>
        <v>0</v>
      </c>
      <c r="AV834" s="160">
        <f t="shared" si="762"/>
        <v>0</v>
      </c>
      <c r="AW834" s="242"/>
      <c r="AX834" s="242">
        <v>5</v>
      </c>
      <c r="AY834" s="242">
        <f>AX834*1600</f>
        <v>8000</v>
      </c>
      <c r="AZ834" s="145">
        <f t="shared" si="789"/>
        <v>0</v>
      </c>
      <c r="BA834" s="145">
        <f t="shared" si="790"/>
        <v>0</v>
      </c>
      <c r="BB834" s="160"/>
      <c r="BC834" s="160"/>
    </row>
    <row r="835" spans="1:55" s="161" customFormat="1" ht="31.5">
      <c r="A835" s="170" t="s">
        <v>612</v>
      </c>
      <c r="B835" s="158" t="s">
        <v>923</v>
      </c>
      <c r="C835" s="171"/>
      <c r="D835" s="221">
        <f>D836+D839</f>
        <v>50000</v>
      </c>
      <c r="E835" s="221">
        <f>E836+E839</f>
        <v>50000</v>
      </c>
      <c r="F835" s="158"/>
      <c r="G835" s="158"/>
      <c r="H835" s="171">
        <f t="shared" si="795"/>
        <v>50000</v>
      </c>
      <c r="I835" s="179">
        <f t="shared" si="795"/>
        <v>50000</v>
      </c>
      <c r="J835" s="221">
        <f t="shared" si="794"/>
        <v>0</v>
      </c>
      <c r="K835" s="221">
        <f t="shared" ref="K835:M835" si="812">K836+K839</f>
        <v>50000</v>
      </c>
      <c r="L835" s="221">
        <f t="shared" si="812"/>
        <v>50000</v>
      </c>
      <c r="M835" s="221">
        <f t="shared" si="812"/>
        <v>0</v>
      </c>
      <c r="N835" s="221">
        <f>N836+N839</f>
        <v>0</v>
      </c>
      <c r="O835" s="221">
        <f t="shared" ref="O835:AN835" si="813">O836+O839</f>
        <v>0</v>
      </c>
      <c r="P835" s="221">
        <f t="shared" si="813"/>
        <v>0</v>
      </c>
      <c r="Q835" s="221">
        <f t="shared" si="813"/>
        <v>33752</v>
      </c>
      <c r="R835" s="221">
        <f t="shared" si="813"/>
        <v>33752</v>
      </c>
      <c r="S835" s="221">
        <f t="shared" si="813"/>
        <v>0</v>
      </c>
      <c r="T835" s="221">
        <f t="shared" si="813"/>
        <v>0</v>
      </c>
      <c r="U835" s="221">
        <f t="shared" si="813"/>
        <v>0</v>
      </c>
      <c r="V835" s="221">
        <f t="shared" si="813"/>
        <v>0</v>
      </c>
      <c r="W835" s="221">
        <f t="shared" si="813"/>
        <v>16248.000000000002</v>
      </c>
      <c r="X835" s="221">
        <f t="shared" si="813"/>
        <v>16248.000000000002</v>
      </c>
      <c r="Y835" s="221">
        <f t="shared" si="813"/>
        <v>0</v>
      </c>
      <c r="Z835" s="221">
        <f t="shared" si="813"/>
        <v>0</v>
      </c>
      <c r="AA835" s="221">
        <f t="shared" si="813"/>
        <v>0</v>
      </c>
      <c r="AB835" s="221">
        <f t="shared" si="813"/>
        <v>0</v>
      </c>
      <c r="AC835" s="221">
        <f t="shared" si="813"/>
        <v>0</v>
      </c>
      <c r="AD835" s="221">
        <f t="shared" si="813"/>
        <v>0</v>
      </c>
      <c r="AE835" s="221">
        <f t="shared" si="813"/>
        <v>0</v>
      </c>
      <c r="AF835" s="221">
        <f t="shared" si="813"/>
        <v>0</v>
      </c>
      <c r="AG835" s="221">
        <f t="shared" si="813"/>
        <v>0</v>
      </c>
      <c r="AH835" s="221">
        <f t="shared" si="813"/>
        <v>0</v>
      </c>
      <c r="AI835" s="221">
        <f t="shared" si="813"/>
        <v>0</v>
      </c>
      <c r="AJ835" s="221">
        <f t="shared" si="813"/>
        <v>0</v>
      </c>
      <c r="AK835" s="221">
        <f t="shared" si="813"/>
        <v>0</v>
      </c>
      <c r="AL835" s="221">
        <f t="shared" si="813"/>
        <v>0</v>
      </c>
      <c r="AM835" s="221">
        <f t="shared" si="813"/>
        <v>0</v>
      </c>
      <c r="AN835" s="221">
        <f t="shared" si="813"/>
        <v>0</v>
      </c>
      <c r="AO835" s="221"/>
      <c r="AP835" s="221"/>
      <c r="AQ835" s="221"/>
      <c r="AR835" s="221"/>
      <c r="AS835" s="221"/>
      <c r="AT835" s="221"/>
      <c r="AU835" s="221"/>
      <c r="AV835" s="160">
        <f t="shared" si="762"/>
        <v>0</v>
      </c>
      <c r="AW835" s="242"/>
      <c r="AX835" s="242"/>
      <c r="AY835" s="242"/>
      <c r="AZ835" s="145">
        <f t="shared" si="789"/>
        <v>0</v>
      </c>
      <c r="BA835" s="145">
        <f t="shared" si="790"/>
        <v>-1.8189894035458565E-12</v>
      </c>
      <c r="BB835" s="160"/>
      <c r="BC835" s="160"/>
    </row>
    <row r="836" spans="1:55" s="132" customFormat="1" ht="15.75">
      <c r="A836" s="170" t="s">
        <v>674</v>
      </c>
      <c r="B836" s="158" t="s">
        <v>645</v>
      </c>
      <c r="C836" s="158"/>
      <c r="D836" s="221">
        <f>SUM(D837:D838)</f>
        <v>29000</v>
      </c>
      <c r="E836" s="221">
        <f>SUM(E837:E838)</f>
        <v>29000</v>
      </c>
      <c r="F836" s="158"/>
      <c r="G836" s="158"/>
      <c r="H836" s="171">
        <f t="shared" si="795"/>
        <v>29000</v>
      </c>
      <c r="I836" s="179">
        <f t="shared" si="795"/>
        <v>29000</v>
      </c>
      <c r="J836" s="221">
        <f t="shared" si="794"/>
        <v>0</v>
      </c>
      <c r="K836" s="221">
        <f t="shared" ref="K836:M836" si="814">SUM(K837:K838)</f>
        <v>29000</v>
      </c>
      <c r="L836" s="221">
        <f t="shared" si="814"/>
        <v>29000</v>
      </c>
      <c r="M836" s="221">
        <f t="shared" si="814"/>
        <v>0</v>
      </c>
      <c r="N836" s="221">
        <f>SUM(N837:N838)</f>
        <v>0</v>
      </c>
      <c r="O836" s="221">
        <f t="shared" ref="O836:AN836" si="815">SUM(O837:O838)</f>
        <v>0</v>
      </c>
      <c r="P836" s="221">
        <f t="shared" si="815"/>
        <v>0</v>
      </c>
      <c r="Q836" s="221">
        <f t="shared" si="815"/>
        <v>19052</v>
      </c>
      <c r="R836" s="221">
        <f t="shared" si="815"/>
        <v>19052</v>
      </c>
      <c r="S836" s="221">
        <f t="shared" si="815"/>
        <v>0</v>
      </c>
      <c r="T836" s="221">
        <f t="shared" si="815"/>
        <v>0</v>
      </c>
      <c r="U836" s="221">
        <f t="shared" si="815"/>
        <v>0</v>
      </c>
      <c r="V836" s="221">
        <f t="shared" si="815"/>
        <v>0</v>
      </c>
      <c r="W836" s="221">
        <f t="shared" si="815"/>
        <v>9948</v>
      </c>
      <c r="X836" s="221">
        <f t="shared" si="815"/>
        <v>9948</v>
      </c>
      <c r="Y836" s="221">
        <f t="shared" si="815"/>
        <v>0</v>
      </c>
      <c r="Z836" s="221">
        <f t="shared" si="815"/>
        <v>0</v>
      </c>
      <c r="AA836" s="221">
        <f t="shared" si="815"/>
        <v>0</v>
      </c>
      <c r="AB836" s="221">
        <f t="shared" si="815"/>
        <v>0</v>
      </c>
      <c r="AC836" s="221">
        <f t="shared" si="815"/>
        <v>0</v>
      </c>
      <c r="AD836" s="221">
        <f t="shared" si="815"/>
        <v>0</v>
      </c>
      <c r="AE836" s="221">
        <f t="shared" si="815"/>
        <v>0</v>
      </c>
      <c r="AF836" s="221">
        <f t="shared" si="815"/>
        <v>0</v>
      </c>
      <c r="AG836" s="221">
        <f t="shared" si="815"/>
        <v>0</v>
      </c>
      <c r="AH836" s="221">
        <f t="shared" si="815"/>
        <v>0</v>
      </c>
      <c r="AI836" s="221">
        <f t="shared" si="815"/>
        <v>0</v>
      </c>
      <c r="AJ836" s="221">
        <f t="shared" si="815"/>
        <v>0</v>
      </c>
      <c r="AK836" s="221">
        <f t="shared" si="815"/>
        <v>0</v>
      </c>
      <c r="AL836" s="221">
        <f t="shared" si="815"/>
        <v>0</v>
      </c>
      <c r="AM836" s="221">
        <f t="shared" si="815"/>
        <v>0</v>
      </c>
      <c r="AN836" s="221">
        <f t="shared" si="815"/>
        <v>0</v>
      </c>
      <c r="AO836" s="221">
        <f t="shared" ref="AO836:AT836" si="816">SUM(AO837:AO840)</f>
        <v>0</v>
      </c>
      <c r="AP836" s="221">
        <f t="shared" si="816"/>
        <v>0</v>
      </c>
      <c r="AQ836" s="221">
        <f t="shared" si="816"/>
        <v>0</v>
      </c>
      <c r="AR836" s="221">
        <f t="shared" si="816"/>
        <v>0</v>
      </c>
      <c r="AS836" s="221">
        <f t="shared" si="816"/>
        <v>0</v>
      </c>
      <c r="AT836" s="221">
        <f t="shared" si="816"/>
        <v>0</v>
      </c>
      <c r="AU836" s="221"/>
      <c r="AV836" s="160">
        <f t="shared" si="762"/>
        <v>0</v>
      </c>
      <c r="AW836" s="222"/>
      <c r="AX836" s="222"/>
      <c r="AY836" s="222"/>
      <c r="AZ836" s="145">
        <f t="shared" si="789"/>
        <v>0</v>
      </c>
      <c r="BA836" s="145">
        <f t="shared" si="790"/>
        <v>0</v>
      </c>
      <c r="BB836" s="131"/>
      <c r="BC836" s="131"/>
    </row>
    <row r="837" spans="1:55" s="218" customFormat="1" ht="31.5">
      <c r="A837" s="372">
        <v>1</v>
      </c>
      <c r="B837" s="218" t="s">
        <v>956</v>
      </c>
      <c r="C837" s="218" t="s">
        <v>957</v>
      </c>
      <c r="D837" s="217">
        <v>14500</v>
      </c>
      <c r="E837" s="217">
        <v>14500</v>
      </c>
      <c r="H837" s="217">
        <f>K837+N837</f>
        <v>14500</v>
      </c>
      <c r="I837" s="276">
        <f t="shared" si="795"/>
        <v>14500</v>
      </c>
      <c r="J837" s="275">
        <f t="shared" si="794"/>
        <v>0</v>
      </c>
      <c r="K837" s="396">
        <f>L837+M837</f>
        <v>14500</v>
      </c>
      <c r="L837" s="396">
        <v>14500</v>
      </c>
      <c r="N837" s="396"/>
      <c r="O837" s="396"/>
      <c r="P837" s="374"/>
      <c r="Q837" s="396">
        <f>70%*I837-1248</f>
        <v>8902</v>
      </c>
      <c r="R837" s="396">
        <f>Q837</f>
        <v>8902</v>
      </c>
      <c r="S837" s="396"/>
      <c r="T837" s="374"/>
      <c r="U837" s="374"/>
      <c r="V837" s="374"/>
      <c r="W837" s="374">
        <f>I837-Q837</f>
        <v>5598</v>
      </c>
      <c r="X837" s="374">
        <f>W837</f>
        <v>5598</v>
      </c>
      <c r="Y837" s="374"/>
      <c r="Z837" s="374"/>
      <c r="AA837" s="374"/>
      <c r="AB837" s="374"/>
      <c r="AC837" s="230"/>
      <c r="AD837" s="230"/>
      <c r="AE837" s="230"/>
      <c r="AF837" s="374"/>
      <c r="AG837" s="374"/>
      <c r="AH837" s="374"/>
      <c r="AI837" s="375">
        <f>I837-Q837-W837-AC837</f>
        <v>0</v>
      </c>
      <c r="AJ837" s="375"/>
      <c r="AK837" s="375"/>
      <c r="AL837" s="374"/>
      <c r="AM837" s="374"/>
      <c r="AN837" s="374"/>
      <c r="AO837" s="374"/>
      <c r="AP837" s="374"/>
      <c r="AQ837" s="374"/>
      <c r="AR837" s="374"/>
      <c r="AS837" s="374"/>
      <c r="AT837" s="374"/>
      <c r="AU837" s="277"/>
      <c r="AV837" s="376">
        <f t="shared" si="762"/>
        <v>0</v>
      </c>
      <c r="AW837" s="277"/>
      <c r="AX837" s="277"/>
      <c r="AY837" s="219"/>
      <c r="AZ837" s="220">
        <f t="shared" si="789"/>
        <v>0</v>
      </c>
      <c r="BA837" s="220">
        <f t="shared" si="790"/>
        <v>0</v>
      </c>
    </row>
    <row r="838" spans="1:55" s="218" customFormat="1" ht="31.5">
      <c r="A838" s="372">
        <v>2</v>
      </c>
      <c r="B838" s="218" t="s">
        <v>958</v>
      </c>
      <c r="C838" s="218" t="s">
        <v>959</v>
      </c>
      <c r="D838" s="217">
        <v>14500</v>
      </c>
      <c r="E838" s="217">
        <v>14500</v>
      </c>
      <c r="H838" s="217">
        <f>K838+N838</f>
        <v>14500</v>
      </c>
      <c r="I838" s="276">
        <f>L838+O838</f>
        <v>14500</v>
      </c>
      <c r="J838" s="275">
        <f t="shared" si="794"/>
        <v>0</v>
      </c>
      <c r="K838" s="218">
        <f>L838+M838</f>
        <v>14500</v>
      </c>
      <c r="L838" s="218">
        <v>14500</v>
      </c>
      <c r="N838" s="224">
        <f>O838+P838</f>
        <v>0</v>
      </c>
      <c r="O838" s="396"/>
      <c r="P838" s="374"/>
      <c r="Q838" s="396">
        <f>70%*I838</f>
        <v>10150</v>
      </c>
      <c r="R838" s="396">
        <f>Q838</f>
        <v>10150</v>
      </c>
      <c r="S838" s="396"/>
      <c r="T838" s="374"/>
      <c r="U838" s="374"/>
      <c r="V838" s="374"/>
      <c r="W838" s="374">
        <f>I838-Q838</f>
        <v>4350</v>
      </c>
      <c r="X838" s="374">
        <f>W838</f>
        <v>4350</v>
      </c>
      <c r="Y838" s="374"/>
      <c r="Z838" s="374"/>
      <c r="AA838" s="374"/>
      <c r="AB838" s="374"/>
      <c r="AC838" s="230"/>
      <c r="AD838" s="230"/>
      <c r="AE838" s="230"/>
      <c r="AF838" s="374"/>
      <c r="AG838" s="374"/>
      <c r="AH838" s="374"/>
      <c r="AI838" s="375">
        <f>I838-Q838-W838-AC838</f>
        <v>0</v>
      </c>
      <c r="AJ838" s="375"/>
      <c r="AK838" s="375"/>
      <c r="AL838" s="374"/>
      <c r="AM838" s="374"/>
      <c r="AN838" s="374"/>
      <c r="AO838" s="374"/>
      <c r="AP838" s="374"/>
      <c r="AQ838" s="374"/>
      <c r="AR838" s="374"/>
      <c r="AS838" s="374"/>
      <c r="AT838" s="374"/>
      <c r="AU838" s="277"/>
      <c r="AV838" s="376">
        <f t="shared" si="762"/>
        <v>0</v>
      </c>
      <c r="AW838" s="277"/>
      <c r="AX838" s="277"/>
      <c r="AY838" s="219"/>
      <c r="AZ838" s="220">
        <f t="shared" si="789"/>
        <v>0</v>
      </c>
      <c r="BA838" s="220">
        <f t="shared" si="790"/>
        <v>0</v>
      </c>
    </row>
    <row r="839" spans="1:55" s="161" customFormat="1" ht="15.75">
      <c r="A839" s="261" t="s">
        <v>674</v>
      </c>
      <c r="B839" s="160" t="s">
        <v>641</v>
      </c>
      <c r="C839" s="160"/>
      <c r="D839" s="397">
        <f t="shared" ref="D839:E839" si="817">D840</f>
        <v>21000</v>
      </c>
      <c r="E839" s="397">
        <f t="shared" si="817"/>
        <v>21000</v>
      </c>
      <c r="F839" s="160"/>
      <c r="G839" s="160"/>
      <c r="H839" s="171">
        <f t="shared" si="795"/>
        <v>21000</v>
      </c>
      <c r="I839" s="179">
        <f t="shared" si="795"/>
        <v>21000</v>
      </c>
      <c r="J839" s="221">
        <f t="shared" si="794"/>
        <v>0</v>
      </c>
      <c r="K839" s="397">
        <f t="shared" ref="K839:M839" si="818">K840</f>
        <v>21000</v>
      </c>
      <c r="L839" s="397">
        <f t="shared" si="818"/>
        <v>21000</v>
      </c>
      <c r="M839" s="397">
        <f t="shared" si="818"/>
        <v>0</v>
      </c>
      <c r="N839" s="397">
        <f>N840</f>
        <v>0</v>
      </c>
      <c r="O839" s="397">
        <f t="shared" ref="O839:AT839" si="819">O840</f>
        <v>0</v>
      </c>
      <c r="P839" s="397">
        <f t="shared" si="819"/>
        <v>0</v>
      </c>
      <c r="Q839" s="397">
        <f t="shared" si="819"/>
        <v>14699.999999999998</v>
      </c>
      <c r="R839" s="397">
        <f t="shared" si="819"/>
        <v>14699.999999999998</v>
      </c>
      <c r="S839" s="397">
        <f t="shared" si="819"/>
        <v>0</v>
      </c>
      <c r="T839" s="397">
        <f t="shared" si="819"/>
        <v>0</v>
      </c>
      <c r="U839" s="397">
        <f t="shared" si="819"/>
        <v>0</v>
      </c>
      <c r="V839" s="397">
        <f t="shared" si="819"/>
        <v>0</v>
      </c>
      <c r="W839" s="397">
        <f t="shared" si="819"/>
        <v>6300.0000000000018</v>
      </c>
      <c r="X839" s="397">
        <f t="shared" si="819"/>
        <v>6300.0000000000018</v>
      </c>
      <c r="Y839" s="397">
        <f t="shared" si="819"/>
        <v>0</v>
      </c>
      <c r="Z839" s="397">
        <f t="shared" si="819"/>
        <v>0</v>
      </c>
      <c r="AA839" s="397">
        <f t="shared" si="819"/>
        <v>0</v>
      </c>
      <c r="AB839" s="397">
        <f t="shared" si="819"/>
        <v>0</v>
      </c>
      <c r="AC839" s="397">
        <f t="shared" si="819"/>
        <v>0</v>
      </c>
      <c r="AD839" s="397">
        <f t="shared" si="819"/>
        <v>0</v>
      </c>
      <c r="AE839" s="397">
        <f t="shared" si="819"/>
        <v>0</v>
      </c>
      <c r="AF839" s="397">
        <f t="shared" si="819"/>
        <v>0</v>
      </c>
      <c r="AG839" s="397">
        <f t="shared" si="819"/>
        <v>0</v>
      </c>
      <c r="AH839" s="397">
        <f t="shared" si="819"/>
        <v>0</v>
      </c>
      <c r="AI839" s="397">
        <f t="shared" si="819"/>
        <v>0</v>
      </c>
      <c r="AJ839" s="397">
        <f t="shared" si="819"/>
        <v>0</v>
      </c>
      <c r="AK839" s="397">
        <f t="shared" si="819"/>
        <v>0</v>
      </c>
      <c r="AL839" s="397">
        <f t="shared" si="819"/>
        <v>0</v>
      </c>
      <c r="AM839" s="397">
        <f t="shared" si="819"/>
        <v>0</v>
      </c>
      <c r="AN839" s="397">
        <f t="shared" si="819"/>
        <v>0</v>
      </c>
      <c r="AO839" s="397">
        <f t="shared" si="819"/>
        <v>0</v>
      </c>
      <c r="AP839" s="397">
        <f t="shared" si="819"/>
        <v>0</v>
      </c>
      <c r="AQ839" s="397">
        <f t="shared" si="819"/>
        <v>0</v>
      </c>
      <c r="AR839" s="397">
        <f t="shared" si="819"/>
        <v>0</v>
      </c>
      <c r="AS839" s="397">
        <f t="shared" si="819"/>
        <v>0</v>
      </c>
      <c r="AT839" s="397">
        <f t="shared" si="819"/>
        <v>0</v>
      </c>
      <c r="AU839" s="273"/>
      <c r="AV839" s="160">
        <f t="shared" si="762"/>
        <v>0</v>
      </c>
      <c r="AW839" s="273"/>
      <c r="AX839" s="273"/>
      <c r="AY839" s="242"/>
      <c r="AZ839" s="145">
        <f t="shared" si="789"/>
        <v>0</v>
      </c>
      <c r="BA839" s="145">
        <f t="shared" si="790"/>
        <v>0</v>
      </c>
      <c r="BB839" s="160"/>
      <c r="BC839" s="160"/>
    </row>
    <row r="840" spans="1:55" s="218" customFormat="1" ht="31.5">
      <c r="A840" s="372">
        <v>1</v>
      </c>
      <c r="B840" s="218" t="s">
        <v>960</v>
      </c>
      <c r="C840" s="218" t="s">
        <v>961</v>
      </c>
      <c r="D840" s="217">
        <v>21000</v>
      </c>
      <c r="E840" s="217">
        <v>21000</v>
      </c>
      <c r="H840" s="217">
        <f t="shared" si="795"/>
        <v>21000</v>
      </c>
      <c r="I840" s="276">
        <f t="shared" si="795"/>
        <v>21000</v>
      </c>
      <c r="J840" s="275">
        <f t="shared" si="794"/>
        <v>0</v>
      </c>
      <c r="K840" s="396">
        <f>L840+M840</f>
        <v>21000</v>
      </c>
      <c r="L840" s="396">
        <v>21000</v>
      </c>
      <c r="N840" s="396"/>
      <c r="O840" s="396"/>
      <c r="P840" s="374"/>
      <c r="Q840" s="396">
        <f>70%*I840</f>
        <v>14699.999999999998</v>
      </c>
      <c r="R840" s="396">
        <f>Q840</f>
        <v>14699.999999999998</v>
      </c>
      <c r="S840" s="396"/>
      <c r="T840" s="374"/>
      <c r="U840" s="374"/>
      <c r="V840" s="374"/>
      <c r="W840" s="374">
        <f>I840-Q840</f>
        <v>6300.0000000000018</v>
      </c>
      <c r="X840" s="374">
        <f>W840</f>
        <v>6300.0000000000018</v>
      </c>
      <c r="Y840" s="374"/>
      <c r="Z840" s="374"/>
      <c r="AA840" s="374"/>
      <c r="AB840" s="374"/>
      <c r="AC840" s="230"/>
      <c r="AD840" s="230"/>
      <c r="AE840" s="230"/>
      <c r="AF840" s="374"/>
      <c r="AG840" s="374"/>
      <c r="AH840" s="374"/>
      <c r="AI840" s="375">
        <f>I840-Q840-W840-AC840</f>
        <v>0</v>
      </c>
      <c r="AJ840" s="375"/>
      <c r="AK840" s="375"/>
      <c r="AL840" s="374"/>
      <c r="AM840" s="374"/>
      <c r="AN840" s="374"/>
      <c r="AO840" s="374"/>
      <c r="AP840" s="374"/>
      <c r="AQ840" s="374"/>
      <c r="AR840" s="374"/>
      <c r="AS840" s="374"/>
      <c r="AT840" s="374"/>
      <c r="AU840" s="277"/>
      <c r="AV840" s="376">
        <f t="shared" si="762"/>
        <v>0</v>
      </c>
      <c r="AW840" s="277"/>
      <c r="AX840" s="277"/>
      <c r="AY840" s="219"/>
      <c r="AZ840" s="220">
        <f t="shared" si="789"/>
        <v>0</v>
      </c>
      <c r="BA840" s="220">
        <f t="shared" si="790"/>
        <v>0</v>
      </c>
    </row>
    <row r="841" spans="1:55" s="161" customFormat="1" ht="15.75">
      <c r="A841" s="261" t="s">
        <v>615</v>
      </c>
      <c r="B841" s="160" t="s">
        <v>616</v>
      </c>
      <c r="C841" s="160"/>
      <c r="D841" s="397">
        <f>SUM(D842:D844)</f>
        <v>55500</v>
      </c>
      <c r="E841" s="397">
        <f t="shared" ref="E841" si="820">SUM(E842:E844)</f>
        <v>55500</v>
      </c>
      <c r="F841" s="160"/>
      <c r="G841" s="160"/>
      <c r="H841" s="171">
        <f t="shared" si="795"/>
        <v>55500</v>
      </c>
      <c r="I841" s="179">
        <f t="shared" si="795"/>
        <v>55500</v>
      </c>
      <c r="J841" s="221">
        <f t="shared" si="794"/>
        <v>0</v>
      </c>
      <c r="K841" s="397">
        <f t="shared" ref="K841:M841" si="821">SUM(K842:K844)</f>
        <v>42500</v>
      </c>
      <c r="L841" s="397">
        <f t="shared" si="821"/>
        <v>42500</v>
      </c>
      <c r="M841" s="397">
        <f t="shared" si="821"/>
        <v>0</v>
      </c>
      <c r="N841" s="397">
        <f>SUM(N842:N844)</f>
        <v>13000</v>
      </c>
      <c r="O841" s="397">
        <f t="shared" ref="O841:P841" si="822">SUM(O842:O844)</f>
        <v>13000</v>
      </c>
      <c r="P841" s="397">
        <f t="shared" si="822"/>
        <v>0</v>
      </c>
      <c r="Q841" s="397">
        <f>SUM(Q842:Q844)</f>
        <v>23750</v>
      </c>
      <c r="R841" s="397">
        <f t="shared" ref="R841:AT841" si="823">SUM(R842:R844)</f>
        <v>23750</v>
      </c>
      <c r="S841" s="397">
        <f t="shared" si="823"/>
        <v>0</v>
      </c>
      <c r="T841" s="397">
        <f t="shared" si="823"/>
        <v>0</v>
      </c>
      <c r="U841" s="397">
        <f t="shared" si="823"/>
        <v>0</v>
      </c>
      <c r="V841" s="397">
        <f t="shared" si="823"/>
        <v>0</v>
      </c>
      <c r="W841" s="397">
        <f t="shared" si="823"/>
        <v>16750</v>
      </c>
      <c r="X841" s="397">
        <f t="shared" si="823"/>
        <v>11750</v>
      </c>
      <c r="Y841" s="397">
        <f t="shared" si="823"/>
        <v>5000</v>
      </c>
      <c r="Z841" s="397">
        <f t="shared" si="823"/>
        <v>0</v>
      </c>
      <c r="AA841" s="397">
        <f t="shared" si="823"/>
        <v>0</v>
      </c>
      <c r="AB841" s="397">
        <f t="shared" si="823"/>
        <v>0</v>
      </c>
      <c r="AC841" s="397">
        <f t="shared" si="823"/>
        <v>12000</v>
      </c>
      <c r="AD841" s="397">
        <f t="shared" si="823"/>
        <v>7000</v>
      </c>
      <c r="AE841" s="397">
        <f t="shared" si="823"/>
        <v>5000</v>
      </c>
      <c r="AF841" s="397">
        <f t="shared" si="823"/>
        <v>0</v>
      </c>
      <c r="AG841" s="397">
        <f t="shared" si="823"/>
        <v>0</v>
      </c>
      <c r="AH841" s="397">
        <f t="shared" si="823"/>
        <v>0</v>
      </c>
      <c r="AI841" s="397">
        <f t="shared" si="823"/>
        <v>3000</v>
      </c>
      <c r="AJ841" s="397">
        <f t="shared" si="823"/>
        <v>0</v>
      </c>
      <c r="AK841" s="397">
        <f t="shared" si="823"/>
        <v>3000</v>
      </c>
      <c r="AL841" s="397">
        <f t="shared" si="823"/>
        <v>0</v>
      </c>
      <c r="AM841" s="397">
        <f t="shared" si="823"/>
        <v>0</v>
      </c>
      <c r="AN841" s="397">
        <f t="shared" si="823"/>
        <v>0</v>
      </c>
      <c r="AO841" s="397">
        <f t="shared" si="823"/>
        <v>0</v>
      </c>
      <c r="AP841" s="397">
        <f t="shared" si="823"/>
        <v>0</v>
      </c>
      <c r="AQ841" s="397">
        <f t="shared" si="823"/>
        <v>0</v>
      </c>
      <c r="AR841" s="397">
        <f t="shared" si="823"/>
        <v>0</v>
      </c>
      <c r="AS841" s="397">
        <f t="shared" si="823"/>
        <v>0</v>
      </c>
      <c r="AT841" s="397">
        <f t="shared" si="823"/>
        <v>0</v>
      </c>
      <c r="AU841" s="273"/>
      <c r="AV841" s="160">
        <f t="shared" si="762"/>
        <v>0</v>
      </c>
      <c r="AW841" s="273"/>
      <c r="AX841" s="273"/>
      <c r="AY841" s="242"/>
      <c r="AZ841" s="145">
        <f t="shared" si="789"/>
        <v>0</v>
      </c>
      <c r="BA841" s="145">
        <f t="shared" si="790"/>
        <v>0</v>
      </c>
      <c r="BB841" s="160"/>
      <c r="BC841" s="160"/>
    </row>
    <row r="842" spans="1:55" s="218" customFormat="1" ht="31.5">
      <c r="A842" s="372">
        <v>1</v>
      </c>
      <c r="B842" s="218" t="s">
        <v>962</v>
      </c>
      <c r="C842" s="218" t="s">
        <v>963</v>
      </c>
      <c r="D842" s="217">
        <v>12500</v>
      </c>
      <c r="E842" s="217">
        <v>12500</v>
      </c>
      <c r="H842" s="217">
        <f t="shared" si="795"/>
        <v>12500</v>
      </c>
      <c r="I842" s="276">
        <f t="shared" si="795"/>
        <v>12500</v>
      </c>
      <c r="J842" s="275">
        <f t="shared" si="794"/>
        <v>0</v>
      </c>
      <c r="K842" s="396">
        <f>L842+M842</f>
        <v>12500</v>
      </c>
      <c r="L842" s="396">
        <v>12500</v>
      </c>
      <c r="N842" s="396"/>
      <c r="O842" s="396"/>
      <c r="P842" s="374"/>
      <c r="Q842" s="396">
        <f>70%*I842</f>
        <v>8750</v>
      </c>
      <c r="R842" s="396">
        <f>Q842</f>
        <v>8750</v>
      </c>
      <c r="S842" s="396"/>
      <c r="T842" s="374"/>
      <c r="U842" s="374"/>
      <c r="V842" s="374"/>
      <c r="W842" s="374">
        <f>I842-Q842</f>
        <v>3750</v>
      </c>
      <c r="X842" s="374">
        <f>W842</f>
        <v>3750</v>
      </c>
      <c r="Y842" s="374"/>
      <c r="Z842" s="374"/>
      <c r="AA842" s="374"/>
      <c r="AB842" s="374"/>
      <c r="AC842" s="230">
        <f>I842-Q842-W842</f>
        <v>0</v>
      </c>
      <c r="AD842" s="230"/>
      <c r="AE842" s="230"/>
      <c r="AF842" s="374"/>
      <c r="AG842" s="374"/>
      <c r="AH842" s="374"/>
      <c r="AI842" s="375">
        <f>I842-Q842-W842-AC842</f>
        <v>0</v>
      </c>
      <c r="AJ842" s="375"/>
      <c r="AK842" s="375"/>
      <c r="AL842" s="374"/>
      <c r="AM842" s="374"/>
      <c r="AN842" s="374"/>
      <c r="AO842" s="374"/>
      <c r="AP842" s="374"/>
      <c r="AQ842" s="374"/>
      <c r="AR842" s="374"/>
      <c r="AS842" s="374"/>
      <c r="AT842" s="374"/>
      <c r="AU842" s="277"/>
      <c r="AV842" s="376">
        <f t="shared" si="762"/>
        <v>0</v>
      </c>
      <c r="AW842" s="277"/>
      <c r="AX842" s="277"/>
      <c r="AY842" s="219"/>
      <c r="AZ842" s="220">
        <f t="shared" si="789"/>
        <v>0</v>
      </c>
      <c r="BA842" s="220">
        <f t="shared" si="790"/>
        <v>0</v>
      </c>
    </row>
    <row r="843" spans="1:55" s="132" customFormat="1" ht="15.75">
      <c r="A843" s="245">
        <v>2</v>
      </c>
      <c r="B843" s="131" t="s">
        <v>964</v>
      </c>
      <c r="C843" s="131"/>
      <c r="D843" s="155">
        <v>13000</v>
      </c>
      <c r="E843" s="155">
        <v>13000</v>
      </c>
      <c r="F843" s="131"/>
      <c r="G843" s="131"/>
      <c r="H843" s="155">
        <f t="shared" si="795"/>
        <v>13000</v>
      </c>
      <c r="I843" s="180">
        <f t="shared" si="795"/>
        <v>13000</v>
      </c>
      <c r="J843" s="221">
        <f t="shared" si="794"/>
        <v>0</v>
      </c>
      <c r="K843" s="131"/>
      <c r="L843" s="131"/>
      <c r="M843" s="131"/>
      <c r="N843" s="379">
        <v>13000</v>
      </c>
      <c r="O843" s="379">
        <v>13000</v>
      </c>
      <c r="P843" s="377"/>
      <c r="Q843" s="379"/>
      <c r="R843" s="379"/>
      <c r="S843" s="379"/>
      <c r="T843" s="377"/>
      <c r="U843" s="377"/>
      <c r="V843" s="377"/>
      <c r="W843" s="377">
        <v>5000</v>
      </c>
      <c r="X843" s="377"/>
      <c r="Y843" s="377">
        <f>W843</f>
        <v>5000</v>
      </c>
      <c r="Z843" s="377"/>
      <c r="AA843" s="377"/>
      <c r="AB843" s="377"/>
      <c r="AC843" s="236">
        <v>5000</v>
      </c>
      <c r="AD843" s="236"/>
      <c r="AE843" s="236">
        <f>AC843</f>
        <v>5000</v>
      </c>
      <c r="AF843" s="377"/>
      <c r="AG843" s="377"/>
      <c r="AH843" s="377"/>
      <c r="AI843" s="358">
        <f t="shared" ref="AI843:AI844" si="824">I843-Q843-W843-AC843</f>
        <v>3000</v>
      </c>
      <c r="AJ843" s="358"/>
      <c r="AK843" s="358">
        <f>AI843</f>
        <v>3000</v>
      </c>
      <c r="AL843" s="377"/>
      <c r="AM843" s="377"/>
      <c r="AN843" s="377"/>
      <c r="AO843" s="377"/>
      <c r="AP843" s="377"/>
      <c r="AQ843" s="377"/>
      <c r="AR843" s="377"/>
      <c r="AS843" s="377"/>
      <c r="AT843" s="377"/>
      <c r="AU843" s="294"/>
      <c r="AV843" s="160">
        <f t="shared" si="762"/>
        <v>0</v>
      </c>
      <c r="AW843" s="294"/>
      <c r="AX843" s="294"/>
      <c r="AY843" s="222"/>
      <c r="AZ843" s="145">
        <f t="shared" si="789"/>
        <v>0</v>
      </c>
      <c r="BA843" s="145">
        <f t="shared" si="790"/>
        <v>0</v>
      </c>
      <c r="BB843" s="131"/>
      <c r="BC843" s="131"/>
    </row>
    <row r="844" spans="1:55" s="218" customFormat="1" ht="31.5">
      <c r="A844" s="372">
        <v>3</v>
      </c>
      <c r="B844" s="218" t="s">
        <v>965</v>
      </c>
      <c r="C844" s="218" t="s">
        <v>966</v>
      </c>
      <c r="D844" s="217">
        <v>30000</v>
      </c>
      <c r="E844" s="217">
        <v>30000</v>
      </c>
      <c r="H844" s="217">
        <f t="shared" si="795"/>
        <v>30000</v>
      </c>
      <c r="I844" s="276">
        <f t="shared" si="795"/>
        <v>30000</v>
      </c>
      <c r="J844" s="275">
        <f t="shared" si="794"/>
        <v>0</v>
      </c>
      <c r="K844" s="396">
        <f>L844+M844</f>
        <v>30000</v>
      </c>
      <c r="L844" s="396">
        <v>30000</v>
      </c>
      <c r="N844" s="396"/>
      <c r="O844" s="396"/>
      <c r="P844" s="374"/>
      <c r="Q844" s="396">
        <v>15000</v>
      </c>
      <c r="R844" s="396">
        <f>Q844</f>
        <v>15000</v>
      </c>
      <c r="S844" s="396"/>
      <c r="T844" s="374"/>
      <c r="U844" s="374"/>
      <c r="V844" s="374"/>
      <c r="W844" s="374">
        <v>8000</v>
      </c>
      <c r="X844" s="374">
        <f>W844</f>
        <v>8000</v>
      </c>
      <c r="Y844" s="374"/>
      <c r="Z844" s="374"/>
      <c r="AA844" s="374"/>
      <c r="AB844" s="374"/>
      <c r="AC844" s="230">
        <f t="shared" ref="AC844" si="825">I844-Q844-W844</f>
        <v>7000</v>
      </c>
      <c r="AD844" s="230">
        <f>AC844</f>
        <v>7000</v>
      </c>
      <c r="AE844" s="230"/>
      <c r="AF844" s="374"/>
      <c r="AG844" s="374"/>
      <c r="AH844" s="374"/>
      <c r="AI844" s="375">
        <f t="shared" si="824"/>
        <v>0</v>
      </c>
      <c r="AJ844" s="375"/>
      <c r="AK844" s="375"/>
      <c r="AL844" s="374"/>
      <c r="AM844" s="374"/>
      <c r="AN844" s="374"/>
      <c r="AO844" s="374"/>
      <c r="AP844" s="374"/>
      <c r="AQ844" s="374"/>
      <c r="AR844" s="374"/>
      <c r="AS844" s="374"/>
      <c r="AT844" s="374"/>
      <c r="AU844" s="277"/>
      <c r="AV844" s="376">
        <f t="shared" si="762"/>
        <v>0</v>
      </c>
      <c r="AW844" s="277"/>
      <c r="AX844" s="277"/>
      <c r="AY844" s="219"/>
      <c r="AZ844" s="220">
        <f t="shared" si="789"/>
        <v>0</v>
      </c>
      <c r="BA844" s="220">
        <f t="shared" si="790"/>
        <v>0</v>
      </c>
    </row>
    <row r="845" spans="1:55" s="132" customFormat="1" ht="31.5">
      <c r="A845" s="170" t="s">
        <v>747</v>
      </c>
      <c r="B845" s="158" t="s">
        <v>748</v>
      </c>
      <c r="C845" s="171"/>
      <c r="D845" s="171">
        <v>0</v>
      </c>
      <c r="E845" s="171">
        <v>0</v>
      </c>
      <c r="F845" s="158"/>
      <c r="G845" s="158"/>
      <c r="H845" s="155">
        <f t="shared" si="795"/>
        <v>0</v>
      </c>
      <c r="I845" s="180">
        <f t="shared" si="795"/>
        <v>0</v>
      </c>
      <c r="J845" s="221">
        <f t="shared" si="794"/>
        <v>0</v>
      </c>
      <c r="K845" s="158"/>
      <c r="L845" s="158"/>
      <c r="M845" s="158"/>
      <c r="N845" s="199">
        <v>0</v>
      </c>
      <c r="O845" s="236"/>
      <c r="P845" s="236"/>
      <c r="Q845" s="236"/>
      <c r="R845" s="236"/>
      <c r="S845" s="236"/>
      <c r="T845" s="236"/>
      <c r="U845" s="236"/>
      <c r="V845" s="236"/>
      <c r="W845" s="236"/>
      <c r="X845" s="236"/>
      <c r="Y845" s="236"/>
      <c r="Z845" s="236"/>
      <c r="AA845" s="236"/>
      <c r="AB845" s="236"/>
      <c r="AC845" s="236">
        <f>O845-Q845-W845</f>
        <v>0</v>
      </c>
      <c r="AD845" s="236"/>
      <c r="AE845" s="236"/>
      <c r="AF845" s="236"/>
      <c r="AG845" s="236"/>
      <c r="AH845" s="236"/>
      <c r="AI845" s="236">
        <f>O845-W845-AC845</f>
        <v>0</v>
      </c>
      <c r="AJ845" s="236"/>
      <c r="AK845" s="236"/>
      <c r="AL845" s="236"/>
      <c r="AM845" s="236"/>
      <c r="AN845" s="236"/>
      <c r="AO845" s="236"/>
      <c r="AP845" s="236"/>
      <c r="AQ845" s="236"/>
      <c r="AR845" s="236"/>
      <c r="AS845" s="236"/>
      <c r="AT845" s="236"/>
      <c r="AU845" s="222"/>
      <c r="AV845" s="160">
        <f t="shared" si="762"/>
        <v>0</v>
      </c>
      <c r="AW845" s="222"/>
      <c r="AX845" s="222"/>
      <c r="AY845" s="222"/>
      <c r="AZ845" s="145">
        <f t="shared" si="789"/>
        <v>0</v>
      </c>
      <c r="BA845" s="145">
        <f t="shared" si="790"/>
        <v>0</v>
      </c>
      <c r="BB845" s="131"/>
      <c r="BC845" s="131"/>
    </row>
    <row r="846" spans="1:55" s="132" customFormat="1" ht="31.5">
      <c r="A846" s="170" t="s">
        <v>749</v>
      </c>
      <c r="B846" s="158" t="s">
        <v>750</v>
      </c>
      <c r="C846" s="171"/>
      <c r="D846" s="221">
        <f>D847+D852</f>
        <v>14000</v>
      </c>
      <c r="E846" s="221">
        <f>E847+E852</f>
        <v>14000</v>
      </c>
      <c r="F846" s="158"/>
      <c r="G846" s="158"/>
      <c r="H846" s="171">
        <f t="shared" si="795"/>
        <v>14000</v>
      </c>
      <c r="I846" s="179">
        <f t="shared" si="795"/>
        <v>14000</v>
      </c>
      <c r="J846" s="221">
        <f t="shared" si="794"/>
        <v>0</v>
      </c>
      <c r="K846" s="221">
        <f t="shared" ref="K846:M846" si="826">K847+K852</f>
        <v>0</v>
      </c>
      <c r="L846" s="221">
        <f t="shared" si="826"/>
        <v>0</v>
      </c>
      <c r="M846" s="221">
        <f t="shared" si="826"/>
        <v>0</v>
      </c>
      <c r="N846" s="221">
        <f>N847+N852</f>
        <v>14000</v>
      </c>
      <c r="O846" s="221">
        <f t="shared" ref="O846:AT846" si="827">O847+O852</f>
        <v>14000</v>
      </c>
      <c r="P846" s="221">
        <f t="shared" si="827"/>
        <v>0</v>
      </c>
      <c r="Q846" s="221">
        <f t="shared" si="827"/>
        <v>0</v>
      </c>
      <c r="R846" s="221">
        <f t="shared" si="827"/>
        <v>0</v>
      </c>
      <c r="S846" s="221">
        <f t="shared" si="827"/>
        <v>0</v>
      </c>
      <c r="T846" s="221">
        <f t="shared" si="827"/>
        <v>0</v>
      </c>
      <c r="U846" s="221">
        <f t="shared" si="827"/>
        <v>0</v>
      </c>
      <c r="V846" s="221">
        <f t="shared" si="827"/>
        <v>0</v>
      </c>
      <c r="W846" s="221">
        <f t="shared" si="827"/>
        <v>8000</v>
      </c>
      <c r="X846" s="221">
        <f t="shared" si="827"/>
        <v>0</v>
      </c>
      <c r="Y846" s="221">
        <f t="shared" si="827"/>
        <v>8000</v>
      </c>
      <c r="Z846" s="221">
        <f t="shared" si="827"/>
        <v>0</v>
      </c>
      <c r="AA846" s="221">
        <f t="shared" si="827"/>
        <v>0</v>
      </c>
      <c r="AB846" s="221">
        <f t="shared" si="827"/>
        <v>0</v>
      </c>
      <c r="AC846" s="221">
        <f t="shared" si="827"/>
        <v>5000</v>
      </c>
      <c r="AD846" s="221">
        <f t="shared" si="827"/>
        <v>0</v>
      </c>
      <c r="AE846" s="221">
        <f t="shared" si="827"/>
        <v>5000</v>
      </c>
      <c r="AF846" s="221">
        <f t="shared" si="827"/>
        <v>0</v>
      </c>
      <c r="AG846" s="221">
        <f t="shared" si="827"/>
        <v>0</v>
      </c>
      <c r="AH846" s="221">
        <f t="shared" si="827"/>
        <v>0</v>
      </c>
      <c r="AI846" s="221">
        <f t="shared" si="827"/>
        <v>1000</v>
      </c>
      <c r="AJ846" s="221">
        <f t="shared" si="827"/>
        <v>0</v>
      </c>
      <c r="AK846" s="221">
        <f t="shared" si="827"/>
        <v>1000</v>
      </c>
      <c r="AL846" s="221">
        <f t="shared" si="827"/>
        <v>0</v>
      </c>
      <c r="AM846" s="221">
        <f t="shared" si="827"/>
        <v>0</v>
      </c>
      <c r="AN846" s="221">
        <f t="shared" si="827"/>
        <v>0</v>
      </c>
      <c r="AO846" s="221">
        <f t="shared" si="827"/>
        <v>0</v>
      </c>
      <c r="AP846" s="221">
        <f t="shared" si="827"/>
        <v>0</v>
      </c>
      <c r="AQ846" s="221">
        <f t="shared" si="827"/>
        <v>0</v>
      </c>
      <c r="AR846" s="221">
        <f t="shared" si="827"/>
        <v>0</v>
      </c>
      <c r="AS846" s="221">
        <f t="shared" si="827"/>
        <v>0</v>
      </c>
      <c r="AT846" s="221">
        <f t="shared" si="827"/>
        <v>0</v>
      </c>
      <c r="AU846" s="221" t="e">
        <f>#REF!+#REF!</f>
        <v>#REF!</v>
      </c>
      <c r="AV846" s="160">
        <f t="shared" si="762"/>
        <v>0</v>
      </c>
      <c r="AW846" s="222"/>
      <c r="AX846" s="222"/>
      <c r="AY846" s="222"/>
      <c r="AZ846" s="145">
        <f t="shared" si="789"/>
        <v>0</v>
      </c>
      <c r="BA846" s="145">
        <f t="shared" si="790"/>
        <v>0</v>
      </c>
      <c r="BB846" s="131"/>
      <c r="BC846" s="131"/>
    </row>
    <row r="847" spans="1:55" s="132" customFormat="1" ht="31.5">
      <c r="A847" s="170" t="s">
        <v>804</v>
      </c>
      <c r="B847" s="158" t="s">
        <v>967</v>
      </c>
      <c r="C847" s="171"/>
      <c r="D847" s="221">
        <f>D848+D850</f>
        <v>2000</v>
      </c>
      <c r="E847" s="221">
        <f>E848+E850</f>
        <v>2000</v>
      </c>
      <c r="F847" s="158"/>
      <c r="G847" s="158"/>
      <c r="H847" s="171">
        <f t="shared" si="795"/>
        <v>2000</v>
      </c>
      <c r="I847" s="179">
        <f t="shared" si="795"/>
        <v>2000</v>
      </c>
      <c r="J847" s="221">
        <f t="shared" si="794"/>
        <v>0</v>
      </c>
      <c r="K847" s="221">
        <f t="shared" ref="K847:L847" si="828">K848+K850</f>
        <v>0</v>
      </c>
      <c r="L847" s="221">
        <f t="shared" si="828"/>
        <v>0</v>
      </c>
      <c r="M847" s="158"/>
      <c r="N847" s="221">
        <f>N848+N850</f>
        <v>2000</v>
      </c>
      <c r="O847" s="221">
        <f t="shared" ref="O847:AT847" si="829">O848+O850</f>
        <v>2000</v>
      </c>
      <c r="P847" s="221">
        <f t="shared" si="829"/>
        <v>0</v>
      </c>
      <c r="Q847" s="221">
        <f t="shared" si="829"/>
        <v>0</v>
      </c>
      <c r="R847" s="221">
        <f t="shared" si="829"/>
        <v>0</v>
      </c>
      <c r="S847" s="221">
        <f t="shared" si="829"/>
        <v>0</v>
      </c>
      <c r="T847" s="221">
        <f t="shared" si="829"/>
        <v>0</v>
      </c>
      <c r="U847" s="221">
        <f t="shared" si="829"/>
        <v>0</v>
      </c>
      <c r="V847" s="221">
        <f t="shared" si="829"/>
        <v>0</v>
      </c>
      <c r="W847" s="221">
        <f>W848+W850</f>
        <v>1000</v>
      </c>
      <c r="X847" s="221">
        <f t="shared" si="829"/>
        <v>0</v>
      </c>
      <c r="Y847" s="221">
        <f t="shared" si="829"/>
        <v>1000</v>
      </c>
      <c r="Z847" s="221">
        <f t="shared" si="829"/>
        <v>0</v>
      </c>
      <c r="AA847" s="221">
        <f t="shared" si="829"/>
        <v>0</v>
      </c>
      <c r="AB847" s="221">
        <f t="shared" si="829"/>
        <v>0</v>
      </c>
      <c r="AC847" s="221">
        <f t="shared" si="829"/>
        <v>0</v>
      </c>
      <c r="AD847" s="221">
        <f t="shared" si="829"/>
        <v>0</v>
      </c>
      <c r="AE847" s="221">
        <f t="shared" si="829"/>
        <v>0</v>
      </c>
      <c r="AF847" s="221">
        <f t="shared" si="829"/>
        <v>0</v>
      </c>
      <c r="AG847" s="221">
        <f t="shared" si="829"/>
        <v>0</v>
      </c>
      <c r="AH847" s="221">
        <f t="shared" si="829"/>
        <v>0</v>
      </c>
      <c r="AI847" s="221">
        <f t="shared" si="829"/>
        <v>1000</v>
      </c>
      <c r="AJ847" s="221">
        <f t="shared" si="829"/>
        <v>0</v>
      </c>
      <c r="AK847" s="221">
        <f t="shared" si="829"/>
        <v>1000</v>
      </c>
      <c r="AL847" s="221">
        <f t="shared" si="829"/>
        <v>0</v>
      </c>
      <c r="AM847" s="221">
        <f t="shared" si="829"/>
        <v>0</v>
      </c>
      <c r="AN847" s="221">
        <f t="shared" si="829"/>
        <v>0</v>
      </c>
      <c r="AO847" s="221">
        <f t="shared" si="829"/>
        <v>0</v>
      </c>
      <c r="AP847" s="221">
        <f t="shared" si="829"/>
        <v>0</v>
      </c>
      <c r="AQ847" s="221">
        <f t="shared" si="829"/>
        <v>0</v>
      </c>
      <c r="AR847" s="221">
        <f t="shared" si="829"/>
        <v>0</v>
      </c>
      <c r="AS847" s="221">
        <f t="shared" si="829"/>
        <v>0</v>
      </c>
      <c r="AT847" s="221">
        <f t="shared" si="829"/>
        <v>0</v>
      </c>
      <c r="AU847" s="222"/>
      <c r="AV847" s="160">
        <f t="shared" ref="AV847:AV857" si="830">AI847-AK847</f>
        <v>0</v>
      </c>
      <c r="AW847" s="222"/>
      <c r="AX847" s="222"/>
      <c r="AY847" s="222"/>
      <c r="AZ847" s="145">
        <f t="shared" si="789"/>
        <v>0</v>
      </c>
      <c r="BA847" s="145">
        <f t="shared" si="790"/>
        <v>0</v>
      </c>
      <c r="BB847" s="131"/>
      <c r="BC847" s="131"/>
    </row>
    <row r="848" spans="1:55" s="132" customFormat="1" ht="15.75">
      <c r="A848" s="170" t="s">
        <v>674</v>
      </c>
      <c r="B848" s="158" t="s">
        <v>642</v>
      </c>
      <c r="C848" s="171"/>
      <c r="D848" s="221">
        <f>D849</f>
        <v>1000</v>
      </c>
      <c r="E848" s="221">
        <f>E849</f>
        <v>1000</v>
      </c>
      <c r="F848" s="158"/>
      <c r="G848" s="158"/>
      <c r="H848" s="171">
        <f t="shared" si="795"/>
        <v>1000</v>
      </c>
      <c r="I848" s="179">
        <f t="shared" si="795"/>
        <v>1000</v>
      </c>
      <c r="J848" s="221">
        <f t="shared" si="794"/>
        <v>0</v>
      </c>
      <c r="K848" s="158"/>
      <c r="L848" s="158"/>
      <c r="M848" s="158"/>
      <c r="N848" s="221">
        <f>N849</f>
        <v>1000</v>
      </c>
      <c r="O848" s="221">
        <f>O849</f>
        <v>1000</v>
      </c>
      <c r="P848" s="221">
        <f t="shared" ref="P848:AT848" si="831">P849</f>
        <v>0</v>
      </c>
      <c r="Q848" s="221">
        <f t="shared" si="831"/>
        <v>0</v>
      </c>
      <c r="R848" s="221">
        <f t="shared" si="831"/>
        <v>0</v>
      </c>
      <c r="S848" s="221">
        <f t="shared" si="831"/>
        <v>0</v>
      </c>
      <c r="T848" s="221">
        <f t="shared" si="831"/>
        <v>0</v>
      </c>
      <c r="U848" s="221">
        <f t="shared" si="831"/>
        <v>0</v>
      </c>
      <c r="V848" s="221">
        <f t="shared" si="831"/>
        <v>0</v>
      </c>
      <c r="W848" s="221">
        <f t="shared" si="831"/>
        <v>0</v>
      </c>
      <c r="X848" s="221">
        <f t="shared" si="831"/>
        <v>0</v>
      </c>
      <c r="Y848" s="221">
        <f t="shared" si="831"/>
        <v>0</v>
      </c>
      <c r="Z848" s="221">
        <f t="shared" si="831"/>
        <v>0</v>
      </c>
      <c r="AA848" s="221">
        <f t="shared" si="831"/>
        <v>0</v>
      </c>
      <c r="AB848" s="221">
        <f t="shared" si="831"/>
        <v>0</v>
      </c>
      <c r="AC848" s="221">
        <f t="shared" si="831"/>
        <v>0</v>
      </c>
      <c r="AD848" s="221">
        <f t="shared" si="831"/>
        <v>0</v>
      </c>
      <c r="AE848" s="221">
        <f t="shared" si="831"/>
        <v>0</v>
      </c>
      <c r="AF848" s="221">
        <f t="shared" si="831"/>
        <v>0</v>
      </c>
      <c r="AG848" s="221">
        <f t="shared" si="831"/>
        <v>0</v>
      </c>
      <c r="AH848" s="221">
        <f t="shared" si="831"/>
        <v>0</v>
      </c>
      <c r="AI848" s="221">
        <f t="shared" si="831"/>
        <v>1000</v>
      </c>
      <c r="AJ848" s="221">
        <f t="shared" si="831"/>
        <v>0</v>
      </c>
      <c r="AK848" s="221">
        <f t="shared" si="831"/>
        <v>1000</v>
      </c>
      <c r="AL848" s="221">
        <f t="shared" si="831"/>
        <v>0</v>
      </c>
      <c r="AM848" s="221">
        <f t="shared" si="831"/>
        <v>0</v>
      </c>
      <c r="AN848" s="221">
        <f t="shared" si="831"/>
        <v>0</v>
      </c>
      <c r="AO848" s="221">
        <f t="shared" si="831"/>
        <v>0</v>
      </c>
      <c r="AP848" s="221">
        <f t="shared" si="831"/>
        <v>0</v>
      </c>
      <c r="AQ848" s="221">
        <f t="shared" si="831"/>
        <v>0</v>
      </c>
      <c r="AR848" s="221">
        <f t="shared" si="831"/>
        <v>0</v>
      </c>
      <c r="AS848" s="221">
        <f t="shared" si="831"/>
        <v>0</v>
      </c>
      <c r="AT848" s="221">
        <f t="shared" si="831"/>
        <v>0</v>
      </c>
      <c r="AU848" s="222"/>
      <c r="AV848" s="160">
        <f t="shared" si="830"/>
        <v>0</v>
      </c>
      <c r="AW848" s="222"/>
      <c r="AX848" s="222"/>
      <c r="AY848" s="222"/>
      <c r="AZ848" s="145">
        <f t="shared" si="789"/>
        <v>0</v>
      </c>
      <c r="BA848" s="145">
        <f t="shared" si="790"/>
        <v>0</v>
      </c>
      <c r="BB848" s="131"/>
      <c r="BC848" s="131"/>
    </row>
    <row r="849" spans="1:55" s="132" customFormat="1" ht="15.75">
      <c r="A849" s="240" t="s">
        <v>50</v>
      </c>
      <c r="B849" s="166" t="s">
        <v>968</v>
      </c>
      <c r="C849" s="155"/>
      <c r="D849" s="155">
        <v>1000</v>
      </c>
      <c r="E849" s="155">
        <v>1000</v>
      </c>
      <c r="F849" s="166"/>
      <c r="G849" s="166"/>
      <c r="H849" s="155">
        <f t="shared" si="795"/>
        <v>1000</v>
      </c>
      <c r="I849" s="180">
        <f t="shared" si="795"/>
        <v>1000</v>
      </c>
      <c r="J849" s="221">
        <f t="shared" si="794"/>
        <v>0</v>
      </c>
      <c r="K849" s="166"/>
      <c r="L849" s="166"/>
      <c r="M849" s="166"/>
      <c r="N849" s="157">
        <f>O849+P849</f>
        <v>1000</v>
      </c>
      <c r="O849" s="236">
        <v>1000</v>
      </c>
      <c r="P849" s="236"/>
      <c r="Q849" s="236"/>
      <c r="R849" s="236"/>
      <c r="S849" s="236"/>
      <c r="T849" s="236"/>
      <c r="U849" s="236"/>
      <c r="V849" s="236"/>
      <c r="W849" s="236"/>
      <c r="X849" s="236"/>
      <c r="Y849" s="236"/>
      <c r="Z849" s="236"/>
      <c r="AA849" s="236"/>
      <c r="AB849" s="236"/>
      <c r="AC849" s="236"/>
      <c r="AD849" s="236"/>
      <c r="AE849" s="236"/>
      <c r="AF849" s="236"/>
      <c r="AG849" s="236"/>
      <c r="AH849" s="236"/>
      <c r="AI849" s="358">
        <f>O849-Q849-W849-AC849</f>
        <v>1000</v>
      </c>
      <c r="AJ849" s="358"/>
      <c r="AK849" s="358">
        <f>AI849</f>
        <v>1000</v>
      </c>
      <c r="AL849" s="236"/>
      <c r="AM849" s="236"/>
      <c r="AN849" s="236"/>
      <c r="AO849" s="236"/>
      <c r="AP849" s="236"/>
      <c r="AQ849" s="236"/>
      <c r="AR849" s="236"/>
      <c r="AS849" s="236"/>
      <c r="AT849" s="236"/>
      <c r="AU849" s="222"/>
      <c r="AV849" s="160">
        <f t="shared" si="830"/>
        <v>0</v>
      </c>
      <c r="AW849" s="222"/>
      <c r="AX849" s="222"/>
      <c r="AY849" s="222"/>
      <c r="AZ849" s="145">
        <f t="shared" si="789"/>
        <v>0</v>
      </c>
      <c r="BA849" s="145">
        <f t="shared" si="790"/>
        <v>0</v>
      </c>
      <c r="BB849" s="131"/>
      <c r="BC849" s="131"/>
    </row>
    <row r="850" spans="1:55" s="161" customFormat="1" ht="15.75">
      <c r="A850" s="170" t="s">
        <v>674</v>
      </c>
      <c r="B850" s="158" t="s">
        <v>643</v>
      </c>
      <c r="C850" s="171"/>
      <c r="D850" s="199">
        <f>D851</f>
        <v>1000</v>
      </c>
      <c r="E850" s="199">
        <f>E851</f>
        <v>1000</v>
      </c>
      <c r="F850" s="158"/>
      <c r="G850" s="158"/>
      <c r="H850" s="171">
        <f t="shared" si="795"/>
        <v>1000</v>
      </c>
      <c r="I850" s="179">
        <f t="shared" si="795"/>
        <v>1000</v>
      </c>
      <c r="J850" s="221">
        <f t="shared" si="794"/>
        <v>0</v>
      </c>
      <c r="K850" s="158"/>
      <c r="L850" s="158"/>
      <c r="M850" s="158"/>
      <c r="N850" s="199">
        <f>N851</f>
        <v>1000</v>
      </c>
      <c r="O850" s="199">
        <f t="shared" ref="O850:AT850" si="832">O851</f>
        <v>1000</v>
      </c>
      <c r="P850" s="199">
        <f t="shared" si="832"/>
        <v>0</v>
      </c>
      <c r="Q850" s="199">
        <f t="shared" si="832"/>
        <v>0</v>
      </c>
      <c r="R850" s="199">
        <f t="shared" si="832"/>
        <v>0</v>
      </c>
      <c r="S850" s="199">
        <f t="shared" si="832"/>
        <v>0</v>
      </c>
      <c r="T850" s="199">
        <f t="shared" si="832"/>
        <v>0</v>
      </c>
      <c r="U850" s="199">
        <f t="shared" si="832"/>
        <v>0</v>
      </c>
      <c r="V850" s="199">
        <f t="shared" si="832"/>
        <v>0</v>
      </c>
      <c r="W850" s="199">
        <f t="shared" si="832"/>
        <v>1000</v>
      </c>
      <c r="X850" s="199">
        <f t="shared" si="832"/>
        <v>0</v>
      </c>
      <c r="Y850" s="199">
        <f t="shared" si="832"/>
        <v>1000</v>
      </c>
      <c r="Z850" s="199">
        <f t="shared" si="832"/>
        <v>0</v>
      </c>
      <c r="AA850" s="199">
        <f t="shared" si="832"/>
        <v>0</v>
      </c>
      <c r="AB850" s="199">
        <f t="shared" si="832"/>
        <v>0</v>
      </c>
      <c r="AC850" s="199">
        <f t="shared" si="832"/>
        <v>0</v>
      </c>
      <c r="AD850" s="199">
        <f t="shared" si="832"/>
        <v>0</v>
      </c>
      <c r="AE850" s="199">
        <f t="shared" si="832"/>
        <v>0</v>
      </c>
      <c r="AF850" s="199">
        <f t="shared" si="832"/>
        <v>0</v>
      </c>
      <c r="AG850" s="199">
        <f t="shared" si="832"/>
        <v>0</v>
      </c>
      <c r="AH850" s="199">
        <f t="shared" si="832"/>
        <v>0</v>
      </c>
      <c r="AI850" s="199">
        <f t="shared" si="832"/>
        <v>0</v>
      </c>
      <c r="AJ850" s="199">
        <f t="shared" si="832"/>
        <v>0</v>
      </c>
      <c r="AK850" s="199">
        <f t="shared" si="832"/>
        <v>0</v>
      </c>
      <c r="AL850" s="199">
        <f t="shared" si="832"/>
        <v>0</v>
      </c>
      <c r="AM850" s="199">
        <f t="shared" si="832"/>
        <v>0</v>
      </c>
      <c r="AN850" s="199">
        <f t="shared" si="832"/>
        <v>0</v>
      </c>
      <c r="AO850" s="199">
        <f t="shared" si="832"/>
        <v>0</v>
      </c>
      <c r="AP850" s="199">
        <f t="shared" si="832"/>
        <v>0</v>
      </c>
      <c r="AQ850" s="199">
        <f t="shared" si="832"/>
        <v>0</v>
      </c>
      <c r="AR850" s="199">
        <f t="shared" si="832"/>
        <v>0</v>
      </c>
      <c r="AS850" s="199">
        <f t="shared" si="832"/>
        <v>0</v>
      </c>
      <c r="AT850" s="199">
        <f t="shared" si="832"/>
        <v>0</v>
      </c>
      <c r="AU850" s="242"/>
      <c r="AV850" s="160">
        <f t="shared" si="830"/>
        <v>0</v>
      </c>
      <c r="AW850" s="242"/>
      <c r="AX850" s="242"/>
      <c r="AY850" s="242"/>
      <c r="AZ850" s="145">
        <f t="shared" si="789"/>
        <v>0</v>
      </c>
      <c r="BA850" s="145">
        <f t="shared" si="790"/>
        <v>0</v>
      </c>
      <c r="BB850" s="160"/>
      <c r="BC850" s="160"/>
    </row>
    <row r="851" spans="1:55" s="132" customFormat="1" ht="15.75">
      <c r="A851" s="240" t="s">
        <v>49</v>
      </c>
      <c r="B851" s="166" t="s">
        <v>969</v>
      </c>
      <c r="C851" s="155"/>
      <c r="D851" s="155">
        <v>1000</v>
      </c>
      <c r="E851" s="155">
        <v>1000</v>
      </c>
      <c r="F851" s="166"/>
      <c r="G851" s="166"/>
      <c r="H851" s="155">
        <f t="shared" si="795"/>
        <v>1000</v>
      </c>
      <c r="I851" s="180">
        <f t="shared" si="795"/>
        <v>1000</v>
      </c>
      <c r="J851" s="221">
        <f t="shared" si="794"/>
        <v>0</v>
      </c>
      <c r="K851" s="166"/>
      <c r="L851" s="166"/>
      <c r="M851" s="166"/>
      <c r="N851" s="157">
        <f>O851+P851</f>
        <v>1000</v>
      </c>
      <c r="O851" s="236">
        <v>1000</v>
      </c>
      <c r="P851" s="236"/>
      <c r="Q851" s="236"/>
      <c r="R851" s="236"/>
      <c r="S851" s="236"/>
      <c r="T851" s="236"/>
      <c r="U851" s="236"/>
      <c r="V851" s="236"/>
      <c r="W851" s="236">
        <v>1000</v>
      </c>
      <c r="X851" s="236"/>
      <c r="Y851" s="236">
        <f>W851</f>
        <v>1000</v>
      </c>
      <c r="Z851" s="236"/>
      <c r="AA851" s="236"/>
      <c r="AB851" s="236"/>
      <c r="AC851" s="236">
        <f>O851-Q851-W851</f>
        <v>0</v>
      </c>
      <c r="AD851" s="236"/>
      <c r="AE851" s="236"/>
      <c r="AF851" s="236"/>
      <c r="AG851" s="236"/>
      <c r="AH851" s="236"/>
      <c r="AI851" s="358">
        <f>O851-Q851-W851-AC851</f>
        <v>0</v>
      </c>
      <c r="AJ851" s="358"/>
      <c r="AK851" s="358"/>
      <c r="AL851" s="236"/>
      <c r="AM851" s="236"/>
      <c r="AN851" s="236"/>
      <c r="AO851" s="236"/>
      <c r="AP851" s="236"/>
      <c r="AQ851" s="236"/>
      <c r="AR851" s="236"/>
      <c r="AS851" s="236"/>
      <c r="AT851" s="236"/>
      <c r="AU851" s="222"/>
      <c r="AV851" s="160">
        <f t="shared" si="830"/>
        <v>0</v>
      </c>
      <c r="AW851" s="222"/>
      <c r="AX851" s="222"/>
      <c r="AY851" s="222"/>
      <c r="AZ851" s="145">
        <f t="shared" si="789"/>
        <v>0</v>
      </c>
      <c r="BA851" s="145">
        <f t="shared" si="790"/>
        <v>0</v>
      </c>
      <c r="BB851" s="131"/>
      <c r="BC851" s="131"/>
    </row>
    <row r="852" spans="1:55" s="161" customFormat="1" ht="15.75">
      <c r="A852" s="170" t="s">
        <v>615</v>
      </c>
      <c r="B852" s="158" t="s">
        <v>970</v>
      </c>
      <c r="C852" s="171"/>
      <c r="D852" s="199">
        <f>SUM(D853:D856)</f>
        <v>12000</v>
      </c>
      <c r="E852" s="199">
        <f>SUM(E853:E856)</f>
        <v>12000</v>
      </c>
      <c r="F852" s="158"/>
      <c r="G852" s="158"/>
      <c r="H852" s="171">
        <f t="shared" si="795"/>
        <v>12000</v>
      </c>
      <c r="I852" s="179">
        <f t="shared" si="795"/>
        <v>12000</v>
      </c>
      <c r="J852" s="221">
        <f t="shared" si="794"/>
        <v>0</v>
      </c>
      <c r="K852" s="158"/>
      <c r="L852" s="158"/>
      <c r="M852" s="158"/>
      <c r="N852" s="199">
        <f>SUM(N853:N856)</f>
        <v>12000</v>
      </c>
      <c r="O852" s="199">
        <f t="shared" ref="O852:AT852" si="833">SUM(O853:O856)</f>
        <v>12000</v>
      </c>
      <c r="P852" s="199">
        <f t="shared" si="833"/>
        <v>0</v>
      </c>
      <c r="Q852" s="199">
        <f t="shared" si="833"/>
        <v>0</v>
      </c>
      <c r="R852" s="199">
        <f t="shared" si="833"/>
        <v>0</v>
      </c>
      <c r="S852" s="199">
        <f t="shared" si="833"/>
        <v>0</v>
      </c>
      <c r="T852" s="199">
        <f t="shared" si="833"/>
        <v>0</v>
      </c>
      <c r="U852" s="199">
        <f t="shared" si="833"/>
        <v>0</v>
      </c>
      <c r="V852" s="199">
        <f t="shared" si="833"/>
        <v>0</v>
      </c>
      <c r="W852" s="199">
        <f t="shared" si="833"/>
        <v>7000</v>
      </c>
      <c r="X852" s="199">
        <f t="shared" si="833"/>
        <v>0</v>
      </c>
      <c r="Y852" s="199">
        <f t="shared" si="833"/>
        <v>7000</v>
      </c>
      <c r="Z852" s="199">
        <f t="shared" si="833"/>
        <v>0</v>
      </c>
      <c r="AA852" s="199">
        <f t="shared" si="833"/>
        <v>0</v>
      </c>
      <c r="AB852" s="199">
        <f t="shared" si="833"/>
        <v>0</v>
      </c>
      <c r="AC852" s="199">
        <f t="shared" si="833"/>
        <v>5000</v>
      </c>
      <c r="AD852" s="199">
        <f t="shared" si="833"/>
        <v>0</v>
      </c>
      <c r="AE852" s="199">
        <f t="shared" si="833"/>
        <v>5000</v>
      </c>
      <c r="AF852" s="199">
        <f t="shared" si="833"/>
        <v>0</v>
      </c>
      <c r="AG852" s="199">
        <f t="shared" si="833"/>
        <v>0</v>
      </c>
      <c r="AH852" s="199">
        <f t="shared" si="833"/>
        <v>0</v>
      </c>
      <c r="AI852" s="199">
        <f t="shared" si="833"/>
        <v>0</v>
      </c>
      <c r="AJ852" s="199">
        <f t="shared" si="833"/>
        <v>0</v>
      </c>
      <c r="AK852" s="199">
        <f t="shared" si="833"/>
        <v>0</v>
      </c>
      <c r="AL852" s="199">
        <f t="shared" si="833"/>
        <v>0</v>
      </c>
      <c r="AM852" s="199">
        <f t="shared" si="833"/>
        <v>0</v>
      </c>
      <c r="AN852" s="199">
        <f t="shared" si="833"/>
        <v>0</v>
      </c>
      <c r="AO852" s="199">
        <f t="shared" si="833"/>
        <v>0</v>
      </c>
      <c r="AP852" s="199">
        <f t="shared" si="833"/>
        <v>0</v>
      </c>
      <c r="AQ852" s="199">
        <f t="shared" si="833"/>
        <v>0</v>
      </c>
      <c r="AR852" s="199">
        <f t="shared" si="833"/>
        <v>0</v>
      </c>
      <c r="AS852" s="199">
        <f t="shared" si="833"/>
        <v>0</v>
      </c>
      <c r="AT852" s="199">
        <f t="shared" si="833"/>
        <v>0</v>
      </c>
      <c r="AU852" s="242"/>
      <c r="AV852" s="160">
        <f t="shared" si="830"/>
        <v>0</v>
      </c>
      <c r="AW852" s="242"/>
      <c r="AX852" s="242"/>
      <c r="AY852" s="242"/>
      <c r="AZ852" s="145">
        <f t="shared" si="789"/>
        <v>0</v>
      </c>
      <c r="BA852" s="145">
        <f t="shared" si="790"/>
        <v>0</v>
      </c>
      <c r="BB852" s="160"/>
      <c r="BC852" s="160"/>
    </row>
    <row r="853" spans="1:55" s="132" customFormat="1" ht="15.75">
      <c r="A853" s="240" t="s">
        <v>20</v>
      </c>
      <c r="B853" s="166" t="s">
        <v>971</v>
      </c>
      <c r="C853" s="155"/>
      <c r="D853" s="155">
        <v>5000</v>
      </c>
      <c r="E853" s="155">
        <v>5000</v>
      </c>
      <c r="F853" s="166"/>
      <c r="G853" s="166"/>
      <c r="H853" s="155">
        <f t="shared" si="795"/>
        <v>5000</v>
      </c>
      <c r="I853" s="180">
        <f t="shared" si="795"/>
        <v>5000</v>
      </c>
      <c r="J853" s="221">
        <f t="shared" si="794"/>
        <v>0</v>
      </c>
      <c r="K853" s="166"/>
      <c r="L853" s="166"/>
      <c r="M853" s="166"/>
      <c r="N853" s="157">
        <f>O853+P853</f>
        <v>5000</v>
      </c>
      <c r="O853" s="236">
        <v>5000</v>
      </c>
      <c r="P853" s="236"/>
      <c r="Q853" s="236"/>
      <c r="R853" s="236"/>
      <c r="S853" s="236"/>
      <c r="T853" s="236"/>
      <c r="U853" s="236"/>
      <c r="V853" s="236"/>
      <c r="W853" s="236">
        <v>2500</v>
      </c>
      <c r="X853" s="236"/>
      <c r="Y853" s="236">
        <f>W853</f>
        <v>2500</v>
      </c>
      <c r="Z853" s="236"/>
      <c r="AA853" s="236"/>
      <c r="AB853" s="236"/>
      <c r="AC853" s="236">
        <f>I853-Q853-W853</f>
        <v>2500</v>
      </c>
      <c r="AD853" s="236"/>
      <c r="AE853" s="236">
        <f>AC853</f>
        <v>2500</v>
      </c>
      <c r="AF853" s="236"/>
      <c r="AG853" s="236"/>
      <c r="AH853" s="236"/>
      <c r="AI853" s="358">
        <f>O853-Q853-W853-AC853</f>
        <v>0</v>
      </c>
      <c r="AJ853" s="358"/>
      <c r="AK853" s="358"/>
      <c r="AL853" s="236"/>
      <c r="AM853" s="236"/>
      <c r="AN853" s="236"/>
      <c r="AO853" s="236"/>
      <c r="AP853" s="236"/>
      <c r="AQ853" s="236"/>
      <c r="AR853" s="236"/>
      <c r="AS853" s="236"/>
      <c r="AT853" s="236"/>
      <c r="AU853" s="222"/>
      <c r="AV853" s="160">
        <f t="shared" si="830"/>
        <v>0</v>
      </c>
      <c r="AW853" s="222"/>
      <c r="AX853" s="222"/>
      <c r="AY853" s="222"/>
      <c r="AZ853" s="145">
        <f t="shared" si="789"/>
        <v>0</v>
      </c>
      <c r="BA853" s="145">
        <f t="shared" si="790"/>
        <v>0</v>
      </c>
      <c r="BB853" s="131"/>
      <c r="BC853" s="131"/>
    </row>
    <row r="854" spans="1:55" s="132" customFormat="1" ht="15.75">
      <c r="A854" s="240" t="s">
        <v>48</v>
      </c>
      <c r="B854" s="166" t="s">
        <v>972</v>
      </c>
      <c r="C854" s="155"/>
      <c r="D854" s="155">
        <v>5000</v>
      </c>
      <c r="E854" s="155">
        <v>5000</v>
      </c>
      <c r="F854" s="166"/>
      <c r="G854" s="166"/>
      <c r="H854" s="155">
        <f t="shared" si="795"/>
        <v>5000</v>
      </c>
      <c r="I854" s="180">
        <f t="shared" si="795"/>
        <v>5000</v>
      </c>
      <c r="J854" s="221">
        <f t="shared" si="794"/>
        <v>0</v>
      </c>
      <c r="K854" s="166"/>
      <c r="L854" s="166"/>
      <c r="M854" s="166"/>
      <c r="N854" s="157">
        <f>O854+P854</f>
        <v>5000</v>
      </c>
      <c r="O854" s="236">
        <v>5000</v>
      </c>
      <c r="P854" s="236"/>
      <c r="Q854" s="236"/>
      <c r="R854" s="236"/>
      <c r="S854" s="236"/>
      <c r="T854" s="236"/>
      <c r="U854" s="236"/>
      <c r="V854" s="236"/>
      <c r="W854" s="236">
        <v>2500</v>
      </c>
      <c r="X854" s="236"/>
      <c r="Y854" s="236">
        <f t="shared" ref="Y854:Y856" si="834">W854</f>
        <v>2500</v>
      </c>
      <c r="Z854" s="236"/>
      <c r="AA854" s="236"/>
      <c r="AB854" s="236"/>
      <c r="AC854" s="236">
        <f t="shared" ref="AC854:AC856" si="835">I854-Q854-W854</f>
        <v>2500</v>
      </c>
      <c r="AD854" s="236"/>
      <c r="AE854" s="236">
        <f t="shared" ref="AE854:AE855" si="836">AC854</f>
        <v>2500</v>
      </c>
      <c r="AF854" s="236"/>
      <c r="AG854" s="236"/>
      <c r="AH854" s="236"/>
      <c r="AI854" s="358">
        <f>O854-Q854-W854-AC854</f>
        <v>0</v>
      </c>
      <c r="AJ854" s="358"/>
      <c r="AK854" s="358"/>
      <c r="AL854" s="236"/>
      <c r="AM854" s="236"/>
      <c r="AN854" s="236"/>
      <c r="AO854" s="236"/>
      <c r="AP854" s="236"/>
      <c r="AQ854" s="236"/>
      <c r="AR854" s="236"/>
      <c r="AS854" s="236"/>
      <c r="AT854" s="236"/>
      <c r="AU854" s="222"/>
      <c r="AV854" s="160">
        <f t="shared" si="830"/>
        <v>0</v>
      </c>
      <c r="AW854" s="222"/>
      <c r="AX854" s="222"/>
      <c r="AY854" s="222"/>
      <c r="AZ854" s="145">
        <f t="shared" si="789"/>
        <v>0</v>
      </c>
      <c r="BA854" s="145">
        <f t="shared" si="790"/>
        <v>0</v>
      </c>
      <c r="BB854" s="131"/>
      <c r="BC854" s="131"/>
    </row>
    <row r="855" spans="1:55" s="132" customFormat="1" ht="15.75">
      <c r="A855" s="240" t="s">
        <v>49</v>
      </c>
      <c r="B855" s="166" t="s">
        <v>973</v>
      </c>
      <c r="C855" s="155"/>
      <c r="D855" s="155">
        <v>1000</v>
      </c>
      <c r="E855" s="155">
        <v>1000</v>
      </c>
      <c r="F855" s="166"/>
      <c r="G855" s="166"/>
      <c r="H855" s="155">
        <f t="shared" si="795"/>
        <v>1000</v>
      </c>
      <c r="I855" s="180">
        <f t="shared" si="795"/>
        <v>1000</v>
      </c>
      <c r="J855" s="221">
        <f t="shared" si="794"/>
        <v>0</v>
      </c>
      <c r="K855" s="166"/>
      <c r="L855" s="166"/>
      <c r="M855" s="166"/>
      <c r="N855" s="157">
        <f>O855+P855</f>
        <v>1000</v>
      </c>
      <c r="O855" s="236">
        <v>1000</v>
      </c>
      <c r="P855" s="236"/>
      <c r="Q855" s="236"/>
      <c r="R855" s="236"/>
      <c r="S855" s="236"/>
      <c r="T855" s="236"/>
      <c r="U855" s="236"/>
      <c r="V855" s="236"/>
      <c r="W855" s="236">
        <v>1000</v>
      </c>
      <c r="X855" s="236"/>
      <c r="Y855" s="236">
        <f t="shared" si="834"/>
        <v>1000</v>
      </c>
      <c r="Z855" s="236"/>
      <c r="AA855" s="236"/>
      <c r="AB855" s="236"/>
      <c r="AC855" s="236">
        <f t="shared" si="835"/>
        <v>0</v>
      </c>
      <c r="AD855" s="236"/>
      <c r="AE855" s="236">
        <f t="shared" si="836"/>
        <v>0</v>
      </c>
      <c r="AF855" s="236"/>
      <c r="AG855" s="236"/>
      <c r="AH855" s="236"/>
      <c r="AI855" s="358">
        <f>O855-Q855-W855-AC855</f>
        <v>0</v>
      </c>
      <c r="AJ855" s="358"/>
      <c r="AK855" s="358"/>
      <c r="AL855" s="236"/>
      <c r="AM855" s="236"/>
      <c r="AN855" s="236"/>
      <c r="AO855" s="236"/>
      <c r="AP855" s="236"/>
      <c r="AQ855" s="236"/>
      <c r="AR855" s="236"/>
      <c r="AS855" s="236"/>
      <c r="AT855" s="236"/>
      <c r="AU855" s="222"/>
      <c r="AV855" s="160">
        <f t="shared" si="830"/>
        <v>0</v>
      </c>
      <c r="AW855" s="222"/>
      <c r="AX855" s="222"/>
      <c r="AY855" s="222"/>
      <c r="AZ855" s="145">
        <f t="shared" si="789"/>
        <v>0</v>
      </c>
      <c r="BA855" s="145">
        <f t="shared" si="790"/>
        <v>0</v>
      </c>
      <c r="BB855" s="131"/>
      <c r="BC855" s="131"/>
    </row>
    <row r="856" spans="1:55" s="132" customFormat="1" ht="15.75">
      <c r="A856" s="240" t="s">
        <v>48</v>
      </c>
      <c r="B856" s="166" t="s">
        <v>974</v>
      </c>
      <c r="C856" s="155"/>
      <c r="D856" s="155">
        <v>1000</v>
      </c>
      <c r="E856" s="155">
        <v>1000</v>
      </c>
      <c r="F856" s="166"/>
      <c r="G856" s="166"/>
      <c r="H856" s="155">
        <f t="shared" si="795"/>
        <v>1000</v>
      </c>
      <c r="I856" s="180">
        <f t="shared" si="795"/>
        <v>1000</v>
      </c>
      <c r="J856" s="221">
        <f t="shared" si="794"/>
        <v>0</v>
      </c>
      <c r="K856" s="166"/>
      <c r="L856" s="166"/>
      <c r="M856" s="166"/>
      <c r="N856" s="157">
        <f>O856+P856</f>
        <v>1000</v>
      </c>
      <c r="O856" s="236">
        <v>1000</v>
      </c>
      <c r="P856" s="236"/>
      <c r="Q856" s="236"/>
      <c r="R856" s="236"/>
      <c r="S856" s="236"/>
      <c r="T856" s="236"/>
      <c r="U856" s="236"/>
      <c r="V856" s="236"/>
      <c r="W856" s="236">
        <v>1000</v>
      </c>
      <c r="X856" s="236"/>
      <c r="Y856" s="236">
        <f t="shared" si="834"/>
        <v>1000</v>
      </c>
      <c r="Z856" s="236"/>
      <c r="AA856" s="236"/>
      <c r="AB856" s="236"/>
      <c r="AC856" s="236">
        <f t="shared" si="835"/>
        <v>0</v>
      </c>
      <c r="AD856" s="236"/>
      <c r="AE856" s="236"/>
      <c r="AF856" s="236"/>
      <c r="AG856" s="236"/>
      <c r="AH856" s="236"/>
      <c r="AI856" s="358">
        <f>O856-Q856-W856-AC856</f>
        <v>0</v>
      </c>
      <c r="AJ856" s="358"/>
      <c r="AK856" s="358"/>
      <c r="AL856" s="236"/>
      <c r="AM856" s="236"/>
      <c r="AN856" s="236"/>
      <c r="AO856" s="236"/>
      <c r="AP856" s="236"/>
      <c r="AQ856" s="236"/>
      <c r="AR856" s="236"/>
      <c r="AS856" s="236"/>
      <c r="AT856" s="236"/>
      <c r="AU856" s="222"/>
      <c r="AV856" s="160">
        <f t="shared" si="830"/>
        <v>0</v>
      </c>
      <c r="AW856" s="222"/>
      <c r="AX856" s="222"/>
      <c r="AY856" s="222"/>
      <c r="AZ856" s="145">
        <f t="shared" si="789"/>
        <v>0</v>
      </c>
      <c r="BA856" s="145">
        <f t="shared" si="790"/>
        <v>0</v>
      </c>
      <c r="BB856" s="131"/>
      <c r="BC856" s="131"/>
    </row>
    <row r="857" spans="1:55" s="257" customFormat="1" ht="31.5">
      <c r="A857" s="250" t="s">
        <v>78</v>
      </c>
      <c r="B857" s="251" t="s">
        <v>692</v>
      </c>
      <c r="C857" s="252"/>
      <c r="D857" s="253">
        <f>D858</f>
        <v>92194</v>
      </c>
      <c r="E857" s="253">
        <f>E858</f>
        <v>92194</v>
      </c>
      <c r="F857" s="251"/>
      <c r="G857" s="251"/>
      <c r="H857" s="252">
        <f t="shared" si="795"/>
        <v>92194</v>
      </c>
      <c r="I857" s="254">
        <f>L857+O857</f>
        <v>92194</v>
      </c>
      <c r="J857" s="250">
        <f t="shared" si="794"/>
        <v>0</v>
      </c>
      <c r="K857" s="253">
        <f t="shared" ref="K857:M857" si="837">K858</f>
        <v>20000</v>
      </c>
      <c r="L857" s="253">
        <f t="shared" si="837"/>
        <v>20000</v>
      </c>
      <c r="M857" s="253">
        <f t="shared" si="837"/>
        <v>0</v>
      </c>
      <c r="N857" s="253">
        <f>N858</f>
        <v>72194</v>
      </c>
      <c r="O857" s="253">
        <f>O858</f>
        <v>72194</v>
      </c>
      <c r="P857" s="253">
        <f t="shared" ref="P857:AU857" si="838">P858</f>
        <v>0</v>
      </c>
      <c r="Q857" s="253">
        <f t="shared" si="838"/>
        <v>14000</v>
      </c>
      <c r="R857" s="253">
        <f t="shared" si="838"/>
        <v>14000</v>
      </c>
      <c r="S857" s="253">
        <f t="shared" si="838"/>
        <v>0</v>
      </c>
      <c r="T857" s="253">
        <f t="shared" si="838"/>
        <v>0</v>
      </c>
      <c r="U857" s="253">
        <f t="shared" si="838"/>
        <v>0</v>
      </c>
      <c r="V857" s="253">
        <f t="shared" si="838"/>
        <v>0</v>
      </c>
      <c r="W857" s="253">
        <f t="shared" si="838"/>
        <v>6000</v>
      </c>
      <c r="X857" s="253">
        <f t="shared" si="838"/>
        <v>6000</v>
      </c>
      <c r="Y857" s="253">
        <f t="shared" si="838"/>
        <v>0</v>
      </c>
      <c r="Z857" s="253">
        <f t="shared" si="838"/>
        <v>0</v>
      </c>
      <c r="AA857" s="253">
        <f t="shared" si="838"/>
        <v>0</v>
      </c>
      <c r="AB857" s="253">
        <f t="shared" si="838"/>
        <v>0</v>
      </c>
      <c r="AC857" s="253">
        <f t="shared" si="838"/>
        <v>34500</v>
      </c>
      <c r="AD857" s="253">
        <f t="shared" si="838"/>
        <v>0</v>
      </c>
      <c r="AE857" s="253">
        <f t="shared" si="838"/>
        <v>34500</v>
      </c>
      <c r="AF857" s="253">
        <f t="shared" si="838"/>
        <v>0</v>
      </c>
      <c r="AG857" s="253">
        <f t="shared" si="838"/>
        <v>0</v>
      </c>
      <c r="AH857" s="253">
        <f t="shared" si="838"/>
        <v>0</v>
      </c>
      <c r="AI857" s="253">
        <f t="shared" si="838"/>
        <v>37694</v>
      </c>
      <c r="AJ857" s="253">
        <f t="shared" si="838"/>
        <v>0</v>
      </c>
      <c r="AK857" s="253">
        <f t="shared" si="838"/>
        <v>37694</v>
      </c>
      <c r="AL857" s="253">
        <f t="shared" si="838"/>
        <v>0</v>
      </c>
      <c r="AM857" s="253">
        <f t="shared" si="838"/>
        <v>0</v>
      </c>
      <c r="AN857" s="253">
        <f t="shared" si="838"/>
        <v>0</v>
      </c>
      <c r="AO857" s="253">
        <f t="shared" si="838"/>
        <v>0</v>
      </c>
      <c r="AP857" s="253">
        <f t="shared" si="838"/>
        <v>0</v>
      </c>
      <c r="AQ857" s="253">
        <f t="shared" si="838"/>
        <v>0</v>
      </c>
      <c r="AR857" s="253">
        <f t="shared" si="838"/>
        <v>0</v>
      </c>
      <c r="AS857" s="253">
        <f t="shared" si="838"/>
        <v>0</v>
      </c>
      <c r="AT857" s="253">
        <f t="shared" si="838"/>
        <v>0</v>
      </c>
      <c r="AU857" s="253">
        <f t="shared" si="838"/>
        <v>0</v>
      </c>
      <c r="AV857" s="160">
        <f t="shared" si="830"/>
        <v>0</v>
      </c>
      <c r="AW857" s="255"/>
      <c r="AX857" s="255"/>
      <c r="AY857" s="255"/>
      <c r="AZ857" s="145">
        <f t="shared" si="789"/>
        <v>0</v>
      </c>
      <c r="BA857" s="145">
        <f t="shared" si="790"/>
        <v>0</v>
      </c>
      <c r="BB857" s="256"/>
      <c r="BC857" s="256"/>
    </row>
    <row r="858" spans="1:55" s="161" customFormat="1" ht="15.75">
      <c r="A858" s="170" t="s">
        <v>751</v>
      </c>
      <c r="B858" s="158" t="s">
        <v>752</v>
      </c>
      <c r="C858" s="171"/>
      <c r="D858" s="221">
        <f>D859+D871</f>
        <v>92194</v>
      </c>
      <c r="E858" s="221">
        <f>E859+E871</f>
        <v>92194</v>
      </c>
      <c r="F858" s="158"/>
      <c r="G858" s="158"/>
      <c r="H858" s="171">
        <f t="shared" si="795"/>
        <v>92194</v>
      </c>
      <c r="I858" s="179">
        <f t="shared" si="795"/>
        <v>92194</v>
      </c>
      <c r="J858" s="221">
        <f t="shared" si="794"/>
        <v>0</v>
      </c>
      <c r="K858" s="221">
        <f t="shared" ref="K858:M858" si="839">K859+K871</f>
        <v>20000</v>
      </c>
      <c r="L858" s="221">
        <f t="shared" si="839"/>
        <v>20000</v>
      </c>
      <c r="M858" s="221">
        <f t="shared" si="839"/>
        <v>0</v>
      </c>
      <c r="N858" s="221">
        <f>N859+N871</f>
        <v>72194</v>
      </c>
      <c r="O858" s="221">
        <f t="shared" ref="O858:AT858" si="840">O859+O871</f>
        <v>72194</v>
      </c>
      <c r="P858" s="221">
        <f t="shared" si="840"/>
        <v>0</v>
      </c>
      <c r="Q858" s="221">
        <f t="shared" si="840"/>
        <v>14000</v>
      </c>
      <c r="R858" s="221">
        <f t="shared" si="840"/>
        <v>14000</v>
      </c>
      <c r="S858" s="221">
        <f t="shared" si="840"/>
        <v>0</v>
      </c>
      <c r="T858" s="221">
        <f t="shared" si="840"/>
        <v>0</v>
      </c>
      <c r="U858" s="221">
        <f t="shared" si="840"/>
        <v>0</v>
      </c>
      <c r="V858" s="221">
        <f t="shared" si="840"/>
        <v>0</v>
      </c>
      <c r="W858" s="221">
        <f t="shared" si="840"/>
        <v>6000</v>
      </c>
      <c r="X858" s="221">
        <f t="shared" si="840"/>
        <v>6000</v>
      </c>
      <c r="Y858" s="221">
        <f t="shared" si="840"/>
        <v>0</v>
      </c>
      <c r="Z858" s="221">
        <f t="shared" si="840"/>
        <v>0</v>
      </c>
      <c r="AA858" s="221">
        <f t="shared" si="840"/>
        <v>0</v>
      </c>
      <c r="AB858" s="221">
        <f t="shared" si="840"/>
        <v>0</v>
      </c>
      <c r="AC858" s="221">
        <f t="shared" si="840"/>
        <v>34500</v>
      </c>
      <c r="AD858" s="221">
        <f t="shared" si="840"/>
        <v>0</v>
      </c>
      <c r="AE858" s="221">
        <f t="shared" si="840"/>
        <v>34500</v>
      </c>
      <c r="AF858" s="221">
        <f t="shared" si="840"/>
        <v>0</v>
      </c>
      <c r="AG858" s="221">
        <f t="shared" si="840"/>
        <v>0</v>
      </c>
      <c r="AH858" s="221">
        <f t="shared" si="840"/>
        <v>0</v>
      </c>
      <c r="AI858" s="221">
        <f t="shared" si="840"/>
        <v>37694</v>
      </c>
      <c r="AJ858" s="221">
        <f t="shared" si="840"/>
        <v>0</v>
      </c>
      <c r="AK858" s="221">
        <f t="shared" si="840"/>
        <v>37694</v>
      </c>
      <c r="AL858" s="221">
        <f t="shared" si="840"/>
        <v>0</v>
      </c>
      <c r="AM858" s="221">
        <f t="shared" si="840"/>
        <v>0</v>
      </c>
      <c r="AN858" s="221">
        <f t="shared" si="840"/>
        <v>0</v>
      </c>
      <c r="AO858" s="221">
        <f t="shared" si="840"/>
        <v>0</v>
      </c>
      <c r="AP858" s="221">
        <f t="shared" si="840"/>
        <v>0</v>
      </c>
      <c r="AQ858" s="221">
        <f t="shared" si="840"/>
        <v>0</v>
      </c>
      <c r="AR858" s="221">
        <f t="shared" si="840"/>
        <v>0</v>
      </c>
      <c r="AS858" s="221">
        <f t="shared" si="840"/>
        <v>0</v>
      </c>
      <c r="AT858" s="221">
        <f t="shared" si="840"/>
        <v>0</v>
      </c>
      <c r="AU858" s="242"/>
      <c r="AV858" s="160">
        <f t="shared" ref="AV858:AV881" si="841">I858-L858-O858</f>
        <v>0</v>
      </c>
      <c r="AW858" s="242"/>
      <c r="AX858" s="242"/>
      <c r="AY858" s="242"/>
      <c r="AZ858" s="145">
        <f t="shared" si="789"/>
        <v>0</v>
      </c>
      <c r="BA858" s="145">
        <f t="shared" si="790"/>
        <v>0</v>
      </c>
      <c r="BB858" s="160"/>
      <c r="BC858" s="160"/>
    </row>
    <row r="859" spans="1:55" s="161" customFormat="1" ht="31.5">
      <c r="A859" s="170" t="s">
        <v>612</v>
      </c>
      <c r="B859" s="158" t="s">
        <v>975</v>
      </c>
      <c r="C859" s="398"/>
      <c r="D859" s="362">
        <f>D860+D863+D865+D867+D869</f>
        <v>38194</v>
      </c>
      <c r="E859" s="362">
        <f>E860+E863+E865+E867+E869</f>
        <v>38194</v>
      </c>
      <c r="F859" s="399"/>
      <c r="G859" s="399"/>
      <c r="H859" s="171">
        <f t="shared" si="795"/>
        <v>38194</v>
      </c>
      <c r="I859" s="179">
        <f t="shared" si="795"/>
        <v>38194</v>
      </c>
      <c r="J859" s="221">
        <f t="shared" si="794"/>
        <v>0</v>
      </c>
      <c r="K859" s="362">
        <f t="shared" ref="K859:M859" si="842">K860+K863+K865+K867+K869</f>
        <v>0</v>
      </c>
      <c r="L859" s="362">
        <f t="shared" si="842"/>
        <v>0</v>
      </c>
      <c r="M859" s="362">
        <f t="shared" si="842"/>
        <v>0</v>
      </c>
      <c r="N859" s="362">
        <f>N860+N863+N865+N867+N869</f>
        <v>38194</v>
      </c>
      <c r="O859" s="362">
        <f t="shared" ref="O859:AT859" si="843">O860+O863+O865+O867+O869</f>
        <v>38194</v>
      </c>
      <c r="P859" s="362">
        <f t="shared" si="843"/>
        <v>0</v>
      </c>
      <c r="Q859" s="362">
        <f t="shared" si="843"/>
        <v>0</v>
      </c>
      <c r="R859" s="362">
        <f t="shared" si="843"/>
        <v>0</v>
      </c>
      <c r="S859" s="362">
        <f t="shared" si="843"/>
        <v>0</v>
      </c>
      <c r="T859" s="362">
        <f t="shared" si="843"/>
        <v>0</v>
      </c>
      <c r="U859" s="362">
        <f t="shared" si="843"/>
        <v>0</v>
      </c>
      <c r="V859" s="362">
        <f t="shared" si="843"/>
        <v>0</v>
      </c>
      <c r="W859" s="362">
        <f t="shared" si="843"/>
        <v>0</v>
      </c>
      <c r="X859" s="362">
        <f t="shared" si="843"/>
        <v>0</v>
      </c>
      <c r="Y859" s="362">
        <f t="shared" si="843"/>
        <v>0</v>
      </c>
      <c r="Z859" s="362">
        <f t="shared" si="843"/>
        <v>0</v>
      </c>
      <c r="AA859" s="362">
        <f t="shared" si="843"/>
        <v>0</v>
      </c>
      <c r="AB859" s="362">
        <f t="shared" si="843"/>
        <v>0</v>
      </c>
      <c r="AC859" s="362">
        <f t="shared" si="843"/>
        <v>19500</v>
      </c>
      <c r="AD859" s="362">
        <f t="shared" si="843"/>
        <v>0</v>
      </c>
      <c r="AE859" s="362">
        <f t="shared" si="843"/>
        <v>19500</v>
      </c>
      <c r="AF859" s="362">
        <f t="shared" si="843"/>
        <v>0</v>
      </c>
      <c r="AG859" s="362">
        <f t="shared" si="843"/>
        <v>0</v>
      </c>
      <c r="AH859" s="362">
        <f t="shared" si="843"/>
        <v>0</v>
      </c>
      <c r="AI859" s="362">
        <f t="shared" si="843"/>
        <v>18694</v>
      </c>
      <c r="AJ859" s="362">
        <f t="shared" si="843"/>
        <v>0</v>
      </c>
      <c r="AK859" s="362">
        <f t="shared" si="843"/>
        <v>18694</v>
      </c>
      <c r="AL859" s="362">
        <f t="shared" si="843"/>
        <v>0</v>
      </c>
      <c r="AM859" s="362">
        <f t="shared" si="843"/>
        <v>0</v>
      </c>
      <c r="AN859" s="362">
        <f t="shared" si="843"/>
        <v>0</v>
      </c>
      <c r="AO859" s="362">
        <f t="shared" si="843"/>
        <v>0</v>
      </c>
      <c r="AP859" s="362">
        <f t="shared" si="843"/>
        <v>0</v>
      </c>
      <c r="AQ859" s="362">
        <f t="shared" si="843"/>
        <v>0</v>
      </c>
      <c r="AR859" s="362">
        <f t="shared" si="843"/>
        <v>0</v>
      </c>
      <c r="AS859" s="362">
        <f t="shared" si="843"/>
        <v>0</v>
      </c>
      <c r="AT859" s="362">
        <f t="shared" si="843"/>
        <v>0</v>
      </c>
      <c r="AU859" s="242"/>
      <c r="AV859" s="160">
        <f t="shared" si="841"/>
        <v>0</v>
      </c>
      <c r="AW859" s="242"/>
      <c r="AX859" s="242"/>
      <c r="AY859" s="242"/>
      <c r="AZ859" s="145">
        <f t="shared" si="789"/>
        <v>0</v>
      </c>
      <c r="BA859" s="145">
        <f t="shared" si="790"/>
        <v>0</v>
      </c>
      <c r="BB859" s="160"/>
      <c r="BC859" s="160"/>
    </row>
    <row r="860" spans="1:55" s="161" customFormat="1" ht="15.75">
      <c r="A860" s="170" t="s">
        <v>674</v>
      </c>
      <c r="B860" s="158" t="s">
        <v>642</v>
      </c>
      <c r="C860" s="398"/>
      <c r="D860" s="362">
        <f>SUM(D861:D862)</f>
        <v>13894</v>
      </c>
      <c r="E860" s="362">
        <f>SUM(E861:E862)</f>
        <v>13894</v>
      </c>
      <c r="F860" s="399"/>
      <c r="G860" s="399"/>
      <c r="H860" s="171">
        <f t="shared" si="795"/>
        <v>13894</v>
      </c>
      <c r="I860" s="179">
        <f t="shared" si="795"/>
        <v>13894</v>
      </c>
      <c r="J860" s="221">
        <f t="shared" si="794"/>
        <v>0</v>
      </c>
      <c r="K860" s="399"/>
      <c r="L860" s="399"/>
      <c r="M860" s="399"/>
      <c r="N860" s="362">
        <f>SUM(N861:N862)</f>
        <v>13894</v>
      </c>
      <c r="O860" s="362">
        <f t="shared" ref="O860:AT860" si="844">SUM(O861:O862)</f>
        <v>13894</v>
      </c>
      <c r="P860" s="362">
        <f t="shared" si="844"/>
        <v>0</v>
      </c>
      <c r="Q860" s="362">
        <f t="shared" si="844"/>
        <v>0</v>
      </c>
      <c r="R860" s="362">
        <f t="shared" si="844"/>
        <v>0</v>
      </c>
      <c r="S860" s="362">
        <f t="shared" si="844"/>
        <v>0</v>
      </c>
      <c r="T860" s="362">
        <f t="shared" si="844"/>
        <v>0</v>
      </c>
      <c r="U860" s="362">
        <f t="shared" si="844"/>
        <v>0</v>
      </c>
      <c r="V860" s="362">
        <f t="shared" si="844"/>
        <v>0</v>
      </c>
      <c r="W860" s="362">
        <f t="shared" si="844"/>
        <v>0</v>
      </c>
      <c r="X860" s="362">
        <f t="shared" si="844"/>
        <v>0</v>
      </c>
      <c r="Y860" s="362">
        <f t="shared" si="844"/>
        <v>0</v>
      </c>
      <c r="Z860" s="362">
        <f t="shared" si="844"/>
        <v>0</v>
      </c>
      <c r="AA860" s="362">
        <f t="shared" si="844"/>
        <v>0</v>
      </c>
      <c r="AB860" s="362">
        <f t="shared" si="844"/>
        <v>0</v>
      </c>
      <c r="AC860" s="362">
        <f t="shared" si="844"/>
        <v>7000</v>
      </c>
      <c r="AD860" s="362">
        <f t="shared" si="844"/>
        <v>0</v>
      </c>
      <c r="AE860" s="362">
        <f t="shared" si="844"/>
        <v>7000</v>
      </c>
      <c r="AF860" s="362">
        <f t="shared" si="844"/>
        <v>0</v>
      </c>
      <c r="AG860" s="362">
        <f t="shared" si="844"/>
        <v>0</v>
      </c>
      <c r="AH860" s="362">
        <f t="shared" si="844"/>
        <v>0</v>
      </c>
      <c r="AI860" s="362">
        <f t="shared" si="844"/>
        <v>6894</v>
      </c>
      <c r="AJ860" s="362">
        <f t="shared" si="844"/>
        <v>0</v>
      </c>
      <c r="AK860" s="362">
        <f t="shared" si="844"/>
        <v>6894</v>
      </c>
      <c r="AL860" s="362">
        <f t="shared" si="844"/>
        <v>0</v>
      </c>
      <c r="AM860" s="362">
        <f t="shared" si="844"/>
        <v>0</v>
      </c>
      <c r="AN860" s="362">
        <f t="shared" si="844"/>
        <v>0</v>
      </c>
      <c r="AO860" s="362">
        <f t="shared" si="844"/>
        <v>0</v>
      </c>
      <c r="AP860" s="362">
        <f t="shared" si="844"/>
        <v>0</v>
      </c>
      <c r="AQ860" s="362">
        <f t="shared" si="844"/>
        <v>0</v>
      </c>
      <c r="AR860" s="362">
        <f t="shared" si="844"/>
        <v>0</v>
      </c>
      <c r="AS860" s="362">
        <f t="shared" si="844"/>
        <v>0</v>
      </c>
      <c r="AT860" s="362">
        <f t="shared" si="844"/>
        <v>0</v>
      </c>
      <c r="AU860" s="242"/>
      <c r="AV860" s="160">
        <f t="shared" si="841"/>
        <v>0</v>
      </c>
      <c r="AW860" s="242"/>
      <c r="AX860" s="242"/>
      <c r="AY860" s="242"/>
      <c r="AZ860" s="145">
        <f t="shared" si="789"/>
        <v>0</v>
      </c>
      <c r="BA860" s="145">
        <f t="shared" si="790"/>
        <v>0</v>
      </c>
      <c r="BB860" s="160"/>
      <c r="BC860" s="160"/>
    </row>
    <row r="861" spans="1:55" s="131" customFormat="1" ht="15.75">
      <c r="A861" s="240" t="s">
        <v>20</v>
      </c>
      <c r="B861" s="167" t="s">
        <v>976</v>
      </c>
      <c r="C861" s="400"/>
      <c r="D861" s="155">
        <v>5894</v>
      </c>
      <c r="E861" s="155">
        <v>5894</v>
      </c>
      <c r="F861" s="401"/>
      <c r="G861" s="401"/>
      <c r="H861" s="155">
        <f t="shared" si="795"/>
        <v>5894</v>
      </c>
      <c r="I861" s="180">
        <f t="shared" si="795"/>
        <v>5894</v>
      </c>
      <c r="J861" s="221">
        <f t="shared" si="794"/>
        <v>0</v>
      </c>
      <c r="K861" s="401"/>
      <c r="L861" s="401"/>
      <c r="M861" s="401"/>
      <c r="N861" s="377">
        <v>5894</v>
      </c>
      <c r="O861" s="377">
        <v>5894</v>
      </c>
      <c r="P861" s="236"/>
      <c r="Q861" s="379"/>
      <c r="R861" s="379"/>
      <c r="S861" s="379"/>
      <c r="T861" s="236"/>
      <c r="U861" s="236"/>
      <c r="V861" s="236"/>
      <c r="W861" s="236"/>
      <c r="X861" s="236"/>
      <c r="Y861" s="236"/>
      <c r="Z861" s="236"/>
      <c r="AA861" s="236"/>
      <c r="AB861" s="236"/>
      <c r="AC861" s="236">
        <v>3000</v>
      </c>
      <c r="AD861" s="236"/>
      <c r="AE861" s="236">
        <f>AC861</f>
        <v>3000</v>
      </c>
      <c r="AF861" s="236"/>
      <c r="AG861" s="236"/>
      <c r="AH861" s="236"/>
      <c r="AI861" s="358">
        <f>I861-Q861-W861-AC861</f>
        <v>2894</v>
      </c>
      <c r="AJ861" s="358"/>
      <c r="AK861" s="358">
        <f>AI861</f>
        <v>2894</v>
      </c>
      <c r="AL861" s="236"/>
      <c r="AM861" s="236"/>
      <c r="AN861" s="236"/>
      <c r="AO861" s="236"/>
      <c r="AP861" s="236"/>
      <c r="AQ861" s="236"/>
      <c r="AR861" s="236"/>
      <c r="AS861" s="236"/>
      <c r="AT861" s="236"/>
      <c r="AU861" s="222"/>
      <c r="AV861" s="131">
        <f t="shared" si="841"/>
        <v>0</v>
      </c>
      <c r="AW861" s="222"/>
      <c r="AX861" s="222"/>
      <c r="AY861" s="222"/>
      <c r="AZ861" s="160">
        <f t="shared" si="789"/>
        <v>0</v>
      </c>
      <c r="BA861" s="160">
        <f t="shared" si="790"/>
        <v>0</v>
      </c>
    </row>
    <row r="862" spans="1:55" s="131" customFormat="1" ht="15.75">
      <c r="A862" s="240" t="s">
        <v>49</v>
      </c>
      <c r="B862" s="167" t="s">
        <v>977</v>
      </c>
      <c r="C862" s="400"/>
      <c r="D862" s="155">
        <v>8000</v>
      </c>
      <c r="E862" s="155">
        <v>8000</v>
      </c>
      <c r="F862" s="401"/>
      <c r="G862" s="401"/>
      <c r="H862" s="155">
        <f t="shared" si="795"/>
        <v>8000</v>
      </c>
      <c r="I862" s="180">
        <f t="shared" si="795"/>
        <v>8000</v>
      </c>
      <c r="J862" s="221">
        <f t="shared" si="794"/>
        <v>0</v>
      </c>
      <c r="K862" s="401"/>
      <c r="L862" s="401"/>
      <c r="M862" s="401"/>
      <c r="N862" s="377">
        <v>8000</v>
      </c>
      <c r="O862" s="377">
        <v>8000</v>
      </c>
      <c r="P862" s="236"/>
      <c r="Q862" s="379"/>
      <c r="R862" s="379"/>
      <c r="S862" s="379"/>
      <c r="T862" s="236"/>
      <c r="U862" s="236"/>
      <c r="V862" s="236"/>
      <c r="W862" s="236"/>
      <c r="X862" s="236"/>
      <c r="Y862" s="236"/>
      <c r="Z862" s="236"/>
      <c r="AA862" s="236"/>
      <c r="AB862" s="236"/>
      <c r="AC862" s="236">
        <v>4000</v>
      </c>
      <c r="AD862" s="236"/>
      <c r="AE862" s="236">
        <f>AC862</f>
        <v>4000</v>
      </c>
      <c r="AF862" s="236"/>
      <c r="AG862" s="236"/>
      <c r="AH862" s="236"/>
      <c r="AI862" s="358">
        <f>I862-Q862-W862-AC862</f>
        <v>4000</v>
      </c>
      <c r="AJ862" s="358"/>
      <c r="AK862" s="358">
        <f>AI862</f>
        <v>4000</v>
      </c>
      <c r="AL862" s="236"/>
      <c r="AM862" s="236"/>
      <c r="AN862" s="236"/>
      <c r="AO862" s="236"/>
      <c r="AP862" s="236"/>
      <c r="AQ862" s="236"/>
      <c r="AR862" s="236"/>
      <c r="AS862" s="236"/>
      <c r="AT862" s="236"/>
      <c r="AU862" s="222"/>
      <c r="AV862" s="131">
        <f t="shared" si="841"/>
        <v>0</v>
      </c>
      <c r="AW862" s="222"/>
      <c r="AX862" s="222"/>
      <c r="AY862" s="222"/>
      <c r="AZ862" s="160">
        <f t="shared" si="789"/>
        <v>0</v>
      </c>
      <c r="BA862" s="160">
        <f t="shared" si="790"/>
        <v>0</v>
      </c>
    </row>
    <row r="863" spans="1:55" s="161" customFormat="1" ht="15.75">
      <c r="A863" s="170" t="s">
        <v>674</v>
      </c>
      <c r="B863" s="162" t="s">
        <v>644</v>
      </c>
      <c r="C863" s="398"/>
      <c r="D863" s="362">
        <f>D864</f>
        <v>5000</v>
      </c>
      <c r="E863" s="362">
        <f>E864</f>
        <v>5000</v>
      </c>
      <c r="F863" s="399"/>
      <c r="G863" s="399"/>
      <c r="H863" s="171">
        <f t="shared" si="795"/>
        <v>5000</v>
      </c>
      <c r="I863" s="179">
        <f t="shared" si="795"/>
        <v>5000</v>
      </c>
      <c r="J863" s="221">
        <f t="shared" si="794"/>
        <v>0</v>
      </c>
      <c r="K863" s="399"/>
      <c r="L863" s="399"/>
      <c r="M863" s="399"/>
      <c r="N863" s="362">
        <f>N864</f>
        <v>5000</v>
      </c>
      <c r="O863" s="362">
        <f t="shared" ref="O863:AT863" si="845">O864</f>
        <v>5000</v>
      </c>
      <c r="P863" s="362">
        <f t="shared" si="845"/>
        <v>0</v>
      </c>
      <c r="Q863" s="362">
        <f t="shared" si="845"/>
        <v>0</v>
      </c>
      <c r="R863" s="362">
        <f t="shared" si="845"/>
        <v>0</v>
      </c>
      <c r="S863" s="362">
        <f t="shared" si="845"/>
        <v>0</v>
      </c>
      <c r="T863" s="362">
        <f t="shared" si="845"/>
        <v>0</v>
      </c>
      <c r="U863" s="362">
        <f t="shared" si="845"/>
        <v>0</v>
      </c>
      <c r="V863" s="362">
        <f t="shared" si="845"/>
        <v>0</v>
      </c>
      <c r="W863" s="362">
        <f t="shared" si="845"/>
        <v>0</v>
      </c>
      <c r="X863" s="362">
        <f t="shared" si="845"/>
        <v>0</v>
      </c>
      <c r="Y863" s="362">
        <f t="shared" si="845"/>
        <v>0</v>
      </c>
      <c r="Z863" s="362">
        <f t="shared" si="845"/>
        <v>0</v>
      </c>
      <c r="AA863" s="362">
        <f t="shared" si="845"/>
        <v>0</v>
      </c>
      <c r="AB863" s="362">
        <f t="shared" si="845"/>
        <v>0</v>
      </c>
      <c r="AC863" s="362">
        <f t="shared" si="845"/>
        <v>3000</v>
      </c>
      <c r="AD863" s="362">
        <f t="shared" si="845"/>
        <v>0</v>
      </c>
      <c r="AE863" s="362">
        <f t="shared" si="845"/>
        <v>3000</v>
      </c>
      <c r="AF863" s="362">
        <f t="shared" si="845"/>
        <v>0</v>
      </c>
      <c r="AG863" s="362">
        <f t="shared" si="845"/>
        <v>0</v>
      </c>
      <c r="AH863" s="362">
        <f t="shared" si="845"/>
        <v>0</v>
      </c>
      <c r="AI863" s="362">
        <f t="shared" si="845"/>
        <v>2000</v>
      </c>
      <c r="AJ863" s="362">
        <f t="shared" si="845"/>
        <v>0</v>
      </c>
      <c r="AK863" s="362">
        <f t="shared" si="845"/>
        <v>2000</v>
      </c>
      <c r="AL863" s="362">
        <f t="shared" si="845"/>
        <v>0</v>
      </c>
      <c r="AM863" s="362">
        <f t="shared" si="845"/>
        <v>0</v>
      </c>
      <c r="AN863" s="362">
        <f t="shared" si="845"/>
        <v>0</v>
      </c>
      <c r="AO863" s="362">
        <f t="shared" si="845"/>
        <v>0</v>
      </c>
      <c r="AP863" s="362">
        <f t="shared" si="845"/>
        <v>0</v>
      </c>
      <c r="AQ863" s="362">
        <f t="shared" si="845"/>
        <v>0</v>
      </c>
      <c r="AR863" s="362">
        <f t="shared" si="845"/>
        <v>0</v>
      </c>
      <c r="AS863" s="362">
        <f t="shared" si="845"/>
        <v>0</v>
      </c>
      <c r="AT863" s="362">
        <f t="shared" si="845"/>
        <v>0</v>
      </c>
      <c r="AU863" s="242"/>
      <c r="AV863" s="160">
        <f t="shared" si="841"/>
        <v>0</v>
      </c>
      <c r="AW863" s="242"/>
      <c r="AX863" s="242"/>
      <c r="AY863" s="242"/>
      <c r="AZ863" s="145">
        <f t="shared" si="789"/>
        <v>0</v>
      </c>
      <c r="BA863" s="145">
        <f t="shared" si="790"/>
        <v>0</v>
      </c>
      <c r="BB863" s="160"/>
      <c r="BC863" s="160"/>
    </row>
    <row r="864" spans="1:55" s="132" customFormat="1" ht="31.5">
      <c r="A864" s="240" t="s">
        <v>48</v>
      </c>
      <c r="B864" s="167" t="s">
        <v>978</v>
      </c>
      <c r="C864" s="400"/>
      <c r="D864" s="155">
        <v>5000</v>
      </c>
      <c r="E864" s="155">
        <v>5000</v>
      </c>
      <c r="F864" s="401"/>
      <c r="G864" s="401"/>
      <c r="H864" s="155">
        <f t="shared" si="795"/>
        <v>5000</v>
      </c>
      <c r="I864" s="180">
        <f t="shared" si="795"/>
        <v>5000</v>
      </c>
      <c r="J864" s="221">
        <f t="shared" si="794"/>
        <v>0</v>
      </c>
      <c r="K864" s="401"/>
      <c r="L864" s="401"/>
      <c r="M864" s="401"/>
      <c r="N864" s="377">
        <v>5000</v>
      </c>
      <c r="O864" s="377">
        <v>5000</v>
      </c>
      <c r="P864" s="236"/>
      <c r="Q864" s="379"/>
      <c r="R864" s="379"/>
      <c r="S864" s="379"/>
      <c r="T864" s="236"/>
      <c r="U864" s="236"/>
      <c r="V864" s="236"/>
      <c r="W864" s="236"/>
      <c r="X864" s="236"/>
      <c r="Y864" s="236"/>
      <c r="Z864" s="236"/>
      <c r="AA864" s="236"/>
      <c r="AB864" s="236"/>
      <c r="AC864" s="236">
        <v>3000</v>
      </c>
      <c r="AD864" s="236"/>
      <c r="AE864" s="236">
        <f>AC864</f>
        <v>3000</v>
      </c>
      <c r="AF864" s="236"/>
      <c r="AG864" s="236"/>
      <c r="AH864" s="236"/>
      <c r="AI864" s="358">
        <f>I864-Q864-W864-AC864</f>
        <v>2000</v>
      </c>
      <c r="AJ864" s="358"/>
      <c r="AK864" s="358">
        <f>AI864</f>
        <v>2000</v>
      </c>
      <c r="AL864" s="236"/>
      <c r="AM864" s="236"/>
      <c r="AN864" s="236"/>
      <c r="AO864" s="236"/>
      <c r="AP864" s="236"/>
      <c r="AQ864" s="236"/>
      <c r="AR864" s="236"/>
      <c r="AS864" s="236"/>
      <c r="AT864" s="236"/>
      <c r="AU864" s="222"/>
      <c r="AV864" s="131">
        <f t="shared" si="841"/>
        <v>0</v>
      </c>
      <c r="AW864" s="222"/>
      <c r="AX864" s="222"/>
      <c r="AY864" s="222"/>
      <c r="AZ864" s="145">
        <f t="shared" si="789"/>
        <v>0</v>
      </c>
      <c r="BA864" s="145">
        <f t="shared" si="790"/>
        <v>0</v>
      </c>
      <c r="BB864" s="131"/>
      <c r="BC864" s="131"/>
    </row>
    <row r="865" spans="1:55" s="161" customFormat="1" ht="15.75">
      <c r="A865" s="170" t="s">
        <v>674</v>
      </c>
      <c r="B865" s="162" t="s">
        <v>643</v>
      </c>
      <c r="C865" s="398"/>
      <c r="D865" s="362">
        <f>D866</f>
        <v>5000</v>
      </c>
      <c r="E865" s="362">
        <f>E866</f>
        <v>5000</v>
      </c>
      <c r="F865" s="399"/>
      <c r="G865" s="399"/>
      <c r="H865" s="171">
        <f t="shared" si="795"/>
        <v>5000</v>
      </c>
      <c r="I865" s="179">
        <f t="shared" si="795"/>
        <v>5000</v>
      </c>
      <c r="J865" s="221">
        <f t="shared" si="794"/>
        <v>0</v>
      </c>
      <c r="K865" s="399"/>
      <c r="L865" s="399"/>
      <c r="M865" s="399"/>
      <c r="N865" s="362">
        <f>N866</f>
        <v>5000</v>
      </c>
      <c r="O865" s="362">
        <f t="shared" ref="O865:AU865" si="846">O866</f>
        <v>5000</v>
      </c>
      <c r="P865" s="362">
        <f t="shared" si="846"/>
        <v>0</v>
      </c>
      <c r="Q865" s="362">
        <f t="shared" si="846"/>
        <v>0</v>
      </c>
      <c r="R865" s="362">
        <f t="shared" si="846"/>
        <v>0</v>
      </c>
      <c r="S865" s="362">
        <f t="shared" si="846"/>
        <v>0</v>
      </c>
      <c r="T865" s="362">
        <f t="shared" si="846"/>
        <v>0</v>
      </c>
      <c r="U865" s="362">
        <f t="shared" si="846"/>
        <v>0</v>
      </c>
      <c r="V865" s="362">
        <f t="shared" si="846"/>
        <v>0</v>
      </c>
      <c r="W865" s="362">
        <f t="shared" si="846"/>
        <v>0</v>
      </c>
      <c r="X865" s="362">
        <f t="shared" si="846"/>
        <v>0</v>
      </c>
      <c r="Y865" s="362">
        <f t="shared" si="846"/>
        <v>0</v>
      </c>
      <c r="Z865" s="362">
        <f t="shared" si="846"/>
        <v>0</v>
      </c>
      <c r="AA865" s="362">
        <f t="shared" si="846"/>
        <v>0</v>
      </c>
      <c r="AB865" s="362">
        <f t="shared" si="846"/>
        <v>0</v>
      </c>
      <c r="AC865" s="362">
        <f t="shared" si="846"/>
        <v>2500</v>
      </c>
      <c r="AD865" s="362">
        <f t="shared" si="846"/>
        <v>0</v>
      </c>
      <c r="AE865" s="362">
        <f t="shared" si="846"/>
        <v>2500</v>
      </c>
      <c r="AF865" s="362">
        <f t="shared" si="846"/>
        <v>0</v>
      </c>
      <c r="AG865" s="362">
        <f t="shared" si="846"/>
        <v>0</v>
      </c>
      <c r="AH865" s="362">
        <f t="shared" si="846"/>
        <v>0</v>
      </c>
      <c r="AI865" s="362">
        <f t="shared" si="846"/>
        <v>2500</v>
      </c>
      <c r="AJ865" s="362">
        <f t="shared" si="846"/>
        <v>0</v>
      </c>
      <c r="AK865" s="362">
        <f t="shared" si="846"/>
        <v>2500</v>
      </c>
      <c r="AL865" s="362">
        <f t="shared" si="846"/>
        <v>0</v>
      </c>
      <c r="AM865" s="362">
        <f t="shared" si="846"/>
        <v>0</v>
      </c>
      <c r="AN865" s="362">
        <f t="shared" si="846"/>
        <v>0</v>
      </c>
      <c r="AO865" s="362">
        <f t="shared" si="846"/>
        <v>0</v>
      </c>
      <c r="AP865" s="362">
        <f t="shared" si="846"/>
        <v>0</v>
      </c>
      <c r="AQ865" s="362">
        <f t="shared" si="846"/>
        <v>0</v>
      </c>
      <c r="AR865" s="362">
        <f t="shared" si="846"/>
        <v>0</v>
      </c>
      <c r="AS865" s="362">
        <f t="shared" si="846"/>
        <v>0</v>
      </c>
      <c r="AT865" s="362">
        <f t="shared" si="846"/>
        <v>0</v>
      </c>
      <c r="AU865" s="362">
        <f t="shared" si="846"/>
        <v>0</v>
      </c>
      <c r="AV865" s="160">
        <f t="shared" si="841"/>
        <v>0</v>
      </c>
      <c r="AW865" s="242"/>
      <c r="AX865" s="242"/>
      <c r="AY865" s="242"/>
      <c r="AZ865" s="145">
        <f t="shared" si="789"/>
        <v>0</v>
      </c>
      <c r="BA865" s="145">
        <f t="shared" si="790"/>
        <v>0</v>
      </c>
      <c r="BB865" s="160"/>
      <c r="BC865" s="160"/>
    </row>
    <row r="866" spans="1:55" s="132" customFormat="1" ht="31.5">
      <c r="A866" s="240" t="s">
        <v>50</v>
      </c>
      <c r="B866" s="167" t="s">
        <v>979</v>
      </c>
      <c r="C866" s="400"/>
      <c r="D866" s="400">
        <v>5000</v>
      </c>
      <c r="E866" s="400">
        <v>5000</v>
      </c>
      <c r="F866" s="401"/>
      <c r="G866" s="401"/>
      <c r="H866" s="155">
        <f t="shared" si="795"/>
        <v>5000</v>
      </c>
      <c r="I866" s="180">
        <f t="shared" si="795"/>
        <v>5000</v>
      </c>
      <c r="J866" s="221">
        <f t="shared" si="794"/>
        <v>0</v>
      </c>
      <c r="K866" s="401"/>
      <c r="L866" s="401"/>
      <c r="M866" s="401"/>
      <c r="N866" s="377">
        <v>5000</v>
      </c>
      <c r="O866" s="377">
        <v>5000</v>
      </c>
      <c r="P866" s="236"/>
      <c r="Q866" s="379"/>
      <c r="R866" s="379"/>
      <c r="S866" s="379"/>
      <c r="T866" s="236"/>
      <c r="U866" s="236"/>
      <c r="V866" s="236"/>
      <c r="W866" s="236"/>
      <c r="X866" s="236"/>
      <c r="Y866" s="236"/>
      <c r="Z866" s="236"/>
      <c r="AA866" s="236"/>
      <c r="AB866" s="236"/>
      <c r="AC866" s="236">
        <v>2500</v>
      </c>
      <c r="AD866" s="236"/>
      <c r="AE866" s="236">
        <f>AC866</f>
        <v>2500</v>
      </c>
      <c r="AF866" s="236"/>
      <c r="AG866" s="236"/>
      <c r="AH866" s="236"/>
      <c r="AI866" s="358">
        <f>I866-Q866-W866-AC866</f>
        <v>2500</v>
      </c>
      <c r="AJ866" s="358"/>
      <c r="AK866" s="358">
        <f>AI866</f>
        <v>2500</v>
      </c>
      <c r="AL866" s="236"/>
      <c r="AM866" s="236"/>
      <c r="AN866" s="236"/>
      <c r="AO866" s="236"/>
      <c r="AP866" s="236"/>
      <c r="AQ866" s="236"/>
      <c r="AR866" s="236"/>
      <c r="AS866" s="236"/>
      <c r="AT866" s="236"/>
      <c r="AU866" s="222"/>
      <c r="AV866" s="131">
        <f t="shared" si="841"/>
        <v>0</v>
      </c>
      <c r="AW866" s="222"/>
      <c r="AX866" s="222"/>
      <c r="AY866" s="222"/>
      <c r="AZ866" s="145">
        <f t="shared" si="789"/>
        <v>0</v>
      </c>
      <c r="BA866" s="145">
        <f t="shared" si="790"/>
        <v>0</v>
      </c>
      <c r="BB866" s="131"/>
      <c r="BC866" s="131"/>
    </row>
    <row r="867" spans="1:55" s="161" customFormat="1" ht="15.75">
      <c r="A867" s="170" t="s">
        <v>674</v>
      </c>
      <c r="B867" s="162" t="s">
        <v>641</v>
      </c>
      <c r="C867" s="398"/>
      <c r="D867" s="362">
        <f>D868</f>
        <v>8000</v>
      </c>
      <c r="E867" s="362">
        <f>E868</f>
        <v>8000</v>
      </c>
      <c r="F867" s="399"/>
      <c r="G867" s="399"/>
      <c r="H867" s="171">
        <f t="shared" si="795"/>
        <v>8000</v>
      </c>
      <c r="I867" s="179">
        <f t="shared" si="795"/>
        <v>8000</v>
      </c>
      <c r="J867" s="221">
        <f t="shared" si="794"/>
        <v>0</v>
      </c>
      <c r="K867" s="399"/>
      <c r="L867" s="399"/>
      <c r="M867" s="399"/>
      <c r="N867" s="362">
        <f>N868</f>
        <v>8000</v>
      </c>
      <c r="O867" s="362">
        <f t="shared" ref="O867:AT867" si="847">O868</f>
        <v>8000</v>
      </c>
      <c r="P867" s="362">
        <f t="shared" si="847"/>
        <v>0</v>
      </c>
      <c r="Q867" s="362">
        <f t="shared" si="847"/>
        <v>0</v>
      </c>
      <c r="R867" s="362">
        <f t="shared" si="847"/>
        <v>0</v>
      </c>
      <c r="S867" s="362">
        <f t="shared" si="847"/>
        <v>0</v>
      </c>
      <c r="T867" s="362">
        <f t="shared" si="847"/>
        <v>0</v>
      </c>
      <c r="U867" s="362">
        <f t="shared" si="847"/>
        <v>0</v>
      </c>
      <c r="V867" s="362">
        <f t="shared" si="847"/>
        <v>0</v>
      </c>
      <c r="W867" s="362">
        <f t="shared" si="847"/>
        <v>0</v>
      </c>
      <c r="X867" s="362">
        <f t="shared" si="847"/>
        <v>0</v>
      </c>
      <c r="Y867" s="362">
        <f t="shared" si="847"/>
        <v>0</v>
      </c>
      <c r="Z867" s="362">
        <f t="shared" si="847"/>
        <v>0</v>
      </c>
      <c r="AA867" s="362">
        <f t="shared" si="847"/>
        <v>0</v>
      </c>
      <c r="AB867" s="362">
        <f t="shared" si="847"/>
        <v>0</v>
      </c>
      <c r="AC867" s="362">
        <f t="shared" si="847"/>
        <v>4000</v>
      </c>
      <c r="AD867" s="362">
        <f t="shared" si="847"/>
        <v>0</v>
      </c>
      <c r="AE867" s="362">
        <f t="shared" si="847"/>
        <v>4000</v>
      </c>
      <c r="AF867" s="362">
        <f t="shared" si="847"/>
        <v>0</v>
      </c>
      <c r="AG867" s="362">
        <f t="shared" si="847"/>
        <v>0</v>
      </c>
      <c r="AH867" s="362">
        <f t="shared" si="847"/>
        <v>0</v>
      </c>
      <c r="AI867" s="362">
        <f t="shared" si="847"/>
        <v>4000</v>
      </c>
      <c r="AJ867" s="362">
        <f t="shared" si="847"/>
        <v>0</v>
      </c>
      <c r="AK867" s="362">
        <f t="shared" si="847"/>
        <v>4000</v>
      </c>
      <c r="AL867" s="362">
        <f t="shared" si="847"/>
        <v>0</v>
      </c>
      <c r="AM867" s="362">
        <f t="shared" si="847"/>
        <v>0</v>
      </c>
      <c r="AN867" s="362">
        <f t="shared" si="847"/>
        <v>0</v>
      </c>
      <c r="AO867" s="362">
        <f t="shared" si="847"/>
        <v>0</v>
      </c>
      <c r="AP867" s="362">
        <f t="shared" si="847"/>
        <v>0</v>
      </c>
      <c r="AQ867" s="362">
        <f t="shared" si="847"/>
        <v>0</v>
      </c>
      <c r="AR867" s="362">
        <f t="shared" si="847"/>
        <v>0</v>
      </c>
      <c r="AS867" s="362">
        <f t="shared" si="847"/>
        <v>0</v>
      </c>
      <c r="AT867" s="362">
        <f t="shared" si="847"/>
        <v>0</v>
      </c>
      <c r="AU867" s="242"/>
      <c r="AV867" s="160">
        <f t="shared" si="841"/>
        <v>0</v>
      </c>
      <c r="AW867" s="242"/>
      <c r="AX867" s="242"/>
      <c r="AY867" s="242"/>
      <c r="AZ867" s="145">
        <f t="shared" si="789"/>
        <v>0</v>
      </c>
      <c r="BA867" s="145">
        <f t="shared" si="790"/>
        <v>0</v>
      </c>
      <c r="BB867" s="160"/>
      <c r="BC867" s="160"/>
    </row>
    <row r="868" spans="1:55" s="132" customFormat="1" ht="31.5">
      <c r="A868" s="240" t="s">
        <v>51</v>
      </c>
      <c r="B868" s="167" t="s">
        <v>980</v>
      </c>
      <c r="C868" s="400"/>
      <c r="D868" s="400">
        <v>8000</v>
      </c>
      <c r="E868" s="400">
        <v>8000</v>
      </c>
      <c r="F868" s="401"/>
      <c r="G868" s="401"/>
      <c r="H868" s="155">
        <f t="shared" si="795"/>
        <v>8000</v>
      </c>
      <c r="I868" s="180">
        <f t="shared" si="795"/>
        <v>8000</v>
      </c>
      <c r="J868" s="221">
        <f t="shared" si="794"/>
        <v>0</v>
      </c>
      <c r="K868" s="401"/>
      <c r="L868" s="401"/>
      <c r="M868" s="401"/>
      <c r="N868" s="377">
        <v>8000</v>
      </c>
      <c r="O868" s="377">
        <v>8000</v>
      </c>
      <c r="P868" s="236"/>
      <c r="Q868" s="379"/>
      <c r="R868" s="379"/>
      <c r="S868" s="379"/>
      <c r="T868" s="236"/>
      <c r="U868" s="236"/>
      <c r="V868" s="236"/>
      <c r="W868" s="236"/>
      <c r="X868" s="236"/>
      <c r="Y868" s="236"/>
      <c r="Z868" s="236"/>
      <c r="AA868" s="236"/>
      <c r="AB868" s="236"/>
      <c r="AC868" s="236">
        <v>4000</v>
      </c>
      <c r="AD868" s="236"/>
      <c r="AE868" s="236">
        <f>AC868</f>
        <v>4000</v>
      </c>
      <c r="AF868" s="236"/>
      <c r="AG868" s="236"/>
      <c r="AH868" s="236"/>
      <c r="AI868" s="358">
        <f>I868-Q868-W868-AC868</f>
        <v>4000</v>
      </c>
      <c r="AJ868" s="358"/>
      <c r="AK868" s="358">
        <f>AI868</f>
        <v>4000</v>
      </c>
      <c r="AL868" s="236"/>
      <c r="AM868" s="236"/>
      <c r="AN868" s="236"/>
      <c r="AO868" s="236"/>
      <c r="AP868" s="236"/>
      <c r="AQ868" s="236"/>
      <c r="AR868" s="236"/>
      <c r="AS868" s="236"/>
      <c r="AT868" s="236"/>
      <c r="AU868" s="222"/>
      <c r="AV868" s="131">
        <f t="shared" si="841"/>
        <v>0</v>
      </c>
      <c r="AW868" s="222"/>
      <c r="AX868" s="222"/>
      <c r="AY868" s="222"/>
      <c r="AZ868" s="145">
        <f t="shared" si="789"/>
        <v>0</v>
      </c>
      <c r="BA868" s="145">
        <f t="shared" si="790"/>
        <v>0</v>
      </c>
      <c r="BB868" s="131"/>
      <c r="BC868" s="131"/>
    </row>
    <row r="869" spans="1:55" s="161" customFormat="1" ht="15.75">
      <c r="A869" s="170" t="s">
        <v>674</v>
      </c>
      <c r="B869" s="162" t="s">
        <v>645</v>
      </c>
      <c r="C869" s="398"/>
      <c r="D869" s="362">
        <f>D870</f>
        <v>6300</v>
      </c>
      <c r="E869" s="362">
        <f>E870</f>
        <v>6300</v>
      </c>
      <c r="F869" s="399"/>
      <c r="G869" s="399"/>
      <c r="H869" s="171">
        <f t="shared" si="795"/>
        <v>6300</v>
      </c>
      <c r="I869" s="179">
        <f t="shared" si="795"/>
        <v>6300</v>
      </c>
      <c r="J869" s="221">
        <f t="shared" si="794"/>
        <v>0</v>
      </c>
      <c r="K869" s="399"/>
      <c r="L869" s="399"/>
      <c r="M869" s="399"/>
      <c r="N869" s="362">
        <f>N870</f>
        <v>6300</v>
      </c>
      <c r="O869" s="362">
        <f t="shared" ref="O869:AT869" si="848">O870</f>
        <v>6300</v>
      </c>
      <c r="P869" s="362">
        <f t="shared" si="848"/>
        <v>0</v>
      </c>
      <c r="Q869" s="362">
        <f t="shared" si="848"/>
        <v>0</v>
      </c>
      <c r="R869" s="362">
        <f t="shared" si="848"/>
        <v>0</v>
      </c>
      <c r="S869" s="362">
        <f t="shared" si="848"/>
        <v>0</v>
      </c>
      <c r="T869" s="362">
        <f t="shared" si="848"/>
        <v>0</v>
      </c>
      <c r="U869" s="362">
        <f t="shared" si="848"/>
        <v>0</v>
      </c>
      <c r="V869" s="362">
        <f t="shared" si="848"/>
        <v>0</v>
      </c>
      <c r="W869" s="362">
        <f t="shared" si="848"/>
        <v>0</v>
      </c>
      <c r="X869" s="362">
        <f t="shared" si="848"/>
        <v>0</v>
      </c>
      <c r="Y869" s="362">
        <f t="shared" si="848"/>
        <v>0</v>
      </c>
      <c r="Z869" s="362">
        <f t="shared" si="848"/>
        <v>0</v>
      </c>
      <c r="AA869" s="362">
        <f t="shared" si="848"/>
        <v>0</v>
      </c>
      <c r="AB869" s="362">
        <f t="shared" si="848"/>
        <v>0</v>
      </c>
      <c r="AC869" s="362">
        <f t="shared" si="848"/>
        <v>3000</v>
      </c>
      <c r="AD869" s="362">
        <f t="shared" si="848"/>
        <v>0</v>
      </c>
      <c r="AE869" s="362">
        <f t="shared" si="848"/>
        <v>3000</v>
      </c>
      <c r="AF869" s="362">
        <f t="shared" si="848"/>
        <v>0</v>
      </c>
      <c r="AG869" s="362">
        <f t="shared" si="848"/>
        <v>0</v>
      </c>
      <c r="AH869" s="362">
        <f t="shared" si="848"/>
        <v>0</v>
      </c>
      <c r="AI869" s="362">
        <f t="shared" si="848"/>
        <v>3300</v>
      </c>
      <c r="AJ869" s="362">
        <f t="shared" si="848"/>
        <v>0</v>
      </c>
      <c r="AK869" s="362">
        <f t="shared" si="848"/>
        <v>3300</v>
      </c>
      <c r="AL869" s="362">
        <f t="shared" si="848"/>
        <v>0</v>
      </c>
      <c r="AM869" s="362">
        <f t="shared" si="848"/>
        <v>0</v>
      </c>
      <c r="AN869" s="362">
        <f t="shared" si="848"/>
        <v>0</v>
      </c>
      <c r="AO869" s="362">
        <f t="shared" si="848"/>
        <v>0</v>
      </c>
      <c r="AP869" s="362">
        <f t="shared" si="848"/>
        <v>0</v>
      </c>
      <c r="AQ869" s="362">
        <f t="shared" si="848"/>
        <v>0</v>
      </c>
      <c r="AR869" s="362">
        <f t="shared" si="848"/>
        <v>0</v>
      </c>
      <c r="AS869" s="362">
        <f t="shared" si="848"/>
        <v>0</v>
      </c>
      <c r="AT869" s="362">
        <f t="shared" si="848"/>
        <v>0</v>
      </c>
      <c r="AU869" s="242"/>
      <c r="AV869" s="160">
        <f t="shared" si="841"/>
        <v>0</v>
      </c>
      <c r="AW869" s="242"/>
      <c r="AX869" s="242"/>
      <c r="AY869" s="242"/>
      <c r="AZ869" s="145">
        <f t="shared" si="789"/>
        <v>0</v>
      </c>
      <c r="BA869" s="145">
        <f t="shared" si="790"/>
        <v>0</v>
      </c>
      <c r="BB869" s="160"/>
      <c r="BC869" s="160"/>
    </row>
    <row r="870" spans="1:55" s="132" customFormat="1" ht="15.75">
      <c r="A870" s="240" t="s">
        <v>52</v>
      </c>
      <c r="B870" s="167" t="s">
        <v>981</v>
      </c>
      <c r="C870" s="400"/>
      <c r="D870" s="400">
        <v>6300</v>
      </c>
      <c r="E870" s="400">
        <v>6300</v>
      </c>
      <c r="F870" s="401"/>
      <c r="G870" s="401"/>
      <c r="H870" s="155">
        <f t="shared" si="795"/>
        <v>6300</v>
      </c>
      <c r="I870" s="180">
        <f t="shared" si="795"/>
        <v>6300</v>
      </c>
      <c r="J870" s="221">
        <f t="shared" si="794"/>
        <v>0</v>
      </c>
      <c r="K870" s="401"/>
      <c r="L870" s="401"/>
      <c r="M870" s="401"/>
      <c r="N870" s="377">
        <v>6300</v>
      </c>
      <c r="O870" s="377">
        <v>6300</v>
      </c>
      <c r="P870" s="236"/>
      <c r="Q870" s="379"/>
      <c r="R870" s="379"/>
      <c r="S870" s="379"/>
      <c r="T870" s="236"/>
      <c r="U870" s="236"/>
      <c r="V870" s="236"/>
      <c r="W870" s="236"/>
      <c r="X870" s="236"/>
      <c r="Y870" s="236"/>
      <c r="Z870" s="236"/>
      <c r="AA870" s="236"/>
      <c r="AB870" s="236"/>
      <c r="AC870" s="236">
        <v>3000</v>
      </c>
      <c r="AD870" s="236"/>
      <c r="AE870" s="236">
        <f>AC870</f>
        <v>3000</v>
      </c>
      <c r="AF870" s="236"/>
      <c r="AG870" s="236"/>
      <c r="AH870" s="236"/>
      <c r="AI870" s="358">
        <f>I870-Q870-W870-AC870</f>
        <v>3300</v>
      </c>
      <c r="AJ870" s="358"/>
      <c r="AK870" s="358">
        <f>AI870</f>
        <v>3300</v>
      </c>
      <c r="AL870" s="236"/>
      <c r="AM870" s="236"/>
      <c r="AN870" s="236"/>
      <c r="AO870" s="236"/>
      <c r="AP870" s="236"/>
      <c r="AQ870" s="236"/>
      <c r="AR870" s="236"/>
      <c r="AS870" s="236"/>
      <c r="AT870" s="236"/>
      <c r="AU870" s="222"/>
      <c r="AV870" s="131">
        <f t="shared" si="841"/>
        <v>0</v>
      </c>
      <c r="AW870" s="222"/>
      <c r="AX870" s="222"/>
      <c r="AY870" s="222"/>
      <c r="AZ870" s="145">
        <f t="shared" si="789"/>
        <v>0</v>
      </c>
      <c r="BA870" s="145">
        <f t="shared" si="790"/>
        <v>0</v>
      </c>
      <c r="BB870" s="131"/>
      <c r="BC870" s="131"/>
    </row>
    <row r="871" spans="1:55" s="161" customFormat="1" ht="15.75">
      <c r="A871" s="170" t="s">
        <v>615</v>
      </c>
      <c r="B871" s="402" t="s">
        <v>616</v>
      </c>
      <c r="C871" s="398"/>
      <c r="D871" s="362">
        <f>SUM(D872:D877)</f>
        <v>54000</v>
      </c>
      <c r="E871" s="362">
        <f>SUM(E872:E877)</f>
        <v>54000</v>
      </c>
      <c r="F871" s="399"/>
      <c r="G871" s="399"/>
      <c r="H871" s="171">
        <f t="shared" si="795"/>
        <v>54000</v>
      </c>
      <c r="I871" s="179">
        <f t="shared" si="795"/>
        <v>54000</v>
      </c>
      <c r="J871" s="221">
        <f t="shared" si="794"/>
        <v>0</v>
      </c>
      <c r="K871" s="362">
        <f t="shared" ref="K871:M871" si="849">SUM(K872:K877)</f>
        <v>20000</v>
      </c>
      <c r="L871" s="362">
        <f t="shared" si="849"/>
        <v>20000</v>
      </c>
      <c r="M871" s="362">
        <f t="shared" si="849"/>
        <v>0</v>
      </c>
      <c r="N871" s="362">
        <f>SUM(N872:N877)</f>
        <v>34000</v>
      </c>
      <c r="O871" s="362">
        <f t="shared" ref="O871:AT871" si="850">SUM(O872:O877)</f>
        <v>34000</v>
      </c>
      <c r="P871" s="362">
        <f t="shared" si="850"/>
        <v>0</v>
      </c>
      <c r="Q871" s="362">
        <f t="shared" si="850"/>
        <v>14000</v>
      </c>
      <c r="R871" s="362">
        <f t="shared" si="850"/>
        <v>14000</v>
      </c>
      <c r="S871" s="362">
        <f t="shared" si="850"/>
        <v>0</v>
      </c>
      <c r="T871" s="362">
        <f t="shared" si="850"/>
        <v>0</v>
      </c>
      <c r="U871" s="362">
        <f t="shared" si="850"/>
        <v>0</v>
      </c>
      <c r="V871" s="362">
        <f t="shared" si="850"/>
        <v>0</v>
      </c>
      <c r="W871" s="362">
        <f t="shared" si="850"/>
        <v>6000</v>
      </c>
      <c r="X871" s="362">
        <f t="shared" si="850"/>
        <v>6000</v>
      </c>
      <c r="Y871" s="362">
        <f t="shared" si="850"/>
        <v>0</v>
      </c>
      <c r="Z871" s="362">
        <f t="shared" si="850"/>
        <v>0</v>
      </c>
      <c r="AA871" s="362">
        <f t="shared" si="850"/>
        <v>0</v>
      </c>
      <c r="AB871" s="362">
        <f t="shared" si="850"/>
        <v>0</v>
      </c>
      <c r="AC871" s="362">
        <f t="shared" si="850"/>
        <v>15000</v>
      </c>
      <c r="AD871" s="362">
        <f t="shared" si="850"/>
        <v>0</v>
      </c>
      <c r="AE871" s="362">
        <f t="shared" si="850"/>
        <v>15000</v>
      </c>
      <c r="AF871" s="362">
        <f t="shared" si="850"/>
        <v>0</v>
      </c>
      <c r="AG871" s="362">
        <f t="shared" si="850"/>
        <v>0</v>
      </c>
      <c r="AH871" s="362">
        <f t="shared" si="850"/>
        <v>0</v>
      </c>
      <c r="AI871" s="362">
        <f t="shared" si="850"/>
        <v>19000</v>
      </c>
      <c r="AJ871" s="362">
        <f t="shared" si="850"/>
        <v>0</v>
      </c>
      <c r="AK871" s="362">
        <f t="shared" si="850"/>
        <v>19000</v>
      </c>
      <c r="AL871" s="362">
        <f t="shared" si="850"/>
        <v>0</v>
      </c>
      <c r="AM871" s="362">
        <f t="shared" si="850"/>
        <v>0</v>
      </c>
      <c r="AN871" s="362">
        <f t="shared" si="850"/>
        <v>0</v>
      </c>
      <c r="AO871" s="362">
        <f t="shared" si="850"/>
        <v>0</v>
      </c>
      <c r="AP871" s="362">
        <f t="shared" si="850"/>
        <v>0</v>
      </c>
      <c r="AQ871" s="362">
        <f t="shared" si="850"/>
        <v>0</v>
      </c>
      <c r="AR871" s="362">
        <f t="shared" si="850"/>
        <v>0</v>
      </c>
      <c r="AS871" s="362">
        <f t="shared" si="850"/>
        <v>0</v>
      </c>
      <c r="AT871" s="362">
        <f t="shared" si="850"/>
        <v>0</v>
      </c>
      <c r="AU871" s="242"/>
      <c r="AV871" s="160">
        <f t="shared" si="841"/>
        <v>0</v>
      </c>
      <c r="AW871" s="242"/>
      <c r="AX871" s="242"/>
      <c r="AY871" s="242"/>
      <c r="AZ871" s="145">
        <f t="shared" si="789"/>
        <v>0</v>
      </c>
      <c r="BA871" s="145">
        <f t="shared" si="790"/>
        <v>0</v>
      </c>
      <c r="BB871" s="160"/>
      <c r="BC871" s="160"/>
    </row>
    <row r="872" spans="1:55" s="218" customFormat="1" ht="31.5">
      <c r="A872" s="226" t="s">
        <v>53</v>
      </c>
      <c r="B872" s="403" t="s">
        <v>982</v>
      </c>
      <c r="C872" s="404" t="s">
        <v>983</v>
      </c>
      <c r="D872" s="229">
        <v>20000</v>
      </c>
      <c r="E872" s="229">
        <v>20000</v>
      </c>
      <c r="F872" s="403"/>
      <c r="G872" s="403"/>
      <c r="H872" s="217">
        <f t="shared" si="795"/>
        <v>20000</v>
      </c>
      <c r="I872" s="276">
        <f t="shared" si="795"/>
        <v>20000</v>
      </c>
      <c r="J872" s="275">
        <f t="shared" si="794"/>
        <v>0</v>
      </c>
      <c r="K872" s="374">
        <v>20000</v>
      </c>
      <c r="L872" s="374">
        <v>20000</v>
      </c>
      <c r="M872" s="403"/>
      <c r="N872" s="374"/>
      <c r="O872" s="374"/>
      <c r="P872" s="230"/>
      <c r="Q872" s="396">
        <f>70%*I872</f>
        <v>14000</v>
      </c>
      <c r="R872" s="396">
        <f>Q872</f>
        <v>14000</v>
      </c>
      <c r="S872" s="396"/>
      <c r="T872" s="230"/>
      <c r="U872" s="230"/>
      <c r="V872" s="230"/>
      <c r="W872" s="230">
        <f>I872-Q872</f>
        <v>6000</v>
      </c>
      <c r="X872" s="230">
        <f>W872</f>
        <v>6000</v>
      </c>
      <c r="Y872" s="230"/>
      <c r="Z872" s="230"/>
      <c r="AA872" s="230"/>
      <c r="AB872" s="230"/>
      <c r="AC872" s="230"/>
      <c r="AD872" s="230"/>
      <c r="AE872" s="230">
        <f>AC872</f>
        <v>0</v>
      </c>
      <c r="AF872" s="230"/>
      <c r="AG872" s="230"/>
      <c r="AH872" s="230"/>
      <c r="AI872" s="375">
        <f>I872-Q872-W872-AC872</f>
        <v>0</v>
      </c>
      <c r="AJ872" s="375"/>
      <c r="AK872" s="375">
        <f>AI872</f>
        <v>0</v>
      </c>
      <c r="AL872" s="230"/>
      <c r="AM872" s="230"/>
      <c r="AN872" s="230"/>
      <c r="AO872" s="230"/>
      <c r="AP872" s="230"/>
      <c r="AQ872" s="230"/>
      <c r="AR872" s="230"/>
      <c r="AS872" s="230"/>
      <c r="AT872" s="230"/>
      <c r="AU872" s="219"/>
      <c r="AV872" s="218">
        <f t="shared" si="841"/>
        <v>0</v>
      </c>
      <c r="AW872" s="219"/>
      <c r="AX872" s="219"/>
      <c r="AY872" s="219"/>
      <c r="AZ872" s="220">
        <f t="shared" si="789"/>
        <v>0</v>
      </c>
      <c r="BA872" s="220">
        <f t="shared" si="790"/>
        <v>0</v>
      </c>
    </row>
    <row r="873" spans="1:55" s="132" customFormat="1" ht="31.5">
      <c r="A873" s="240" t="s">
        <v>54</v>
      </c>
      <c r="B873" s="167" t="s">
        <v>984</v>
      </c>
      <c r="C873" s="400"/>
      <c r="D873" s="154">
        <v>6000</v>
      </c>
      <c r="E873" s="154">
        <v>6000</v>
      </c>
      <c r="F873" s="401"/>
      <c r="G873" s="401"/>
      <c r="H873" s="155">
        <f t="shared" si="795"/>
        <v>6000</v>
      </c>
      <c r="I873" s="180">
        <f t="shared" si="795"/>
        <v>6000</v>
      </c>
      <c r="J873" s="221">
        <f t="shared" si="794"/>
        <v>0</v>
      </c>
      <c r="K873" s="401"/>
      <c r="L873" s="401"/>
      <c r="M873" s="401"/>
      <c r="N873" s="377">
        <v>6000</v>
      </c>
      <c r="O873" s="377">
        <v>6000</v>
      </c>
      <c r="P873" s="236"/>
      <c r="Q873" s="379"/>
      <c r="R873" s="379"/>
      <c r="S873" s="379"/>
      <c r="T873" s="236"/>
      <c r="U873" s="236"/>
      <c r="V873" s="236"/>
      <c r="W873" s="236"/>
      <c r="X873" s="236"/>
      <c r="Y873" s="236">
        <f t="shared" ref="Y873:Y877" si="851">W873</f>
        <v>0</v>
      </c>
      <c r="Z873" s="236"/>
      <c r="AA873" s="236"/>
      <c r="AB873" s="236"/>
      <c r="AC873" s="236">
        <v>3000</v>
      </c>
      <c r="AD873" s="236"/>
      <c r="AE873" s="236">
        <f t="shared" ref="AE873:AE877" si="852">AC873</f>
        <v>3000</v>
      </c>
      <c r="AF873" s="236"/>
      <c r="AG873" s="236"/>
      <c r="AH873" s="236"/>
      <c r="AI873" s="358">
        <f>I873-Q873-W873-AC873</f>
        <v>3000</v>
      </c>
      <c r="AJ873" s="358"/>
      <c r="AK873" s="358">
        <f t="shared" ref="AK873:AK877" si="853">AI873</f>
        <v>3000</v>
      </c>
      <c r="AL873" s="236"/>
      <c r="AM873" s="236"/>
      <c r="AN873" s="236"/>
      <c r="AO873" s="236"/>
      <c r="AP873" s="236"/>
      <c r="AQ873" s="236"/>
      <c r="AR873" s="236"/>
      <c r="AS873" s="236"/>
      <c r="AT873" s="236"/>
      <c r="AU873" s="222"/>
      <c r="AV873" s="131">
        <f t="shared" si="841"/>
        <v>0</v>
      </c>
      <c r="AW873" s="222"/>
      <c r="AX873" s="222"/>
      <c r="AY873" s="222"/>
      <c r="AZ873" s="145">
        <f t="shared" si="789"/>
        <v>0</v>
      </c>
      <c r="BA873" s="145">
        <f t="shared" si="790"/>
        <v>0</v>
      </c>
      <c r="BB873" s="131"/>
      <c r="BC873" s="131"/>
    </row>
    <row r="874" spans="1:55" s="132" customFormat="1" ht="15.75">
      <c r="A874" s="240" t="s">
        <v>55</v>
      </c>
      <c r="B874" s="167" t="s">
        <v>985</v>
      </c>
      <c r="C874" s="400"/>
      <c r="D874" s="154">
        <v>6000</v>
      </c>
      <c r="E874" s="154">
        <v>6000</v>
      </c>
      <c r="F874" s="401"/>
      <c r="G874" s="401"/>
      <c r="H874" s="155">
        <f t="shared" si="795"/>
        <v>6000</v>
      </c>
      <c r="I874" s="180">
        <f t="shared" si="795"/>
        <v>6000</v>
      </c>
      <c r="J874" s="221">
        <f t="shared" si="794"/>
        <v>0</v>
      </c>
      <c r="K874" s="401"/>
      <c r="L874" s="401"/>
      <c r="M874" s="401"/>
      <c r="N874" s="377">
        <v>6000</v>
      </c>
      <c r="O874" s="377">
        <v>6000</v>
      </c>
      <c r="P874" s="236"/>
      <c r="Q874" s="379"/>
      <c r="R874" s="379"/>
      <c r="S874" s="379"/>
      <c r="T874" s="236"/>
      <c r="U874" s="236"/>
      <c r="V874" s="236"/>
      <c r="W874" s="236"/>
      <c r="X874" s="236"/>
      <c r="Y874" s="236">
        <f t="shared" si="851"/>
        <v>0</v>
      </c>
      <c r="Z874" s="236"/>
      <c r="AA874" s="236"/>
      <c r="AB874" s="236"/>
      <c r="AC874" s="236">
        <v>3000</v>
      </c>
      <c r="AD874" s="236"/>
      <c r="AE874" s="236">
        <f t="shared" si="852"/>
        <v>3000</v>
      </c>
      <c r="AF874" s="236"/>
      <c r="AG874" s="236"/>
      <c r="AH874" s="236"/>
      <c r="AI874" s="358">
        <f t="shared" ref="AI874:AI877" si="854">I874-Q874-W874-AC874</f>
        <v>3000</v>
      </c>
      <c r="AJ874" s="358"/>
      <c r="AK874" s="358">
        <f t="shared" si="853"/>
        <v>3000</v>
      </c>
      <c r="AL874" s="236"/>
      <c r="AM874" s="236"/>
      <c r="AN874" s="236"/>
      <c r="AO874" s="236"/>
      <c r="AP874" s="236"/>
      <c r="AQ874" s="236"/>
      <c r="AR874" s="236"/>
      <c r="AS874" s="236"/>
      <c r="AT874" s="236"/>
      <c r="AU874" s="222"/>
      <c r="AV874" s="131">
        <f t="shared" si="841"/>
        <v>0</v>
      </c>
      <c r="AW874" s="222"/>
      <c r="AX874" s="222"/>
      <c r="AY874" s="222"/>
      <c r="AZ874" s="145">
        <f t="shared" ref="AZ874:AZ937" si="855">H874-K874-N874</f>
        <v>0</v>
      </c>
      <c r="BA874" s="145">
        <f t="shared" ref="BA874:BA937" si="856">L874-R874-X874-AD874-AJ874</f>
        <v>0</v>
      </c>
      <c r="BB874" s="131"/>
      <c r="BC874" s="131"/>
    </row>
    <row r="875" spans="1:55" s="132" customFormat="1" ht="31.5">
      <c r="A875" s="240" t="s">
        <v>56</v>
      </c>
      <c r="B875" s="167" t="s">
        <v>986</v>
      </c>
      <c r="C875" s="400"/>
      <c r="D875" s="154">
        <v>6500</v>
      </c>
      <c r="E875" s="154">
        <v>6500</v>
      </c>
      <c r="F875" s="401"/>
      <c r="G875" s="401"/>
      <c r="H875" s="155">
        <f t="shared" si="795"/>
        <v>6500</v>
      </c>
      <c r="I875" s="180">
        <f t="shared" si="795"/>
        <v>6500</v>
      </c>
      <c r="J875" s="221">
        <f t="shared" si="794"/>
        <v>0</v>
      </c>
      <c r="K875" s="401"/>
      <c r="L875" s="401"/>
      <c r="M875" s="401"/>
      <c r="N875" s="377">
        <v>6500</v>
      </c>
      <c r="O875" s="377">
        <v>6500</v>
      </c>
      <c r="P875" s="236"/>
      <c r="Q875" s="379"/>
      <c r="R875" s="379"/>
      <c r="S875" s="379"/>
      <c r="T875" s="236"/>
      <c r="U875" s="236"/>
      <c r="V875" s="236"/>
      <c r="W875" s="236"/>
      <c r="X875" s="236"/>
      <c r="Y875" s="236">
        <f t="shared" si="851"/>
        <v>0</v>
      </c>
      <c r="Z875" s="236"/>
      <c r="AA875" s="236"/>
      <c r="AB875" s="236"/>
      <c r="AC875" s="236">
        <v>3000</v>
      </c>
      <c r="AD875" s="236"/>
      <c r="AE875" s="236">
        <f t="shared" si="852"/>
        <v>3000</v>
      </c>
      <c r="AF875" s="236"/>
      <c r="AG875" s="236"/>
      <c r="AH875" s="236"/>
      <c r="AI875" s="358">
        <f t="shared" si="854"/>
        <v>3500</v>
      </c>
      <c r="AJ875" s="358"/>
      <c r="AK875" s="358">
        <f t="shared" si="853"/>
        <v>3500</v>
      </c>
      <c r="AL875" s="236"/>
      <c r="AM875" s="236"/>
      <c r="AN875" s="236"/>
      <c r="AO875" s="236"/>
      <c r="AP875" s="236"/>
      <c r="AQ875" s="236"/>
      <c r="AR875" s="236"/>
      <c r="AS875" s="236"/>
      <c r="AT875" s="236"/>
      <c r="AU875" s="222"/>
      <c r="AV875" s="131">
        <f t="shared" si="841"/>
        <v>0</v>
      </c>
      <c r="AW875" s="222"/>
      <c r="AX875" s="222"/>
      <c r="AY875" s="222"/>
      <c r="AZ875" s="145">
        <f t="shared" si="855"/>
        <v>0</v>
      </c>
      <c r="BA875" s="145">
        <f t="shared" si="856"/>
        <v>0</v>
      </c>
      <c r="BB875" s="131"/>
      <c r="BC875" s="131"/>
    </row>
    <row r="876" spans="1:55" s="132" customFormat="1" ht="31.5">
      <c r="A876" s="240" t="s">
        <v>57</v>
      </c>
      <c r="B876" s="167" t="s">
        <v>987</v>
      </c>
      <c r="C876" s="400"/>
      <c r="D876" s="154">
        <v>7000</v>
      </c>
      <c r="E876" s="154">
        <v>7000</v>
      </c>
      <c r="F876" s="401"/>
      <c r="G876" s="401"/>
      <c r="H876" s="155">
        <f t="shared" si="795"/>
        <v>7000</v>
      </c>
      <c r="I876" s="180">
        <f t="shared" si="795"/>
        <v>7000</v>
      </c>
      <c r="J876" s="221">
        <f t="shared" si="794"/>
        <v>0</v>
      </c>
      <c r="K876" s="401"/>
      <c r="L876" s="401"/>
      <c r="M876" s="401"/>
      <c r="N876" s="377">
        <v>7000</v>
      </c>
      <c r="O876" s="377">
        <v>7000</v>
      </c>
      <c r="P876" s="236"/>
      <c r="Q876" s="379"/>
      <c r="R876" s="379"/>
      <c r="S876" s="379"/>
      <c r="T876" s="236"/>
      <c r="U876" s="236"/>
      <c r="V876" s="236"/>
      <c r="W876" s="236"/>
      <c r="X876" s="236"/>
      <c r="Y876" s="236">
        <f t="shared" si="851"/>
        <v>0</v>
      </c>
      <c r="Z876" s="236"/>
      <c r="AA876" s="236"/>
      <c r="AB876" s="236"/>
      <c r="AC876" s="236">
        <v>3000</v>
      </c>
      <c r="AD876" s="236"/>
      <c r="AE876" s="236">
        <f t="shared" si="852"/>
        <v>3000</v>
      </c>
      <c r="AF876" s="236"/>
      <c r="AG876" s="236"/>
      <c r="AH876" s="236"/>
      <c r="AI876" s="358">
        <f t="shared" si="854"/>
        <v>4000</v>
      </c>
      <c r="AJ876" s="358"/>
      <c r="AK876" s="358">
        <f t="shared" si="853"/>
        <v>4000</v>
      </c>
      <c r="AL876" s="236"/>
      <c r="AM876" s="236"/>
      <c r="AN876" s="236"/>
      <c r="AO876" s="236"/>
      <c r="AP876" s="236"/>
      <c r="AQ876" s="236"/>
      <c r="AR876" s="236"/>
      <c r="AS876" s="236"/>
      <c r="AT876" s="236"/>
      <c r="AU876" s="222"/>
      <c r="AV876" s="131">
        <f t="shared" si="841"/>
        <v>0</v>
      </c>
      <c r="AW876" s="222"/>
      <c r="AX876" s="222"/>
      <c r="AY876" s="222"/>
      <c r="AZ876" s="160">
        <f t="shared" si="855"/>
        <v>0</v>
      </c>
      <c r="BA876" s="160">
        <f t="shared" si="856"/>
        <v>0</v>
      </c>
      <c r="BB876" s="131"/>
      <c r="BC876" s="131"/>
    </row>
    <row r="877" spans="1:55" s="132" customFormat="1" ht="31.5">
      <c r="A877" s="240" t="s">
        <v>58</v>
      </c>
      <c r="B877" s="167" t="s">
        <v>988</v>
      </c>
      <c r="C877" s="400"/>
      <c r="D877" s="154">
        <v>8500</v>
      </c>
      <c r="E877" s="154">
        <v>8500</v>
      </c>
      <c r="F877" s="401"/>
      <c r="G877" s="401"/>
      <c r="H877" s="155">
        <f t="shared" si="795"/>
        <v>8500</v>
      </c>
      <c r="I877" s="180">
        <f t="shared" si="795"/>
        <v>8500</v>
      </c>
      <c r="J877" s="221">
        <f t="shared" si="794"/>
        <v>0</v>
      </c>
      <c r="K877" s="401"/>
      <c r="L877" s="401"/>
      <c r="M877" s="401"/>
      <c r="N877" s="377">
        <v>8500</v>
      </c>
      <c r="O877" s="377">
        <v>8500</v>
      </c>
      <c r="P877" s="236"/>
      <c r="Q877" s="379"/>
      <c r="R877" s="379"/>
      <c r="S877" s="379"/>
      <c r="T877" s="236"/>
      <c r="U877" s="236"/>
      <c r="V877" s="236"/>
      <c r="W877" s="236"/>
      <c r="X877" s="236"/>
      <c r="Y877" s="236">
        <f t="shared" si="851"/>
        <v>0</v>
      </c>
      <c r="Z877" s="236"/>
      <c r="AA877" s="236"/>
      <c r="AB877" s="236"/>
      <c r="AC877" s="236">
        <v>3000</v>
      </c>
      <c r="AD877" s="236"/>
      <c r="AE877" s="236">
        <f t="shared" si="852"/>
        <v>3000</v>
      </c>
      <c r="AF877" s="236"/>
      <c r="AG877" s="236"/>
      <c r="AH877" s="236"/>
      <c r="AI877" s="358">
        <f t="shared" si="854"/>
        <v>5500</v>
      </c>
      <c r="AJ877" s="358"/>
      <c r="AK877" s="358">
        <f t="shared" si="853"/>
        <v>5500</v>
      </c>
      <c r="AL877" s="236"/>
      <c r="AM877" s="236"/>
      <c r="AN877" s="236"/>
      <c r="AO877" s="236"/>
      <c r="AP877" s="236"/>
      <c r="AQ877" s="236"/>
      <c r="AR877" s="236"/>
      <c r="AS877" s="236"/>
      <c r="AT877" s="236"/>
      <c r="AU877" s="222"/>
      <c r="AV877" s="131">
        <f t="shared" si="841"/>
        <v>0</v>
      </c>
      <c r="AW877" s="222"/>
      <c r="AX877" s="222"/>
      <c r="AY877" s="222"/>
      <c r="AZ877" s="160">
        <f t="shared" si="855"/>
        <v>0</v>
      </c>
      <c r="BA877" s="160">
        <f t="shared" si="856"/>
        <v>0</v>
      </c>
      <c r="BB877" s="131"/>
      <c r="BC877" s="131"/>
    </row>
    <row r="878" spans="1:55" s="132" customFormat="1" ht="47.25">
      <c r="A878" s="170" t="s">
        <v>78</v>
      </c>
      <c r="B878" s="158" t="s">
        <v>769</v>
      </c>
      <c r="C878" s="171"/>
      <c r="D878" s="221">
        <f>D879</f>
        <v>10160</v>
      </c>
      <c r="E878" s="221">
        <f>E879</f>
        <v>10160</v>
      </c>
      <c r="F878" s="158"/>
      <c r="G878" s="158"/>
      <c r="H878" s="171">
        <f t="shared" si="795"/>
        <v>10160</v>
      </c>
      <c r="I878" s="179">
        <f t="shared" si="795"/>
        <v>10160</v>
      </c>
      <c r="J878" s="221">
        <f t="shared" si="795"/>
        <v>0</v>
      </c>
      <c r="K878" s="158"/>
      <c r="L878" s="158"/>
      <c r="M878" s="158"/>
      <c r="N878" s="221">
        <f>N879</f>
        <v>10160</v>
      </c>
      <c r="O878" s="221">
        <f t="shared" ref="O878:AT878" si="857">O879</f>
        <v>10160</v>
      </c>
      <c r="P878" s="221">
        <f t="shared" si="857"/>
        <v>0</v>
      </c>
      <c r="Q878" s="221">
        <f t="shared" si="857"/>
        <v>0</v>
      </c>
      <c r="R878" s="221">
        <f t="shared" si="857"/>
        <v>0</v>
      </c>
      <c r="S878" s="221">
        <f t="shared" si="857"/>
        <v>0</v>
      </c>
      <c r="T878" s="221">
        <f t="shared" si="857"/>
        <v>0</v>
      </c>
      <c r="U878" s="221">
        <f t="shared" si="857"/>
        <v>0</v>
      </c>
      <c r="V878" s="221">
        <f t="shared" si="857"/>
        <v>0</v>
      </c>
      <c r="W878" s="221">
        <f t="shared" si="857"/>
        <v>3000</v>
      </c>
      <c r="X878" s="221">
        <f t="shared" si="857"/>
        <v>0</v>
      </c>
      <c r="Y878" s="221">
        <f t="shared" si="857"/>
        <v>3000</v>
      </c>
      <c r="Z878" s="221">
        <f t="shared" si="857"/>
        <v>0</v>
      </c>
      <c r="AA878" s="221">
        <f t="shared" si="857"/>
        <v>0</v>
      </c>
      <c r="AB878" s="221">
        <f t="shared" si="857"/>
        <v>0</v>
      </c>
      <c r="AC878" s="221">
        <f t="shared" si="857"/>
        <v>3000</v>
      </c>
      <c r="AD878" s="221">
        <f t="shared" si="857"/>
        <v>0</v>
      </c>
      <c r="AE878" s="221">
        <f t="shared" si="857"/>
        <v>3000</v>
      </c>
      <c r="AF878" s="221">
        <f t="shared" si="857"/>
        <v>0</v>
      </c>
      <c r="AG878" s="221">
        <f t="shared" si="857"/>
        <v>0</v>
      </c>
      <c r="AH878" s="221">
        <f t="shared" si="857"/>
        <v>0</v>
      </c>
      <c r="AI878" s="221">
        <f t="shared" si="857"/>
        <v>4160</v>
      </c>
      <c r="AJ878" s="221">
        <f t="shared" si="857"/>
        <v>0</v>
      </c>
      <c r="AK878" s="221">
        <f t="shared" si="857"/>
        <v>4160</v>
      </c>
      <c r="AL878" s="221">
        <f t="shared" si="857"/>
        <v>0</v>
      </c>
      <c r="AM878" s="221">
        <f t="shared" si="857"/>
        <v>0</v>
      </c>
      <c r="AN878" s="221">
        <f t="shared" si="857"/>
        <v>0</v>
      </c>
      <c r="AO878" s="221">
        <f t="shared" si="857"/>
        <v>0</v>
      </c>
      <c r="AP878" s="221">
        <f t="shared" si="857"/>
        <v>0</v>
      </c>
      <c r="AQ878" s="221">
        <f t="shared" si="857"/>
        <v>0</v>
      </c>
      <c r="AR878" s="221">
        <f t="shared" si="857"/>
        <v>0</v>
      </c>
      <c r="AS878" s="221">
        <f t="shared" si="857"/>
        <v>0</v>
      </c>
      <c r="AT878" s="221">
        <f t="shared" si="857"/>
        <v>0</v>
      </c>
      <c r="AU878" s="222"/>
      <c r="AV878" s="131">
        <f t="shared" si="841"/>
        <v>0</v>
      </c>
      <c r="AW878" s="222"/>
      <c r="AX878" s="222"/>
      <c r="AY878" s="222"/>
      <c r="AZ878" s="145">
        <f t="shared" si="855"/>
        <v>0</v>
      </c>
      <c r="BA878" s="145">
        <f t="shared" si="856"/>
        <v>0</v>
      </c>
      <c r="BB878" s="131"/>
      <c r="BC878" s="131"/>
    </row>
    <row r="879" spans="1:55" s="132" customFormat="1" ht="47.25">
      <c r="A879" s="240" t="s">
        <v>20</v>
      </c>
      <c r="B879" s="166" t="s">
        <v>919</v>
      </c>
      <c r="C879" s="155"/>
      <c r="D879" s="155">
        <v>10160</v>
      </c>
      <c r="E879" s="155">
        <v>10160</v>
      </c>
      <c r="F879" s="166"/>
      <c r="G879" s="166"/>
      <c r="H879" s="155">
        <f t="shared" ref="H879:J942" si="858">K879+N879</f>
        <v>10160</v>
      </c>
      <c r="I879" s="180">
        <f t="shared" si="858"/>
        <v>10160</v>
      </c>
      <c r="J879" s="221">
        <f t="shared" si="858"/>
        <v>0</v>
      </c>
      <c r="K879" s="166"/>
      <c r="L879" s="166"/>
      <c r="M879" s="166"/>
      <c r="N879" s="236">
        <v>10160</v>
      </c>
      <c r="O879" s="236">
        <v>10160</v>
      </c>
      <c r="P879" s="221"/>
      <c r="Q879" s="221"/>
      <c r="R879" s="221"/>
      <c r="S879" s="221"/>
      <c r="T879" s="221"/>
      <c r="U879" s="221"/>
      <c r="V879" s="221"/>
      <c r="W879" s="236">
        <v>3000</v>
      </c>
      <c r="X879" s="236"/>
      <c r="Y879" s="236">
        <f>W879</f>
        <v>3000</v>
      </c>
      <c r="Z879" s="221"/>
      <c r="AA879" s="221"/>
      <c r="AB879" s="221"/>
      <c r="AC879" s="236">
        <v>3000</v>
      </c>
      <c r="AD879" s="236"/>
      <c r="AE879" s="236">
        <f>AC879</f>
        <v>3000</v>
      </c>
      <c r="AF879" s="221"/>
      <c r="AG879" s="221"/>
      <c r="AH879" s="221"/>
      <c r="AI879" s="358">
        <f>I879-Q879-W879-AC879</f>
        <v>4160</v>
      </c>
      <c r="AJ879" s="358"/>
      <c r="AK879" s="358">
        <f>AI879</f>
        <v>4160</v>
      </c>
      <c r="AL879" s="221"/>
      <c r="AM879" s="221"/>
      <c r="AN879" s="221"/>
      <c r="AO879" s="221"/>
      <c r="AP879" s="221"/>
      <c r="AQ879" s="221"/>
      <c r="AR879" s="221"/>
      <c r="AS879" s="221"/>
      <c r="AT879" s="221"/>
      <c r="AU879" s="222"/>
      <c r="AV879" s="131">
        <f t="shared" si="841"/>
        <v>0</v>
      </c>
      <c r="AW879" s="222"/>
      <c r="AX879" s="222"/>
      <c r="AY879" s="222"/>
      <c r="AZ879" s="145">
        <f t="shared" si="855"/>
        <v>0</v>
      </c>
      <c r="BA879" s="145">
        <f t="shared" si="856"/>
        <v>0</v>
      </c>
      <c r="BB879" s="131"/>
      <c r="BC879" s="131"/>
    </row>
    <row r="880" spans="1:55" s="257" customFormat="1" ht="31.5">
      <c r="A880" s="250" t="s">
        <v>80</v>
      </c>
      <c r="B880" s="251" t="s">
        <v>771</v>
      </c>
      <c r="C880" s="252"/>
      <c r="D880" s="252">
        <v>0</v>
      </c>
      <c r="E880" s="252">
        <v>0</v>
      </c>
      <c r="F880" s="251"/>
      <c r="G880" s="251"/>
      <c r="H880" s="252">
        <f t="shared" si="858"/>
        <v>0</v>
      </c>
      <c r="I880" s="254">
        <f t="shared" si="858"/>
        <v>0</v>
      </c>
      <c r="J880" s="252">
        <f t="shared" si="858"/>
        <v>0</v>
      </c>
      <c r="K880" s="253"/>
      <c r="L880" s="253"/>
      <c r="M880" s="253"/>
      <c r="N880" s="253">
        <v>0</v>
      </c>
      <c r="O880" s="253"/>
      <c r="P880" s="253"/>
      <c r="Q880" s="253"/>
      <c r="R880" s="253"/>
      <c r="S880" s="253"/>
      <c r="T880" s="253"/>
      <c r="U880" s="253"/>
      <c r="V880" s="253"/>
      <c r="W880" s="253"/>
      <c r="X880" s="253"/>
      <c r="Y880" s="253"/>
      <c r="Z880" s="253"/>
      <c r="AA880" s="253"/>
      <c r="AB880" s="253"/>
      <c r="AC880" s="253">
        <f>O880-Q880-W880</f>
        <v>0</v>
      </c>
      <c r="AD880" s="253"/>
      <c r="AE880" s="253"/>
      <c r="AF880" s="253"/>
      <c r="AG880" s="253"/>
      <c r="AH880" s="253"/>
      <c r="AI880" s="253">
        <f>O880-W880-AC880</f>
        <v>0</v>
      </c>
      <c r="AJ880" s="253"/>
      <c r="AK880" s="253"/>
      <c r="AL880" s="253"/>
      <c r="AM880" s="253"/>
      <c r="AN880" s="253"/>
      <c r="AO880" s="253"/>
      <c r="AP880" s="253"/>
      <c r="AQ880" s="253"/>
      <c r="AR880" s="253"/>
      <c r="AS880" s="253"/>
      <c r="AT880" s="253"/>
      <c r="AU880" s="255"/>
      <c r="AV880" s="256">
        <f t="shared" si="841"/>
        <v>0</v>
      </c>
      <c r="AW880" s="255"/>
      <c r="AX880" s="255"/>
      <c r="AY880" s="255"/>
      <c r="AZ880" s="145">
        <f t="shared" si="855"/>
        <v>0</v>
      </c>
      <c r="BA880" s="145">
        <f t="shared" si="856"/>
        <v>0</v>
      </c>
      <c r="BB880" s="256"/>
      <c r="BC880" s="256"/>
    </row>
    <row r="881" spans="1:55" s="257" customFormat="1" ht="63">
      <c r="A881" s="250" t="s">
        <v>86</v>
      </c>
      <c r="B881" s="251" t="s">
        <v>711</v>
      </c>
      <c r="C881" s="252"/>
      <c r="D881" s="252">
        <v>0</v>
      </c>
      <c r="E881" s="252">
        <v>0</v>
      </c>
      <c r="F881" s="251"/>
      <c r="G881" s="251"/>
      <c r="H881" s="252">
        <f t="shared" si="858"/>
        <v>0</v>
      </c>
      <c r="I881" s="254">
        <f t="shared" si="858"/>
        <v>0</v>
      </c>
      <c r="J881" s="252">
        <f t="shared" si="858"/>
        <v>0</v>
      </c>
      <c r="K881" s="253"/>
      <c r="L881" s="253"/>
      <c r="M881" s="253"/>
      <c r="N881" s="253">
        <v>0</v>
      </c>
      <c r="O881" s="253"/>
      <c r="P881" s="253"/>
      <c r="Q881" s="253"/>
      <c r="R881" s="253"/>
      <c r="S881" s="253"/>
      <c r="T881" s="253"/>
      <c r="U881" s="253"/>
      <c r="V881" s="253"/>
      <c r="W881" s="253"/>
      <c r="X881" s="253"/>
      <c r="Y881" s="253"/>
      <c r="Z881" s="253"/>
      <c r="AA881" s="253"/>
      <c r="AB881" s="253"/>
      <c r="AC881" s="253">
        <f>O881-Q881-W881</f>
        <v>0</v>
      </c>
      <c r="AD881" s="253"/>
      <c r="AE881" s="253"/>
      <c r="AF881" s="253"/>
      <c r="AG881" s="253"/>
      <c r="AH881" s="253"/>
      <c r="AI881" s="253">
        <f>O881-W881-AC881</f>
        <v>0</v>
      </c>
      <c r="AJ881" s="253"/>
      <c r="AK881" s="253"/>
      <c r="AL881" s="253"/>
      <c r="AM881" s="253"/>
      <c r="AN881" s="253"/>
      <c r="AO881" s="253"/>
      <c r="AP881" s="253"/>
      <c r="AQ881" s="253"/>
      <c r="AR881" s="253"/>
      <c r="AS881" s="253"/>
      <c r="AT881" s="253"/>
      <c r="AU881" s="255"/>
      <c r="AV881" s="256">
        <f t="shared" si="841"/>
        <v>0</v>
      </c>
      <c r="AW881" s="255"/>
      <c r="AX881" s="255"/>
      <c r="AY881" s="255"/>
      <c r="AZ881" s="145">
        <f t="shared" si="855"/>
        <v>0</v>
      </c>
      <c r="BA881" s="145">
        <f t="shared" si="856"/>
        <v>0</v>
      </c>
      <c r="BB881" s="256"/>
      <c r="BC881" s="256"/>
    </row>
    <row r="882" spans="1:55" s="257" customFormat="1" ht="63">
      <c r="A882" s="250" t="s">
        <v>93</v>
      </c>
      <c r="B882" s="251" t="s">
        <v>860</v>
      </c>
      <c r="C882" s="252"/>
      <c r="D882" s="252">
        <f>H882</f>
        <v>12179.25</v>
      </c>
      <c r="E882" s="252"/>
      <c r="F882" s="251"/>
      <c r="G882" s="251"/>
      <c r="H882" s="252">
        <f>K882+N882</f>
        <v>12179.25</v>
      </c>
      <c r="I882" s="252"/>
      <c r="J882" s="252">
        <f t="shared" si="858"/>
        <v>12179.25</v>
      </c>
      <c r="K882" s="253"/>
      <c r="L882" s="253"/>
      <c r="M882" s="253"/>
      <c r="N882" s="253">
        <f>O882+P882</f>
        <v>12179.25</v>
      </c>
      <c r="O882" s="253"/>
      <c r="P882" s="253">
        <f>5%*O778</f>
        <v>12179.25</v>
      </c>
      <c r="Q882" s="253"/>
      <c r="R882" s="253"/>
      <c r="S882" s="253"/>
      <c r="T882" s="253"/>
      <c r="U882" s="253"/>
      <c r="V882" s="253"/>
      <c r="W882" s="253"/>
      <c r="X882" s="253"/>
      <c r="Y882" s="253"/>
      <c r="Z882" s="253"/>
      <c r="AA882" s="253"/>
      <c r="AB882" s="253"/>
      <c r="AC882" s="253"/>
      <c r="AD882" s="253"/>
      <c r="AE882" s="253"/>
      <c r="AF882" s="253"/>
      <c r="AG882" s="253"/>
      <c r="AH882" s="253"/>
      <c r="AI882" s="253"/>
      <c r="AJ882" s="253"/>
      <c r="AK882" s="253"/>
      <c r="AL882" s="253"/>
      <c r="AM882" s="253"/>
      <c r="AN882" s="253"/>
      <c r="AO882" s="253"/>
      <c r="AP882" s="253"/>
      <c r="AQ882" s="253"/>
      <c r="AR882" s="253"/>
      <c r="AS882" s="253"/>
      <c r="AT882" s="253"/>
      <c r="AU882" s="278" t="s">
        <v>989</v>
      </c>
      <c r="AV882" s="256"/>
      <c r="AW882" s="255"/>
      <c r="AX882" s="255"/>
      <c r="AY882" s="255"/>
      <c r="AZ882" s="145">
        <f t="shared" si="855"/>
        <v>0</v>
      </c>
      <c r="BA882" s="145">
        <f t="shared" si="856"/>
        <v>0</v>
      </c>
      <c r="BB882" s="256"/>
      <c r="BC882" s="256"/>
    </row>
    <row r="883" spans="1:55" s="249" customFormat="1" ht="15.75">
      <c r="A883" s="204" t="s">
        <v>990</v>
      </c>
      <c r="B883" s="205" t="s">
        <v>991</v>
      </c>
      <c r="C883" s="243"/>
      <c r="D883" s="206">
        <f>D884+D898+D901+D978+D1000+D1001+D998+D1002</f>
        <v>217201.32500000001</v>
      </c>
      <c r="E883" s="206">
        <f>E884+E898+E901+E978+E1000+E1001+E998+E1002</f>
        <v>193120.6</v>
      </c>
      <c r="F883" s="205"/>
      <c r="G883" s="205"/>
      <c r="H883" s="206">
        <f t="shared" ref="H883:AN883" si="859">H884+H898+H901+H978+H1000+H1001+H998+H1002</f>
        <v>201447.22500000001</v>
      </c>
      <c r="I883" s="206">
        <f>I884+I898+I901+I978+I1000+I1001+I998+I1002</f>
        <v>193120.9</v>
      </c>
      <c r="J883" s="206">
        <f t="shared" si="859"/>
        <v>8326.3250000000007</v>
      </c>
      <c r="K883" s="206">
        <f t="shared" si="859"/>
        <v>26594.400000000001</v>
      </c>
      <c r="L883" s="206">
        <f t="shared" si="859"/>
        <v>26594.400000000001</v>
      </c>
      <c r="M883" s="206">
        <f t="shared" si="859"/>
        <v>0</v>
      </c>
      <c r="N883" s="206">
        <f t="shared" si="859"/>
        <v>174852.82500000001</v>
      </c>
      <c r="O883" s="206">
        <f t="shared" si="859"/>
        <v>166526.5</v>
      </c>
      <c r="P883" s="206">
        <f t="shared" si="859"/>
        <v>8326.3250000000007</v>
      </c>
      <c r="Q883" s="206">
        <f t="shared" si="859"/>
        <v>18616.080000000002</v>
      </c>
      <c r="R883" s="206">
        <f t="shared" si="859"/>
        <v>18616.080000000002</v>
      </c>
      <c r="S883" s="206">
        <f t="shared" si="859"/>
        <v>0</v>
      </c>
      <c r="T883" s="206">
        <f t="shared" si="859"/>
        <v>0</v>
      </c>
      <c r="U883" s="206">
        <f t="shared" si="859"/>
        <v>0</v>
      </c>
      <c r="V883" s="206">
        <f t="shared" si="859"/>
        <v>0</v>
      </c>
      <c r="W883" s="206">
        <f t="shared" si="859"/>
        <v>63663.32</v>
      </c>
      <c r="X883" s="206">
        <f t="shared" si="859"/>
        <v>7978.3200000000015</v>
      </c>
      <c r="Y883" s="206">
        <f t="shared" si="859"/>
        <v>55685</v>
      </c>
      <c r="Z883" s="206">
        <f t="shared" si="859"/>
        <v>0</v>
      </c>
      <c r="AA883" s="206">
        <f t="shared" si="859"/>
        <v>0</v>
      </c>
      <c r="AB883" s="206">
        <f t="shared" si="859"/>
        <v>0</v>
      </c>
      <c r="AC883" s="206">
        <f t="shared" si="859"/>
        <v>50752.2</v>
      </c>
      <c r="AD883" s="206">
        <f t="shared" si="859"/>
        <v>0</v>
      </c>
      <c r="AE883" s="206">
        <f t="shared" si="859"/>
        <v>50752.2</v>
      </c>
      <c r="AF883" s="206">
        <f t="shared" si="859"/>
        <v>0</v>
      </c>
      <c r="AG883" s="206">
        <f t="shared" si="859"/>
        <v>0</v>
      </c>
      <c r="AH883" s="206">
        <f t="shared" si="859"/>
        <v>0</v>
      </c>
      <c r="AI883" s="206">
        <f t="shared" si="859"/>
        <v>60089.3</v>
      </c>
      <c r="AJ883" s="206">
        <f t="shared" si="859"/>
        <v>0</v>
      </c>
      <c r="AK883" s="206">
        <f t="shared" si="859"/>
        <v>60089.3</v>
      </c>
      <c r="AL883" s="206">
        <f t="shared" si="859"/>
        <v>0</v>
      </c>
      <c r="AM883" s="206">
        <f t="shared" si="859"/>
        <v>0</v>
      </c>
      <c r="AN883" s="206">
        <f t="shared" si="859"/>
        <v>0</v>
      </c>
      <c r="AO883" s="206">
        <f t="shared" ref="AO883:AT883" si="860">AO884+AO898+AO901+AO978+AO1000+AO1001+AO998</f>
        <v>0</v>
      </c>
      <c r="AP883" s="206">
        <f t="shared" si="860"/>
        <v>0</v>
      </c>
      <c r="AQ883" s="206">
        <f t="shared" si="860"/>
        <v>0</v>
      </c>
      <c r="AR883" s="206">
        <f t="shared" si="860"/>
        <v>0</v>
      </c>
      <c r="AS883" s="206">
        <f t="shared" si="860"/>
        <v>0</v>
      </c>
      <c r="AT883" s="206">
        <f t="shared" si="860"/>
        <v>0</v>
      </c>
      <c r="AU883" s="205"/>
      <c r="AV883" s="405">
        <v>198270.2</v>
      </c>
      <c r="AW883" s="205"/>
      <c r="AX883" s="205"/>
      <c r="AY883" s="205"/>
      <c r="AZ883" s="145">
        <f t="shared" si="855"/>
        <v>0</v>
      </c>
      <c r="BA883" s="145">
        <f t="shared" si="856"/>
        <v>-1.8189894035458565E-12</v>
      </c>
      <c r="BB883" s="248"/>
      <c r="BC883" s="248"/>
    </row>
    <row r="884" spans="1:55" s="257" customFormat="1" ht="31.5">
      <c r="A884" s="250" t="s">
        <v>18</v>
      </c>
      <c r="B884" s="251" t="s">
        <v>715</v>
      </c>
      <c r="C884" s="252"/>
      <c r="D884" s="253">
        <f t="shared" ref="D884:E884" si="861">D885+D897</f>
        <v>31044</v>
      </c>
      <c r="E884" s="253">
        <f t="shared" si="861"/>
        <v>31044</v>
      </c>
      <c r="F884" s="251"/>
      <c r="G884" s="251"/>
      <c r="H884" s="254">
        <f>K884+N884</f>
        <v>31044</v>
      </c>
      <c r="I884" s="254">
        <f>L884+O884</f>
        <v>31044</v>
      </c>
      <c r="J884" s="254">
        <f t="shared" si="858"/>
        <v>0</v>
      </c>
      <c r="K884" s="253">
        <f t="shared" ref="K884:AT884" si="862">K885+K897</f>
        <v>0</v>
      </c>
      <c r="L884" s="253">
        <f t="shared" si="862"/>
        <v>0</v>
      </c>
      <c r="M884" s="253">
        <f t="shared" si="862"/>
        <v>0</v>
      </c>
      <c r="N884" s="253">
        <f t="shared" si="862"/>
        <v>31044</v>
      </c>
      <c r="O884" s="253">
        <f>O885+O897</f>
        <v>31044</v>
      </c>
      <c r="P884" s="253">
        <f t="shared" ref="P884:AN884" si="863">P885+P897</f>
        <v>0</v>
      </c>
      <c r="Q884" s="253">
        <f t="shared" si="863"/>
        <v>0</v>
      </c>
      <c r="R884" s="253">
        <f t="shared" si="863"/>
        <v>0</v>
      </c>
      <c r="S884" s="253">
        <f t="shared" si="863"/>
        <v>0</v>
      </c>
      <c r="T884" s="253">
        <f t="shared" si="863"/>
        <v>0</v>
      </c>
      <c r="U884" s="253">
        <f t="shared" si="863"/>
        <v>0</v>
      </c>
      <c r="V884" s="253">
        <f t="shared" si="863"/>
        <v>0</v>
      </c>
      <c r="W884" s="253">
        <f t="shared" si="863"/>
        <v>12891</v>
      </c>
      <c r="X884" s="253">
        <f t="shared" si="863"/>
        <v>0</v>
      </c>
      <c r="Y884" s="253">
        <f t="shared" si="863"/>
        <v>12891</v>
      </c>
      <c r="Z884" s="253">
        <f t="shared" si="863"/>
        <v>0</v>
      </c>
      <c r="AA884" s="253">
        <f t="shared" si="863"/>
        <v>0</v>
      </c>
      <c r="AB884" s="253">
        <f t="shared" si="863"/>
        <v>0</v>
      </c>
      <c r="AC884" s="253">
        <f t="shared" si="863"/>
        <v>11464</v>
      </c>
      <c r="AD884" s="253">
        <f t="shared" si="863"/>
        <v>0</v>
      </c>
      <c r="AE884" s="253">
        <f t="shared" si="863"/>
        <v>11464</v>
      </c>
      <c r="AF884" s="253">
        <f t="shared" si="863"/>
        <v>0</v>
      </c>
      <c r="AG884" s="253">
        <f t="shared" si="863"/>
        <v>0</v>
      </c>
      <c r="AH884" s="253">
        <f t="shared" si="863"/>
        <v>0</v>
      </c>
      <c r="AI884" s="253">
        <f>AI885+AI897</f>
        <v>6689</v>
      </c>
      <c r="AJ884" s="253">
        <f t="shared" si="863"/>
        <v>0</v>
      </c>
      <c r="AK884" s="253">
        <f>AK885+AK897</f>
        <v>6689</v>
      </c>
      <c r="AL884" s="253">
        <f t="shared" si="863"/>
        <v>0</v>
      </c>
      <c r="AM884" s="253">
        <f t="shared" si="863"/>
        <v>0</v>
      </c>
      <c r="AN884" s="253">
        <f t="shared" si="863"/>
        <v>0</v>
      </c>
      <c r="AO884" s="253">
        <f t="shared" si="862"/>
        <v>0</v>
      </c>
      <c r="AP884" s="253">
        <f t="shared" si="862"/>
        <v>0</v>
      </c>
      <c r="AQ884" s="253">
        <f t="shared" si="862"/>
        <v>0</v>
      </c>
      <c r="AR884" s="253">
        <f t="shared" si="862"/>
        <v>0</v>
      </c>
      <c r="AS884" s="253">
        <f t="shared" si="862"/>
        <v>0</v>
      </c>
      <c r="AT884" s="253">
        <f t="shared" si="862"/>
        <v>0</v>
      </c>
      <c r="AU884" s="255"/>
      <c r="AV884" s="256">
        <f t="shared" ref="AV884:AV900" si="864">I884-L884-O884</f>
        <v>0</v>
      </c>
      <c r="AW884" s="255"/>
      <c r="AX884" s="255"/>
      <c r="AY884" s="255"/>
      <c r="AZ884" s="145">
        <f t="shared" si="855"/>
        <v>0</v>
      </c>
      <c r="BA884" s="145">
        <f t="shared" si="856"/>
        <v>0</v>
      </c>
      <c r="BB884" s="256"/>
      <c r="BC884" s="256"/>
    </row>
    <row r="885" spans="1:55" s="161" customFormat="1" ht="15.75">
      <c r="A885" s="170" t="s">
        <v>612</v>
      </c>
      <c r="B885" s="158" t="s">
        <v>716</v>
      </c>
      <c r="C885" s="171"/>
      <c r="D885" s="361">
        <f>D886+D892</f>
        <v>20655</v>
      </c>
      <c r="E885" s="361">
        <f>E886+E892</f>
        <v>20655</v>
      </c>
      <c r="F885" s="158"/>
      <c r="G885" s="158"/>
      <c r="H885" s="155">
        <f t="shared" si="858"/>
        <v>20655</v>
      </c>
      <c r="I885" s="179">
        <f t="shared" si="858"/>
        <v>20655</v>
      </c>
      <c r="J885" s="221">
        <f t="shared" si="858"/>
        <v>0</v>
      </c>
      <c r="K885" s="361">
        <f t="shared" ref="K885:M885" si="865">K886+K892</f>
        <v>0</v>
      </c>
      <c r="L885" s="361">
        <f t="shared" si="865"/>
        <v>0</v>
      </c>
      <c r="M885" s="361">
        <f t="shared" si="865"/>
        <v>0</v>
      </c>
      <c r="N885" s="361">
        <f>N886+N892</f>
        <v>20655</v>
      </c>
      <c r="O885" s="361">
        <f>O886+O892</f>
        <v>20655</v>
      </c>
      <c r="P885" s="361">
        <f t="shared" ref="P885:AT885" si="866">P886+P892</f>
        <v>0</v>
      </c>
      <c r="Q885" s="361">
        <f t="shared" si="866"/>
        <v>0</v>
      </c>
      <c r="R885" s="361">
        <f t="shared" si="866"/>
        <v>0</v>
      </c>
      <c r="S885" s="361">
        <f t="shared" si="866"/>
        <v>0</v>
      </c>
      <c r="T885" s="361">
        <f t="shared" si="866"/>
        <v>0</v>
      </c>
      <c r="U885" s="361">
        <f t="shared" si="866"/>
        <v>0</v>
      </c>
      <c r="V885" s="361">
        <f t="shared" si="866"/>
        <v>0</v>
      </c>
      <c r="W885" s="361">
        <f t="shared" si="866"/>
        <v>9891</v>
      </c>
      <c r="X885" s="361">
        <f t="shared" si="866"/>
        <v>0</v>
      </c>
      <c r="Y885" s="361">
        <f t="shared" si="866"/>
        <v>9891</v>
      </c>
      <c r="Z885" s="361">
        <f t="shared" si="866"/>
        <v>0</v>
      </c>
      <c r="AA885" s="361">
        <f t="shared" si="866"/>
        <v>0</v>
      </c>
      <c r="AB885" s="361">
        <f t="shared" si="866"/>
        <v>0</v>
      </c>
      <c r="AC885" s="361">
        <f t="shared" si="866"/>
        <v>7964</v>
      </c>
      <c r="AD885" s="361">
        <f t="shared" si="866"/>
        <v>0</v>
      </c>
      <c r="AE885" s="361">
        <f t="shared" si="866"/>
        <v>7964</v>
      </c>
      <c r="AF885" s="361">
        <f t="shared" si="866"/>
        <v>0</v>
      </c>
      <c r="AG885" s="361">
        <f t="shared" si="866"/>
        <v>0</v>
      </c>
      <c r="AH885" s="361">
        <f t="shared" si="866"/>
        <v>0</v>
      </c>
      <c r="AI885" s="361">
        <f>AI886+AI892</f>
        <v>2800</v>
      </c>
      <c r="AJ885" s="361">
        <f t="shared" si="866"/>
        <v>0</v>
      </c>
      <c r="AK885" s="361">
        <f t="shared" si="866"/>
        <v>2800</v>
      </c>
      <c r="AL885" s="361">
        <f t="shared" si="866"/>
        <v>0</v>
      </c>
      <c r="AM885" s="361">
        <f t="shared" si="866"/>
        <v>0</v>
      </c>
      <c r="AN885" s="361">
        <f t="shared" si="866"/>
        <v>0</v>
      </c>
      <c r="AO885" s="361">
        <f t="shared" si="866"/>
        <v>0</v>
      </c>
      <c r="AP885" s="361">
        <f t="shared" si="866"/>
        <v>0</v>
      </c>
      <c r="AQ885" s="361">
        <f t="shared" si="866"/>
        <v>0</v>
      </c>
      <c r="AR885" s="361">
        <f t="shared" si="866"/>
        <v>0</v>
      </c>
      <c r="AS885" s="361">
        <f t="shared" si="866"/>
        <v>0</v>
      </c>
      <c r="AT885" s="361">
        <f t="shared" si="866"/>
        <v>0</v>
      </c>
      <c r="AU885" s="242"/>
      <c r="AV885" s="160">
        <f t="shared" si="864"/>
        <v>0</v>
      </c>
      <c r="AW885" s="242">
        <v>20655</v>
      </c>
      <c r="AX885" s="242"/>
      <c r="AY885" s="242"/>
      <c r="AZ885" s="145">
        <f t="shared" si="855"/>
        <v>0</v>
      </c>
      <c r="BA885" s="145">
        <f t="shared" si="856"/>
        <v>0</v>
      </c>
      <c r="BB885" s="160"/>
      <c r="BC885" s="160"/>
    </row>
    <row r="886" spans="1:55" s="161" customFormat="1" ht="31.5">
      <c r="A886" s="170" t="s">
        <v>731</v>
      </c>
      <c r="B886" s="158" t="s">
        <v>992</v>
      </c>
      <c r="C886" s="171"/>
      <c r="D886" s="361">
        <f t="shared" ref="D886:E886" si="867">D887+D889</f>
        <v>7500</v>
      </c>
      <c r="E886" s="361">
        <f t="shared" si="867"/>
        <v>7500</v>
      </c>
      <c r="F886" s="158"/>
      <c r="G886" s="158"/>
      <c r="H886" s="171">
        <f t="shared" si="858"/>
        <v>7500</v>
      </c>
      <c r="I886" s="179">
        <f t="shared" si="858"/>
        <v>7500</v>
      </c>
      <c r="J886" s="221">
        <f t="shared" si="858"/>
        <v>0</v>
      </c>
      <c r="K886" s="158"/>
      <c r="L886" s="158"/>
      <c r="M886" s="158"/>
      <c r="N886" s="361">
        <f t="shared" ref="N886" si="868">N887+N889</f>
        <v>7500</v>
      </c>
      <c r="O886" s="361">
        <f>O887+O889</f>
        <v>7500</v>
      </c>
      <c r="P886" s="361">
        <f t="shared" ref="P886:AT886" si="869">P887+P889</f>
        <v>0</v>
      </c>
      <c r="Q886" s="361">
        <f t="shared" si="869"/>
        <v>0</v>
      </c>
      <c r="R886" s="361">
        <f t="shared" si="869"/>
        <v>0</v>
      </c>
      <c r="S886" s="361">
        <f t="shared" si="869"/>
        <v>0</v>
      </c>
      <c r="T886" s="361">
        <f t="shared" si="869"/>
        <v>0</v>
      </c>
      <c r="U886" s="361">
        <f t="shared" si="869"/>
        <v>0</v>
      </c>
      <c r="V886" s="361">
        <f t="shared" si="869"/>
        <v>0</v>
      </c>
      <c r="W886" s="361">
        <f t="shared" si="869"/>
        <v>3500</v>
      </c>
      <c r="X886" s="361">
        <f t="shared" si="869"/>
        <v>0</v>
      </c>
      <c r="Y886" s="361">
        <f t="shared" si="869"/>
        <v>3500</v>
      </c>
      <c r="Z886" s="361">
        <f t="shared" si="869"/>
        <v>0</v>
      </c>
      <c r="AA886" s="361">
        <f t="shared" si="869"/>
        <v>0</v>
      </c>
      <c r="AB886" s="361">
        <f t="shared" si="869"/>
        <v>0</v>
      </c>
      <c r="AC886" s="361">
        <f t="shared" si="869"/>
        <v>2500</v>
      </c>
      <c r="AD886" s="361">
        <f t="shared" si="869"/>
        <v>0</v>
      </c>
      <c r="AE886" s="361">
        <f t="shared" si="869"/>
        <v>2500</v>
      </c>
      <c r="AF886" s="361">
        <f t="shared" si="869"/>
        <v>0</v>
      </c>
      <c r="AG886" s="361">
        <f t="shared" si="869"/>
        <v>0</v>
      </c>
      <c r="AH886" s="361">
        <f t="shared" si="869"/>
        <v>0</v>
      </c>
      <c r="AI886" s="361">
        <f>AI887+AI889</f>
        <v>1500</v>
      </c>
      <c r="AJ886" s="361">
        <f t="shared" si="869"/>
        <v>0</v>
      </c>
      <c r="AK886" s="361">
        <f t="shared" si="869"/>
        <v>1500</v>
      </c>
      <c r="AL886" s="361">
        <f t="shared" si="869"/>
        <v>0</v>
      </c>
      <c r="AM886" s="361">
        <f t="shared" si="869"/>
        <v>0</v>
      </c>
      <c r="AN886" s="361">
        <f t="shared" si="869"/>
        <v>0</v>
      </c>
      <c r="AO886" s="361">
        <f t="shared" si="869"/>
        <v>0</v>
      </c>
      <c r="AP886" s="361">
        <f t="shared" si="869"/>
        <v>0</v>
      </c>
      <c r="AQ886" s="361">
        <f t="shared" si="869"/>
        <v>0</v>
      </c>
      <c r="AR886" s="361">
        <f t="shared" si="869"/>
        <v>0</v>
      </c>
      <c r="AS886" s="361">
        <f t="shared" si="869"/>
        <v>0</v>
      </c>
      <c r="AT886" s="361">
        <f t="shared" si="869"/>
        <v>0</v>
      </c>
      <c r="AU886" s="242"/>
      <c r="AV886" s="160">
        <f t="shared" si="864"/>
        <v>0</v>
      </c>
      <c r="AW886" s="242">
        <f>31044-20655</f>
        <v>10389</v>
      </c>
      <c r="AX886" s="242"/>
      <c r="AY886" s="242"/>
      <c r="AZ886" s="145">
        <f t="shared" si="855"/>
        <v>0</v>
      </c>
      <c r="BA886" s="145">
        <f t="shared" si="856"/>
        <v>0</v>
      </c>
      <c r="BB886" s="160"/>
      <c r="BC886" s="160"/>
    </row>
    <row r="887" spans="1:55" s="132" customFormat="1" ht="15.75">
      <c r="A887" s="170" t="s">
        <v>674</v>
      </c>
      <c r="B887" s="158" t="s">
        <v>648</v>
      </c>
      <c r="C887" s="171"/>
      <c r="D887" s="361">
        <f t="shared" ref="D887:E887" si="870">SUM(D888:D888)</f>
        <v>1500</v>
      </c>
      <c r="E887" s="361">
        <f t="shared" si="870"/>
        <v>1500</v>
      </c>
      <c r="F887" s="158"/>
      <c r="G887" s="158"/>
      <c r="H887" s="155">
        <f t="shared" si="858"/>
        <v>1500</v>
      </c>
      <c r="I887" s="180">
        <f t="shared" si="858"/>
        <v>1500</v>
      </c>
      <c r="J887" s="221">
        <f t="shared" si="858"/>
        <v>0</v>
      </c>
      <c r="K887" s="158"/>
      <c r="L887" s="158"/>
      <c r="M887" s="158"/>
      <c r="N887" s="361">
        <f t="shared" ref="N887:AT887" si="871">SUM(N888:N888)</f>
        <v>1500</v>
      </c>
      <c r="O887" s="361">
        <f t="shared" si="871"/>
        <v>1500</v>
      </c>
      <c r="P887" s="361">
        <f t="shared" si="871"/>
        <v>0</v>
      </c>
      <c r="Q887" s="361">
        <f t="shared" si="871"/>
        <v>0</v>
      </c>
      <c r="R887" s="361">
        <f t="shared" si="871"/>
        <v>0</v>
      </c>
      <c r="S887" s="361">
        <f t="shared" si="871"/>
        <v>0</v>
      </c>
      <c r="T887" s="361">
        <f t="shared" si="871"/>
        <v>0</v>
      </c>
      <c r="U887" s="361">
        <f t="shared" si="871"/>
        <v>0</v>
      </c>
      <c r="V887" s="361">
        <f t="shared" si="871"/>
        <v>0</v>
      </c>
      <c r="W887" s="361">
        <f t="shared" si="871"/>
        <v>1500</v>
      </c>
      <c r="X887" s="361">
        <f t="shared" si="871"/>
        <v>0</v>
      </c>
      <c r="Y887" s="361">
        <f t="shared" si="871"/>
        <v>1500</v>
      </c>
      <c r="Z887" s="361">
        <f t="shared" si="871"/>
        <v>0</v>
      </c>
      <c r="AA887" s="361">
        <f t="shared" si="871"/>
        <v>0</v>
      </c>
      <c r="AB887" s="361">
        <f t="shared" si="871"/>
        <v>0</v>
      </c>
      <c r="AC887" s="361">
        <f t="shared" si="871"/>
        <v>0</v>
      </c>
      <c r="AD887" s="361">
        <f t="shared" si="871"/>
        <v>0</v>
      </c>
      <c r="AE887" s="361">
        <f t="shared" si="871"/>
        <v>0</v>
      </c>
      <c r="AF887" s="361">
        <f t="shared" si="871"/>
        <v>0</v>
      </c>
      <c r="AG887" s="361">
        <f t="shared" si="871"/>
        <v>0</v>
      </c>
      <c r="AH887" s="361">
        <f t="shared" si="871"/>
        <v>0</v>
      </c>
      <c r="AI887" s="361">
        <f t="shared" si="871"/>
        <v>0</v>
      </c>
      <c r="AJ887" s="361">
        <f t="shared" si="871"/>
        <v>0</v>
      </c>
      <c r="AK887" s="361">
        <f t="shared" si="871"/>
        <v>0</v>
      </c>
      <c r="AL887" s="361">
        <f t="shared" si="871"/>
        <v>0</v>
      </c>
      <c r="AM887" s="361">
        <f t="shared" si="871"/>
        <v>0</v>
      </c>
      <c r="AN887" s="361">
        <f t="shared" si="871"/>
        <v>0</v>
      </c>
      <c r="AO887" s="361">
        <f t="shared" si="871"/>
        <v>0</v>
      </c>
      <c r="AP887" s="361">
        <f t="shared" si="871"/>
        <v>0</v>
      </c>
      <c r="AQ887" s="361">
        <f t="shared" si="871"/>
        <v>0</v>
      </c>
      <c r="AR887" s="361">
        <f t="shared" si="871"/>
        <v>0</v>
      </c>
      <c r="AS887" s="361">
        <f t="shared" si="871"/>
        <v>0</v>
      </c>
      <c r="AT887" s="361">
        <f t="shared" si="871"/>
        <v>0</v>
      </c>
      <c r="AU887" s="222"/>
      <c r="AV887" s="131">
        <f t="shared" si="864"/>
        <v>0</v>
      </c>
      <c r="AW887" s="222"/>
      <c r="AX887" s="222"/>
      <c r="AY887" s="222"/>
      <c r="AZ887" s="145">
        <f t="shared" si="855"/>
        <v>0</v>
      </c>
      <c r="BA887" s="145">
        <f t="shared" si="856"/>
        <v>0</v>
      </c>
      <c r="BB887" s="131"/>
      <c r="BC887" s="131"/>
    </row>
    <row r="888" spans="1:55" s="132" customFormat="1" ht="31.5">
      <c r="A888" s="406">
        <v>2</v>
      </c>
      <c r="B888" s="268" t="s">
        <v>993</v>
      </c>
      <c r="C888" s="171"/>
      <c r="D888" s="155">
        <v>1500</v>
      </c>
      <c r="E888" s="155">
        <v>1500</v>
      </c>
      <c r="F888" s="158"/>
      <c r="G888" s="158"/>
      <c r="H888" s="155">
        <f t="shared" si="858"/>
        <v>1500</v>
      </c>
      <c r="I888" s="180">
        <f t="shared" si="858"/>
        <v>1500</v>
      </c>
      <c r="J888" s="221">
        <f t="shared" si="858"/>
        <v>0</v>
      </c>
      <c r="K888" s="158"/>
      <c r="L888" s="158"/>
      <c r="M888" s="158"/>
      <c r="N888" s="328">
        <f>O888+P888</f>
        <v>1500</v>
      </c>
      <c r="O888" s="328">
        <v>1500</v>
      </c>
      <c r="P888" s="361"/>
      <c r="Q888" s="361"/>
      <c r="R888" s="361"/>
      <c r="S888" s="361"/>
      <c r="T888" s="361"/>
      <c r="U888" s="361"/>
      <c r="V888" s="361"/>
      <c r="W888" s="328">
        <v>1500</v>
      </c>
      <c r="X888" s="328"/>
      <c r="Y888" s="328">
        <f>W888</f>
        <v>1500</v>
      </c>
      <c r="Z888" s="361"/>
      <c r="AA888" s="361"/>
      <c r="AB888" s="361"/>
      <c r="AC888" s="361"/>
      <c r="AD888" s="361"/>
      <c r="AE888" s="361"/>
      <c r="AF888" s="361"/>
      <c r="AG888" s="361"/>
      <c r="AH888" s="361"/>
      <c r="AI888" s="361"/>
      <c r="AJ888" s="361"/>
      <c r="AK888" s="361"/>
      <c r="AL888" s="361"/>
      <c r="AM888" s="361"/>
      <c r="AN888" s="361"/>
      <c r="AO888" s="361"/>
      <c r="AP888" s="361"/>
      <c r="AQ888" s="361"/>
      <c r="AR888" s="361"/>
      <c r="AS888" s="361"/>
      <c r="AT888" s="361"/>
      <c r="AU888" s="222"/>
      <c r="AV888" s="131">
        <f t="shared" si="864"/>
        <v>0</v>
      </c>
      <c r="AW888" s="222"/>
      <c r="AX888" s="222"/>
      <c r="AY888" s="222"/>
      <c r="AZ888" s="145">
        <f t="shared" si="855"/>
        <v>0</v>
      </c>
      <c r="BA888" s="145">
        <f t="shared" si="856"/>
        <v>0</v>
      </c>
      <c r="BB888" s="131"/>
      <c r="BC888" s="131"/>
    </row>
    <row r="889" spans="1:55" s="132" customFormat="1" ht="15.75">
      <c r="A889" s="170" t="s">
        <v>994</v>
      </c>
      <c r="B889" s="350" t="s">
        <v>649</v>
      </c>
      <c r="C889" s="171"/>
      <c r="D889" s="361">
        <f>SUM(D890:D891)</f>
        <v>6000</v>
      </c>
      <c r="E889" s="361">
        <f>SUM(E890:E891)</f>
        <v>6000</v>
      </c>
      <c r="F889" s="158"/>
      <c r="G889" s="158"/>
      <c r="H889" s="171">
        <f t="shared" si="858"/>
        <v>6000</v>
      </c>
      <c r="I889" s="179">
        <f t="shared" si="858"/>
        <v>6000</v>
      </c>
      <c r="J889" s="221">
        <f t="shared" si="858"/>
        <v>0</v>
      </c>
      <c r="K889" s="158"/>
      <c r="L889" s="158"/>
      <c r="M889" s="158"/>
      <c r="N889" s="361">
        <f>SUM(N890:N891)</f>
        <v>6000</v>
      </c>
      <c r="O889" s="361">
        <f t="shared" ref="O889:AT889" si="872">SUM(O890:O891)</f>
        <v>6000</v>
      </c>
      <c r="P889" s="361">
        <f t="shared" si="872"/>
        <v>0</v>
      </c>
      <c r="Q889" s="361">
        <f t="shared" si="872"/>
        <v>0</v>
      </c>
      <c r="R889" s="361">
        <f t="shared" si="872"/>
        <v>0</v>
      </c>
      <c r="S889" s="361">
        <f t="shared" si="872"/>
        <v>0</v>
      </c>
      <c r="T889" s="361">
        <f t="shared" si="872"/>
        <v>0</v>
      </c>
      <c r="U889" s="361">
        <f t="shared" si="872"/>
        <v>0</v>
      </c>
      <c r="V889" s="361">
        <f t="shared" si="872"/>
        <v>0</v>
      </c>
      <c r="W889" s="361">
        <f t="shared" si="872"/>
        <v>2000</v>
      </c>
      <c r="X889" s="361">
        <f t="shared" si="872"/>
        <v>0</v>
      </c>
      <c r="Y889" s="361">
        <f t="shared" si="872"/>
        <v>2000</v>
      </c>
      <c r="Z889" s="361">
        <f t="shared" si="872"/>
        <v>0</v>
      </c>
      <c r="AA889" s="361">
        <f t="shared" si="872"/>
        <v>0</v>
      </c>
      <c r="AB889" s="361">
        <f t="shared" si="872"/>
        <v>0</v>
      </c>
      <c r="AC889" s="361">
        <f t="shared" si="872"/>
        <v>2500</v>
      </c>
      <c r="AD889" s="361">
        <f t="shared" si="872"/>
        <v>0</v>
      </c>
      <c r="AE889" s="361">
        <f>SUM(AE890:AE891)</f>
        <v>2500</v>
      </c>
      <c r="AF889" s="361">
        <f t="shared" ref="AF889:AN889" si="873">SUM(AF890:AF891)</f>
        <v>0</v>
      </c>
      <c r="AG889" s="361">
        <f t="shared" si="873"/>
        <v>0</v>
      </c>
      <c r="AH889" s="361">
        <f t="shared" si="873"/>
        <v>0</v>
      </c>
      <c r="AI889" s="361">
        <f t="shared" si="873"/>
        <v>1500</v>
      </c>
      <c r="AJ889" s="361">
        <f t="shared" si="873"/>
        <v>0</v>
      </c>
      <c r="AK889" s="361">
        <f t="shared" si="873"/>
        <v>1500</v>
      </c>
      <c r="AL889" s="361">
        <f t="shared" si="873"/>
        <v>0</v>
      </c>
      <c r="AM889" s="361">
        <f t="shared" si="873"/>
        <v>0</v>
      </c>
      <c r="AN889" s="361">
        <f t="shared" si="873"/>
        <v>0</v>
      </c>
      <c r="AO889" s="361">
        <f t="shared" si="872"/>
        <v>0</v>
      </c>
      <c r="AP889" s="361">
        <f t="shared" si="872"/>
        <v>0</v>
      </c>
      <c r="AQ889" s="361">
        <f t="shared" si="872"/>
        <v>0</v>
      </c>
      <c r="AR889" s="361">
        <f t="shared" si="872"/>
        <v>0</v>
      </c>
      <c r="AS889" s="361">
        <f t="shared" si="872"/>
        <v>0</v>
      </c>
      <c r="AT889" s="361">
        <f t="shared" si="872"/>
        <v>0</v>
      </c>
      <c r="AU889" s="222"/>
      <c r="AV889" s="131">
        <f t="shared" si="864"/>
        <v>0</v>
      </c>
      <c r="AW889" s="222"/>
      <c r="AX889" s="222"/>
      <c r="AY889" s="222"/>
      <c r="AZ889" s="145">
        <f t="shared" si="855"/>
        <v>0</v>
      </c>
      <c r="BA889" s="145">
        <f t="shared" si="856"/>
        <v>0</v>
      </c>
      <c r="BB889" s="131"/>
      <c r="BC889" s="131"/>
    </row>
    <row r="890" spans="1:55" s="132" customFormat="1" ht="15.75">
      <c r="A890" s="407">
        <v>5</v>
      </c>
      <c r="B890" s="268" t="s">
        <v>995</v>
      </c>
      <c r="C890" s="171"/>
      <c r="D890" s="155">
        <v>4500</v>
      </c>
      <c r="E890" s="155">
        <v>4500</v>
      </c>
      <c r="F890" s="158"/>
      <c r="G890" s="158"/>
      <c r="H890" s="155">
        <f t="shared" si="858"/>
        <v>4500</v>
      </c>
      <c r="I890" s="180">
        <f t="shared" si="858"/>
        <v>4500</v>
      </c>
      <c r="J890" s="221">
        <f t="shared" si="858"/>
        <v>0</v>
      </c>
      <c r="K890" s="158"/>
      <c r="L890" s="158"/>
      <c r="M890" s="158"/>
      <c r="N890" s="328">
        <f>O890+P890</f>
        <v>4500</v>
      </c>
      <c r="O890" s="328">
        <v>4500</v>
      </c>
      <c r="P890" s="361"/>
      <c r="Q890" s="361"/>
      <c r="R890" s="361"/>
      <c r="S890" s="361"/>
      <c r="T890" s="361"/>
      <c r="U890" s="361"/>
      <c r="V890" s="361"/>
      <c r="W890" s="328">
        <v>2000</v>
      </c>
      <c r="X890" s="328"/>
      <c r="Y890" s="328">
        <f>W890</f>
        <v>2000</v>
      </c>
      <c r="Z890" s="328"/>
      <c r="AA890" s="328"/>
      <c r="AB890" s="328"/>
      <c r="AC890" s="328">
        <f>I890-Q890-W890</f>
        <v>2500</v>
      </c>
      <c r="AD890" s="328"/>
      <c r="AE890" s="328">
        <f>AC890</f>
        <v>2500</v>
      </c>
      <c r="AF890" s="361"/>
      <c r="AG890" s="361"/>
      <c r="AH890" s="361"/>
      <c r="AI890" s="361">
        <f>I890-W890-AC890-Q890</f>
        <v>0</v>
      </c>
      <c r="AJ890" s="361"/>
      <c r="AK890" s="361"/>
      <c r="AL890" s="361"/>
      <c r="AM890" s="361"/>
      <c r="AN890" s="361"/>
      <c r="AO890" s="361"/>
      <c r="AP890" s="361"/>
      <c r="AQ890" s="361"/>
      <c r="AR890" s="361"/>
      <c r="AS890" s="361"/>
      <c r="AT890" s="361"/>
      <c r="AU890" s="222"/>
      <c r="AV890" s="131">
        <f t="shared" si="864"/>
        <v>0</v>
      </c>
      <c r="AW890" s="222"/>
      <c r="AX890" s="222"/>
      <c r="AY890" s="222"/>
      <c r="AZ890" s="145">
        <f t="shared" si="855"/>
        <v>0</v>
      </c>
      <c r="BA890" s="145">
        <f t="shared" si="856"/>
        <v>0</v>
      </c>
      <c r="BB890" s="131"/>
      <c r="BC890" s="131"/>
    </row>
    <row r="891" spans="1:55" s="132" customFormat="1" ht="15.75">
      <c r="A891" s="406">
        <v>6</v>
      </c>
      <c r="B891" s="268" t="s">
        <v>996</v>
      </c>
      <c r="C891" s="171"/>
      <c r="D891" s="155">
        <v>1500</v>
      </c>
      <c r="E891" s="155">
        <v>1500</v>
      </c>
      <c r="F891" s="158"/>
      <c r="G891" s="158"/>
      <c r="H891" s="155">
        <f t="shared" si="858"/>
        <v>1500</v>
      </c>
      <c r="I891" s="180">
        <f t="shared" si="858"/>
        <v>1500</v>
      </c>
      <c r="J891" s="221">
        <f t="shared" si="858"/>
        <v>0</v>
      </c>
      <c r="K891" s="158"/>
      <c r="L891" s="158"/>
      <c r="M891" s="158"/>
      <c r="N891" s="328">
        <v>1500</v>
      </c>
      <c r="O891" s="328">
        <v>1500</v>
      </c>
      <c r="P891" s="361"/>
      <c r="Q891" s="361"/>
      <c r="R891" s="361"/>
      <c r="S891" s="361"/>
      <c r="T891" s="361"/>
      <c r="U891" s="361"/>
      <c r="V891" s="361"/>
      <c r="W891" s="361"/>
      <c r="X891" s="361"/>
      <c r="Y891" s="361"/>
      <c r="Z891" s="361"/>
      <c r="AA891" s="361"/>
      <c r="AB891" s="361"/>
      <c r="AC891" s="328"/>
      <c r="AD891" s="328"/>
      <c r="AE891" s="328"/>
      <c r="AF891" s="361"/>
      <c r="AG891" s="361"/>
      <c r="AH891" s="361"/>
      <c r="AI891" s="328">
        <f>I891-W891-AC891-Q891</f>
        <v>1500</v>
      </c>
      <c r="AJ891" s="361"/>
      <c r="AK891" s="361">
        <f>AI891</f>
        <v>1500</v>
      </c>
      <c r="AL891" s="361"/>
      <c r="AM891" s="361"/>
      <c r="AN891" s="361"/>
      <c r="AO891" s="361"/>
      <c r="AP891" s="361"/>
      <c r="AQ891" s="361"/>
      <c r="AR891" s="361"/>
      <c r="AS891" s="361"/>
      <c r="AT891" s="361"/>
      <c r="AU891" s="222"/>
      <c r="AV891" s="131">
        <f t="shared" si="864"/>
        <v>0</v>
      </c>
      <c r="AW891" s="222"/>
      <c r="AX891" s="222"/>
      <c r="AY891" s="222"/>
      <c r="AZ891" s="145">
        <f t="shared" si="855"/>
        <v>0</v>
      </c>
      <c r="BA891" s="145">
        <f t="shared" si="856"/>
        <v>0</v>
      </c>
      <c r="BB891" s="131"/>
      <c r="BC891" s="131"/>
    </row>
    <row r="892" spans="1:55" s="132" customFormat="1" ht="15.75">
      <c r="A892" s="170" t="s">
        <v>796</v>
      </c>
      <c r="B892" s="350" t="s">
        <v>616</v>
      </c>
      <c r="C892" s="171"/>
      <c r="D892" s="361">
        <f>SUM(D893:D896)</f>
        <v>13155</v>
      </c>
      <c r="E892" s="361">
        <f>SUM(E893:E896)</f>
        <v>13155</v>
      </c>
      <c r="F892" s="158"/>
      <c r="G892" s="158"/>
      <c r="H892" s="155">
        <f t="shared" si="858"/>
        <v>13155</v>
      </c>
      <c r="I892" s="180">
        <f t="shared" si="858"/>
        <v>13155</v>
      </c>
      <c r="J892" s="221">
        <f t="shared" si="858"/>
        <v>0</v>
      </c>
      <c r="K892" s="158"/>
      <c r="L892" s="158"/>
      <c r="M892" s="158"/>
      <c r="N892" s="361">
        <f>SUM(N893:N896)</f>
        <v>13155</v>
      </c>
      <c r="O892" s="361">
        <f>SUM(O893:O896)</f>
        <v>13155</v>
      </c>
      <c r="P892" s="361">
        <f t="shared" ref="P892:AT892" si="874">SUM(P893:P896)</f>
        <v>0</v>
      </c>
      <c r="Q892" s="361">
        <f t="shared" si="874"/>
        <v>0</v>
      </c>
      <c r="R892" s="361">
        <f t="shared" si="874"/>
        <v>0</v>
      </c>
      <c r="S892" s="361">
        <f t="shared" si="874"/>
        <v>0</v>
      </c>
      <c r="T892" s="361">
        <f t="shared" si="874"/>
        <v>0</v>
      </c>
      <c r="U892" s="361">
        <f t="shared" si="874"/>
        <v>0</v>
      </c>
      <c r="V892" s="361">
        <f t="shared" si="874"/>
        <v>0</v>
      </c>
      <c r="W892" s="361">
        <f t="shared" si="874"/>
        <v>6391</v>
      </c>
      <c r="X892" s="361">
        <f t="shared" si="874"/>
        <v>0</v>
      </c>
      <c r="Y892" s="361">
        <f t="shared" si="874"/>
        <v>6391</v>
      </c>
      <c r="Z892" s="361">
        <f t="shared" si="874"/>
        <v>0</v>
      </c>
      <c r="AA892" s="361">
        <f t="shared" si="874"/>
        <v>0</v>
      </c>
      <c r="AB892" s="361">
        <f t="shared" si="874"/>
        <v>0</v>
      </c>
      <c r="AC892" s="361">
        <f t="shared" si="874"/>
        <v>5464</v>
      </c>
      <c r="AD892" s="361">
        <f t="shared" si="874"/>
        <v>0</v>
      </c>
      <c r="AE892" s="361">
        <f t="shared" si="874"/>
        <v>5464</v>
      </c>
      <c r="AF892" s="361">
        <f t="shared" si="874"/>
        <v>0</v>
      </c>
      <c r="AG892" s="361">
        <f t="shared" si="874"/>
        <v>0</v>
      </c>
      <c r="AH892" s="361">
        <f t="shared" si="874"/>
        <v>0</v>
      </c>
      <c r="AI892" s="361">
        <f t="shared" si="874"/>
        <v>1300</v>
      </c>
      <c r="AJ892" s="361">
        <f t="shared" si="874"/>
        <v>0</v>
      </c>
      <c r="AK892" s="361">
        <f t="shared" si="874"/>
        <v>1300</v>
      </c>
      <c r="AL892" s="361">
        <f t="shared" si="874"/>
        <v>0</v>
      </c>
      <c r="AM892" s="361">
        <f t="shared" si="874"/>
        <v>0</v>
      </c>
      <c r="AN892" s="361">
        <f t="shared" si="874"/>
        <v>0</v>
      </c>
      <c r="AO892" s="361">
        <f t="shared" si="874"/>
        <v>0</v>
      </c>
      <c r="AP892" s="361">
        <f t="shared" si="874"/>
        <v>0</v>
      </c>
      <c r="AQ892" s="361">
        <f t="shared" si="874"/>
        <v>0</v>
      </c>
      <c r="AR892" s="361">
        <f t="shared" si="874"/>
        <v>0</v>
      </c>
      <c r="AS892" s="361">
        <f t="shared" si="874"/>
        <v>0</v>
      </c>
      <c r="AT892" s="361">
        <f t="shared" si="874"/>
        <v>0</v>
      </c>
      <c r="AU892" s="222"/>
      <c r="AV892" s="131">
        <f t="shared" si="864"/>
        <v>0</v>
      </c>
      <c r="AW892" s="222">
        <f>O892-Q892-W892-AC892-AI892</f>
        <v>0</v>
      </c>
      <c r="AX892" s="222"/>
      <c r="AY892" s="222"/>
      <c r="AZ892" s="145">
        <f t="shared" si="855"/>
        <v>0</v>
      </c>
      <c r="BA892" s="145">
        <f t="shared" si="856"/>
        <v>0</v>
      </c>
      <c r="BB892" s="131"/>
      <c r="BC892" s="131"/>
    </row>
    <row r="893" spans="1:55" s="132" customFormat="1" ht="15.75">
      <c r="A893" s="240">
        <v>1</v>
      </c>
      <c r="B893" s="268" t="s">
        <v>997</v>
      </c>
      <c r="C893" s="171"/>
      <c r="D893" s="155">
        <v>1391</v>
      </c>
      <c r="E893" s="155">
        <v>1391</v>
      </c>
      <c r="F893" s="158"/>
      <c r="G893" s="158"/>
      <c r="H893" s="155">
        <f t="shared" si="858"/>
        <v>1391</v>
      </c>
      <c r="I893" s="180">
        <f t="shared" si="858"/>
        <v>1391</v>
      </c>
      <c r="J893" s="221">
        <f t="shared" si="858"/>
        <v>0</v>
      </c>
      <c r="K893" s="158"/>
      <c r="L893" s="158"/>
      <c r="M893" s="158"/>
      <c r="N893" s="328">
        <v>1391</v>
      </c>
      <c r="O893" s="328">
        <v>1391</v>
      </c>
      <c r="P893" s="361"/>
      <c r="Q893" s="328"/>
      <c r="R893" s="328"/>
      <c r="S893" s="328">
        <f>Q893</f>
        <v>0</v>
      </c>
      <c r="T893" s="361"/>
      <c r="U893" s="361"/>
      <c r="V893" s="361"/>
      <c r="W893" s="328">
        <f>O893-Q893</f>
        <v>1391</v>
      </c>
      <c r="X893" s="328"/>
      <c r="Y893" s="328">
        <f>W893</f>
        <v>1391</v>
      </c>
      <c r="Z893" s="361"/>
      <c r="AA893" s="361"/>
      <c r="AB893" s="361"/>
      <c r="AC893" s="328">
        <f>I893-Q893-W893</f>
        <v>0</v>
      </c>
      <c r="AD893" s="328"/>
      <c r="AE893" s="328">
        <f>AC893</f>
        <v>0</v>
      </c>
      <c r="AF893" s="361"/>
      <c r="AG893" s="361"/>
      <c r="AH893" s="361"/>
      <c r="AI893" s="361">
        <f>I893-W893-AC893-Q893</f>
        <v>0</v>
      </c>
      <c r="AJ893" s="361"/>
      <c r="AK893" s="361">
        <f>AI893</f>
        <v>0</v>
      </c>
      <c r="AL893" s="361"/>
      <c r="AM893" s="361"/>
      <c r="AN893" s="361"/>
      <c r="AO893" s="361"/>
      <c r="AP893" s="361"/>
      <c r="AQ893" s="361"/>
      <c r="AR893" s="361"/>
      <c r="AS893" s="361"/>
      <c r="AT893" s="361"/>
      <c r="AU893" s="222"/>
      <c r="AV893" s="131">
        <f t="shared" si="864"/>
        <v>0</v>
      </c>
      <c r="AW893" s="222"/>
      <c r="AX893" s="222"/>
      <c r="AY893" s="222">
        <f>O894-536</f>
        <v>5464</v>
      </c>
      <c r="AZ893" s="145">
        <f t="shared" si="855"/>
        <v>0</v>
      </c>
      <c r="BA893" s="145">
        <f t="shared" si="856"/>
        <v>0</v>
      </c>
      <c r="BB893" s="131"/>
      <c r="BC893" s="131"/>
    </row>
    <row r="894" spans="1:55" s="132" customFormat="1" ht="15.75">
      <c r="A894" s="151">
        <v>2</v>
      </c>
      <c r="B894" s="166" t="s">
        <v>998</v>
      </c>
      <c r="C894" s="155"/>
      <c r="D894" s="155">
        <v>6000</v>
      </c>
      <c r="E894" s="155">
        <v>6000</v>
      </c>
      <c r="F894" s="166"/>
      <c r="G894" s="166"/>
      <c r="H894" s="155">
        <f t="shared" si="858"/>
        <v>6000</v>
      </c>
      <c r="I894" s="180">
        <f t="shared" si="858"/>
        <v>6000</v>
      </c>
      <c r="J894" s="221">
        <f t="shared" si="858"/>
        <v>0</v>
      </c>
      <c r="K894" s="166"/>
      <c r="L894" s="166"/>
      <c r="M894" s="166"/>
      <c r="N894" s="328">
        <f>O894+P894</f>
        <v>6000</v>
      </c>
      <c r="O894" s="328">
        <v>6000</v>
      </c>
      <c r="P894" s="408"/>
      <c r="Q894" s="408"/>
      <c r="R894" s="408"/>
      <c r="S894" s="328">
        <f>Q894</f>
        <v>0</v>
      </c>
      <c r="T894" s="408"/>
      <c r="U894" s="408"/>
      <c r="V894" s="408"/>
      <c r="W894" s="408">
        <v>3000</v>
      </c>
      <c r="X894" s="408"/>
      <c r="Y894" s="328">
        <f t="shared" ref="Y894:Y895" si="875">W894</f>
        <v>3000</v>
      </c>
      <c r="Z894" s="408"/>
      <c r="AA894" s="408"/>
      <c r="AB894" s="408"/>
      <c r="AC894" s="328">
        <f>I894-Q894-W894</f>
        <v>3000</v>
      </c>
      <c r="AD894" s="328"/>
      <c r="AE894" s="328">
        <f>AC894</f>
        <v>3000</v>
      </c>
      <c r="AF894" s="408"/>
      <c r="AG894" s="408"/>
      <c r="AH894" s="408"/>
      <c r="AI894" s="361">
        <f>I894-W894-AC894-Q894</f>
        <v>0</v>
      </c>
      <c r="AJ894" s="361"/>
      <c r="AK894" s="361">
        <f t="shared" ref="AK894:AK896" si="876">AI894</f>
        <v>0</v>
      </c>
      <c r="AL894" s="409"/>
      <c r="AM894" s="409"/>
      <c r="AN894" s="409"/>
      <c r="AO894" s="409"/>
      <c r="AP894" s="409"/>
      <c r="AQ894" s="409"/>
      <c r="AR894" s="409"/>
      <c r="AS894" s="409"/>
      <c r="AT894" s="409"/>
      <c r="AU894" s="410"/>
      <c r="AV894" s="131">
        <f t="shared" si="864"/>
        <v>0</v>
      </c>
      <c r="AW894" s="222"/>
      <c r="AX894" s="222"/>
      <c r="AY894" s="222"/>
      <c r="AZ894" s="145">
        <f t="shared" si="855"/>
        <v>0</v>
      </c>
      <c r="BA894" s="145">
        <f t="shared" si="856"/>
        <v>0</v>
      </c>
      <c r="BB894" s="131"/>
      <c r="BC894" s="131"/>
    </row>
    <row r="895" spans="1:55" s="132" customFormat="1" ht="31.5">
      <c r="A895" s="240" t="s">
        <v>49</v>
      </c>
      <c r="B895" s="166" t="s">
        <v>999</v>
      </c>
      <c r="C895" s="155"/>
      <c r="D895" s="155">
        <v>4464</v>
      </c>
      <c r="E895" s="155">
        <v>4464</v>
      </c>
      <c r="F895" s="166"/>
      <c r="G895" s="166"/>
      <c r="H895" s="155">
        <f t="shared" si="858"/>
        <v>4464</v>
      </c>
      <c r="I895" s="180">
        <f t="shared" si="858"/>
        <v>4464</v>
      </c>
      <c r="J895" s="221">
        <f t="shared" si="858"/>
        <v>0</v>
      </c>
      <c r="K895" s="166"/>
      <c r="L895" s="166"/>
      <c r="M895" s="166"/>
      <c r="N895" s="328">
        <f>O895+P895</f>
        <v>4464</v>
      </c>
      <c r="O895" s="328">
        <f>4900-436</f>
        <v>4464</v>
      </c>
      <c r="P895" s="408"/>
      <c r="Q895" s="408"/>
      <c r="R895" s="408"/>
      <c r="S895" s="408"/>
      <c r="T895" s="408"/>
      <c r="U895" s="408"/>
      <c r="V895" s="408"/>
      <c r="W895" s="408">
        <v>2000</v>
      </c>
      <c r="X895" s="408"/>
      <c r="Y895" s="328">
        <f t="shared" si="875"/>
        <v>2000</v>
      </c>
      <c r="Z895" s="408"/>
      <c r="AA895" s="408"/>
      <c r="AB895" s="408"/>
      <c r="AC895" s="328">
        <f>I895-Q895-W895</f>
        <v>2464</v>
      </c>
      <c r="AD895" s="328"/>
      <c r="AE895" s="328">
        <f t="shared" ref="AE895" si="877">AC895</f>
        <v>2464</v>
      </c>
      <c r="AF895" s="408"/>
      <c r="AG895" s="408"/>
      <c r="AH895" s="408"/>
      <c r="AI895" s="361">
        <f>I895-W895-AC895-Q895</f>
        <v>0</v>
      </c>
      <c r="AJ895" s="361"/>
      <c r="AK895" s="361">
        <f t="shared" si="876"/>
        <v>0</v>
      </c>
      <c r="AL895" s="409"/>
      <c r="AM895" s="409"/>
      <c r="AN895" s="409"/>
      <c r="AO895" s="409"/>
      <c r="AP895" s="409"/>
      <c r="AQ895" s="409"/>
      <c r="AR895" s="409"/>
      <c r="AS895" s="409"/>
      <c r="AT895" s="409"/>
      <c r="AU895" s="681"/>
      <c r="AV895" s="131">
        <f t="shared" si="864"/>
        <v>0</v>
      </c>
      <c r="AW895" s="222"/>
      <c r="AX895" s="222"/>
      <c r="AY895" s="222"/>
      <c r="AZ895" s="145">
        <f t="shared" si="855"/>
        <v>0</v>
      </c>
      <c r="BA895" s="145">
        <f t="shared" si="856"/>
        <v>0</v>
      </c>
      <c r="BB895" s="131"/>
      <c r="BC895" s="131"/>
    </row>
    <row r="896" spans="1:55" s="132" customFormat="1" ht="15.75">
      <c r="A896" s="151">
        <v>4</v>
      </c>
      <c r="B896" s="166" t="s">
        <v>1000</v>
      </c>
      <c r="C896" s="155"/>
      <c r="D896" s="155">
        <v>1300</v>
      </c>
      <c r="E896" s="155">
        <v>1300</v>
      </c>
      <c r="F896" s="166"/>
      <c r="G896" s="166"/>
      <c r="H896" s="155">
        <f t="shared" si="858"/>
        <v>1300</v>
      </c>
      <c r="I896" s="180">
        <f t="shared" si="858"/>
        <v>1300</v>
      </c>
      <c r="J896" s="221">
        <f t="shared" si="858"/>
        <v>0</v>
      </c>
      <c r="K896" s="166"/>
      <c r="L896" s="166"/>
      <c r="M896" s="166"/>
      <c r="N896" s="328">
        <f>O896+P896</f>
        <v>1300</v>
      </c>
      <c r="O896" s="328">
        <v>1300</v>
      </c>
      <c r="P896" s="408"/>
      <c r="Q896" s="408"/>
      <c r="R896" s="408"/>
      <c r="S896" s="408"/>
      <c r="T896" s="408"/>
      <c r="U896" s="408"/>
      <c r="V896" s="408"/>
      <c r="W896" s="408"/>
      <c r="X896" s="408"/>
      <c r="Y896" s="408"/>
      <c r="Z896" s="408"/>
      <c r="AA896" s="408"/>
      <c r="AB896" s="408"/>
      <c r="AC896" s="236"/>
      <c r="AD896" s="236"/>
      <c r="AE896" s="236"/>
      <c r="AF896" s="408"/>
      <c r="AG896" s="408"/>
      <c r="AH896" s="408"/>
      <c r="AI896" s="328">
        <f t="shared" ref="AI896" si="878">I896-W896-AC896-Q896</f>
        <v>1300</v>
      </c>
      <c r="AJ896" s="328"/>
      <c r="AK896" s="328">
        <f t="shared" si="876"/>
        <v>1300</v>
      </c>
      <c r="AL896" s="409"/>
      <c r="AM896" s="409"/>
      <c r="AN896" s="409"/>
      <c r="AO896" s="409"/>
      <c r="AP896" s="409"/>
      <c r="AQ896" s="409"/>
      <c r="AR896" s="409"/>
      <c r="AS896" s="409"/>
      <c r="AT896" s="409"/>
      <c r="AU896" s="681"/>
      <c r="AV896" s="131">
        <f t="shared" si="864"/>
        <v>0</v>
      </c>
      <c r="AW896" s="222"/>
      <c r="AX896" s="222"/>
      <c r="AY896" s="222"/>
      <c r="AZ896" s="145">
        <f t="shared" si="855"/>
        <v>0</v>
      </c>
      <c r="BA896" s="145">
        <f t="shared" si="856"/>
        <v>0</v>
      </c>
      <c r="BB896" s="131"/>
      <c r="BC896" s="131"/>
    </row>
    <row r="897" spans="1:55" s="132" customFormat="1" ht="15.75">
      <c r="A897" s="265" t="s">
        <v>615</v>
      </c>
      <c r="B897" s="266" t="s">
        <v>726</v>
      </c>
      <c r="C897" s="267"/>
      <c r="D897" s="163">
        <v>10389</v>
      </c>
      <c r="E897" s="163">
        <v>10389</v>
      </c>
      <c r="F897" s="266"/>
      <c r="G897" s="266"/>
      <c r="H897" s="171">
        <f t="shared" si="858"/>
        <v>10389</v>
      </c>
      <c r="I897" s="179">
        <f t="shared" si="858"/>
        <v>10389</v>
      </c>
      <c r="J897" s="221">
        <f t="shared" si="858"/>
        <v>0</v>
      </c>
      <c r="K897" s="266"/>
      <c r="L897" s="266"/>
      <c r="M897" s="266"/>
      <c r="N897" s="199">
        <v>10389</v>
      </c>
      <c r="O897" s="199">
        <v>10389</v>
      </c>
      <c r="P897" s="236"/>
      <c r="Q897" s="236"/>
      <c r="R897" s="236"/>
      <c r="S897" s="236"/>
      <c r="T897" s="236"/>
      <c r="U897" s="236"/>
      <c r="V897" s="236"/>
      <c r="W897" s="221">
        <v>3000</v>
      </c>
      <c r="X897" s="221"/>
      <c r="Y897" s="221">
        <f>W897</f>
        <v>3000</v>
      </c>
      <c r="Z897" s="221"/>
      <c r="AA897" s="221"/>
      <c r="AB897" s="221"/>
      <c r="AC897" s="221">
        <v>3500</v>
      </c>
      <c r="AD897" s="221"/>
      <c r="AE897" s="221">
        <f>AC897</f>
        <v>3500</v>
      </c>
      <c r="AF897" s="221"/>
      <c r="AG897" s="221"/>
      <c r="AH897" s="221"/>
      <c r="AI897" s="361">
        <f>I897-W897-AC897-Q897</f>
        <v>3889</v>
      </c>
      <c r="AJ897" s="361"/>
      <c r="AK897" s="361">
        <f>AI897</f>
        <v>3889</v>
      </c>
      <c r="AL897" s="236"/>
      <c r="AM897" s="236"/>
      <c r="AN897" s="236"/>
      <c r="AO897" s="236"/>
      <c r="AP897" s="236"/>
      <c r="AQ897" s="236"/>
      <c r="AR897" s="236"/>
      <c r="AS897" s="236"/>
      <c r="AT897" s="236"/>
      <c r="AU897" s="222"/>
      <c r="AV897" s="131">
        <f t="shared" si="864"/>
        <v>0</v>
      </c>
      <c r="AW897" s="222"/>
      <c r="AX897" s="222"/>
      <c r="AY897" s="222"/>
      <c r="AZ897" s="145">
        <f t="shared" si="855"/>
        <v>0</v>
      </c>
      <c r="BA897" s="145">
        <f t="shared" si="856"/>
        <v>0</v>
      </c>
      <c r="BB897" s="131"/>
      <c r="BC897" s="131"/>
    </row>
    <row r="898" spans="1:55" s="257" customFormat="1" ht="31.5">
      <c r="A898" s="250" t="s">
        <v>22</v>
      </c>
      <c r="B898" s="251" t="s">
        <v>727</v>
      </c>
      <c r="C898" s="252"/>
      <c r="D898" s="253">
        <v>0</v>
      </c>
      <c r="E898" s="253">
        <v>0</v>
      </c>
      <c r="F898" s="251"/>
      <c r="G898" s="251"/>
      <c r="H898" s="252">
        <f>K898+N898</f>
        <v>0</v>
      </c>
      <c r="I898" s="254">
        <f t="shared" si="858"/>
        <v>0</v>
      </c>
      <c r="J898" s="250">
        <f t="shared" si="858"/>
        <v>0</v>
      </c>
      <c r="K898" s="253"/>
      <c r="L898" s="253"/>
      <c r="M898" s="253"/>
      <c r="N898" s="253">
        <f>N899+N900</f>
        <v>0</v>
      </c>
      <c r="O898" s="253">
        <f>O899+O900</f>
        <v>0</v>
      </c>
      <c r="P898" s="253">
        <v>0</v>
      </c>
      <c r="Q898" s="253">
        <v>0</v>
      </c>
      <c r="R898" s="253"/>
      <c r="S898" s="253"/>
      <c r="T898" s="253"/>
      <c r="U898" s="253"/>
      <c r="V898" s="253"/>
      <c r="W898" s="253"/>
      <c r="X898" s="253"/>
      <c r="Y898" s="253"/>
      <c r="Z898" s="253"/>
      <c r="AA898" s="253"/>
      <c r="AB898" s="253"/>
      <c r="AC898" s="253">
        <f>O898-Q898-W898</f>
        <v>0</v>
      </c>
      <c r="AD898" s="253"/>
      <c r="AE898" s="253"/>
      <c r="AF898" s="253"/>
      <c r="AG898" s="253"/>
      <c r="AH898" s="253"/>
      <c r="AI898" s="253">
        <f>O898-W898-AC898</f>
        <v>0</v>
      </c>
      <c r="AJ898" s="253"/>
      <c r="AK898" s="253"/>
      <c r="AL898" s="253"/>
      <c r="AM898" s="253"/>
      <c r="AN898" s="253"/>
      <c r="AO898" s="253"/>
      <c r="AP898" s="253"/>
      <c r="AQ898" s="253"/>
      <c r="AR898" s="253"/>
      <c r="AS898" s="253"/>
      <c r="AT898" s="253"/>
      <c r="AU898" s="255"/>
      <c r="AV898" s="256">
        <f t="shared" si="864"/>
        <v>0</v>
      </c>
      <c r="AW898" s="255"/>
      <c r="AX898" s="255"/>
      <c r="AY898" s="255"/>
      <c r="AZ898" s="145">
        <f t="shared" si="855"/>
        <v>0</v>
      </c>
      <c r="BA898" s="145">
        <f t="shared" si="856"/>
        <v>0</v>
      </c>
      <c r="BB898" s="256"/>
      <c r="BC898" s="256"/>
    </row>
    <row r="899" spans="1:55" s="132" customFormat="1" ht="15.75">
      <c r="A899" s="170" t="s">
        <v>779</v>
      </c>
      <c r="B899" s="158" t="s">
        <v>780</v>
      </c>
      <c r="C899" s="171"/>
      <c r="D899" s="171">
        <v>0</v>
      </c>
      <c r="E899" s="171">
        <v>0</v>
      </c>
      <c r="F899" s="158"/>
      <c r="G899" s="158"/>
      <c r="H899" s="155">
        <f t="shared" si="858"/>
        <v>0</v>
      </c>
      <c r="I899" s="180">
        <f t="shared" si="858"/>
        <v>0</v>
      </c>
      <c r="J899" s="221">
        <f t="shared" si="858"/>
        <v>0</v>
      </c>
      <c r="K899" s="158"/>
      <c r="L899" s="158"/>
      <c r="M899" s="158"/>
      <c r="N899" s="199"/>
      <c r="O899" s="199"/>
      <c r="P899" s="199"/>
      <c r="Q899" s="199"/>
      <c r="R899" s="199"/>
      <c r="S899" s="199"/>
      <c r="T899" s="199"/>
      <c r="U899" s="199"/>
      <c r="V899" s="199"/>
      <c r="W899" s="199"/>
      <c r="X899" s="199"/>
      <c r="Y899" s="199"/>
      <c r="Z899" s="199"/>
      <c r="AA899" s="199"/>
      <c r="AB899" s="199"/>
      <c r="AC899" s="236">
        <f>O899-Q899-W899</f>
        <v>0</v>
      </c>
      <c r="AD899" s="236"/>
      <c r="AE899" s="236"/>
      <c r="AF899" s="199"/>
      <c r="AG899" s="199"/>
      <c r="AH899" s="199"/>
      <c r="AI899" s="236">
        <f>O899-W899-AC899</f>
        <v>0</v>
      </c>
      <c r="AJ899" s="236"/>
      <c r="AK899" s="236"/>
      <c r="AL899" s="199"/>
      <c r="AM899" s="199"/>
      <c r="AN899" s="199"/>
      <c r="AO899" s="199"/>
      <c r="AP899" s="199"/>
      <c r="AQ899" s="199"/>
      <c r="AR899" s="199"/>
      <c r="AS899" s="199"/>
      <c r="AT899" s="199"/>
      <c r="AU899" s="222"/>
      <c r="AV899" s="131">
        <f t="shared" si="864"/>
        <v>0</v>
      </c>
      <c r="AW899" s="222"/>
      <c r="AX899" s="222"/>
      <c r="AY899" s="222"/>
      <c r="AZ899" s="145">
        <f t="shared" si="855"/>
        <v>0</v>
      </c>
      <c r="BA899" s="145">
        <f t="shared" si="856"/>
        <v>0</v>
      </c>
      <c r="BB899" s="131"/>
      <c r="BC899" s="131"/>
    </row>
    <row r="900" spans="1:55" s="132" customFormat="1" ht="31.5">
      <c r="A900" s="170" t="s">
        <v>781</v>
      </c>
      <c r="B900" s="158" t="s">
        <v>782</v>
      </c>
      <c r="C900" s="171"/>
      <c r="D900" s="171">
        <v>0</v>
      </c>
      <c r="E900" s="171">
        <v>0</v>
      </c>
      <c r="F900" s="158"/>
      <c r="G900" s="158"/>
      <c r="H900" s="155">
        <f t="shared" si="858"/>
        <v>0</v>
      </c>
      <c r="I900" s="180">
        <f t="shared" si="858"/>
        <v>0</v>
      </c>
      <c r="J900" s="221">
        <f t="shared" si="858"/>
        <v>0</v>
      </c>
      <c r="K900" s="158"/>
      <c r="L900" s="158"/>
      <c r="M900" s="158"/>
      <c r="N900" s="361"/>
      <c r="O900" s="361"/>
      <c r="P900" s="361"/>
      <c r="Q900" s="361"/>
      <c r="R900" s="361"/>
      <c r="S900" s="361"/>
      <c r="T900" s="361"/>
      <c r="U900" s="361"/>
      <c r="V900" s="361"/>
      <c r="W900" s="361"/>
      <c r="X900" s="361"/>
      <c r="Y900" s="361"/>
      <c r="Z900" s="361"/>
      <c r="AA900" s="361"/>
      <c r="AB900" s="361"/>
      <c r="AC900" s="236"/>
      <c r="AD900" s="236"/>
      <c r="AE900" s="236"/>
      <c r="AF900" s="361"/>
      <c r="AG900" s="361"/>
      <c r="AH900" s="361"/>
      <c r="AI900" s="236"/>
      <c r="AJ900" s="236"/>
      <c r="AK900" s="236"/>
      <c r="AL900" s="361"/>
      <c r="AM900" s="361"/>
      <c r="AN900" s="361"/>
      <c r="AO900" s="361"/>
      <c r="AP900" s="361"/>
      <c r="AQ900" s="361"/>
      <c r="AR900" s="361"/>
      <c r="AS900" s="361"/>
      <c r="AT900" s="361"/>
      <c r="AU900" s="222"/>
      <c r="AV900" s="131">
        <f t="shared" si="864"/>
        <v>0</v>
      </c>
      <c r="AW900" s="222"/>
      <c r="AX900" s="222"/>
      <c r="AY900" s="222"/>
      <c r="AZ900" s="145">
        <f t="shared" si="855"/>
        <v>0</v>
      </c>
      <c r="BA900" s="145">
        <f t="shared" si="856"/>
        <v>0</v>
      </c>
      <c r="BB900" s="131"/>
      <c r="BC900" s="131"/>
    </row>
    <row r="901" spans="1:55" s="257" customFormat="1" ht="63">
      <c r="A901" s="250" t="s">
        <v>39</v>
      </c>
      <c r="B901" s="251" t="s">
        <v>679</v>
      </c>
      <c r="C901" s="252"/>
      <c r="D901" s="253">
        <f>D902+D965+D976+D977</f>
        <v>144400</v>
      </c>
      <c r="E901" s="253">
        <f>E902+E965+E976+E977</f>
        <v>128645.6</v>
      </c>
      <c r="F901" s="251"/>
      <c r="G901" s="251"/>
      <c r="H901" s="252">
        <f>K901+N901</f>
        <v>128645.9</v>
      </c>
      <c r="I901" s="254">
        <f t="shared" si="858"/>
        <v>128645.9</v>
      </c>
      <c r="J901" s="250">
        <f t="shared" si="858"/>
        <v>0</v>
      </c>
      <c r="K901" s="253">
        <f t="shared" ref="K901:AT901" si="879">K902+K965+K976+K977</f>
        <v>26594.400000000001</v>
      </c>
      <c r="L901" s="253">
        <f t="shared" si="879"/>
        <v>26594.400000000001</v>
      </c>
      <c r="M901" s="253">
        <f t="shared" si="879"/>
        <v>0</v>
      </c>
      <c r="N901" s="253">
        <f t="shared" si="879"/>
        <v>102051.5</v>
      </c>
      <c r="O901" s="253">
        <f t="shared" si="879"/>
        <v>102051.5</v>
      </c>
      <c r="P901" s="253">
        <f t="shared" si="879"/>
        <v>0</v>
      </c>
      <c r="Q901" s="253">
        <f>Q902+Q965+Q976+Q977</f>
        <v>18616.080000000002</v>
      </c>
      <c r="R901" s="253">
        <f t="shared" si="879"/>
        <v>18616.080000000002</v>
      </c>
      <c r="S901" s="253">
        <f t="shared" si="879"/>
        <v>0</v>
      </c>
      <c r="T901" s="253">
        <f t="shared" si="879"/>
        <v>0</v>
      </c>
      <c r="U901" s="253">
        <f t="shared" si="879"/>
        <v>0</v>
      </c>
      <c r="V901" s="253">
        <f t="shared" si="879"/>
        <v>0</v>
      </c>
      <c r="W901" s="253">
        <f t="shared" si="879"/>
        <v>44078.32</v>
      </c>
      <c r="X901" s="253">
        <f t="shared" si="879"/>
        <v>7978.3200000000015</v>
      </c>
      <c r="Y901" s="253">
        <f t="shared" si="879"/>
        <v>36100</v>
      </c>
      <c r="Z901" s="253">
        <f t="shared" si="879"/>
        <v>0</v>
      </c>
      <c r="AA901" s="253">
        <f t="shared" si="879"/>
        <v>0</v>
      </c>
      <c r="AB901" s="253">
        <f t="shared" si="879"/>
        <v>0</v>
      </c>
      <c r="AC901" s="253">
        <f t="shared" si="879"/>
        <v>21151.200000000001</v>
      </c>
      <c r="AD901" s="253">
        <f t="shared" si="879"/>
        <v>0</v>
      </c>
      <c r="AE901" s="253">
        <f t="shared" si="879"/>
        <v>21151.200000000001</v>
      </c>
      <c r="AF901" s="253">
        <f t="shared" si="879"/>
        <v>0</v>
      </c>
      <c r="AG901" s="253">
        <f t="shared" si="879"/>
        <v>0</v>
      </c>
      <c r="AH901" s="253">
        <f t="shared" si="879"/>
        <v>0</v>
      </c>
      <c r="AI901" s="253">
        <f t="shared" si="879"/>
        <v>44800.3</v>
      </c>
      <c r="AJ901" s="253">
        <f t="shared" si="879"/>
        <v>0</v>
      </c>
      <c r="AK901" s="253">
        <f t="shared" si="879"/>
        <v>44800.3</v>
      </c>
      <c r="AL901" s="253">
        <f t="shared" si="879"/>
        <v>0</v>
      </c>
      <c r="AM901" s="253">
        <f t="shared" si="879"/>
        <v>0</v>
      </c>
      <c r="AN901" s="253">
        <f t="shared" si="879"/>
        <v>0</v>
      </c>
      <c r="AO901" s="253">
        <f t="shared" si="879"/>
        <v>0</v>
      </c>
      <c r="AP901" s="253">
        <f t="shared" si="879"/>
        <v>0</v>
      </c>
      <c r="AQ901" s="253">
        <f t="shared" si="879"/>
        <v>0</v>
      </c>
      <c r="AR901" s="253">
        <f t="shared" si="879"/>
        <v>0</v>
      </c>
      <c r="AS901" s="253">
        <f t="shared" si="879"/>
        <v>0</v>
      </c>
      <c r="AT901" s="253">
        <f t="shared" si="879"/>
        <v>0</v>
      </c>
      <c r="AU901" s="255"/>
      <c r="AV901" s="256">
        <f>I901-129882</f>
        <v>-1236.1000000000058</v>
      </c>
      <c r="AW901" s="255"/>
      <c r="AX901" s="255">
        <v>127254</v>
      </c>
      <c r="AY901" s="255"/>
      <c r="AZ901" s="145">
        <f t="shared" si="855"/>
        <v>0</v>
      </c>
      <c r="BA901" s="145">
        <v>128645</v>
      </c>
      <c r="BB901" s="256"/>
      <c r="BC901" s="256"/>
    </row>
    <row r="902" spans="1:55" s="161" customFormat="1" ht="15.75">
      <c r="A902" s="170" t="s">
        <v>728</v>
      </c>
      <c r="B902" s="158" t="s">
        <v>729</v>
      </c>
      <c r="C902" s="171"/>
      <c r="D902" s="361">
        <f>D903+D954</f>
        <v>75400</v>
      </c>
      <c r="E902" s="361">
        <f>E903+E954</f>
        <v>73400</v>
      </c>
      <c r="F902" s="158"/>
      <c r="G902" s="158"/>
      <c r="H902" s="171">
        <f t="shared" si="858"/>
        <v>73400.3</v>
      </c>
      <c r="I902" s="179">
        <f t="shared" si="858"/>
        <v>73400.3</v>
      </c>
      <c r="J902" s="221">
        <f t="shared" si="858"/>
        <v>0</v>
      </c>
      <c r="K902" s="361">
        <f t="shared" ref="K902:AT902" si="880">K903+K954</f>
        <v>0</v>
      </c>
      <c r="L902" s="361">
        <f t="shared" si="880"/>
        <v>0</v>
      </c>
      <c r="M902" s="361">
        <f t="shared" si="880"/>
        <v>0</v>
      </c>
      <c r="N902" s="361">
        <f t="shared" si="880"/>
        <v>73400.3</v>
      </c>
      <c r="O902" s="361">
        <f t="shared" si="880"/>
        <v>73400.3</v>
      </c>
      <c r="P902" s="361">
        <f t="shared" si="880"/>
        <v>0</v>
      </c>
      <c r="Q902" s="361">
        <f t="shared" si="880"/>
        <v>0</v>
      </c>
      <c r="R902" s="361">
        <f t="shared" si="880"/>
        <v>0</v>
      </c>
      <c r="S902" s="361">
        <f t="shared" si="880"/>
        <v>0</v>
      </c>
      <c r="T902" s="361">
        <f t="shared" si="880"/>
        <v>0</v>
      </c>
      <c r="U902" s="361">
        <f t="shared" si="880"/>
        <v>0</v>
      </c>
      <c r="V902" s="361">
        <f t="shared" si="880"/>
        <v>0</v>
      </c>
      <c r="W902" s="361">
        <f t="shared" si="880"/>
        <v>21600</v>
      </c>
      <c r="X902" s="361">
        <f t="shared" si="880"/>
        <v>0</v>
      </c>
      <c r="Y902" s="361">
        <f t="shared" si="880"/>
        <v>21600</v>
      </c>
      <c r="Z902" s="361">
        <f t="shared" si="880"/>
        <v>0</v>
      </c>
      <c r="AA902" s="361">
        <f t="shared" si="880"/>
        <v>0</v>
      </c>
      <c r="AB902" s="361">
        <f t="shared" si="880"/>
        <v>0</v>
      </c>
      <c r="AC902" s="361">
        <f t="shared" si="880"/>
        <v>7000</v>
      </c>
      <c r="AD902" s="361">
        <f t="shared" si="880"/>
        <v>0</v>
      </c>
      <c r="AE902" s="361">
        <f t="shared" si="880"/>
        <v>7000</v>
      </c>
      <c r="AF902" s="361">
        <f t="shared" si="880"/>
        <v>0</v>
      </c>
      <c r="AG902" s="361">
        <f t="shared" si="880"/>
        <v>0</v>
      </c>
      <c r="AH902" s="361">
        <f t="shared" si="880"/>
        <v>0</v>
      </c>
      <c r="AI902" s="361">
        <f t="shared" si="880"/>
        <v>44800.3</v>
      </c>
      <c r="AJ902" s="361">
        <f t="shared" si="880"/>
        <v>0</v>
      </c>
      <c r="AK902" s="361">
        <f t="shared" si="880"/>
        <v>44800.3</v>
      </c>
      <c r="AL902" s="361">
        <f t="shared" si="880"/>
        <v>0</v>
      </c>
      <c r="AM902" s="361">
        <f t="shared" si="880"/>
        <v>0</v>
      </c>
      <c r="AN902" s="361">
        <f t="shared" si="880"/>
        <v>0</v>
      </c>
      <c r="AO902" s="361">
        <f t="shared" si="880"/>
        <v>0</v>
      </c>
      <c r="AP902" s="361">
        <f t="shared" si="880"/>
        <v>0</v>
      </c>
      <c r="AQ902" s="361">
        <f t="shared" si="880"/>
        <v>0</v>
      </c>
      <c r="AR902" s="361">
        <f t="shared" si="880"/>
        <v>0</v>
      </c>
      <c r="AS902" s="361">
        <f t="shared" si="880"/>
        <v>0</v>
      </c>
      <c r="AT902" s="361">
        <f t="shared" si="880"/>
        <v>0</v>
      </c>
      <c r="AU902" s="297"/>
      <c r="AV902" s="160">
        <f t="shared" ref="AV902:AV965" si="881">I902-L902-O902</f>
        <v>0</v>
      </c>
      <c r="AW902" s="297">
        <v>130972</v>
      </c>
      <c r="AX902" s="297">
        <v>128268</v>
      </c>
      <c r="AY902" s="297">
        <v>131096</v>
      </c>
      <c r="AZ902" s="145">
        <f t="shared" si="855"/>
        <v>0</v>
      </c>
      <c r="BA902" s="145">
        <f>I901-BA901</f>
        <v>0.89999999999417923</v>
      </c>
      <c r="BB902" s="160"/>
      <c r="BC902" s="160"/>
    </row>
    <row r="903" spans="1:55" s="161" customFormat="1" ht="15.75">
      <c r="A903" s="170" t="s">
        <v>869</v>
      </c>
      <c r="B903" s="158" t="s">
        <v>730</v>
      </c>
      <c r="C903" s="171"/>
      <c r="D903" s="361">
        <f>D904+D953</f>
        <v>73200</v>
      </c>
      <c r="E903" s="361">
        <f>E904+E953</f>
        <v>71200</v>
      </c>
      <c r="F903" s="158"/>
      <c r="G903" s="158"/>
      <c r="H903" s="171">
        <f t="shared" si="858"/>
        <v>71200.3</v>
      </c>
      <c r="I903" s="179">
        <f t="shared" si="858"/>
        <v>71200.3</v>
      </c>
      <c r="J903" s="221">
        <f t="shared" si="858"/>
        <v>0</v>
      </c>
      <c r="K903" s="361">
        <f t="shared" ref="K903:AT903" si="882">K904+K953</f>
        <v>0</v>
      </c>
      <c r="L903" s="361">
        <f t="shared" si="882"/>
        <v>0</v>
      </c>
      <c r="M903" s="361">
        <f t="shared" si="882"/>
        <v>0</v>
      </c>
      <c r="N903" s="361">
        <f t="shared" si="882"/>
        <v>71200.3</v>
      </c>
      <c r="O903" s="361">
        <f t="shared" si="882"/>
        <v>71200.3</v>
      </c>
      <c r="P903" s="361">
        <f t="shared" si="882"/>
        <v>0</v>
      </c>
      <c r="Q903" s="361">
        <f t="shared" si="882"/>
        <v>0</v>
      </c>
      <c r="R903" s="361">
        <f t="shared" si="882"/>
        <v>0</v>
      </c>
      <c r="S903" s="361">
        <f t="shared" si="882"/>
        <v>0</v>
      </c>
      <c r="T903" s="361">
        <f t="shared" si="882"/>
        <v>0</v>
      </c>
      <c r="U903" s="361">
        <f t="shared" si="882"/>
        <v>0</v>
      </c>
      <c r="V903" s="361">
        <f t="shared" si="882"/>
        <v>0</v>
      </c>
      <c r="W903" s="361">
        <f t="shared" si="882"/>
        <v>21600</v>
      </c>
      <c r="X903" s="361">
        <f t="shared" si="882"/>
        <v>0</v>
      </c>
      <c r="Y903" s="361">
        <f t="shared" si="882"/>
        <v>21600</v>
      </c>
      <c r="Z903" s="361">
        <f t="shared" si="882"/>
        <v>0</v>
      </c>
      <c r="AA903" s="361">
        <f t="shared" si="882"/>
        <v>0</v>
      </c>
      <c r="AB903" s="361">
        <f t="shared" si="882"/>
        <v>0</v>
      </c>
      <c r="AC903" s="361">
        <f t="shared" si="882"/>
        <v>7000</v>
      </c>
      <c r="AD903" s="361">
        <f t="shared" si="882"/>
        <v>0</v>
      </c>
      <c r="AE903" s="361">
        <f t="shared" si="882"/>
        <v>7000</v>
      </c>
      <c r="AF903" s="361">
        <f t="shared" si="882"/>
        <v>0</v>
      </c>
      <c r="AG903" s="361">
        <f t="shared" si="882"/>
        <v>0</v>
      </c>
      <c r="AH903" s="361">
        <f t="shared" si="882"/>
        <v>0</v>
      </c>
      <c r="AI903" s="361">
        <f t="shared" si="882"/>
        <v>42600.3</v>
      </c>
      <c r="AJ903" s="361">
        <f t="shared" si="882"/>
        <v>0</v>
      </c>
      <c r="AK903" s="361">
        <f t="shared" si="882"/>
        <v>42600.3</v>
      </c>
      <c r="AL903" s="361">
        <f t="shared" si="882"/>
        <v>0</v>
      </c>
      <c r="AM903" s="361">
        <f t="shared" si="882"/>
        <v>0</v>
      </c>
      <c r="AN903" s="361">
        <f t="shared" si="882"/>
        <v>0</v>
      </c>
      <c r="AO903" s="361">
        <f t="shared" si="882"/>
        <v>0</v>
      </c>
      <c r="AP903" s="361">
        <f t="shared" si="882"/>
        <v>0</v>
      </c>
      <c r="AQ903" s="361">
        <f t="shared" si="882"/>
        <v>0</v>
      </c>
      <c r="AR903" s="361">
        <f t="shared" si="882"/>
        <v>0</v>
      </c>
      <c r="AS903" s="361">
        <f t="shared" si="882"/>
        <v>0</v>
      </c>
      <c r="AT903" s="361">
        <f t="shared" si="882"/>
        <v>0</v>
      </c>
      <c r="AU903" s="242"/>
      <c r="AV903" s="160">
        <f t="shared" si="881"/>
        <v>0</v>
      </c>
      <c r="AW903" s="242">
        <f>O901-AW902</f>
        <v>-28920.5</v>
      </c>
      <c r="AX903" s="179">
        <f>AX902-AX901</f>
        <v>1014</v>
      </c>
      <c r="AY903" s="242">
        <f>O901-AY902</f>
        <v>-29044.5</v>
      </c>
      <c r="AZ903" s="145">
        <f t="shared" si="855"/>
        <v>0</v>
      </c>
      <c r="BA903" s="145">
        <f t="shared" si="856"/>
        <v>0</v>
      </c>
      <c r="BB903" s="160"/>
      <c r="BC903" s="160"/>
    </row>
    <row r="904" spans="1:55" s="161" customFormat="1" ht="31.5">
      <c r="A904" s="411" t="s">
        <v>612</v>
      </c>
      <c r="B904" s="350" t="s">
        <v>1001</v>
      </c>
      <c r="C904" s="171"/>
      <c r="D904" s="361">
        <f>D905+D914+D930+D944</f>
        <v>73200</v>
      </c>
      <c r="E904" s="361">
        <f>E905+E914+E930+E944</f>
        <v>71200</v>
      </c>
      <c r="F904" s="158"/>
      <c r="G904" s="158"/>
      <c r="H904" s="171">
        <f t="shared" si="858"/>
        <v>71200.3</v>
      </c>
      <c r="I904" s="179">
        <f t="shared" si="858"/>
        <v>71200.3</v>
      </c>
      <c r="J904" s="221">
        <f t="shared" si="858"/>
        <v>0</v>
      </c>
      <c r="K904" s="361">
        <f t="shared" ref="K904:AN904" si="883">K905+K914+K930+K944</f>
        <v>0</v>
      </c>
      <c r="L904" s="361">
        <f t="shared" si="883"/>
        <v>0</v>
      </c>
      <c r="M904" s="361">
        <f t="shared" si="883"/>
        <v>0</v>
      </c>
      <c r="N904" s="361">
        <f t="shared" si="883"/>
        <v>71200.3</v>
      </c>
      <c r="O904" s="361">
        <f t="shared" si="883"/>
        <v>71200.3</v>
      </c>
      <c r="P904" s="361">
        <f t="shared" si="883"/>
        <v>0</v>
      </c>
      <c r="Q904" s="361">
        <f t="shared" si="883"/>
        <v>0</v>
      </c>
      <c r="R904" s="361">
        <f t="shared" si="883"/>
        <v>0</v>
      </c>
      <c r="S904" s="361">
        <f t="shared" si="883"/>
        <v>0</v>
      </c>
      <c r="T904" s="361">
        <f t="shared" si="883"/>
        <v>0</v>
      </c>
      <c r="U904" s="361">
        <f t="shared" si="883"/>
        <v>0</v>
      </c>
      <c r="V904" s="361">
        <f t="shared" si="883"/>
        <v>0</v>
      </c>
      <c r="W904" s="361">
        <f t="shared" si="883"/>
        <v>21600</v>
      </c>
      <c r="X904" s="361">
        <f t="shared" si="883"/>
        <v>0</v>
      </c>
      <c r="Y904" s="361">
        <f t="shared" si="883"/>
        <v>21600</v>
      </c>
      <c r="Z904" s="361">
        <f t="shared" si="883"/>
        <v>0</v>
      </c>
      <c r="AA904" s="361">
        <f t="shared" si="883"/>
        <v>0</v>
      </c>
      <c r="AB904" s="361">
        <f t="shared" si="883"/>
        <v>0</v>
      </c>
      <c r="AC904" s="361">
        <f t="shared" si="883"/>
        <v>7000</v>
      </c>
      <c r="AD904" s="361">
        <f t="shared" si="883"/>
        <v>0</v>
      </c>
      <c r="AE904" s="361">
        <f t="shared" si="883"/>
        <v>7000</v>
      </c>
      <c r="AF904" s="361">
        <f t="shared" si="883"/>
        <v>0</v>
      </c>
      <c r="AG904" s="361">
        <f t="shared" si="883"/>
        <v>0</v>
      </c>
      <c r="AH904" s="361">
        <f t="shared" si="883"/>
        <v>0</v>
      </c>
      <c r="AI904" s="361">
        <f t="shared" si="883"/>
        <v>42600.3</v>
      </c>
      <c r="AJ904" s="361">
        <f t="shared" si="883"/>
        <v>0</v>
      </c>
      <c r="AK904" s="361">
        <f t="shared" si="883"/>
        <v>42600.3</v>
      </c>
      <c r="AL904" s="361">
        <f t="shared" si="883"/>
        <v>0</v>
      </c>
      <c r="AM904" s="361">
        <f t="shared" si="883"/>
        <v>0</v>
      </c>
      <c r="AN904" s="361">
        <f t="shared" si="883"/>
        <v>0</v>
      </c>
      <c r="AO904" s="361"/>
      <c r="AP904" s="361"/>
      <c r="AQ904" s="361"/>
      <c r="AR904" s="361"/>
      <c r="AS904" s="361"/>
      <c r="AT904" s="361"/>
      <c r="AU904" s="242"/>
      <c r="AV904" s="160">
        <f t="shared" si="881"/>
        <v>0</v>
      </c>
      <c r="AW904" s="242">
        <v>131951</v>
      </c>
      <c r="AX904" s="179"/>
      <c r="AY904" s="242">
        <v>129882</v>
      </c>
      <c r="AZ904" s="145">
        <f t="shared" si="855"/>
        <v>0</v>
      </c>
      <c r="BA904" s="145">
        <f t="shared" si="856"/>
        <v>0</v>
      </c>
      <c r="BB904" s="160"/>
      <c r="BC904" s="160"/>
    </row>
    <row r="905" spans="1:55" s="161" customFormat="1" ht="15.75">
      <c r="A905" s="412" t="s">
        <v>731</v>
      </c>
      <c r="B905" s="413" t="s">
        <v>649</v>
      </c>
      <c r="C905" s="171"/>
      <c r="D905" s="414">
        <f>SUM(D906:D913)</f>
        <v>18000</v>
      </c>
      <c r="E905" s="414">
        <f>SUM(E906:E913)</f>
        <v>18000</v>
      </c>
      <c r="F905" s="158"/>
      <c r="G905" s="158"/>
      <c r="H905" s="171">
        <f t="shared" si="858"/>
        <v>18000</v>
      </c>
      <c r="I905" s="179">
        <f t="shared" si="858"/>
        <v>18000</v>
      </c>
      <c r="J905" s="221">
        <f t="shared" si="858"/>
        <v>0</v>
      </c>
      <c r="K905" s="158"/>
      <c r="L905" s="158"/>
      <c r="M905" s="158"/>
      <c r="N905" s="414">
        <f>SUM(N906:N913)</f>
        <v>18000</v>
      </c>
      <c r="O905" s="414">
        <f t="shared" ref="O905:AT905" si="884">SUM(O906:O913)</f>
        <v>18000</v>
      </c>
      <c r="P905" s="414">
        <f t="shared" si="884"/>
        <v>0</v>
      </c>
      <c r="Q905" s="414">
        <f t="shared" si="884"/>
        <v>0</v>
      </c>
      <c r="R905" s="414">
        <f t="shared" si="884"/>
        <v>0</v>
      </c>
      <c r="S905" s="414">
        <f t="shared" si="884"/>
        <v>0</v>
      </c>
      <c r="T905" s="414">
        <f t="shared" si="884"/>
        <v>0</v>
      </c>
      <c r="U905" s="414">
        <f t="shared" si="884"/>
        <v>0</v>
      </c>
      <c r="V905" s="414">
        <f t="shared" si="884"/>
        <v>0</v>
      </c>
      <c r="W905" s="414">
        <f t="shared" si="884"/>
        <v>4000</v>
      </c>
      <c r="X905" s="414">
        <f t="shared" si="884"/>
        <v>0</v>
      </c>
      <c r="Y905" s="414">
        <f t="shared" si="884"/>
        <v>4000</v>
      </c>
      <c r="Z905" s="414">
        <f t="shared" si="884"/>
        <v>0</v>
      </c>
      <c r="AA905" s="414">
        <f t="shared" si="884"/>
        <v>0</v>
      </c>
      <c r="AB905" s="414">
        <f t="shared" si="884"/>
        <v>0</v>
      </c>
      <c r="AC905" s="414">
        <f t="shared" si="884"/>
        <v>4000</v>
      </c>
      <c r="AD905" s="414">
        <f t="shared" si="884"/>
        <v>0</v>
      </c>
      <c r="AE905" s="414">
        <f t="shared" si="884"/>
        <v>4000</v>
      </c>
      <c r="AF905" s="414">
        <f t="shared" si="884"/>
        <v>0</v>
      </c>
      <c r="AG905" s="414">
        <f t="shared" si="884"/>
        <v>0</v>
      </c>
      <c r="AH905" s="414">
        <f t="shared" si="884"/>
        <v>0</v>
      </c>
      <c r="AI905" s="414">
        <f t="shared" si="884"/>
        <v>10000</v>
      </c>
      <c r="AJ905" s="414">
        <f t="shared" si="884"/>
        <v>0</v>
      </c>
      <c r="AK905" s="414">
        <f t="shared" si="884"/>
        <v>10000</v>
      </c>
      <c r="AL905" s="414">
        <f t="shared" si="884"/>
        <v>0</v>
      </c>
      <c r="AM905" s="414">
        <f t="shared" si="884"/>
        <v>0</v>
      </c>
      <c r="AN905" s="414">
        <f t="shared" si="884"/>
        <v>0</v>
      </c>
      <c r="AO905" s="414">
        <f t="shared" si="884"/>
        <v>0</v>
      </c>
      <c r="AP905" s="414">
        <f t="shared" si="884"/>
        <v>0</v>
      </c>
      <c r="AQ905" s="414">
        <f t="shared" si="884"/>
        <v>0</v>
      </c>
      <c r="AR905" s="414">
        <f t="shared" si="884"/>
        <v>0</v>
      </c>
      <c r="AS905" s="414">
        <f t="shared" si="884"/>
        <v>0</v>
      </c>
      <c r="AT905" s="414">
        <f t="shared" si="884"/>
        <v>0</v>
      </c>
      <c r="AU905" s="242"/>
      <c r="AV905" s="160">
        <f t="shared" si="881"/>
        <v>0</v>
      </c>
      <c r="AW905" s="242">
        <f>O901-AW904</f>
        <v>-29899.5</v>
      </c>
      <c r="AX905" s="179"/>
      <c r="AY905" s="242">
        <f>O901-AY904</f>
        <v>-27830.5</v>
      </c>
      <c r="AZ905" s="145">
        <f t="shared" si="855"/>
        <v>0</v>
      </c>
      <c r="BA905" s="145">
        <f t="shared" si="856"/>
        <v>0</v>
      </c>
      <c r="BB905" s="160"/>
      <c r="BC905" s="160"/>
    </row>
    <row r="906" spans="1:55" s="132" customFormat="1" ht="15.75">
      <c r="A906" s="407">
        <v>1</v>
      </c>
      <c r="B906" s="356" t="s">
        <v>1002</v>
      </c>
      <c r="C906" s="171"/>
      <c r="D906" s="155">
        <v>5000</v>
      </c>
      <c r="E906" s="155">
        <v>5000</v>
      </c>
      <c r="F906" s="158"/>
      <c r="G906" s="158"/>
      <c r="H906" s="155">
        <f t="shared" si="858"/>
        <v>5000</v>
      </c>
      <c r="I906" s="180">
        <f t="shared" si="858"/>
        <v>5000</v>
      </c>
      <c r="J906" s="221">
        <f t="shared" si="858"/>
        <v>0</v>
      </c>
      <c r="K906" s="158"/>
      <c r="L906" s="158"/>
      <c r="M906" s="158"/>
      <c r="N906" s="415">
        <v>5000</v>
      </c>
      <c r="O906" s="415">
        <v>5000</v>
      </c>
      <c r="P906" s="361"/>
      <c r="Q906" s="361"/>
      <c r="R906" s="361"/>
      <c r="S906" s="361"/>
      <c r="T906" s="361"/>
      <c r="U906" s="361"/>
      <c r="V906" s="361"/>
      <c r="W906" s="328">
        <v>2500</v>
      </c>
      <c r="X906" s="328"/>
      <c r="Y906" s="328">
        <f>W906</f>
        <v>2500</v>
      </c>
      <c r="Z906" s="328"/>
      <c r="AA906" s="328"/>
      <c r="AB906" s="328"/>
      <c r="AC906" s="328">
        <f>I906-Q906-W906</f>
        <v>2500</v>
      </c>
      <c r="AD906" s="328"/>
      <c r="AE906" s="328">
        <f>AC906</f>
        <v>2500</v>
      </c>
      <c r="AF906" s="328"/>
      <c r="AG906" s="328"/>
      <c r="AH906" s="328"/>
      <c r="AI906" s="328">
        <f t="shared" ref="AI906:AI910" si="885">I906-W906-AC906-Q906</f>
        <v>0</v>
      </c>
      <c r="AJ906" s="328"/>
      <c r="AK906" s="328">
        <f>AI906</f>
        <v>0</v>
      </c>
      <c r="AL906" s="361"/>
      <c r="AM906" s="361"/>
      <c r="AN906" s="361"/>
      <c r="AO906" s="361"/>
      <c r="AP906" s="361"/>
      <c r="AQ906" s="361"/>
      <c r="AR906" s="361"/>
      <c r="AS906" s="361"/>
      <c r="AT906" s="361"/>
      <c r="AU906" s="222"/>
      <c r="AV906" s="131">
        <f t="shared" si="881"/>
        <v>0</v>
      </c>
      <c r="AW906" s="222"/>
      <c r="AX906" s="180"/>
      <c r="AY906" s="222"/>
      <c r="AZ906" s="145">
        <f t="shared" si="855"/>
        <v>0</v>
      </c>
      <c r="BA906" s="145">
        <f t="shared" si="856"/>
        <v>0</v>
      </c>
      <c r="BB906" s="131"/>
      <c r="BC906" s="131"/>
    </row>
    <row r="907" spans="1:55" s="132" customFormat="1" ht="15.75">
      <c r="A907" s="407">
        <v>2</v>
      </c>
      <c r="B907" s="416" t="s">
        <v>1003</v>
      </c>
      <c r="C907" s="171"/>
      <c r="D907" s="155">
        <v>1500</v>
      </c>
      <c r="E907" s="155">
        <v>1500</v>
      </c>
      <c r="F907" s="158"/>
      <c r="G907" s="158"/>
      <c r="H907" s="155">
        <f t="shared" si="858"/>
        <v>1500</v>
      </c>
      <c r="I907" s="180">
        <f t="shared" si="858"/>
        <v>1500</v>
      </c>
      <c r="J907" s="221">
        <f t="shared" si="858"/>
        <v>0</v>
      </c>
      <c r="K907" s="158"/>
      <c r="L907" s="158"/>
      <c r="M907" s="158"/>
      <c r="N907" s="415">
        <v>1500</v>
      </c>
      <c r="O907" s="415">
        <v>1500</v>
      </c>
      <c r="P907" s="361"/>
      <c r="Q907" s="361"/>
      <c r="R907" s="361"/>
      <c r="S907" s="361"/>
      <c r="T907" s="361"/>
      <c r="U907" s="361"/>
      <c r="V907" s="361"/>
      <c r="W907" s="328"/>
      <c r="X907" s="328"/>
      <c r="Y907" s="328">
        <f t="shared" ref="Y907:Y913" si="886">W907</f>
        <v>0</v>
      </c>
      <c r="Z907" s="328"/>
      <c r="AA907" s="328"/>
      <c r="AB907" s="328"/>
      <c r="AC907" s="328"/>
      <c r="AD907" s="328"/>
      <c r="AE907" s="328">
        <f t="shared" ref="AE907:AE913" si="887">AC907</f>
        <v>0</v>
      </c>
      <c r="AF907" s="328"/>
      <c r="AG907" s="328"/>
      <c r="AH907" s="328"/>
      <c r="AI907" s="328">
        <f t="shared" si="885"/>
        <v>1500</v>
      </c>
      <c r="AJ907" s="328"/>
      <c r="AK907" s="328">
        <f t="shared" ref="AK907:AK913" si="888">AI907</f>
        <v>1500</v>
      </c>
      <c r="AL907" s="361"/>
      <c r="AM907" s="361"/>
      <c r="AN907" s="361"/>
      <c r="AO907" s="361"/>
      <c r="AP907" s="361"/>
      <c r="AQ907" s="361"/>
      <c r="AR907" s="361"/>
      <c r="AS907" s="361"/>
      <c r="AT907" s="361"/>
      <c r="AU907" s="222"/>
      <c r="AV907" s="131">
        <f t="shared" si="881"/>
        <v>0</v>
      </c>
      <c r="AW907" s="222"/>
      <c r="AX907" s="180"/>
      <c r="AY907" s="222"/>
      <c r="AZ907" s="145">
        <f t="shared" si="855"/>
        <v>0</v>
      </c>
      <c r="BA907" s="145">
        <f t="shared" si="856"/>
        <v>0</v>
      </c>
      <c r="BB907" s="131"/>
      <c r="BC907" s="131"/>
    </row>
    <row r="908" spans="1:55" s="132" customFormat="1" ht="15.75">
      <c r="A908" s="407">
        <v>3</v>
      </c>
      <c r="B908" s="416" t="s">
        <v>1004</v>
      </c>
      <c r="C908" s="171"/>
      <c r="D908" s="155">
        <v>2000</v>
      </c>
      <c r="E908" s="155">
        <v>2000</v>
      </c>
      <c r="F908" s="158"/>
      <c r="G908" s="158"/>
      <c r="H908" s="155">
        <f t="shared" si="858"/>
        <v>2000</v>
      </c>
      <c r="I908" s="180">
        <f t="shared" si="858"/>
        <v>2000</v>
      </c>
      <c r="J908" s="221">
        <f t="shared" si="858"/>
        <v>0</v>
      </c>
      <c r="K908" s="158"/>
      <c r="L908" s="158"/>
      <c r="M908" s="158"/>
      <c r="N908" s="415">
        <v>2000</v>
      </c>
      <c r="O908" s="415">
        <v>2000</v>
      </c>
      <c r="P908" s="361"/>
      <c r="Q908" s="361"/>
      <c r="R908" s="361"/>
      <c r="S908" s="361"/>
      <c r="T908" s="361"/>
      <c r="U908" s="361"/>
      <c r="V908" s="361"/>
      <c r="W908" s="328"/>
      <c r="X908" s="328"/>
      <c r="Y908" s="328">
        <f t="shared" si="886"/>
        <v>0</v>
      </c>
      <c r="Z908" s="328"/>
      <c r="AA908" s="328"/>
      <c r="AB908" s="328"/>
      <c r="AC908" s="328"/>
      <c r="AD908" s="328"/>
      <c r="AE908" s="328">
        <f t="shared" si="887"/>
        <v>0</v>
      </c>
      <c r="AF908" s="328"/>
      <c r="AG908" s="328"/>
      <c r="AH908" s="328"/>
      <c r="AI908" s="328">
        <f t="shared" si="885"/>
        <v>2000</v>
      </c>
      <c r="AJ908" s="328"/>
      <c r="AK908" s="328">
        <f t="shared" si="888"/>
        <v>2000</v>
      </c>
      <c r="AL908" s="361"/>
      <c r="AM908" s="361"/>
      <c r="AN908" s="361"/>
      <c r="AO908" s="361"/>
      <c r="AP908" s="361"/>
      <c r="AQ908" s="361"/>
      <c r="AR908" s="361"/>
      <c r="AS908" s="361"/>
      <c r="AT908" s="361"/>
      <c r="AU908" s="222"/>
      <c r="AV908" s="131">
        <f t="shared" si="881"/>
        <v>0</v>
      </c>
      <c r="AW908" s="222"/>
      <c r="AX908" s="180"/>
      <c r="AY908" s="222"/>
      <c r="AZ908" s="145">
        <f t="shared" si="855"/>
        <v>0</v>
      </c>
      <c r="BA908" s="145">
        <f t="shared" si="856"/>
        <v>0</v>
      </c>
      <c r="BB908" s="131"/>
      <c r="BC908" s="131"/>
    </row>
    <row r="909" spans="1:55" s="132" customFormat="1" ht="15.75">
      <c r="A909" s="407">
        <v>4</v>
      </c>
      <c r="B909" s="416" t="s">
        <v>1005</v>
      </c>
      <c r="C909" s="171"/>
      <c r="D909" s="155">
        <v>2000</v>
      </c>
      <c r="E909" s="155">
        <v>2000</v>
      </c>
      <c r="F909" s="158"/>
      <c r="G909" s="158"/>
      <c r="H909" s="155">
        <f t="shared" si="858"/>
        <v>2000</v>
      </c>
      <c r="I909" s="180">
        <f t="shared" si="858"/>
        <v>2000</v>
      </c>
      <c r="J909" s="221">
        <f t="shared" si="858"/>
        <v>0</v>
      </c>
      <c r="K909" s="158"/>
      <c r="L909" s="158"/>
      <c r="M909" s="158"/>
      <c r="N909" s="415">
        <v>2000</v>
      </c>
      <c r="O909" s="415">
        <v>2000</v>
      </c>
      <c r="P909" s="361"/>
      <c r="Q909" s="361"/>
      <c r="R909" s="361"/>
      <c r="S909" s="361"/>
      <c r="T909" s="361"/>
      <c r="U909" s="361"/>
      <c r="V909" s="361"/>
      <c r="W909" s="328"/>
      <c r="X909" s="328"/>
      <c r="Y909" s="328">
        <f t="shared" si="886"/>
        <v>0</v>
      </c>
      <c r="Z909" s="328"/>
      <c r="AA909" s="328"/>
      <c r="AB909" s="328"/>
      <c r="AC909" s="328"/>
      <c r="AD909" s="328"/>
      <c r="AE909" s="328">
        <f t="shared" si="887"/>
        <v>0</v>
      </c>
      <c r="AF909" s="328"/>
      <c r="AG909" s="328"/>
      <c r="AH909" s="328"/>
      <c r="AI909" s="328">
        <f t="shared" si="885"/>
        <v>2000</v>
      </c>
      <c r="AJ909" s="328"/>
      <c r="AK909" s="328">
        <f t="shared" si="888"/>
        <v>2000</v>
      </c>
      <c r="AL909" s="361"/>
      <c r="AM909" s="361"/>
      <c r="AN909" s="361"/>
      <c r="AO909" s="361"/>
      <c r="AP909" s="361"/>
      <c r="AQ909" s="361"/>
      <c r="AR909" s="361"/>
      <c r="AS909" s="361"/>
      <c r="AT909" s="361"/>
      <c r="AU909" s="222"/>
      <c r="AV909" s="131">
        <f t="shared" si="881"/>
        <v>0</v>
      </c>
      <c r="AW909" s="222"/>
      <c r="AX909" s="180"/>
      <c r="AY909" s="222"/>
      <c r="AZ909" s="145">
        <f t="shared" si="855"/>
        <v>0</v>
      </c>
      <c r="BA909" s="145">
        <f t="shared" si="856"/>
        <v>0</v>
      </c>
      <c r="BB909" s="131"/>
      <c r="BC909" s="131"/>
    </row>
    <row r="910" spans="1:55" s="132" customFormat="1" ht="15.75">
      <c r="A910" s="407">
        <v>5</v>
      </c>
      <c r="B910" s="416" t="s">
        <v>1006</v>
      </c>
      <c r="C910" s="171"/>
      <c r="D910" s="155">
        <v>3000</v>
      </c>
      <c r="E910" s="155">
        <v>3000</v>
      </c>
      <c r="F910" s="158"/>
      <c r="G910" s="158"/>
      <c r="H910" s="155">
        <f t="shared" si="858"/>
        <v>3000</v>
      </c>
      <c r="I910" s="180">
        <f t="shared" si="858"/>
        <v>3000</v>
      </c>
      <c r="J910" s="221">
        <f t="shared" si="858"/>
        <v>0</v>
      </c>
      <c r="K910" s="158"/>
      <c r="L910" s="158"/>
      <c r="M910" s="158"/>
      <c r="N910" s="415">
        <v>3000</v>
      </c>
      <c r="O910" s="415">
        <v>3000</v>
      </c>
      <c r="P910" s="361"/>
      <c r="Q910" s="361"/>
      <c r="R910" s="361"/>
      <c r="S910" s="361"/>
      <c r="T910" s="361"/>
      <c r="U910" s="361"/>
      <c r="V910" s="361"/>
      <c r="W910" s="328">
        <v>1500</v>
      </c>
      <c r="X910" s="328"/>
      <c r="Y910" s="328">
        <f t="shared" si="886"/>
        <v>1500</v>
      </c>
      <c r="Z910" s="328"/>
      <c r="AA910" s="328"/>
      <c r="AB910" s="328"/>
      <c r="AC910" s="328">
        <f>I910-Q910-W910</f>
        <v>1500</v>
      </c>
      <c r="AD910" s="328"/>
      <c r="AE910" s="328">
        <f t="shared" si="887"/>
        <v>1500</v>
      </c>
      <c r="AF910" s="328"/>
      <c r="AG910" s="328"/>
      <c r="AH910" s="328"/>
      <c r="AI910" s="328">
        <f t="shared" si="885"/>
        <v>0</v>
      </c>
      <c r="AJ910" s="328"/>
      <c r="AK910" s="328">
        <f t="shared" si="888"/>
        <v>0</v>
      </c>
      <c r="AL910" s="361"/>
      <c r="AM910" s="361"/>
      <c r="AN910" s="361"/>
      <c r="AO910" s="361"/>
      <c r="AP910" s="361"/>
      <c r="AQ910" s="361"/>
      <c r="AR910" s="361"/>
      <c r="AS910" s="361"/>
      <c r="AT910" s="361"/>
      <c r="AU910" s="222"/>
      <c r="AV910" s="131">
        <f t="shared" si="881"/>
        <v>0</v>
      </c>
      <c r="AW910" s="222"/>
      <c r="AX910" s="180"/>
      <c r="AY910" s="222"/>
      <c r="AZ910" s="145">
        <f t="shared" si="855"/>
        <v>0</v>
      </c>
      <c r="BA910" s="145">
        <f t="shared" si="856"/>
        <v>0</v>
      </c>
      <c r="BB910" s="131"/>
      <c r="BC910" s="131"/>
    </row>
    <row r="911" spans="1:55" s="132" customFormat="1" ht="15.75">
      <c r="A911" s="407">
        <v>6</v>
      </c>
      <c r="B911" s="416" t="s">
        <v>1007</v>
      </c>
      <c r="C911" s="171"/>
      <c r="D911" s="155">
        <v>2000</v>
      </c>
      <c r="E911" s="155">
        <v>2000</v>
      </c>
      <c r="F911" s="158"/>
      <c r="G911" s="158"/>
      <c r="H911" s="155">
        <f t="shared" si="858"/>
        <v>2000</v>
      </c>
      <c r="I911" s="180">
        <f t="shared" si="858"/>
        <v>2000</v>
      </c>
      <c r="J911" s="221">
        <f t="shared" si="858"/>
        <v>0</v>
      </c>
      <c r="K911" s="158"/>
      <c r="L911" s="158"/>
      <c r="M911" s="158"/>
      <c r="N911" s="415">
        <v>2000</v>
      </c>
      <c r="O911" s="415">
        <v>2000</v>
      </c>
      <c r="P911" s="361"/>
      <c r="Q911" s="361"/>
      <c r="R911" s="361"/>
      <c r="S911" s="361"/>
      <c r="T911" s="361"/>
      <c r="U911" s="361"/>
      <c r="V911" s="361"/>
      <c r="W911" s="328"/>
      <c r="X911" s="328"/>
      <c r="Y911" s="328">
        <f t="shared" si="886"/>
        <v>0</v>
      </c>
      <c r="Z911" s="328"/>
      <c r="AA911" s="328"/>
      <c r="AB911" s="328"/>
      <c r="AC911" s="328"/>
      <c r="AD911" s="328"/>
      <c r="AE911" s="328">
        <f t="shared" si="887"/>
        <v>0</v>
      </c>
      <c r="AF911" s="328"/>
      <c r="AG911" s="328"/>
      <c r="AH911" s="328"/>
      <c r="AI911" s="328">
        <f>I911-Q911-W911-AC911</f>
        <v>2000</v>
      </c>
      <c r="AJ911" s="328"/>
      <c r="AK911" s="328">
        <f t="shared" si="888"/>
        <v>2000</v>
      </c>
      <c r="AL911" s="361"/>
      <c r="AM911" s="361"/>
      <c r="AN911" s="361"/>
      <c r="AO911" s="361"/>
      <c r="AP911" s="361"/>
      <c r="AQ911" s="361"/>
      <c r="AR911" s="361"/>
      <c r="AS911" s="361"/>
      <c r="AT911" s="361"/>
      <c r="AU911" s="222"/>
      <c r="AV911" s="131">
        <f t="shared" si="881"/>
        <v>0</v>
      </c>
      <c r="AW911" s="222"/>
      <c r="AX911" s="180"/>
      <c r="AY911" s="222"/>
      <c r="AZ911" s="145">
        <f t="shared" si="855"/>
        <v>0</v>
      </c>
      <c r="BA911" s="145">
        <f t="shared" si="856"/>
        <v>0</v>
      </c>
      <c r="BB911" s="131"/>
      <c r="BC911" s="131"/>
    </row>
    <row r="912" spans="1:55" s="132" customFormat="1" ht="15.75">
      <c r="A912" s="407">
        <v>7</v>
      </c>
      <c r="B912" s="416" t="s">
        <v>1008</v>
      </c>
      <c r="C912" s="171"/>
      <c r="D912" s="155">
        <v>1500</v>
      </c>
      <c r="E912" s="155">
        <v>1500</v>
      </c>
      <c r="F912" s="158"/>
      <c r="G912" s="158"/>
      <c r="H912" s="155">
        <f t="shared" si="858"/>
        <v>1500</v>
      </c>
      <c r="I912" s="180">
        <f t="shared" si="858"/>
        <v>1500</v>
      </c>
      <c r="J912" s="221">
        <f t="shared" si="858"/>
        <v>0</v>
      </c>
      <c r="K912" s="158"/>
      <c r="L912" s="158"/>
      <c r="M912" s="158"/>
      <c r="N912" s="415">
        <v>1500</v>
      </c>
      <c r="O912" s="415">
        <v>1500</v>
      </c>
      <c r="P912" s="361"/>
      <c r="Q912" s="361"/>
      <c r="R912" s="361"/>
      <c r="S912" s="361"/>
      <c r="T912" s="361"/>
      <c r="U912" s="361"/>
      <c r="V912" s="361"/>
      <c r="W912" s="328"/>
      <c r="X912" s="328"/>
      <c r="Y912" s="328">
        <f t="shared" si="886"/>
        <v>0</v>
      </c>
      <c r="Z912" s="328"/>
      <c r="AA912" s="328"/>
      <c r="AB912" s="328"/>
      <c r="AC912" s="328"/>
      <c r="AD912" s="328"/>
      <c r="AE912" s="328">
        <f t="shared" si="887"/>
        <v>0</v>
      </c>
      <c r="AF912" s="328"/>
      <c r="AG912" s="328"/>
      <c r="AH912" s="328"/>
      <c r="AI912" s="328">
        <f>I912-Q912-W912-AC912</f>
        <v>1500</v>
      </c>
      <c r="AJ912" s="328"/>
      <c r="AK912" s="328">
        <f t="shared" si="888"/>
        <v>1500</v>
      </c>
      <c r="AL912" s="361"/>
      <c r="AM912" s="361"/>
      <c r="AN912" s="361"/>
      <c r="AO912" s="361"/>
      <c r="AP912" s="361"/>
      <c r="AQ912" s="361"/>
      <c r="AR912" s="361"/>
      <c r="AS912" s="361"/>
      <c r="AT912" s="361"/>
      <c r="AU912" s="222"/>
      <c r="AV912" s="131">
        <f t="shared" si="881"/>
        <v>0</v>
      </c>
      <c r="AW912" s="222"/>
      <c r="AX912" s="180"/>
      <c r="AY912" s="222"/>
      <c r="AZ912" s="145">
        <f t="shared" si="855"/>
        <v>0</v>
      </c>
      <c r="BA912" s="145">
        <f t="shared" si="856"/>
        <v>0</v>
      </c>
      <c r="BB912" s="131"/>
      <c r="BC912" s="131"/>
    </row>
    <row r="913" spans="1:55" s="132" customFormat="1" ht="15.75">
      <c r="A913" s="407">
        <v>8</v>
      </c>
      <c r="B913" s="416" t="s">
        <v>1009</v>
      </c>
      <c r="C913" s="171"/>
      <c r="D913" s="155">
        <v>1000</v>
      </c>
      <c r="E913" s="155">
        <v>1000</v>
      </c>
      <c r="F913" s="158"/>
      <c r="G913" s="158"/>
      <c r="H913" s="155">
        <f t="shared" si="858"/>
        <v>1000</v>
      </c>
      <c r="I913" s="180">
        <f t="shared" si="858"/>
        <v>1000</v>
      </c>
      <c r="J913" s="221">
        <f t="shared" si="858"/>
        <v>0</v>
      </c>
      <c r="K913" s="158"/>
      <c r="L913" s="158"/>
      <c r="M913" s="158"/>
      <c r="N913" s="415">
        <v>1000</v>
      </c>
      <c r="O913" s="415">
        <v>1000</v>
      </c>
      <c r="P913" s="361"/>
      <c r="Q913" s="361"/>
      <c r="R913" s="361"/>
      <c r="S913" s="361"/>
      <c r="T913" s="361"/>
      <c r="U913" s="361"/>
      <c r="V913" s="361"/>
      <c r="W913" s="328"/>
      <c r="X913" s="328"/>
      <c r="Y913" s="328">
        <f t="shared" si="886"/>
        <v>0</v>
      </c>
      <c r="Z913" s="328"/>
      <c r="AA913" s="328"/>
      <c r="AB913" s="328"/>
      <c r="AC913" s="328"/>
      <c r="AD913" s="328"/>
      <c r="AE913" s="328">
        <f t="shared" si="887"/>
        <v>0</v>
      </c>
      <c r="AF913" s="328"/>
      <c r="AG913" s="328"/>
      <c r="AH913" s="328"/>
      <c r="AI913" s="328">
        <f t="shared" ref="AI913" si="889">I913-Q913-W913-AC913</f>
        <v>1000</v>
      </c>
      <c r="AJ913" s="328"/>
      <c r="AK913" s="328">
        <f t="shared" si="888"/>
        <v>1000</v>
      </c>
      <c r="AL913" s="361"/>
      <c r="AM913" s="361"/>
      <c r="AN913" s="361"/>
      <c r="AO913" s="361"/>
      <c r="AP913" s="361"/>
      <c r="AQ913" s="361"/>
      <c r="AR913" s="361"/>
      <c r="AS913" s="361"/>
      <c r="AT913" s="361"/>
      <c r="AU913" s="222"/>
      <c r="AV913" s="131">
        <f t="shared" si="881"/>
        <v>0</v>
      </c>
      <c r="AW913" s="222"/>
      <c r="AX913" s="180"/>
      <c r="AY913" s="222"/>
      <c r="AZ913" s="145">
        <f t="shared" si="855"/>
        <v>0</v>
      </c>
      <c r="BA913" s="145">
        <f t="shared" si="856"/>
        <v>0</v>
      </c>
      <c r="BB913" s="131"/>
      <c r="BC913" s="131"/>
    </row>
    <row r="914" spans="1:55" s="132" customFormat="1" ht="15.75">
      <c r="A914" s="412" t="s">
        <v>796</v>
      </c>
      <c r="B914" s="417" t="s">
        <v>650</v>
      </c>
      <c r="C914" s="171"/>
      <c r="D914" s="414">
        <f>SUM(D915:D929)</f>
        <v>19800</v>
      </c>
      <c r="E914" s="414">
        <f>SUM(E915:E929)</f>
        <v>19800</v>
      </c>
      <c r="F914" s="158"/>
      <c r="G914" s="158"/>
      <c r="H914" s="171">
        <f>K914+N914</f>
        <v>19800.3</v>
      </c>
      <c r="I914" s="179">
        <f t="shared" si="858"/>
        <v>19800.3</v>
      </c>
      <c r="J914" s="221">
        <f t="shared" si="858"/>
        <v>0</v>
      </c>
      <c r="K914" s="414">
        <f t="shared" ref="K914:M914" si="890">SUM(K915:K929)</f>
        <v>0</v>
      </c>
      <c r="L914" s="414">
        <f t="shared" si="890"/>
        <v>0</v>
      </c>
      <c r="M914" s="414">
        <f t="shared" si="890"/>
        <v>0</v>
      </c>
      <c r="N914" s="414">
        <f>SUM(N915:N929)</f>
        <v>19800.3</v>
      </c>
      <c r="O914" s="414">
        <f t="shared" ref="O914:AN914" si="891">SUM(O915:O929)</f>
        <v>19800.3</v>
      </c>
      <c r="P914" s="414">
        <f t="shared" si="891"/>
        <v>0</v>
      </c>
      <c r="Q914" s="414">
        <f t="shared" si="891"/>
        <v>0</v>
      </c>
      <c r="R914" s="414">
        <f t="shared" si="891"/>
        <v>0</v>
      </c>
      <c r="S914" s="414">
        <f t="shared" si="891"/>
        <v>0</v>
      </c>
      <c r="T914" s="414">
        <f t="shared" si="891"/>
        <v>0</v>
      </c>
      <c r="U914" s="414">
        <f t="shared" si="891"/>
        <v>0</v>
      </c>
      <c r="V914" s="414">
        <f t="shared" si="891"/>
        <v>0</v>
      </c>
      <c r="W914" s="414">
        <f t="shared" si="891"/>
        <v>3200</v>
      </c>
      <c r="X914" s="414">
        <f t="shared" si="891"/>
        <v>0</v>
      </c>
      <c r="Y914" s="414">
        <f t="shared" si="891"/>
        <v>3200</v>
      </c>
      <c r="Z914" s="414">
        <f t="shared" si="891"/>
        <v>0</v>
      </c>
      <c r="AA914" s="414">
        <f t="shared" si="891"/>
        <v>0</v>
      </c>
      <c r="AB914" s="414">
        <f t="shared" si="891"/>
        <v>0</v>
      </c>
      <c r="AC914" s="414">
        <f t="shared" si="891"/>
        <v>0</v>
      </c>
      <c r="AD914" s="414">
        <f t="shared" si="891"/>
        <v>0</v>
      </c>
      <c r="AE914" s="414">
        <f t="shared" si="891"/>
        <v>0</v>
      </c>
      <c r="AF914" s="414">
        <f t="shared" si="891"/>
        <v>0</v>
      </c>
      <c r="AG914" s="414">
        <f t="shared" si="891"/>
        <v>0</v>
      </c>
      <c r="AH914" s="414">
        <f t="shared" si="891"/>
        <v>0</v>
      </c>
      <c r="AI914" s="414">
        <f t="shared" si="891"/>
        <v>16600.3</v>
      </c>
      <c r="AJ914" s="414">
        <f t="shared" si="891"/>
        <v>0</v>
      </c>
      <c r="AK914" s="414">
        <f>SUM(AK915:AK929)</f>
        <v>16600.3</v>
      </c>
      <c r="AL914" s="414">
        <f t="shared" si="891"/>
        <v>0</v>
      </c>
      <c r="AM914" s="414">
        <f t="shared" si="891"/>
        <v>0</v>
      </c>
      <c r="AN914" s="414">
        <f t="shared" si="891"/>
        <v>0</v>
      </c>
      <c r="AO914" s="361"/>
      <c r="AP914" s="361"/>
      <c r="AQ914" s="361"/>
      <c r="AR914" s="361"/>
      <c r="AS914" s="361"/>
      <c r="AT914" s="361"/>
      <c r="AU914" s="222"/>
      <c r="AV914" s="131">
        <f t="shared" si="881"/>
        <v>0</v>
      </c>
      <c r="AW914" s="222"/>
      <c r="AX914" s="180"/>
      <c r="AY914" s="222"/>
      <c r="AZ914" s="145">
        <f t="shared" si="855"/>
        <v>0</v>
      </c>
      <c r="BA914" s="145">
        <f t="shared" si="856"/>
        <v>0</v>
      </c>
      <c r="BB914" s="131"/>
      <c r="BC914" s="131"/>
    </row>
    <row r="915" spans="1:55" s="132" customFormat="1" ht="63">
      <c r="A915" s="407">
        <v>1</v>
      </c>
      <c r="B915" s="416" t="s">
        <v>1010</v>
      </c>
      <c r="C915" s="171"/>
      <c r="D915" s="155">
        <v>1200</v>
      </c>
      <c r="E915" s="155">
        <v>1200</v>
      </c>
      <c r="F915" s="158"/>
      <c r="G915" s="158"/>
      <c r="H915" s="155">
        <f t="shared" si="858"/>
        <v>1200</v>
      </c>
      <c r="I915" s="180">
        <f t="shared" si="858"/>
        <v>1200</v>
      </c>
      <c r="J915" s="221">
        <f t="shared" si="858"/>
        <v>0</v>
      </c>
      <c r="K915" s="158"/>
      <c r="L915" s="158"/>
      <c r="M915" s="158"/>
      <c r="N915" s="415">
        <f>O915+P915</f>
        <v>1200</v>
      </c>
      <c r="O915" s="415">
        <v>1200</v>
      </c>
      <c r="P915" s="361"/>
      <c r="Q915" s="361"/>
      <c r="R915" s="361"/>
      <c r="S915" s="361"/>
      <c r="T915" s="361"/>
      <c r="U915" s="361"/>
      <c r="V915" s="361"/>
      <c r="W915" s="328">
        <v>1200</v>
      </c>
      <c r="X915" s="328"/>
      <c r="Y915" s="328">
        <f>W915</f>
        <v>1200</v>
      </c>
      <c r="Z915" s="361"/>
      <c r="AA915" s="361"/>
      <c r="AB915" s="361"/>
      <c r="AC915" s="328"/>
      <c r="AD915" s="328"/>
      <c r="AE915" s="328"/>
      <c r="AF915" s="361"/>
      <c r="AG915" s="361"/>
      <c r="AH915" s="361"/>
      <c r="AI915" s="328">
        <f>I915-Q915-W915-AC915</f>
        <v>0</v>
      </c>
      <c r="AJ915" s="328"/>
      <c r="AK915" s="328">
        <f>AI915</f>
        <v>0</v>
      </c>
      <c r="AL915" s="361"/>
      <c r="AM915" s="361"/>
      <c r="AN915" s="361"/>
      <c r="AO915" s="361"/>
      <c r="AP915" s="361"/>
      <c r="AQ915" s="361"/>
      <c r="AR915" s="361"/>
      <c r="AS915" s="361"/>
      <c r="AT915" s="361"/>
      <c r="AU915" s="222"/>
      <c r="AV915" s="131">
        <f t="shared" si="881"/>
        <v>0</v>
      </c>
      <c r="AW915" s="222"/>
      <c r="AX915" s="180"/>
      <c r="AY915" s="222"/>
      <c r="AZ915" s="145">
        <f t="shared" si="855"/>
        <v>0</v>
      </c>
      <c r="BA915" s="145">
        <f t="shared" si="856"/>
        <v>0</v>
      </c>
      <c r="BB915" s="131"/>
      <c r="BC915" s="131"/>
    </row>
    <row r="916" spans="1:55" s="132" customFormat="1" ht="15.75">
      <c r="A916" s="407">
        <v>2</v>
      </c>
      <c r="B916" s="418" t="s">
        <v>1011</v>
      </c>
      <c r="C916" s="171"/>
      <c r="D916" s="155">
        <v>2000</v>
      </c>
      <c r="E916" s="155">
        <v>2000</v>
      </c>
      <c r="F916" s="158"/>
      <c r="G916" s="158"/>
      <c r="H916" s="155">
        <f t="shared" si="858"/>
        <v>2000</v>
      </c>
      <c r="I916" s="180">
        <f t="shared" si="858"/>
        <v>2000</v>
      </c>
      <c r="J916" s="221">
        <f t="shared" si="858"/>
        <v>0</v>
      </c>
      <c r="K916" s="158"/>
      <c r="L916" s="158"/>
      <c r="M916" s="158"/>
      <c r="N916" s="415">
        <f t="shared" ref="N916:N929" si="892">O916+P916</f>
        <v>2000</v>
      </c>
      <c r="O916" s="415">
        <v>2000</v>
      </c>
      <c r="P916" s="361"/>
      <c r="Q916" s="361"/>
      <c r="R916" s="361"/>
      <c r="S916" s="361"/>
      <c r="T916" s="361"/>
      <c r="U916" s="361"/>
      <c r="V916" s="361"/>
      <c r="W916" s="328">
        <v>2000</v>
      </c>
      <c r="X916" s="328"/>
      <c r="Y916" s="328">
        <f t="shared" ref="Y916:Y928" si="893">W916</f>
        <v>2000</v>
      </c>
      <c r="Z916" s="361"/>
      <c r="AA916" s="361"/>
      <c r="AB916" s="361"/>
      <c r="AC916" s="328"/>
      <c r="AD916" s="328"/>
      <c r="AE916" s="328"/>
      <c r="AF916" s="361"/>
      <c r="AG916" s="361"/>
      <c r="AH916" s="361"/>
      <c r="AI916" s="328">
        <f t="shared" ref="AI916:AI929" si="894">I916-Q916-W916-AC916</f>
        <v>0</v>
      </c>
      <c r="AJ916" s="328"/>
      <c r="AK916" s="328">
        <f t="shared" ref="AK916:AK929" si="895">AI916</f>
        <v>0</v>
      </c>
      <c r="AL916" s="361"/>
      <c r="AM916" s="361"/>
      <c r="AN916" s="361"/>
      <c r="AO916" s="361"/>
      <c r="AP916" s="361"/>
      <c r="AQ916" s="361"/>
      <c r="AR916" s="361"/>
      <c r="AS916" s="361"/>
      <c r="AT916" s="361"/>
      <c r="AU916" s="222"/>
      <c r="AV916" s="131">
        <f t="shared" si="881"/>
        <v>0</v>
      </c>
      <c r="AW916" s="222"/>
      <c r="AX916" s="180"/>
      <c r="AY916" s="222"/>
      <c r="AZ916" s="145">
        <f t="shared" si="855"/>
        <v>0</v>
      </c>
      <c r="BA916" s="145">
        <f t="shared" si="856"/>
        <v>0</v>
      </c>
      <c r="BB916" s="131"/>
      <c r="BC916" s="131"/>
    </row>
    <row r="917" spans="1:55" s="132" customFormat="1" ht="15.75">
      <c r="A917" s="407">
        <v>3</v>
      </c>
      <c r="B917" s="416" t="s">
        <v>1012</v>
      </c>
      <c r="C917" s="171"/>
      <c r="D917" s="155">
        <v>2000</v>
      </c>
      <c r="E917" s="155">
        <v>2000</v>
      </c>
      <c r="F917" s="158"/>
      <c r="G917" s="158"/>
      <c r="H917" s="155">
        <f t="shared" si="858"/>
        <v>2000</v>
      </c>
      <c r="I917" s="180">
        <f t="shared" si="858"/>
        <v>2000</v>
      </c>
      <c r="J917" s="221">
        <f t="shared" si="858"/>
        <v>0</v>
      </c>
      <c r="K917" s="158"/>
      <c r="L917" s="158"/>
      <c r="M917" s="158"/>
      <c r="N917" s="415">
        <f t="shared" si="892"/>
        <v>2000</v>
      </c>
      <c r="O917" s="415">
        <v>2000</v>
      </c>
      <c r="P917" s="361"/>
      <c r="Q917" s="361"/>
      <c r="R917" s="361"/>
      <c r="S917" s="361"/>
      <c r="T917" s="361"/>
      <c r="U917" s="361"/>
      <c r="V917" s="361"/>
      <c r="W917" s="328">
        <f>E917-M917-O917-Q917</f>
        <v>0</v>
      </c>
      <c r="X917" s="328"/>
      <c r="Y917" s="328">
        <f t="shared" si="893"/>
        <v>0</v>
      </c>
      <c r="Z917" s="361"/>
      <c r="AA917" s="361"/>
      <c r="AB917" s="361"/>
      <c r="AC917" s="328"/>
      <c r="AD917" s="328"/>
      <c r="AE917" s="328"/>
      <c r="AF917" s="361"/>
      <c r="AG917" s="361"/>
      <c r="AH917" s="361"/>
      <c r="AI917" s="328">
        <f t="shared" si="894"/>
        <v>2000</v>
      </c>
      <c r="AJ917" s="328"/>
      <c r="AK917" s="328">
        <f t="shared" si="895"/>
        <v>2000</v>
      </c>
      <c r="AL917" s="361"/>
      <c r="AM917" s="361"/>
      <c r="AN917" s="361"/>
      <c r="AO917" s="361"/>
      <c r="AP917" s="361"/>
      <c r="AQ917" s="361"/>
      <c r="AR917" s="361"/>
      <c r="AS917" s="361"/>
      <c r="AT917" s="361"/>
      <c r="AU917" s="222"/>
      <c r="AV917" s="131">
        <f t="shared" si="881"/>
        <v>0</v>
      </c>
      <c r="AW917" s="222"/>
      <c r="AX917" s="180"/>
      <c r="AY917" s="222"/>
      <c r="AZ917" s="145">
        <f t="shared" si="855"/>
        <v>0</v>
      </c>
      <c r="BA917" s="145">
        <f t="shared" si="856"/>
        <v>0</v>
      </c>
      <c r="BB917" s="131"/>
      <c r="BC917" s="131"/>
    </row>
    <row r="918" spans="1:55" s="132" customFormat="1" ht="31.5">
      <c r="A918" s="407">
        <v>4</v>
      </c>
      <c r="B918" s="416" t="s">
        <v>1013</v>
      </c>
      <c r="C918" s="171"/>
      <c r="D918" s="155">
        <v>2000</v>
      </c>
      <c r="E918" s="155">
        <v>2000</v>
      </c>
      <c r="F918" s="158"/>
      <c r="G918" s="158"/>
      <c r="H918" s="155">
        <f t="shared" si="858"/>
        <v>2000</v>
      </c>
      <c r="I918" s="180">
        <f t="shared" si="858"/>
        <v>2000</v>
      </c>
      <c r="J918" s="221">
        <f t="shared" si="858"/>
        <v>0</v>
      </c>
      <c r="K918" s="158"/>
      <c r="L918" s="158"/>
      <c r="M918" s="158"/>
      <c r="N918" s="415">
        <f t="shared" si="892"/>
        <v>2000</v>
      </c>
      <c r="O918" s="415">
        <v>2000</v>
      </c>
      <c r="P918" s="361"/>
      <c r="Q918" s="361"/>
      <c r="R918" s="361"/>
      <c r="S918" s="361"/>
      <c r="T918" s="361"/>
      <c r="U918" s="361"/>
      <c r="V918" s="361"/>
      <c r="W918" s="328">
        <f>E918-M918-O918-Q918</f>
        <v>0</v>
      </c>
      <c r="X918" s="328"/>
      <c r="Y918" s="328">
        <f t="shared" si="893"/>
        <v>0</v>
      </c>
      <c r="Z918" s="361"/>
      <c r="AA918" s="361"/>
      <c r="AB918" s="361"/>
      <c r="AC918" s="328"/>
      <c r="AD918" s="328"/>
      <c r="AE918" s="328"/>
      <c r="AF918" s="361"/>
      <c r="AG918" s="361"/>
      <c r="AH918" s="361"/>
      <c r="AI918" s="328">
        <f t="shared" si="894"/>
        <v>2000</v>
      </c>
      <c r="AJ918" s="328"/>
      <c r="AK918" s="328">
        <f t="shared" si="895"/>
        <v>2000</v>
      </c>
      <c r="AL918" s="361"/>
      <c r="AM918" s="361"/>
      <c r="AN918" s="361"/>
      <c r="AO918" s="361"/>
      <c r="AP918" s="361"/>
      <c r="AQ918" s="361"/>
      <c r="AR918" s="361"/>
      <c r="AS918" s="361"/>
      <c r="AT918" s="361"/>
      <c r="AU918" s="222"/>
      <c r="AV918" s="131">
        <f t="shared" si="881"/>
        <v>0</v>
      </c>
      <c r="AW918" s="222"/>
      <c r="AX918" s="180"/>
      <c r="AY918" s="222"/>
      <c r="AZ918" s="145">
        <f t="shared" si="855"/>
        <v>0</v>
      </c>
      <c r="BA918" s="145">
        <f t="shared" si="856"/>
        <v>0</v>
      </c>
      <c r="BB918" s="131"/>
      <c r="BC918" s="131"/>
    </row>
    <row r="919" spans="1:55" s="132" customFormat="1" ht="15.75">
      <c r="A919" s="407">
        <v>5</v>
      </c>
      <c r="B919" s="416" t="s">
        <v>1014</v>
      </c>
      <c r="C919" s="171"/>
      <c r="D919" s="155">
        <v>1500</v>
      </c>
      <c r="E919" s="155">
        <v>1500</v>
      </c>
      <c r="F919" s="158"/>
      <c r="G919" s="158"/>
      <c r="H919" s="155">
        <f t="shared" si="858"/>
        <v>1500</v>
      </c>
      <c r="I919" s="180">
        <f t="shared" si="858"/>
        <v>1500</v>
      </c>
      <c r="J919" s="221">
        <f t="shared" si="858"/>
        <v>0</v>
      </c>
      <c r="K919" s="158"/>
      <c r="L919" s="158"/>
      <c r="M919" s="158"/>
      <c r="N919" s="415">
        <f t="shared" si="892"/>
        <v>1500</v>
      </c>
      <c r="O919" s="415">
        <v>1500</v>
      </c>
      <c r="P919" s="361"/>
      <c r="Q919" s="361"/>
      <c r="R919" s="361"/>
      <c r="S919" s="361"/>
      <c r="T919" s="361"/>
      <c r="U919" s="361"/>
      <c r="V919" s="361"/>
      <c r="W919" s="328">
        <f t="shared" ref="W919:W920" si="896">I919-M919-O919-Q919</f>
        <v>0</v>
      </c>
      <c r="X919" s="328"/>
      <c r="Y919" s="328">
        <f t="shared" si="893"/>
        <v>0</v>
      </c>
      <c r="Z919" s="361"/>
      <c r="AA919" s="361"/>
      <c r="AB919" s="361"/>
      <c r="AC919" s="328"/>
      <c r="AD919" s="328"/>
      <c r="AE919" s="328"/>
      <c r="AF919" s="361"/>
      <c r="AG919" s="361"/>
      <c r="AH919" s="361"/>
      <c r="AI919" s="328">
        <f t="shared" si="894"/>
        <v>1500</v>
      </c>
      <c r="AJ919" s="328"/>
      <c r="AK919" s="328">
        <f t="shared" si="895"/>
        <v>1500</v>
      </c>
      <c r="AL919" s="361"/>
      <c r="AM919" s="361"/>
      <c r="AN919" s="361"/>
      <c r="AO919" s="361"/>
      <c r="AP919" s="361"/>
      <c r="AQ919" s="361"/>
      <c r="AR919" s="361"/>
      <c r="AS919" s="361"/>
      <c r="AT919" s="361"/>
      <c r="AU919" s="222"/>
      <c r="AV919" s="131">
        <f t="shared" si="881"/>
        <v>0</v>
      </c>
      <c r="AW919" s="222"/>
      <c r="AX919" s="180"/>
      <c r="AY919" s="222"/>
      <c r="AZ919" s="145">
        <f t="shared" si="855"/>
        <v>0</v>
      </c>
      <c r="BA919" s="145">
        <f t="shared" si="856"/>
        <v>0</v>
      </c>
      <c r="BB919" s="131"/>
      <c r="BC919" s="131"/>
    </row>
    <row r="920" spans="1:55" s="132" customFormat="1" ht="15.75">
      <c r="A920" s="407">
        <v>11</v>
      </c>
      <c r="B920" s="416" t="s">
        <v>1015</v>
      </c>
      <c r="C920" s="171"/>
      <c r="D920" s="155">
        <v>1500</v>
      </c>
      <c r="E920" s="155">
        <v>1500</v>
      </c>
      <c r="F920" s="158"/>
      <c r="G920" s="158"/>
      <c r="H920" s="155">
        <f t="shared" si="858"/>
        <v>1500</v>
      </c>
      <c r="I920" s="180">
        <f t="shared" si="858"/>
        <v>1500</v>
      </c>
      <c r="J920" s="221">
        <f t="shared" si="858"/>
        <v>0</v>
      </c>
      <c r="K920" s="158"/>
      <c r="L920" s="158"/>
      <c r="M920" s="158"/>
      <c r="N920" s="415">
        <f t="shared" si="892"/>
        <v>1500</v>
      </c>
      <c r="O920" s="415">
        <v>1500</v>
      </c>
      <c r="P920" s="361"/>
      <c r="Q920" s="361"/>
      <c r="R920" s="361"/>
      <c r="S920" s="361"/>
      <c r="T920" s="361"/>
      <c r="U920" s="361"/>
      <c r="V920" s="361"/>
      <c r="W920" s="328">
        <f t="shared" si="896"/>
        <v>0</v>
      </c>
      <c r="X920" s="328"/>
      <c r="Y920" s="328">
        <f t="shared" si="893"/>
        <v>0</v>
      </c>
      <c r="Z920" s="361"/>
      <c r="AA920" s="361"/>
      <c r="AB920" s="361"/>
      <c r="AC920" s="328"/>
      <c r="AD920" s="328"/>
      <c r="AE920" s="328"/>
      <c r="AF920" s="361"/>
      <c r="AG920" s="361"/>
      <c r="AH920" s="361"/>
      <c r="AI920" s="328">
        <f t="shared" si="894"/>
        <v>1500</v>
      </c>
      <c r="AJ920" s="328"/>
      <c r="AK920" s="328">
        <f t="shared" si="895"/>
        <v>1500</v>
      </c>
      <c r="AL920" s="361"/>
      <c r="AM920" s="361"/>
      <c r="AN920" s="361"/>
      <c r="AO920" s="361"/>
      <c r="AP920" s="361"/>
      <c r="AQ920" s="361"/>
      <c r="AR920" s="361"/>
      <c r="AS920" s="361"/>
      <c r="AT920" s="361"/>
      <c r="AU920" s="222"/>
      <c r="AV920" s="131">
        <f t="shared" si="881"/>
        <v>0</v>
      </c>
      <c r="AW920" s="222"/>
      <c r="AX920" s="180"/>
      <c r="AY920" s="222"/>
      <c r="AZ920" s="145">
        <f t="shared" si="855"/>
        <v>0</v>
      </c>
      <c r="BA920" s="145">
        <f t="shared" si="856"/>
        <v>0</v>
      </c>
      <c r="BB920" s="131"/>
      <c r="BC920" s="131"/>
    </row>
    <row r="921" spans="1:55" s="132" customFormat="1" ht="15.75">
      <c r="A921" s="407">
        <v>12</v>
      </c>
      <c r="B921" s="416" t="s">
        <v>1016</v>
      </c>
      <c r="C921" s="171"/>
      <c r="D921" s="155">
        <v>800</v>
      </c>
      <c r="E921" s="155">
        <v>800</v>
      </c>
      <c r="F921" s="158"/>
      <c r="G921" s="158"/>
      <c r="H921" s="155">
        <f t="shared" si="858"/>
        <v>800</v>
      </c>
      <c r="I921" s="180">
        <f t="shared" si="858"/>
        <v>800</v>
      </c>
      <c r="J921" s="221">
        <f t="shared" si="858"/>
        <v>0</v>
      </c>
      <c r="K921" s="158"/>
      <c r="L921" s="158"/>
      <c r="M921" s="158"/>
      <c r="N921" s="415">
        <f t="shared" si="892"/>
        <v>800</v>
      </c>
      <c r="O921" s="415">
        <v>800</v>
      </c>
      <c r="P921" s="361"/>
      <c r="Q921" s="361"/>
      <c r="R921" s="361"/>
      <c r="S921" s="361"/>
      <c r="T921" s="361"/>
      <c r="U921" s="361"/>
      <c r="V921" s="361"/>
      <c r="W921" s="328"/>
      <c r="X921" s="328"/>
      <c r="Y921" s="328">
        <f t="shared" si="893"/>
        <v>0</v>
      </c>
      <c r="Z921" s="361"/>
      <c r="AA921" s="361"/>
      <c r="AB921" s="361"/>
      <c r="AC921" s="328"/>
      <c r="AD921" s="328"/>
      <c r="AE921" s="328"/>
      <c r="AF921" s="361"/>
      <c r="AG921" s="361"/>
      <c r="AH921" s="361"/>
      <c r="AI921" s="328">
        <f t="shared" si="894"/>
        <v>800</v>
      </c>
      <c r="AJ921" s="328"/>
      <c r="AK921" s="328">
        <f t="shared" si="895"/>
        <v>800</v>
      </c>
      <c r="AL921" s="361"/>
      <c r="AM921" s="361"/>
      <c r="AN921" s="361"/>
      <c r="AO921" s="361"/>
      <c r="AP921" s="361"/>
      <c r="AQ921" s="361"/>
      <c r="AR921" s="361"/>
      <c r="AS921" s="361"/>
      <c r="AT921" s="361"/>
      <c r="AU921" s="222"/>
      <c r="AV921" s="131">
        <f t="shared" si="881"/>
        <v>0</v>
      </c>
      <c r="AW921" s="222"/>
      <c r="AX921" s="180"/>
      <c r="AY921" s="222"/>
      <c r="AZ921" s="145">
        <f t="shared" si="855"/>
        <v>0</v>
      </c>
      <c r="BA921" s="145">
        <f t="shared" si="856"/>
        <v>0</v>
      </c>
      <c r="BB921" s="131"/>
      <c r="BC921" s="131"/>
    </row>
    <row r="922" spans="1:55" s="132" customFormat="1" ht="15.75">
      <c r="A922" s="407">
        <v>13</v>
      </c>
      <c r="B922" s="416" t="s">
        <v>1017</v>
      </c>
      <c r="C922" s="171"/>
      <c r="D922" s="155">
        <v>1200</v>
      </c>
      <c r="E922" s="155">
        <v>1200</v>
      </c>
      <c r="F922" s="158"/>
      <c r="G922" s="158"/>
      <c r="H922" s="155">
        <f t="shared" si="858"/>
        <v>1200</v>
      </c>
      <c r="I922" s="180">
        <f t="shared" si="858"/>
        <v>1200</v>
      </c>
      <c r="J922" s="221">
        <f t="shared" si="858"/>
        <v>0</v>
      </c>
      <c r="K922" s="158"/>
      <c r="L922" s="158"/>
      <c r="M922" s="158"/>
      <c r="N922" s="415">
        <f t="shared" si="892"/>
        <v>1200</v>
      </c>
      <c r="O922" s="415">
        <v>1200</v>
      </c>
      <c r="P922" s="361"/>
      <c r="Q922" s="361"/>
      <c r="R922" s="361"/>
      <c r="S922" s="361"/>
      <c r="T922" s="361"/>
      <c r="U922" s="361"/>
      <c r="V922" s="361"/>
      <c r="W922" s="328"/>
      <c r="X922" s="328"/>
      <c r="Y922" s="328">
        <f t="shared" si="893"/>
        <v>0</v>
      </c>
      <c r="Z922" s="361"/>
      <c r="AA922" s="361"/>
      <c r="AB922" s="361"/>
      <c r="AC922" s="328"/>
      <c r="AD922" s="328"/>
      <c r="AE922" s="328"/>
      <c r="AF922" s="361"/>
      <c r="AG922" s="361"/>
      <c r="AH922" s="361"/>
      <c r="AI922" s="328">
        <f t="shared" si="894"/>
        <v>1200</v>
      </c>
      <c r="AJ922" s="328"/>
      <c r="AK922" s="328">
        <f t="shared" si="895"/>
        <v>1200</v>
      </c>
      <c r="AL922" s="361"/>
      <c r="AM922" s="361"/>
      <c r="AN922" s="361"/>
      <c r="AO922" s="361"/>
      <c r="AP922" s="361"/>
      <c r="AQ922" s="361"/>
      <c r="AR922" s="361"/>
      <c r="AS922" s="361"/>
      <c r="AT922" s="361"/>
      <c r="AU922" s="222"/>
      <c r="AV922" s="131">
        <f t="shared" si="881"/>
        <v>0</v>
      </c>
      <c r="AW922" s="222"/>
      <c r="AX922" s="180"/>
      <c r="AY922" s="222"/>
      <c r="AZ922" s="145">
        <f t="shared" si="855"/>
        <v>0</v>
      </c>
      <c r="BA922" s="145">
        <f t="shared" si="856"/>
        <v>0</v>
      </c>
      <c r="BB922" s="131"/>
      <c r="BC922" s="131"/>
    </row>
    <row r="923" spans="1:55" s="132" customFormat="1" ht="15.75">
      <c r="A923" s="407">
        <v>14</v>
      </c>
      <c r="B923" s="416" t="s">
        <v>1018</v>
      </c>
      <c r="C923" s="171"/>
      <c r="D923" s="155">
        <v>1000</v>
      </c>
      <c r="E923" s="155">
        <v>1000</v>
      </c>
      <c r="F923" s="158"/>
      <c r="G923" s="158"/>
      <c r="H923" s="155">
        <f t="shared" si="858"/>
        <v>1000</v>
      </c>
      <c r="I923" s="180">
        <f t="shared" si="858"/>
        <v>1000</v>
      </c>
      <c r="J923" s="221">
        <f t="shared" si="858"/>
        <v>0</v>
      </c>
      <c r="K923" s="158"/>
      <c r="L923" s="158"/>
      <c r="M923" s="158"/>
      <c r="N923" s="415">
        <f t="shared" si="892"/>
        <v>1000</v>
      </c>
      <c r="O923" s="415">
        <v>1000</v>
      </c>
      <c r="P923" s="361"/>
      <c r="Q923" s="361"/>
      <c r="R923" s="361"/>
      <c r="S923" s="361"/>
      <c r="T923" s="361"/>
      <c r="U923" s="361"/>
      <c r="V923" s="361"/>
      <c r="W923" s="328"/>
      <c r="X923" s="328"/>
      <c r="Y923" s="328">
        <f t="shared" si="893"/>
        <v>0</v>
      </c>
      <c r="Z923" s="361"/>
      <c r="AA923" s="361"/>
      <c r="AB923" s="361"/>
      <c r="AC923" s="328"/>
      <c r="AD923" s="328"/>
      <c r="AE923" s="328"/>
      <c r="AF923" s="361"/>
      <c r="AG923" s="361"/>
      <c r="AH923" s="361"/>
      <c r="AI923" s="328">
        <f>I923-Q923-W923-AC923</f>
        <v>1000</v>
      </c>
      <c r="AJ923" s="328"/>
      <c r="AK923" s="328">
        <f t="shared" si="895"/>
        <v>1000</v>
      </c>
      <c r="AL923" s="361"/>
      <c r="AM923" s="361"/>
      <c r="AN923" s="361"/>
      <c r="AO923" s="361"/>
      <c r="AP923" s="361"/>
      <c r="AQ923" s="361"/>
      <c r="AR923" s="361"/>
      <c r="AS923" s="361"/>
      <c r="AT923" s="361"/>
      <c r="AU923" s="222"/>
      <c r="AV923" s="131">
        <f t="shared" si="881"/>
        <v>0</v>
      </c>
      <c r="AW923" s="222"/>
      <c r="AX923" s="180"/>
      <c r="AY923" s="222"/>
      <c r="AZ923" s="145">
        <f t="shared" si="855"/>
        <v>0</v>
      </c>
      <c r="BA923" s="145">
        <f t="shared" si="856"/>
        <v>0</v>
      </c>
      <c r="BB923" s="131"/>
      <c r="BC923" s="131"/>
    </row>
    <row r="924" spans="1:55" s="132" customFormat="1" ht="15.75">
      <c r="A924" s="407">
        <v>15</v>
      </c>
      <c r="B924" s="416" t="s">
        <v>1019</v>
      </c>
      <c r="C924" s="171"/>
      <c r="D924" s="155">
        <v>1000</v>
      </c>
      <c r="E924" s="155">
        <v>1000</v>
      </c>
      <c r="F924" s="158"/>
      <c r="G924" s="158"/>
      <c r="H924" s="155">
        <f t="shared" si="858"/>
        <v>1000</v>
      </c>
      <c r="I924" s="180">
        <f t="shared" si="858"/>
        <v>1000</v>
      </c>
      <c r="J924" s="221">
        <f t="shared" si="858"/>
        <v>0</v>
      </c>
      <c r="K924" s="158"/>
      <c r="L924" s="158"/>
      <c r="M924" s="158"/>
      <c r="N924" s="415">
        <f t="shared" si="892"/>
        <v>1000</v>
      </c>
      <c r="O924" s="415">
        <v>1000</v>
      </c>
      <c r="P924" s="361"/>
      <c r="Q924" s="361"/>
      <c r="R924" s="361"/>
      <c r="S924" s="361"/>
      <c r="T924" s="361"/>
      <c r="U924" s="361"/>
      <c r="V924" s="361"/>
      <c r="W924" s="328"/>
      <c r="X924" s="328"/>
      <c r="Y924" s="328">
        <f t="shared" si="893"/>
        <v>0</v>
      </c>
      <c r="Z924" s="361"/>
      <c r="AA924" s="361"/>
      <c r="AB924" s="361"/>
      <c r="AC924" s="328"/>
      <c r="AD924" s="328"/>
      <c r="AE924" s="328"/>
      <c r="AF924" s="361"/>
      <c r="AG924" s="361"/>
      <c r="AH924" s="361"/>
      <c r="AI924" s="328">
        <f t="shared" si="894"/>
        <v>1000</v>
      </c>
      <c r="AJ924" s="328"/>
      <c r="AK924" s="328">
        <f t="shared" si="895"/>
        <v>1000</v>
      </c>
      <c r="AL924" s="361"/>
      <c r="AM924" s="361"/>
      <c r="AN924" s="361"/>
      <c r="AO924" s="361"/>
      <c r="AP924" s="361"/>
      <c r="AQ924" s="361"/>
      <c r="AR924" s="361"/>
      <c r="AS924" s="361"/>
      <c r="AT924" s="361"/>
      <c r="AU924" s="222"/>
      <c r="AV924" s="131">
        <f t="shared" si="881"/>
        <v>0</v>
      </c>
      <c r="AW924" s="222"/>
      <c r="AX924" s="180"/>
      <c r="AY924" s="222"/>
      <c r="AZ924" s="145">
        <f t="shared" si="855"/>
        <v>0</v>
      </c>
      <c r="BA924" s="145">
        <f t="shared" si="856"/>
        <v>0</v>
      </c>
      <c r="BB924" s="131"/>
      <c r="BC924" s="131"/>
    </row>
    <row r="925" spans="1:55" s="132" customFormat="1" ht="15.75">
      <c r="A925" s="407">
        <v>16</v>
      </c>
      <c r="B925" s="416" t="s">
        <v>1020</v>
      </c>
      <c r="C925" s="171"/>
      <c r="D925" s="155">
        <v>1000</v>
      </c>
      <c r="E925" s="155">
        <v>1000</v>
      </c>
      <c r="F925" s="158"/>
      <c r="G925" s="158"/>
      <c r="H925" s="155">
        <f t="shared" si="858"/>
        <v>1000</v>
      </c>
      <c r="I925" s="180">
        <f t="shared" si="858"/>
        <v>1000</v>
      </c>
      <c r="J925" s="221">
        <f t="shared" si="858"/>
        <v>0</v>
      </c>
      <c r="K925" s="158"/>
      <c r="L925" s="158"/>
      <c r="M925" s="158"/>
      <c r="N925" s="415">
        <f t="shared" si="892"/>
        <v>1000</v>
      </c>
      <c r="O925" s="415">
        <v>1000</v>
      </c>
      <c r="P925" s="361"/>
      <c r="Q925" s="361"/>
      <c r="R925" s="361"/>
      <c r="S925" s="361"/>
      <c r="T925" s="361"/>
      <c r="U925" s="361"/>
      <c r="V925" s="361"/>
      <c r="W925" s="361"/>
      <c r="X925" s="361"/>
      <c r="Y925" s="328">
        <f t="shared" si="893"/>
        <v>0</v>
      </c>
      <c r="Z925" s="361"/>
      <c r="AA925" s="361"/>
      <c r="AB925" s="361"/>
      <c r="AC925" s="328"/>
      <c r="AD925" s="328"/>
      <c r="AE925" s="328"/>
      <c r="AF925" s="361"/>
      <c r="AG925" s="361"/>
      <c r="AH925" s="361"/>
      <c r="AI925" s="328">
        <f t="shared" si="894"/>
        <v>1000</v>
      </c>
      <c r="AJ925" s="328"/>
      <c r="AK925" s="328">
        <f t="shared" si="895"/>
        <v>1000</v>
      </c>
      <c r="AL925" s="361"/>
      <c r="AM925" s="361"/>
      <c r="AN925" s="361"/>
      <c r="AO925" s="361"/>
      <c r="AP925" s="361"/>
      <c r="AQ925" s="361"/>
      <c r="AR925" s="361"/>
      <c r="AS925" s="361"/>
      <c r="AT925" s="361"/>
      <c r="AU925" s="222"/>
      <c r="AV925" s="131">
        <f t="shared" si="881"/>
        <v>0</v>
      </c>
      <c r="AW925" s="222"/>
      <c r="AX925" s="180"/>
      <c r="AY925" s="222"/>
      <c r="AZ925" s="145">
        <f t="shared" si="855"/>
        <v>0</v>
      </c>
      <c r="BA925" s="145">
        <f t="shared" si="856"/>
        <v>0</v>
      </c>
      <c r="BB925" s="131"/>
      <c r="BC925" s="131"/>
    </row>
    <row r="926" spans="1:55" s="132" customFormat="1" ht="15.75">
      <c r="A926" s="407">
        <v>17</v>
      </c>
      <c r="B926" s="416" t="s">
        <v>1021</v>
      </c>
      <c r="C926" s="171"/>
      <c r="D926" s="155">
        <v>1300</v>
      </c>
      <c r="E926" s="155">
        <v>1300</v>
      </c>
      <c r="F926" s="158"/>
      <c r="G926" s="158"/>
      <c r="H926" s="155">
        <f t="shared" si="858"/>
        <v>1300</v>
      </c>
      <c r="I926" s="180">
        <f t="shared" si="858"/>
        <v>1300</v>
      </c>
      <c r="J926" s="221">
        <f t="shared" si="858"/>
        <v>0</v>
      </c>
      <c r="K926" s="158"/>
      <c r="L926" s="158"/>
      <c r="M926" s="158"/>
      <c r="N926" s="415">
        <f t="shared" si="892"/>
        <v>1300</v>
      </c>
      <c r="O926" s="415">
        <v>1300</v>
      </c>
      <c r="P926" s="361"/>
      <c r="Q926" s="361"/>
      <c r="R926" s="361"/>
      <c r="S926" s="361"/>
      <c r="T926" s="361"/>
      <c r="U926" s="361"/>
      <c r="V926" s="361"/>
      <c r="W926" s="361"/>
      <c r="X926" s="361"/>
      <c r="Y926" s="328">
        <f t="shared" si="893"/>
        <v>0</v>
      </c>
      <c r="Z926" s="361"/>
      <c r="AA926" s="361"/>
      <c r="AB926" s="361"/>
      <c r="AC926" s="328"/>
      <c r="AD926" s="328"/>
      <c r="AE926" s="328"/>
      <c r="AF926" s="361"/>
      <c r="AG926" s="361"/>
      <c r="AH926" s="361"/>
      <c r="AI926" s="328">
        <f t="shared" si="894"/>
        <v>1300</v>
      </c>
      <c r="AJ926" s="328"/>
      <c r="AK926" s="328">
        <f t="shared" si="895"/>
        <v>1300</v>
      </c>
      <c r="AL926" s="361"/>
      <c r="AM926" s="361"/>
      <c r="AN926" s="361"/>
      <c r="AO926" s="361"/>
      <c r="AP926" s="361"/>
      <c r="AQ926" s="361"/>
      <c r="AR926" s="361"/>
      <c r="AS926" s="361"/>
      <c r="AT926" s="361"/>
      <c r="AU926" s="222"/>
      <c r="AV926" s="131">
        <f t="shared" si="881"/>
        <v>0</v>
      </c>
      <c r="AW926" s="222"/>
      <c r="AX926" s="180"/>
      <c r="AY926" s="222"/>
      <c r="AZ926" s="145">
        <f t="shared" si="855"/>
        <v>0</v>
      </c>
      <c r="BA926" s="145">
        <f t="shared" si="856"/>
        <v>0</v>
      </c>
      <c r="BB926" s="131"/>
      <c r="BC926" s="131"/>
    </row>
    <row r="927" spans="1:55" s="132" customFormat="1" ht="15.75">
      <c r="A927" s="407">
        <v>18</v>
      </c>
      <c r="B927" s="416" t="s">
        <v>1022</v>
      </c>
      <c r="C927" s="171"/>
      <c r="D927" s="155">
        <v>1300</v>
      </c>
      <c r="E927" s="155">
        <v>1300</v>
      </c>
      <c r="F927" s="158"/>
      <c r="G927" s="158"/>
      <c r="H927" s="155">
        <f t="shared" si="858"/>
        <v>1300.3</v>
      </c>
      <c r="I927" s="180">
        <f>L927+O927</f>
        <v>1300.3</v>
      </c>
      <c r="J927" s="221">
        <f t="shared" si="858"/>
        <v>0</v>
      </c>
      <c r="K927" s="158"/>
      <c r="L927" s="158"/>
      <c r="M927" s="158"/>
      <c r="N927" s="415">
        <f t="shared" si="892"/>
        <v>1300.3</v>
      </c>
      <c r="O927" s="415">
        <v>1300.3</v>
      </c>
      <c r="P927" s="361"/>
      <c r="Q927" s="361"/>
      <c r="R927" s="361"/>
      <c r="S927" s="361"/>
      <c r="T927" s="361"/>
      <c r="U927" s="361"/>
      <c r="V927" s="361"/>
      <c r="W927" s="361"/>
      <c r="X927" s="361"/>
      <c r="Y927" s="328">
        <f t="shared" si="893"/>
        <v>0</v>
      </c>
      <c r="Z927" s="361"/>
      <c r="AA927" s="361"/>
      <c r="AB927" s="361"/>
      <c r="AC927" s="328"/>
      <c r="AD927" s="328"/>
      <c r="AE927" s="328"/>
      <c r="AF927" s="361"/>
      <c r="AG927" s="361"/>
      <c r="AH927" s="361"/>
      <c r="AI927" s="328">
        <f t="shared" si="894"/>
        <v>1300.3</v>
      </c>
      <c r="AJ927" s="328"/>
      <c r="AK927" s="328">
        <f t="shared" si="895"/>
        <v>1300.3</v>
      </c>
      <c r="AL927" s="361"/>
      <c r="AM927" s="361"/>
      <c r="AN927" s="361"/>
      <c r="AO927" s="361"/>
      <c r="AP927" s="361"/>
      <c r="AQ927" s="361"/>
      <c r="AR927" s="361"/>
      <c r="AS927" s="361"/>
      <c r="AT927" s="361"/>
      <c r="AU927" s="222"/>
      <c r="AV927" s="131">
        <f t="shared" si="881"/>
        <v>0</v>
      </c>
      <c r="AW927" s="222"/>
      <c r="AX927" s="180"/>
      <c r="AY927" s="222"/>
      <c r="AZ927" s="145">
        <f t="shared" si="855"/>
        <v>0</v>
      </c>
      <c r="BA927" s="145">
        <f t="shared" si="856"/>
        <v>0</v>
      </c>
      <c r="BB927" s="131"/>
      <c r="BC927" s="131"/>
    </row>
    <row r="928" spans="1:55" s="132" customFormat="1" ht="15.75">
      <c r="A928" s="407">
        <v>19</v>
      </c>
      <c r="B928" s="416" t="s">
        <v>1023</v>
      </c>
      <c r="C928" s="171"/>
      <c r="D928" s="155">
        <v>1000</v>
      </c>
      <c r="E928" s="155">
        <v>1000</v>
      </c>
      <c r="F928" s="158"/>
      <c r="G928" s="158"/>
      <c r="H928" s="155">
        <f t="shared" si="858"/>
        <v>1000</v>
      </c>
      <c r="I928" s="180">
        <f t="shared" si="858"/>
        <v>1000</v>
      </c>
      <c r="J928" s="221">
        <f t="shared" si="858"/>
        <v>0</v>
      </c>
      <c r="K928" s="158"/>
      <c r="L928" s="158"/>
      <c r="M928" s="158"/>
      <c r="N928" s="415">
        <f t="shared" si="892"/>
        <v>1000</v>
      </c>
      <c r="O928" s="415">
        <v>1000</v>
      </c>
      <c r="P928" s="361"/>
      <c r="Q928" s="361"/>
      <c r="R928" s="361"/>
      <c r="S928" s="361"/>
      <c r="T928" s="361"/>
      <c r="U928" s="361"/>
      <c r="V928" s="361"/>
      <c r="W928" s="361"/>
      <c r="X928" s="361"/>
      <c r="Y928" s="328">
        <f t="shared" si="893"/>
        <v>0</v>
      </c>
      <c r="Z928" s="361"/>
      <c r="AA928" s="361"/>
      <c r="AB928" s="361"/>
      <c r="AC928" s="328"/>
      <c r="AD928" s="328"/>
      <c r="AE928" s="328"/>
      <c r="AF928" s="361"/>
      <c r="AG928" s="361"/>
      <c r="AH928" s="361"/>
      <c r="AI928" s="328">
        <f t="shared" si="894"/>
        <v>1000</v>
      </c>
      <c r="AJ928" s="328"/>
      <c r="AK928" s="328">
        <f t="shared" si="895"/>
        <v>1000</v>
      </c>
      <c r="AL928" s="361"/>
      <c r="AM928" s="361"/>
      <c r="AN928" s="361"/>
      <c r="AO928" s="361"/>
      <c r="AP928" s="361"/>
      <c r="AQ928" s="361"/>
      <c r="AR928" s="361"/>
      <c r="AS928" s="361"/>
      <c r="AT928" s="361"/>
      <c r="AU928" s="222"/>
      <c r="AV928" s="131">
        <f t="shared" si="881"/>
        <v>0</v>
      </c>
      <c r="AW928" s="222"/>
      <c r="AX928" s="180"/>
      <c r="AY928" s="222"/>
      <c r="AZ928" s="145">
        <f t="shared" si="855"/>
        <v>0</v>
      </c>
      <c r="BA928" s="145">
        <f t="shared" si="856"/>
        <v>0</v>
      </c>
      <c r="BB928" s="131"/>
      <c r="BC928" s="131"/>
    </row>
    <row r="929" spans="1:55" s="132" customFormat="1" ht="15.75">
      <c r="A929" s="407">
        <v>20</v>
      </c>
      <c r="B929" s="416" t="s">
        <v>1024</v>
      </c>
      <c r="C929" s="171"/>
      <c r="D929" s="155">
        <v>1000</v>
      </c>
      <c r="E929" s="155">
        <v>1000</v>
      </c>
      <c r="F929" s="158"/>
      <c r="G929" s="158"/>
      <c r="H929" s="155">
        <f t="shared" si="858"/>
        <v>1000</v>
      </c>
      <c r="I929" s="180">
        <f t="shared" si="858"/>
        <v>1000</v>
      </c>
      <c r="J929" s="221">
        <f t="shared" si="858"/>
        <v>0</v>
      </c>
      <c r="K929" s="158"/>
      <c r="L929" s="158"/>
      <c r="M929" s="158"/>
      <c r="N929" s="415">
        <f t="shared" si="892"/>
        <v>1000</v>
      </c>
      <c r="O929" s="415">
        <v>1000</v>
      </c>
      <c r="P929" s="361"/>
      <c r="Q929" s="361"/>
      <c r="R929" s="361"/>
      <c r="S929" s="361"/>
      <c r="T929" s="361"/>
      <c r="U929" s="361"/>
      <c r="V929" s="361"/>
      <c r="W929" s="361"/>
      <c r="X929" s="361"/>
      <c r="Y929" s="361"/>
      <c r="Z929" s="361"/>
      <c r="AA929" s="361"/>
      <c r="AB929" s="361"/>
      <c r="AC929" s="328"/>
      <c r="AD929" s="328"/>
      <c r="AE929" s="328"/>
      <c r="AF929" s="361"/>
      <c r="AG929" s="361"/>
      <c r="AH929" s="361"/>
      <c r="AI929" s="328">
        <f t="shared" si="894"/>
        <v>1000</v>
      </c>
      <c r="AJ929" s="328"/>
      <c r="AK929" s="328">
        <f t="shared" si="895"/>
        <v>1000</v>
      </c>
      <c r="AL929" s="361"/>
      <c r="AM929" s="361"/>
      <c r="AN929" s="361"/>
      <c r="AO929" s="361"/>
      <c r="AP929" s="361"/>
      <c r="AQ929" s="361"/>
      <c r="AR929" s="361"/>
      <c r="AS929" s="361"/>
      <c r="AT929" s="361"/>
      <c r="AU929" s="222"/>
      <c r="AV929" s="131">
        <f t="shared" si="881"/>
        <v>0</v>
      </c>
      <c r="AW929" s="222"/>
      <c r="AX929" s="180"/>
      <c r="AY929" s="222"/>
      <c r="AZ929" s="145">
        <f t="shared" si="855"/>
        <v>0</v>
      </c>
      <c r="BA929" s="145">
        <f t="shared" si="856"/>
        <v>0</v>
      </c>
      <c r="BB929" s="131"/>
      <c r="BC929" s="131"/>
    </row>
    <row r="930" spans="1:55" s="132" customFormat="1" ht="15.75">
      <c r="A930" s="412" t="s">
        <v>1025</v>
      </c>
      <c r="B930" s="417" t="s">
        <v>651</v>
      </c>
      <c r="C930" s="171"/>
      <c r="D930" s="414">
        <f>SUM(D931:D943)</f>
        <v>20300</v>
      </c>
      <c r="E930" s="414">
        <f>SUM(E931:E943)</f>
        <v>18300</v>
      </c>
      <c r="F930" s="158"/>
      <c r="G930" s="158"/>
      <c r="H930" s="155">
        <f t="shared" si="858"/>
        <v>18300</v>
      </c>
      <c r="I930" s="180">
        <f t="shared" si="858"/>
        <v>18300</v>
      </c>
      <c r="J930" s="221">
        <f t="shared" si="858"/>
        <v>0</v>
      </c>
      <c r="K930" s="414">
        <f>SUM(K931:K942)</f>
        <v>0</v>
      </c>
      <c r="L930" s="414">
        <f>SUM(L931:L942)</f>
        <v>0</v>
      </c>
      <c r="M930" s="414">
        <f>SUM(M931:M942)</f>
        <v>0</v>
      </c>
      <c r="N930" s="414">
        <f>SUM(N931:N943)</f>
        <v>18300</v>
      </c>
      <c r="O930" s="414">
        <f>SUM(O931:O943)</f>
        <v>18300</v>
      </c>
      <c r="P930" s="414">
        <f t="shared" ref="P930:V930" si="897">SUM(P931:P942)</f>
        <v>0</v>
      </c>
      <c r="Q930" s="414">
        <f t="shared" si="897"/>
        <v>0</v>
      </c>
      <c r="R930" s="414">
        <f t="shared" si="897"/>
        <v>0</v>
      </c>
      <c r="S930" s="414">
        <f t="shared" si="897"/>
        <v>0</v>
      </c>
      <c r="T930" s="414">
        <f t="shared" si="897"/>
        <v>0</v>
      </c>
      <c r="U930" s="414">
        <f t="shared" si="897"/>
        <v>0</v>
      </c>
      <c r="V930" s="414">
        <f t="shared" si="897"/>
        <v>0</v>
      </c>
      <c r="W930" s="414">
        <f>SUM(W931:W943)</f>
        <v>5900</v>
      </c>
      <c r="X930" s="414">
        <f>SUM(X931:X942)</f>
        <v>0</v>
      </c>
      <c r="Y930" s="414">
        <f>SUM(Y931:Y943)</f>
        <v>5900</v>
      </c>
      <c r="Z930" s="414">
        <f t="shared" ref="Z930:AN930" si="898">SUM(Z931:Z943)</f>
        <v>0</v>
      </c>
      <c r="AA930" s="414">
        <f t="shared" si="898"/>
        <v>0</v>
      </c>
      <c r="AB930" s="414">
        <f t="shared" si="898"/>
        <v>0</v>
      </c>
      <c r="AC930" s="414">
        <f t="shared" si="898"/>
        <v>1500</v>
      </c>
      <c r="AD930" s="414">
        <f t="shared" si="898"/>
        <v>0</v>
      </c>
      <c r="AE930" s="414">
        <f t="shared" si="898"/>
        <v>1500</v>
      </c>
      <c r="AF930" s="414">
        <f t="shared" si="898"/>
        <v>0</v>
      </c>
      <c r="AG930" s="414">
        <f t="shared" si="898"/>
        <v>0</v>
      </c>
      <c r="AH930" s="414">
        <f t="shared" si="898"/>
        <v>0</v>
      </c>
      <c r="AI930" s="414">
        <f t="shared" si="898"/>
        <v>10900</v>
      </c>
      <c r="AJ930" s="414">
        <f t="shared" si="898"/>
        <v>0</v>
      </c>
      <c r="AK930" s="414">
        <f>SUM(AK931:AK943)</f>
        <v>10900</v>
      </c>
      <c r="AL930" s="414">
        <f t="shared" si="898"/>
        <v>0</v>
      </c>
      <c r="AM930" s="414">
        <f t="shared" si="898"/>
        <v>0</v>
      </c>
      <c r="AN930" s="414">
        <f t="shared" si="898"/>
        <v>0</v>
      </c>
      <c r="AO930" s="414">
        <f t="shared" ref="AO930:AT930" si="899">SUM(AO931:AO942)</f>
        <v>0</v>
      </c>
      <c r="AP930" s="414">
        <f t="shared" si="899"/>
        <v>0</v>
      </c>
      <c r="AQ930" s="414">
        <f t="shared" si="899"/>
        <v>0</v>
      </c>
      <c r="AR930" s="414">
        <f t="shared" si="899"/>
        <v>0</v>
      </c>
      <c r="AS930" s="414">
        <f t="shared" si="899"/>
        <v>0</v>
      </c>
      <c r="AT930" s="414">
        <f t="shared" si="899"/>
        <v>0</v>
      </c>
      <c r="AU930" s="222"/>
      <c r="AV930" s="131">
        <f t="shared" si="881"/>
        <v>0</v>
      </c>
      <c r="AW930" s="222"/>
      <c r="AX930" s="180"/>
      <c r="AY930" s="222"/>
      <c r="AZ930" s="145">
        <f t="shared" si="855"/>
        <v>0</v>
      </c>
      <c r="BA930" s="145">
        <f t="shared" si="856"/>
        <v>0</v>
      </c>
      <c r="BB930" s="131"/>
      <c r="BC930" s="131"/>
    </row>
    <row r="931" spans="1:55" s="132" customFormat="1" ht="31.5">
      <c r="A931" s="407">
        <v>1</v>
      </c>
      <c r="B931" s="416" t="s">
        <v>1026</v>
      </c>
      <c r="C931" s="171"/>
      <c r="D931" s="155">
        <v>3000</v>
      </c>
      <c r="E931" s="155">
        <v>3000</v>
      </c>
      <c r="F931" s="158"/>
      <c r="G931" s="158"/>
      <c r="H931" s="155">
        <f t="shared" si="858"/>
        <v>3000</v>
      </c>
      <c r="I931" s="180">
        <f t="shared" si="858"/>
        <v>3000</v>
      </c>
      <c r="J931" s="221">
        <f t="shared" si="858"/>
        <v>0</v>
      </c>
      <c r="K931" s="158"/>
      <c r="L931" s="158"/>
      <c r="M931" s="158"/>
      <c r="N931" s="419">
        <f t="shared" ref="N931:N935" si="900">O931</f>
        <v>3000</v>
      </c>
      <c r="O931" s="419">
        <v>3000</v>
      </c>
      <c r="P931" s="361"/>
      <c r="Q931" s="361"/>
      <c r="R931" s="361"/>
      <c r="S931" s="361"/>
      <c r="T931" s="361"/>
      <c r="U931" s="361"/>
      <c r="V931" s="361"/>
      <c r="W931" s="328">
        <v>1500</v>
      </c>
      <c r="X931" s="328"/>
      <c r="Y931" s="328">
        <f>W931</f>
        <v>1500</v>
      </c>
      <c r="Z931" s="361"/>
      <c r="AA931" s="361"/>
      <c r="AB931" s="361"/>
      <c r="AC931" s="328">
        <f>O931-Q931-W931</f>
        <v>1500</v>
      </c>
      <c r="AD931" s="328"/>
      <c r="AE931" s="328">
        <f>AC931</f>
        <v>1500</v>
      </c>
      <c r="AF931" s="361"/>
      <c r="AG931" s="361"/>
      <c r="AH931" s="361"/>
      <c r="AI931" s="328">
        <f t="shared" ref="AI931:AI933" si="901">O931-Q931-W931-AC931</f>
        <v>0</v>
      </c>
      <c r="AJ931" s="328"/>
      <c r="AK931" s="328">
        <f>AI931</f>
        <v>0</v>
      </c>
      <c r="AL931" s="361"/>
      <c r="AM931" s="361"/>
      <c r="AN931" s="361"/>
      <c r="AO931" s="361"/>
      <c r="AP931" s="361"/>
      <c r="AQ931" s="361"/>
      <c r="AR931" s="361"/>
      <c r="AS931" s="361"/>
      <c r="AT931" s="361"/>
      <c r="AU931" s="222"/>
      <c r="AV931" s="131">
        <f t="shared" si="881"/>
        <v>0</v>
      </c>
      <c r="AW931" s="222"/>
      <c r="AX931" s="180"/>
      <c r="AY931" s="222"/>
      <c r="AZ931" s="145">
        <f t="shared" si="855"/>
        <v>0</v>
      </c>
      <c r="BA931" s="145">
        <f t="shared" si="856"/>
        <v>0</v>
      </c>
      <c r="BB931" s="131"/>
      <c r="BC931" s="131"/>
    </row>
    <row r="932" spans="1:55" s="132" customFormat="1" ht="15.75">
      <c r="A932" s="407">
        <v>2</v>
      </c>
      <c r="B932" s="416" t="s">
        <v>1027</v>
      </c>
      <c r="C932" s="171"/>
      <c r="D932" s="155">
        <v>2000</v>
      </c>
      <c r="E932" s="155">
        <v>2000</v>
      </c>
      <c r="F932" s="158"/>
      <c r="G932" s="158"/>
      <c r="H932" s="155">
        <f t="shared" si="858"/>
        <v>2000</v>
      </c>
      <c r="I932" s="180">
        <f t="shared" si="858"/>
        <v>2000</v>
      </c>
      <c r="J932" s="221">
        <f t="shared" si="858"/>
        <v>0</v>
      </c>
      <c r="K932" s="158"/>
      <c r="L932" s="158"/>
      <c r="M932" s="158"/>
      <c r="N932" s="419">
        <f t="shared" si="900"/>
        <v>2000</v>
      </c>
      <c r="O932" s="419">
        <v>2000</v>
      </c>
      <c r="P932" s="361"/>
      <c r="Q932" s="361"/>
      <c r="R932" s="361"/>
      <c r="S932" s="361"/>
      <c r="T932" s="361"/>
      <c r="U932" s="361"/>
      <c r="V932" s="361"/>
      <c r="W932" s="328">
        <v>2000</v>
      </c>
      <c r="X932" s="328"/>
      <c r="Y932" s="328">
        <f t="shared" ref="Y932:Y942" si="902">W932</f>
        <v>2000</v>
      </c>
      <c r="Z932" s="361"/>
      <c r="AA932" s="361"/>
      <c r="AB932" s="361"/>
      <c r="AC932" s="328">
        <f>I932-Q932-W932</f>
        <v>0</v>
      </c>
      <c r="AD932" s="328"/>
      <c r="AE932" s="328">
        <f t="shared" ref="AE932:AE942" si="903">AC932</f>
        <v>0</v>
      </c>
      <c r="AF932" s="361"/>
      <c r="AG932" s="361"/>
      <c r="AH932" s="361"/>
      <c r="AI932" s="328">
        <f t="shared" si="901"/>
        <v>0</v>
      </c>
      <c r="AJ932" s="328"/>
      <c r="AK932" s="328">
        <f t="shared" ref="AK932:AK942" si="904">AI932</f>
        <v>0</v>
      </c>
      <c r="AL932" s="361"/>
      <c r="AM932" s="361"/>
      <c r="AN932" s="361"/>
      <c r="AO932" s="361"/>
      <c r="AP932" s="361"/>
      <c r="AQ932" s="361"/>
      <c r="AR932" s="361"/>
      <c r="AS932" s="361"/>
      <c r="AT932" s="361"/>
      <c r="AU932" s="222"/>
      <c r="AV932" s="131">
        <f t="shared" si="881"/>
        <v>0</v>
      </c>
      <c r="AW932" s="222"/>
      <c r="AX932" s="180"/>
      <c r="AY932" s="222"/>
      <c r="AZ932" s="145">
        <f t="shared" si="855"/>
        <v>0</v>
      </c>
      <c r="BA932" s="145">
        <f t="shared" si="856"/>
        <v>0</v>
      </c>
      <c r="BB932" s="131"/>
      <c r="BC932" s="131"/>
    </row>
    <row r="933" spans="1:55" s="132" customFormat="1" ht="31.5">
      <c r="A933" s="407">
        <v>3</v>
      </c>
      <c r="B933" s="416" t="s">
        <v>1028</v>
      </c>
      <c r="C933" s="171"/>
      <c r="D933" s="155">
        <v>2400</v>
      </c>
      <c r="E933" s="155">
        <v>2400</v>
      </c>
      <c r="F933" s="158"/>
      <c r="G933" s="158"/>
      <c r="H933" s="155">
        <f t="shared" si="858"/>
        <v>2400</v>
      </c>
      <c r="I933" s="180">
        <f t="shared" si="858"/>
        <v>2400</v>
      </c>
      <c r="J933" s="221">
        <f t="shared" si="858"/>
        <v>0</v>
      </c>
      <c r="K933" s="158"/>
      <c r="L933" s="158"/>
      <c r="M933" s="158"/>
      <c r="N933" s="419">
        <f>1600*1.5</f>
        <v>2400</v>
      </c>
      <c r="O933" s="419">
        <f>1600*1.5</f>
        <v>2400</v>
      </c>
      <c r="P933" s="361"/>
      <c r="Q933" s="361"/>
      <c r="R933" s="361"/>
      <c r="S933" s="361"/>
      <c r="T933" s="361"/>
      <c r="U933" s="361"/>
      <c r="V933" s="361"/>
      <c r="W933" s="328">
        <v>2400</v>
      </c>
      <c r="X933" s="328"/>
      <c r="Y933" s="328">
        <f t="shared" si="902"/>
        <v>2400</v>
      </c>
      <c r="Z933" s="361"/>
      <c r="AA933" s="361"/>
      <c r="AB933" s="361"/>
      <c r="AC933" s="328">
        <f>I933-Q933-W933</f>
        <v>0</v>
      </c>
      <c r="AD933" s="328"/>
      <c r="AE933" s="328">
        <f t="shared" si="903"/>
        <v>0</v>
      </c>
      <c r="AF933" s="361"/>
      <c r="AG933" s="361"/>
      <c r="AH933" s="361"/>
      <c r="AI933" s="328">
        <f t="shared" si="901"/>
        <v>0</v>
      </c>
      <c r="AJ933" s="328"/>
      <c r="AK933" s="328">
        <f t="shared" si="904"/>
        <v>0</v>
      </c>
      <c r="AL933" s="361"/>
      <c r="AM933" s="361"/>
      <c r="AN933" s="361"/>
      <c r="AO933" s="361"/>
      <c r="AP933" s="361"/>
      <c r="AQ933" s="361"/>
      <c r="AR933" s="361"/>
      <c r="AS933" s="361"/>
      <c r="AT933" s="361"/>
      <c r="AU933" s="222"/>
      <c r="AV933" s="131">
        <f t="shared" si="881"/>
        <v>0</v>
      </c>
      <c r="AW933" s="222"/>
      <c r="AX933" s="180"/>
      <c r="AY933" s="222"/>
      <c r="AZ933" s="145">
        <f t="shared" si="855"/>
        <v>0</v>
      </c>
      <c r="BA933" s="145">
        <f t="shared" si="856"/>
        <v>0</v>
      </c>
      <c r="BB933" s="131"/>
      <c r="BC933" s="131"/>
    </row>
    <row r="934" spans="1:55" s="132" customFormat="1" ht="15.75">
      <c r="A934" s="407">
        <v>4</v>
      </c>
      <c r="B934" s="416" t="s">
        <v>74</v>
      </c>
      <c r="C934" s="171"/>
      <c r="D934" s="155">
        <v>1200</v>
      </c>
      <c r="E934" s="155">
        <v>1200</v>
      </c>
      <c r="F934" s="158"/>
      <c r="G934" s="158"/>
      <c r="H934" s="155">
        <f t="shared" si="858"/>
        <v>1200</v>
      </c>
      <c r="I934" s="180">
        <f t="shared" si="858"/>
        <v>1200</v>
      </c>
      <c r="J934" s="221">
        <f t="shared" si="858"/>
        <v>0</v>
      </c>
      <c r="K934" s="158"/>
      <c r="L934" s="158"/>
      <c r="M934" s="158"/>
      <c r="N934" s="419">
        <v>1200</v>
      </c>
      <c r="O934" s="419">
        <v>1200</v>
      </c>
      <c r="P934" s="361"/>
      <c r="Q934" s="361"/>
      <c r="R934" s="361"/>
      <c r="S934" s="361"/>
      <c r="T934" s="361"/>
      <c r="U934" s="361"/>
      <c r="V934" s="361"/>
      <c r="W934" s="361"/>
      <c r="X934" s="361"/>
      <c r="Y934" s="328">
        <f t="shared" si="902"/>
        <v>0</v>
      </c>
      <c r="Z934" s="361"/>
      <c r="AA934" s="361"/>
      <c r="AB934" s="361"/>
      <c r="AC934" s="328"/>
      <c r="AD934" s="328"/>
      <c r="AE934" s="328">
        <f t="shared" si="903"/>
        <v>0</v>
      </c>
      <c r="AF934" s="361"/>
      <c r="AG934" s="361"/>
      <c r="AH934" s="361"/>
      <c r="AI934" s="328">
        <f>I934-Q934-W934-AC934</f>
        <v>1200</v>
      </c>
      <c r="AJ934" s="328"/>
      <c r="AK934" s="328">
        <f t="shared" si="904"/>
        <v>1200</v>
      </c>
      <c r="AL934" s="361"/>
      <c r="AM934" s="361"/>
      <c r="AN934" s="361"/>
      <c r="AO934" s="361"/>
      <c r="AP934" s="361"/>
      <c r="AQ934" s="361"/>
      <c r="AR934" s="361"/>
      <c r="AS934" s="361"/>
      <c r="AT934" s="361"/>
      <c r="AU934" s="222"/>
      <c r="AV934" s="131">
        <f t="shared" si="881"/>
        <v>0</v>
      </c>
      <c r="AW934" s="222"/>
      <c r="AX934" s="180"/>
      <c r="AY934" s="222"/>
      <c r="AZ934" s="145">
        <f t="shared" si="855"/>
        <v>0</v>
      </c>
      <c r="BA934" s="145">
        <f t="shared" si="856"/>
        <v>0</v>
      </c>
      <c r="BB934" s="131"/>
      <c r="BC934" s="131"/>
    </row>
    <row r="935" spans="1:55" s="132" customFormat="1" ht="31.5">
      <c r="A935" s="407">
        <v>16</v>
      </c>
      <c r="B935" s="416" t="s">
        <v>1029</v>
      </c>
      <c r="C935" s="171"/>
      <c r="D935" s="155">
        <v>1000</v>
      </c>
      <c r="E935" s="155">
        <v>1000</v>
      </c>
      <c r="F935" s="158"/>
      <c r="G935" s="158"/>
      <c r="H935" s="155">
        <f t="shared" si="858"/>
        <v>1000</v>
      </c>
      <c r="I935" s="180">
        <f t="shared" si="858"/>
        <v>1000</v>
      </c>
      <c r="J935" s="221">
        <f t="shared" si="858"/>
        <v>0</v>
      </c>
      <c r="K935" s="158"/>
      <c r="L935" s="158"/>
      <c r="M935" s="158"/>
      <c r="N935" s="419">
        <f t="shared" si="900"/>
        <v>1000</v>
      </c>
      <c r="O935" s="419">
        <v>1000</v>
      </c>
      <c r="P935" s="361"/>
      <c r="Q935" s="361"/>
      <c r="R935" s="361"/>
      <c r="S935" s="361"/>
      <c r="T935" s="361"/>
      <c r="U935" s="361"/>
      <c r="V935" s="361"/>
      <c r="W935" s="361"/>
      <c r="X935" s="361"/>
      <c r="Y935" s="328">
        <f t="shared" si="902"/>
        <v>0</v>
      </c>
      <c r="Z935" s="361"/>
      <c r="AA935" s="361"/>
      <c r="AB935" s="361"/>
      <c r="AC935" s="328"/>
      <c r="AD935" s="328"/>
      <c r="AE935" s="328">
        <f t="shared" si="903"/>
        <v>0</v>
      </c>
      <c r="AF935" s="361"/>
      <c r="AG935" s="361"/>
      <c r="AH935" s="361"/>
      <c r="AI935" s="328">
        <f t="shared" ref="AI935:AI942" si="905">I935-Q935-W935-AC935</f>
        <v>1000</v>
      </c>
      <c r="AJ935" s="328"/>
      <c r="AK935" s="328">
        <f t="shared" si="904"/>
        <v>1000</v>
      </c>
      <c r="AL935" s="361"/>
      <c r="AM935" s="361"/>
      <c r="AN935" s="361"/>
      <c r="AO935" s="361"/>
      <c r="AP935" s="361"/>
      <c r="AQ935" s="361"/>
      <c r="AR935" s="361"/>
      <c r="AS935" s="361"/>
      <c r="AT935" s="361"/>
      <c r="AU935" s="222"/>
      <c r="AV935" s="131">
        <f t="shared" si="881"/>
        <v>0</v>
      </c>
      <c r="AW935" s="222"/>
      <c r="AX935" s="180"/>
      <c r="AY935" s="222"/>
      <c r="AZ935" s="145">
        <f t="shared" si="855"/>
        <v>0</v>
      </c>
      <c r="BA935" s="145">
        <f t="shared" si="856"/>
        <v>0</v>
      </c>
      <c r="BB935" s="131"/>
      <c r="BC935" s="131"/>
    </row>
    <row r="936" spans="1:55" s="132" customFormat="1" ht="31.5">
      <c r="A936" s="407">
        <v>17</v>
      </c>
      <c r="B936" s="416" t="s">
        <v>1030</v>
      </c>
      <c r="C936" s="171"/>
      <c r="D936" s="155">
        <v>1200</v>
      </c>
      <c r="E936" s="155">
        <v>1200</v>
      </c>
      <c r="F936" s="158"/>
      <c r="G936" s="158"/>
      <c r="H936" s="155">
        <f t="shared" si="858"/>
        <v>1200</v>
      </c>
      <c r="I936" s="180">
        <f t="shared" si="858"/>
        <v>1200</v>
      </c>
      <c r="J936" s="221">
        <f t="shared" si="858"/>
        <v>0</v>
      </c>
      <c r="K936" s="158"/>
      <c r="L936" s="158"/>
      <c r="M936" s="158"/>
      <c r="N936" s="419">
        <f>O936</f>
        <v>1200</v>
      </c>
      <c r="O936" s="419">
        <v>1200</v>
      </c>
      <c r="P936" s="361"/>
      <c r="Q936" s="361"/>
      <c r="R936" s="361"/>
      <c r="S936" s="361"/>
      <c r="T936" s="361"/>
      <c r="U936" s="361"/>
      <c r="V936" s="361"/>
      <c r="W936" s="361"/>
      <c r="X936" s="361"/>
      <c r="Y936" s="328">
        <f t="shared" si="902"/>
        <v>0</v>
      </c>
      <c r="Z936" s="361"/>
      <c r="AA936" s="361"/>
      <c r="AB936" s="361"/>
      <c r="AC936" s="328"/>
      <c r="AD936" s="328"/>
      <c r="AE936" s="328">
        <f t="shared" si="903"/>
        <v>0</v>
      </c>
      <c r="AF936" s="361"/>
      <c r="AG936" s="361"/>
      <c r="AH936" s="361"/>
      <c r="AI936" s="328">
        <f t="shared" si="905"/>
        <v>1200</v>
      </c>
      <c r="AJ936" s="328"/>
      <c r="AK936" s="328">
        <f t="shared" si="904"/>
        <v>1200</v>
      </c>
      <c r="AL936" s="361"/>
      <c r="AM936" s="361"/>
      <c r="AN936" s="361"/>
      <c r="AO936" s="361"/>
      <c r="AP936" s="361"/>
      <c r="AQ936" s="361"/>
      <c r="AR936" s="361"/>
      <c r="AS936" s="361"/>
      <c r="AT936" s="361"/>
      <c r="AU936" s="222"/>
      <c r="AV936" s="131">
        <f t="shared" si="881"/>
        <v>0</v>
      </c>
      <c r="AW936" s="222"/>
      <c r="AX936" s="180"/>
      <c r="AY936" s="222"/>
      <c r="AZ936" s="145">
        <f t="shared" si="855"/>
        <v>0</v>
      </c>
      <c r="BA936" s="145">
        <f t="shared" si="856"/>
        <v>0</v>
      </c>
      <c r="BB936" s="131"/>
      <c r="BC936" s="131"/>
    </row>
    <row r="937" spans="1:55" s="132" customFormat="1" ht="15.75">
      <c r="A937" s="407">
        <v>18</v>
      </c>
      <c r="B937" s="416" t="s">
        <v>1031</v>
      </c>
      <c r="C937" s="171"/>
      <c r="D937" s="155">
        <v>1200</v>
      </c>
      <c r="E937" s="155">
        <v>1200</v>
      </c>
      <c r="F937" s="158"/>
      <c r="G937" s="158"/>
      <c r="H937" s="155">
        <f t="shared" si="858"/>
        <v>1200</v>
      </c>
      <c r="I937" s="180">
        <f t="shared" si="858"/>
        <v>1200</v>
      </c>
      <c r="J937" s="221">
        <f t="shared" si="858"/>
        <v>0</v>
      </c>
      <c r="K937" s="158"/>
      <c r="L937" s="158"/>
      <c r="M937" s="158"/>
      <c r="N937" s="419">
        <v>1200</v>
      </c>
      <c r="O937" s="419">
        <v>1200</v>
      </c>
      <c r="P937" s="361"/>
      <c r="Q937" s="361"/>
      <c r="R937" s="361"/>
      <c r="S937" s="361"/>
      <c r="T937" s="361"/>
      <c r="U937" s="361"/>
      <c r="V937" s="361"/>
      <c r="W937" s="361"/>
      <c r="X937" s="361"/>
      <c r="Y937" s="328">
        <f t="shared" si="902"/>
        <v>0</v>
      </c>
      <c r="Z937" s="361"/>
      <c r="AA937" s="361"/>
      <c r="AB937" s="361"/>
      <c r="AC937" s="328"/>
      <c r="AD937" s="328"/>
      <c r="AE937" s="328">
        <f t="shared" si="903"/>
        <v>0</v>
      </c>
      <c r="AF937" s="361"/>
      <c r="AG937" s="361"/>
      <c r="AH937" s="361"/>
      <c r="AI937" s="328">
        <f t="shared" si="905"/>
        <v>1200</v>
      </c>
      <c r="AJ937" s="328"/>
      <c r="AK937" s="328">
        <f t="shared" si="904"/>
        <v>1200</v>
      </c>
      <c r="AL937" s="361"/>
      <c r="AM937" s="361"/>
      <c r="AN937" s="361"/>
      <c r="AO937" s="361"/>
      <c r="AP937" s="361"/>
      <c r="AQ937" s="361"/>
      <c r="AR937" s="361"/>
      <c r="AS937" s="361"/>
      <c r="AT937" s="361"/>
      <c r="AU937" s="222"/>
      <c r="AV937" s="131">
        <f t="shared" si="881"/>
        <v>0</v>
      </c>
      <c r="AW937" s="222"/>
      <c r="AX937" s="180"/>
      <c r="AY937" s="222"/>
      <c r="AZ937" s="145">
        <f t="shared" si="855"/>
        <v>0</v>
      </c>
      <c r="BA937" s="145">
        <f t="shared" si="856"/>
        <v>0</v>
      </c>
      <c r="BB937" s="131"/>
      <c r="BC937" s="131"/>
    </row>
    <row r="938" spans="1:55" s="132" customFormat="1" ht="15.75">
      <c r="A938" s="407">
        <v>19</v>
      </c>
      <c r="B938" s="416" t="s">
        <v>1032</v>
      </c>
      <c r="C938" s="171"/>
      <c r="D938" s="155">
        <v>1200</v>
      </c>
      <c r="E938" s="155">
        <v>1200</v>
      </c>
      <c r="F938" s="158"/>
      <c r="G938" s="158"/>
      <c r="H938" s="155">
        <f t="shared" si="858"/>
        <v>1200</v>
      </c>
      <c r="I938" s="180">
        <f t="shared" si="858"/>
        <v>1200</v>
      </c>
      <c r="J938" s="221">
        <f t="shared" si="858"/>
        <v>0</v>
      </c>
      <c r="K938" s="158"/>
      <c r="L938" s="158"/>
      <c r="M938" s="158"/>
      <c r="N938" s="419">
        <v>1200</v>
      </c>
      <c r="O938" s="419">
        <v>1200</v>
      </c>
      <c r="P938" s="361"/>
      <c r="Q938" s="361"/>
      <c r="R938" s="361"/>
      <c r="S938" s="361"/>
      <c r="T938" s="361"/>
      <c r="U938" s="361"/>
      <c r="V938" s="361"/>
      <c r="W938" s="361"/>
      <c r="X938" s="361"/>
      <c r="Y938" s="328">
        <f t="shared" si="902"/>
        <v>0</v>
      </c>
      <c r="Z938" s="361"/>
      <c r="AA938" s="361"/>
      <c r="AB938" s="361"/>
      <c r="AC938" s="328"/>
      <c r="AD938" s="328"/>
      <c r="AE938" s="328">
        <f t="shared" si="903"/>
        <v>0</v>
      </c>
      <c r="AF938" s="361"/>
      <c r="AG938" s="361"/>
      <c r="AH938" s="361"/>
      <c r="AI938" s="328">
        <f t="shared" si="905"/>
        <v>1200</v>
      </c>
      <c r="AJ938" s="328"/>
      <c r="AK938" s="328">
        <f t="shared" si="904"/>
        <v>1200</v>
      </c>
      <c r="AL938" s="361"/>
      <c r="AM938" s="361"/>
      <c r="AN938" s="361"/>
      <c r="AO938" s="361"/>
      <c r="AP938" s="361"/>
      <c r="AQ938" s="361"/>
      <c r="AR938" s="361"/>
      <c r="AS938" s="361"/>
      <c r="AT938" s="361"/>
      <c r="AU938" s="222"/>
      <c r="AV938" s="131">
        <f t="shared" si="881"/>
        <v>0</v>
      </c>
      <c r="AW938" s="222"/>
      <c r="AX938" s="180"/>
      <c r="AY938" s="222"/>
      <c r="AZ938" s="145">
        <f t="shared" ref="AZ938:AZ1001" si="906">H938-K938-N938</f>
        <v>0</v>
      </c>
      <c r="BA938" s="145">
        <f t="shared" ref="BA938:BA967" si="907">L938-R938-X938-AD938-AJ938</f>
        <v>0</v>
      </c>
      <c r="BB938" s="131"/>
      <c r="BC938" s="131"/>
    </row>
    <row r="939" spans="1:55" s="132" customFormat="1" ht="15.75">
      <c r="A939" s="407">
        <v>22</v>
      </c>
      <c r="B939" s="416" t="s">
        <v>1033</v>
      </c>
      <c r="C939" s="171"/>
      <c r="D939" s="155">
        <v>1500</v>
      </c>
      <c r="E939" s="155">
        <v>1500</v>
      </c>
      <c r="F939" s="158"/>
      <c r="G939" s="158"/>
      <c r="H939" s="155">
        <f t="shared" si="858"/>
        <v>1500</v>
      </c>
      <c r="I939" s="180">
        <f t="shared" si="858"/>
        <v>1500</v>
      </c>
      <c r="J939" s="221">
        <f t="shared" si="858"/>
        <v>0</v>
      </c>
      <c r="K939" s="158"/>
      <c r="L939" s="158"/>
      <c r="M939" s="158"/>
      <c r="N939" s="419">
        <f t="shared" ref="N939:N940" si="908">O939</f>
        <v>1500</v>
      </c>
      <c r="O939" s="419">
        <v>1500</v>
      </c>
      <c r="P939" s="361"/>
      <c r="Q939" s="361"/>
      <c r="R939" s="361"/>
      <c r="S939" s="361"/>
      <c r="T939" s="361"/>
      <c r="U939" s="361"/>
      <c r="V939" s="361"/>
      <c r="W939" s="361"/>
      <c r="X939" s="361"/>
      <c r="Y939" s="328">
        <f t="shared" si="902"/>
        <v>0</v>
      </c>
      <c r="Z939" s="361"/>
      <c r="AA939" s="361"/>
      <c r="AB939" s="361"/>
      <c r="AC939" s="328"/>
      <c r="AD939" s="328"/>
      <c r="AE939" s="328">
        <f t="shared" si="903"/>
        <v>0</v>
      </c>
      <c r="AF939" s="361"/>
      <c r="AG939" s="361"/>
      <c r="AH939" s="361"/>
      <c r="AI939" s="328">
        <f t="shared" si="905"/>
        <v>1500</v>
      </c>
      <c r="AJ939" s="328"/>
      <c r="AK939" s="328">
        <f t="shared" si="904"/>
        <v>1500</v>
      </c>
      <c r="AL939" s="361"/>
      <c r="AM939" s="361"/>
      <c r="AN939" s="361"/>
      <c r="AO939" s="361"/>
      <c r="AP939" s="361"/>
      <c r="AQ939" s="361"/>
      <c r="AR939" s="361"/>
      <c r="AS939" s="361"/>
      <c r="AT939" s="361"/>
      <c r="AU939" s="222"/>
      <c r="AV939" s="131">
        <f t="shared" si="881"/>
        <v>0</v>
      </c>
      <c r="AW939" s="222"/>
      <c r="AX939" s="180"/>
      <c r="AY939" s="222"/>
      <c r="AZ939" s="145">
        <f t="shared" si="906"/>
        <v>0</v>
      </c>
      <c r="BA939" s="145">
        <f t="shared" si="907"/>
        <v>0</v>
      </c>
      <c r="BB939" s="131"/>
      <c r="BC939" s="131"/>
    </row>
    <row r="940" spans="1:55" s="132" customFormat="1" ht="15.75">
      <c r="A940" s="407">
        <v>23</v>
      </c>
      <c r="B940" s="416" t="s">
        <v>1034</v>
      </c>
      <c r="C940" s="171"/>
      <c r="D940" s="155">
        <v>1000</v>
      </c>
      <c r="E940" s="155">
        <v>1000</v>
      </c>
      <c r="F940" s="158"/>
      <c r="G940" s="158"/>
      <c r="H940" s="155">
        <f t="shared" si="858"/>
        <v>1000</v>
      </c>
      <c r="I940" s="180">
        <f t="shared" si="858"/>
        <v>1000</v>
      </c>
      <c r="J940" s="221">
        <f t="shared" si="858"/>
        <v>0</v>
      </c>
      <c r="K940" s="158"/>
      <c r="L940" s="158"/>
      <c r="M940" s="158"/>
      <c r="N940" s="419">
        <f t="shared" si="908"/>
        <v>1000</v>
      </c>
      <c r="O940" s="419">
        <v>1000</v>
      </c>
      <c r="P940" s="361"/>
      <c r="Q940" s="361"/>
      <c r="R940" s="361"/>
      <c r="S940" s="361"/>
      <c r="T940" s="361"/>
      <c r="U940" s="361"/>
      <c r="V940" s="361"/>
      <c r="W940" s="361"/>
      <c r="X940" s="361"/>
      <c r="Y940" s="328">
        <f t="shared" si="902"/>
        <v>0</v>
      </c>
      <c r="Z940" s="361"/>
      <c r="AA940" s="361"/>
      <c r="AB940" s="361"/>
      <c r="AC940" s="328"/>
      <c r="AD940" s="328"/>
      <c r="AE940" s="328">
        <f t="shared" si="903"/>
        <v>0</v>
      </c>
      <c r="AF940" s="361"/>
      <c r="AG940" s="361"/>
      <c r="AH940" s="361"/>
      <c r="AI940" s="328">
        <f t="shared" si="905"/>
        <v>1000</v>
      </c>
      <c r="AJ940" s="328"/>
      <c r="AK940" s="328">
        <f t="shared" si="904"/>
        <v>1000</v>
      </c>
      <c r="AL940" s="361"/>
      <c r="AM940" s="361"/>
      <c r="AN940" s="361"/>
      <c r="AO940" s="361"/>
      <c r="AP940" s="361"/>
      <c r="AQ940" s="361"/>
      <c r="AR940" s="361"/>
      <c r="AS940" s="361"/>
      <c r="AT940" s="361"/>
      <c r="AU940" s="222"/>
      <c r="AV940" s="131">
        <f t="shared" si="881"/>
        <v>0</v>
      </c>
      <c r="AW940" s="222"/>
      <c r="AX940" s="180"/>
      <c r="AY940" s="222"/>
      <c r="AZ940" s="145">
        <f t="shared" si="906"/>
        <v>0</v>
      </c>
      <c r="BA940" s="145">
        <f t="shared" si="907"/>
        <v>0</v>
      </c>
      <c r="BB940" s="131"/>
      <c r="BC940" s="131"/>
    </row>
    <row r="941" spans="1:55" s="132" customFormat="1" ht="15.75">
      <c r="A941" s="245">
        <v>24</v>
      </c>
      <c r="B941" s="292" t="s">
        <v>1035</v>
      </c>
      <c r="C941" s="171"/>
      <c r="D941" s="155">
        <v>1300</v>
      </c>
      <c r="E941" s="155">
        <v>1300</v>
      </c>
      <c r="F941" s="158"/>
      <c r="G941" s="158"/>
      <c r="H941" s="155">
        <f t="shared" si="858"/>
        <v>1300</v>
      </c>
      <c r="I941" s="180">
        <f t="shared" si="858"/>
        <v>1300</v>
      </c>
      <c r="J941" s="221">
        <f t="shared" si="858"/>
        <v>0</v>
      </c>
      <c r="K941" s="158"/>
      <c r="L941" s="158"/>
      <c r="M941" s="158"/>
      <c r="N941" s="157">
        <v>1300</v>
      </c>
      <c r="O941" s="157">
        <v>1300</v>
      </c>
      <c r="P941" s="361"/>
      <c r="Q941" s="361"/>
      <c r="R941" s="361"/>
      <c r="S941" s="361"/>
      <c r="T941" s="361"/>
      <c r="U941" s="361"/>
      <c r="V941" s="361"/>
      <c r="W941" s="361"/>
      <c r="X941" s="361"/>
      <c r="Y941" s="328">
        <f t="shared" si="902"/>
        <v>0</v>
      </c>
      <c r="Z941" s="361"/>
      <c r="AA941" s="361"/>
      <c r="AB941" s="361"/>
      <c r="AC941" s="328"/>
      <c r="AD941" s="328"/>
      <c r="AE941" s="328">
        <f t="shared" si="903"/>
        <v>0</v>
      </c>
      <c r="AF941" s="361"/>
      <c r="AG941" s="361"/>
      <c r="AH941" s="361"/>
      <c r="AI941" s="328">
        <f t="shared" si="905"/>
        <v>1300</v>
      </c>
      <c r="AJ941" s="328"/>
      <c r="AK941" s="328">
        <f t="shared" si="904"/>
        <v>1300</v>
      </c>
      <c r="AL941" s="361"/>
      <c r="AM941" s="361"/>
      <c r="AN941" s="361"/>
      <c r="AO941" s="361"/>
      <c r="AP941" s="361"/>
      <c r="AQ941" s="361"/>
      <c r="AR941" s="361"/>
      <c r="AS941" s="361"/>
      <c r="AT941" s="361"/>
      <c r="AU941" s="222"/>
      <c r="AV941" s="131">
        <f t="shared" si="881"/>
        <v>0</v>
      </c>
      <c r="AW941" s="222"/>
      <c r="AX941" s="180"/>
      <c r="AY941" s="222"/>
      <c r="AZ941" s="160">
        <f t="shared" si="906"/>
        <v>0</v>
      </c>
      <c r="BA941" s="160">
        <f t="shared" si="907"/>
        <v>0</v>
      </c>
      <c r="BB941" s="131"/>
      <c r="BC941" s="131"/>
    </row>
    <row r="942" spans="1:55" s="132" customFormat="1" ht="15.75">
      <c r="A942" s="245">
        <v>25</v>
      </c>
      <c r="B942" s="292" t="s">
        <v>1036</v>
      </c>
      <c r="C942" s="171"/>
      <c r="D942" s="155">
        <v>1300</v>
      </c>
      <c r="E942" s="155">
        <v>1300</v>
      </c>
      <c r="F942" s="158"/>
      <c r="G942" s="158"/>
      <c r="H942" s="155">
        <f t="shared" si="858"/>
        <v>1300</v>
      </c>
      <c r="I942" s="180">
        <f t="shared" si="858"/>
        <v>1300</v>
      </c>
      <c r="J942" s="221">
        <f t="shared" si="858"/>
        <v>0</v>
      </c>
      <c r="K942" s="158"/>
      <c r="L942" s="158"/>
      <c r="M942" s="158"/>
      <c r="N942" s="157">
        <v>1300</v>
      </c>
      <c r="O942" s="157">
        <v>1300</v>
      </c>
      <c r="P942" s="361"/>
      <c r="Q942" s="361"/>
      <c r="R942" s="361"/>
      <c r="S942" s="361"/>
      <c r="T942" s="361"/>
      <c r="U942" s="361"/>
      <c r="V942" s="361"/>
      <c r="W942" s="361"/>
      <c r="X942" s="361"/>
      <c r="Y942" s="328">
        <f t="shared" si="902"/>
        <v>0</v>
      </c>
      <c r="Z942" s="361"/>
      <c r="AA942" s="361"/>
      <c r="AB942" s="361"/>
      <c r="AC942" s="328"/>
      <c r="AD942" s="328"/>
      <c r="AE942" s="328">
        <f t="shared" si="903"/>
        <v>0</v>
      </c>
      <c r="AF942" s="361"/>
      <c r="AG942" s="361"/>
      <c r="AH942" s="361"/>
      <c r="AI942" s="328">
        <f t="shared" si="905"/>
        <v>1300</v>
      </c>
      <c r="AJ942" s="328"/>
      <c r="AK942" s="328">
        <f t="shared" si="904"/>
        <v>1300</v>
      </c>
      <c r="AL942" s="361"/>
      <c r="AM942" s="361"/>
      <c r="AN942" s="361"/>
      <c r="AO942" s="361"/>
      <c r="AP942" s="361"/>
      <c r="AQ942" s="361"/>
      <c r="AR942" s="361"/>
      <c r="AS942" s="361"/>
      <c r="AT942" s="361"/>
      <c r="AU942" s="222"/>
      <c r="AV942" s="131">
        <f t="shared" si="881"/>
        <v>0</v>
      </c>
      <c r="AW942" s="222"/>
      <c r="AX942" s="180"/>
      <c r="AY942" s="222"/>
      <c r="AZ942" s="160">
        <f t="shared" si="906"/>
        <v>0</v>
      </c>
      <c r="BA942" s="160">
        <f t="shared" si="907"/>
        <v>0</v>
      </c>
      <c r="BB942" s="131"/>
      <c r="BC942" s="131"/>
    </row>
    <row r="943" spans="1:55" s="132" customFormat="1" ht="15.75">
      <c r="A943" s="245">
        <v>5</v>
      </c>
      <c r="B943" s="292" t="s">
        <v>1037</v>
      </c>
      <c r="C943" s="171"/>
      <c r="D943" s="155">
        <v>2000</v>
      </c>
      <c r="E943" s="155"/>
      <c r="F943" s="158"/>
      <c r="G943" s="158"/>
      <c r="H943" s="155">
        <f>K943+N943</f>
        <v>0</v>
      </c>
      <c r="I943" s="180">
        <f>L943+O943</f>
        <v>0</v>
      </c>
      <c r="J943" s="221">
        <f>M943+P943</f>
        <v>0</v>
      </c>
      <c r="K943" s="158"/>
      <c r="L943" s="158"/>
      <c r="M943" s="158"/>
      <c r="N943" s="157"/>
      <c r="O943" s="157"/>
      <c r="P943" s="361"/>
      <c r="Q943" s="361"/>
      <c r="R943" s="361"/>
      <c r="S943" s="361"/>
      <c r="T943" s="361"/>
      <c r="U943" s="361"/>
      <c r="V943" s="361"/>
      <c r="W943" s="361"/>
      <c r="X943" s="361"/>
      <c r="Y943" s="328">
        <f>W943</f>
        <v>0</v>
      </c>
      <c r="Z943" s="361"/>
      <c r="AA943" s="361"/>
      <c r="AB943" s="361"/>
      <c r="AC943" s="328"/>
      <c r="AD943" s="328"/>
      <c r="AE943" s="328">
        <f>AC943</f>
        <v>0</v>
      </c>
      <c r="AF943" s="361"/>
      <c r="AG943" s="361"/>
      <c r="AH943" s="361"/>
      <c r="AI943" s="328">
        <f>I943-Q943-W943-AC943</f>
        <v>0</v>
      </c>
      <c r="AJ943" s="328"/>
      <c r="AK943" s="328">
        <f>AI943</f>
        <v>0</v>
      </c>
      <c r="AL943" s="361"/>
      <c r="AM943" s="361"/>
      <c r="AN943" s="361"/>
      <c r="AO943" s="361"/>
      <c r="AP943" s="361"/>
      <c r="AQ943" s="361"/>
      <c r="AR943" s="361"/>
      <c r="AS943" s="361"/>
      <c r="AT943" s="361"/>
      <c r="AU943" s="222"/>
      <c r="AV943" s="131">
        <f>I943-L943-O943</f>
        <v>0</v>
      </c>
      <c r="AW943" s="222"/>
      <c r="AX943" s="180"/>
      <c r="AY943" s="222"/>
      <c r="AZ943" s="160">
        <f>H943-K943-N943</f>
        <v>0</v>
      </c>
      <c r="BA943" s="160">
        <f>L943-R943-X943-AD943-AJ943</f>
        <v>0</v>
      </c>
      <c r="BB943" s="131"/>
      <c r="BC943" s="131"/>
    </row>
    <row r="944" spans="1:55" s="161" customFormat="1" ht="15.75">
      <c r="A944" s="261" t="s">
        <v>1038</v>
      </c>
      <c r="B944" s="420" t="s">
        <v>652</v>
      </c>
      <c r="C944" s="171"/>
      <c r="D944" s="409">
        <f>SUM(D945:D952)</f>
        <v>15100</v>
      </c>
      <c r="E944" s="409">
        <f>SUM(E945:E952)</f>
        <v>15100</v>
      </c>
      <c r="F944" s="158"/>
      <c r="G944" s="158"/>
      <c r="H944" s="171">
        <f t="shared" ref="H944:J1005" si="909">K944+N944</f>
        <v>15100</v>
      </c>
      <c r="I944" s="179">
        <f t="shared" si="909"/>
        <v>15100</v>
      </c>
      <c r="J944" s="221">
        <f t="shared" si="909"/>
        <v>0</v>
      </c>
      <c r="K944" s="409">
        <f t="shared" ref="K944:AN944" si="910">SUM(K945:K952)</f>
        <v>0</v>
      </c>
      <c r="L944" s="409">
        <f t="shared" si="910"/>
        <v>0</v>
      </c>
      <c r="M944" s="409">
        <f t="shared" si="910"/>
        <v>0</v>
      </c>
      <c r="N944" s="409">
        <f t="shared" si="910"/>
        <v>15100</v>
      </c>
      <c r="O944" s="409">
        <f t="shared" si="910"/>
        <v>15100</v>
      </c>
      <c r="P944" s="409">
        <f t="shared" si="910"/>
        <v>0</v>
      </c>
      <c r="Q944" s="409">
        <f t="shared" si="910"/>
        <v>0</v>
      </c>
      <c r="R944" s="409">
        <f t="shared" si="910"/>
        <v>0</v>
      </c>
      <c r="S944" s="409">
        <f t="shared" si="910"/>
        <v>0</v>
      </c>
      <c r="T944" s="409">
        <f t="shared" si="910"/>
        <v>0</v>
      </c>
      <c r="U944" s="409">
        <f t="shared" si="910"/>
        <v>0</v>
      </c>
      <c r="V944" s="409">
        <f t="shared" si="910"/>
        <v>0</v>
      </c>
      <c r="W944" s="409">
        <f t="shared" si="910"/>
        <v>8500</v>
      </c>
      <c r="X944" s="409">
        <f t="shared" si="910"/>
        <v>0</v>
      </c>
      <c r="Y944" s="409">
        <f t="shared" si="910"/>
        <v>8500</v>
      </c>
      <c r="Z944" s="409">
        <f t="shared" si="910"/>
        <v>0</v>
      </c>
      <c r="AA944" s="409">
        <f t="shared" si="910"/>
        <v>0</v>
      </c>
      <c r="AB944" s="409">
        <f t="shared" si="910"/>
        <v>0</v>
      </c>
      <c r="AC944" s="409">
        <f t="shared" si="910"/>
        <v>1500</v>
      </c>
      <c r="AD944" s="409">
        <f t="shared" si="910"/>
        <v>0</v>
      </c>
      <c r="AE944" s="409">
        <f t="shared" si="910"/>
        <v>1500</v>
      </c>
      <c r="AF944" s="409">
        <f t="shared" si="910"/>
        <v>0</v>
      </c>
      <c r="AG944" s="409">
        <f t="shared" si="910"/>
        <v>0</v>
      </c>
      <c r="AH944" s="409">
        <f t="shared" si="910"/>
        <v>0</v>
      </c>
      <c r="AI944" s="409">
        <f t="shared" si="910"/>
        <v>5100</v>
      </c>
      <c r="AJ944" s="409">
        <f t="shared" si="910"/>
        <v>0</v>
      </c>
      <c r="AK944" s="409">
        <f t="shared" si="910"/>
        <v>5100</v>
      </c>
      <c r="AL944" s="409">
        <f t="shared" si="910"/>
        <v>0</v>
      </c>
      <c r="AM944" s="409">
        <f t="shared" si="910"/>
        <v>0</v>
      </c>
      <c r="AN944" s="409">
        <f t="shared" si="910"/>
        <v>0</v>
      </c>
      <c r="AO944" s="361"/>
      <c r="AP944" s="361"/>
      <c r="AQ944" s="361"/>
      <c r="AR944" s="361"/>
      <c r="AS944" s="361"/>
      <c r="AT944" s="361"/>
      <c r="AU944" s="242"/>
      <c r="AV944" s="160">
        <f t="shared" si="881"/>
        <v>0</v>
      </c>
      <c r="AW944" s="242"/>
      <c r="AX944" s="179"/>
      <c r="AY944" s="242"/>
      <c r="AZ944" s="160">
        <f t="shared" si="906"/>
        <v>0</v>
      </c>
      <c r="BA944" s="160">
        <f t="shared" si="907"/>
        <v>0</v>
      </c>
      <c r="BB944" s="160"/>
      <c r="BC944" s="160"/>
    </row>
    <row r="945" spans="1:55" s="132" customFormat="1" ht="31.5">
      <c r="A945" s="245">
        <v>1</v>
      </c>
      <c r="B945" s="288" t="s">
        <v>1039</v>
      </c>
      <c r="C945" s="171"/>
      <c r="D945" s="155">
        <v>2500</v>
      </c>
      <c r="E945" s="155">
        <v>2500</v>
      </c>
      <c r="F945" s="158"/>
      <c r="G945" s="158"/>
      <c r="H945" s="155">
        <f t="shared" si="909"/>
        <v>2500</v>
      </c>
      <c r="I945" s="180">
        <f t="shared" si="909"/>
        <v>2500</v>
      </c>
      <c r="J945" s="221">
        <f t="shared" si="909"/>
        <v>0</v>
      </c>
      <c r="K945" s="158"/>
      <c r="L945" s="158"/>
      <c r="M945" s="158"/>
      <c r="N945" s="157">
        <f>O945</f>
        <v>2500</v>
      </c>
      <c r="O945" s="157">
        <v>2500</v>
      </c>
      <c r="P945" s="361"/>
      <c r="Q945" s="361"/>
      <c r="R945" s="361"/>
      <c r="S945" s="361"/>
      <c r="T945" s="361"/>
      <c r="U945" s="361"/>
      <c r="V945" s="361"/>
      <c r="W945" s="328">
        <v>2500</v>
      </c>
      <c r="X945" s="328"/>
      <c r="Y945" s="328">
        <f>W945</f>
        <v>2500</v>
      </c>
      <c r="Z945" s="361"/>
      <c r="AA945" s="361"/>
      <c r="AB945" s="361"/>
      <c r="AC945" s="328">
        <f>O945-Q945-W945</f>
        <v>0</v>
      </c>
      <c r="AD945" s="328"/>
      <c r="AE945" s="328">
        <f>AC945</f>
        <v>0</v>
      </c>
      <c r="AF945" s="361"/>
      <c r="AG945" s="361"/>
      <c r="AH945" s="361"/>
      <c r="AI945" s="328">
        <f>I945-Q945-W945-AC945</f>
        <v>0</v>
      </c>
      <c r="AJ945" s="328"/>
      <c r="AK945" s="328">
        <f>AI945</f>
        <v>0</v>
      </c>
      <c r="AL945" s="361"/>
      <c r="AM945" s="361"/>
      <c r="AN945" s="361"/>
      <c r="AO945" s="361"/>
      <c r="AP945" s="361"/>
      <c r="AQ945" s="361"/>
      <c r="AR945" s="361"/>
      <c r="AS945" s="361"/>
      <c r="AT945" s="361"/>
      <c r="AU945" s="222"/>
      <c r="AV945" s="131">
        <f t="shared" si="881"/>
        <v>0</v>
      </c>
      <c r="AW945" s="222"/>
      <c r="AX945" s="180"/>
      <c r="AY945" s="222"/>
      <c r="AZ945" s="160">
        <f t="shared" si="906"/>
        <v>0</v>
      </c>
      <c r="BA945" s="160">
        <f t="shared" si="907"/>
        <v>0</v>
      </c>
      <c r="BB945" s="131"/>
      <c r="BC945" s="131"/>
    </row>
    <row r="946" spans="1:55" s="132" customFormat="1" ht="15.75">
      <c r="A946" s="245">
        <v>2</v>
      </c>
      <c r="B946" s="288" t="s">
        <v>1040</v>
      </c>
      <c r="C946" s="171"/>
      <c r="D946" s="155">
        <v>2000</v>
      </c>
      <c r="E946" s="155">
        <v>2000</v>
      </c>
      <c r="F946" s="158"/>
      <c r="G946" s="158"/>
      <c r="H946" s="155">
        <f t="shared" si="909"/>
        <v>2000</v>
      </c>
      <c r="I946" s="180">
        <f t="shared" si="909"/>
        <v>2000</v>
      </c>
      <c r="J946" s="221">
        <f t="shared" si="909"/>
        <v>0</v>
      </c>
      <c r="K946" s="158"/>
      <c r="L946" s="158"/>
      <c r="M946" s="158"/>
      <c r="N946" s="157">
        <f>O946</f>
        <v>2000</v>
      </c>
      <c r="O946" s="157">
        <v>2000</v>
      </c>
      <c r="P946" s="361"/>
      <c r="Q946" s="361"/>
      <c r="R946" s="361"/>
      <c r="S946" s="361"/>
      <c r="T946" s="361"/>
      <c r="U946" s="361"/>
      <c r="V946" s="361"/>
      <c r="W946" s="328">
        <v>2000</v>
      </c>
      <c r="X946" s="328"/>
      <c r="Y946" s="328">
        <f t="shared" ref="Y946:Y952" si="911">W946</f>
        <v>2000</v>
      </c>
      <c r="Z946" s="361"/>
      <c r="AA946" s="361"/>
      <c r="AB946" s="361"/>
      <c r="AC946" s="328">
        <f>O946-Q946-W946</f>
        <v>0</v>
      </c>
      <c r="AD946" s="328"/>
      <c r="AE946" s="328">
        <f t="shared" ref="AE946:AE952" si="912">AC946</f>
        <v>0</v>
      </c>
      <c r="AF946" s="361"/>
      <c r="AG946" s="361"/>
      <c r="AH946" s="361"/>
      <c r="AI946" s="328">
        <f t="shared" ref="AI946:AI952" si="913">I946-Q946-W946-AC946</f>
        <v>0</v>
      </c>
      <c r="AJ946" s="328"/>
      <c r="AK946" s="328">
        <f t="shared" ref="AK946:AK952" si="914">AI946</f>
        <v>0</v>
      </c>
      <c r="AL946" s="361"/>
      <c r="AM946" s="361"/>
      <c r="AN946" s="361"/>
      <c r="AO946" s="361"/>
      <c r="AP946" s="361"/>
      <c r="AQ946" s="361"/>
      <c r="AR946" s="361"/>
      <c r="AS946" s="361"/>
      <c r="AT946" s="361"/>
      <c r="AU946" s="222"/>
      <c r="AV946" s="131">
        <f t="shared" si="881"/>
        <v>0</v>
      </c>
      <c r="AW946" s="222"/>
      <c r="AX946" s="180"/>
      <c r="AY946" s="222"/>
      <c r="AZ946" s="160">
        <f t="shared" si="906"/>
        <v>0</v>
      </c>
      <c r="BA946" s="160">
        <f t="shared" si="907"/>
        <v>0</v>
      </c>
      <c r="BB946" s="131"/>
      <c r="BC946" s="131"/>
    </row>
    <row r="947" spans="1:55" s="132" customFormat="1" ht="15.75">
      <c r="A947" s="245">
        <v>3</v>
      </c>
      <c r="B947" s="288" t="s">
        <v>1041</v>
      </c>
      <c r="C947" s="171"/>
      <c r="D947" s="155">
        <v>3000</v>
      </c>
      <c r="E947" s="155">
        <v>3000</v>
      </c>
      <c r="F947" s="158"/>
      <c r="G947" s="158"/>
      <c r="H947" s="155">
        <f t="shared" si="909"/>
        <v>3000</v>
      </c>
      <c r="I947" s="180">
        <f t="shared" si="909"/>
        <v>3000</v>
      </c>
      <c r="J947" s="221">
        <f t="shared" si="909"/>
        <v>0</v>
      </c>
      <c r="K947" s="158"/>
      <c r="L947" s="158"/>
      <c r="M947" s="158"/>
      <c r="N947" s="157">
        <v>3000</v>
      </c>
      <c r="O947" s="157">
        <v>3000</v>
      </c>
      <c r="P947" s="361"/>
      <c r="Q947" s="361"/>
      <c r="R947" s="361"/>
      <c r="S947" s="361"/>
      <c r="T947" s="361"/>
      <c r="U947" s="361"/>
      <c r="V947" s="361"/>
      <c r="W947" s="328">
        <v>1500</v>
      </c>
      <c r="X947" s="328"/>
      <c r="Y947" s="328">
        <f t="shared" si="911"/>
        <v>1500</v>
      </c>
      <c r="Z947" s="361"/>
      <c r="AA947" s="361"/>
      <c r="AB947" s="361"/>
      <c r="AC947" s="328">
        <f>O947-Q947-W947</f>
        <v>1500</v>
      </c>
      <c r="AD947" s="328"/>
      <c r="AE947" s="328">
        <f t="shared" si="912"/>
        <v>1500</v>
      </c>
      <c r="AF947" s="361"/>
      <c r="AG947" s="361"/>
      <c r="AH947" s="361"/>
      <c r="AI947" s="328">
        <f t="shared" si="913"/>
        <v>0</v>
      </c>
      <c r="AJ947" s="328"/>
      <c r="AK947" s="328">
        <f t="shared" si="914"/>
        <v>0</v>
      </c>
      <c r="AL947" s="361"/>
      <c r="AM947" s="361"/>
      <c r="AN947" s="361"/>
      <c r="AO947" s="361"/>
      <c r="AP947" s="361"/>
      <c r="AQ947" s="361"/>
      <c r="AR947" s="361"/>
      <c r="AS947" s="361"/>
      <c r="AT947" s="361"/>
      <c r="AU947" s="222"/>
      <c r="AV947" s="131">
        <f t="shared" si="881"/>
        <v>0</v>
      </c>
      <c r="AW947" s="222"/>
      <c r="AX947" s="180"/>
      <c r="AY947" s="222"/>
      <c r="AZ947" s="160">
        <f t="shared" si="906"/>
        <v>0</v>
      </c>
      <c r="BA947" s="160">
        <f t="shared" si="907"/>
        <v>0</v>
      </c>
      <c r="BB947" s="131"/>
      <c r="BC947" s="131"/>
    </row>
    <row r="948" spans="1:55" s="132" customFormat="1" ht="15.75">
      <c r="A948" s="245">
        <v>7</v>
      </c>
      <c r="B948" s="288" t="s">
        <v>1042</v>
      </c>
      <c r="C948" s="171"/>
      <c r="D948" s="155">
        <v>2500</v>
      </c>
      <c r="E948" s="155">
        <v>2500</v>
      </c>
      <c r="F948" s="158"/>
      <c r="G948" s="158"/>
      <c r="H948" s="155">
        <f t="shared" si="909"/>
        <v>2500</v>
      </c>
      <c r="I948" s="180">
        <f t="shared" si="909"/>
        <v>2500</v>
      </c>
      <c r="J948" s="221">
        <f t="shared" si="909"/>
        <v>0</v>
      </c>
      <c r="K948" s="158"/>
      <c r="L948" s="158"/>
      <c r="M948" s="158"/>
      <c r="N948" s="157">
        <v>2500</v>
      </c>
      <c r="O948" s="157">
        <v>2500</v>
      </c>
      <c r="P948" s="361"/>
      <c r="Q948" s="361"/>
      <c r="R948" s="361"/>
      <c r="S948" s="361"/>
      <c r="T948" s="361"/>
      <c r="U948" s="361"/>
      <c r="V948" s="361"/>
      <c r="W948" s="328">
        <v>2500</v>
      </c>
      <c r="X948" s="328"/>
      <c r="Y948" s="328">
        <f t="shared" si="911"/>
        <v>2500</v>
      </c>
      <c r="Z948" s="361"/>
      <c r="AA948" s="361"/>
      <c r="AB948" s="361"/>
      <c r="AC948" s="328">
        <f>O948-Q948-W948</f>
        <v>0</v>
      </c>
      <c r="AD948" s="328"/>
      <c r="AE948" s="328">
        <f t="shared" si="912"/>
        <v>0</v>
      </c>
      <c r="AF948" s="361"/>
      <c r="AG948" s="361"/>
      <c r="AH948" s="361"/>
      <c r="AI948" s="328">
        <f t="shared" si="913"/>
        <v>0</v>
      </c>
      <c r="AJ948" s="328"/>
      <c r="AK948" s="328">
        <f t="shared" si="914"/>
        <v>0</v>
      </c>
      <c r="AL948" s="361"/>
      <c r="AM948" s="361"/>
      <c r="AN948" s="361"/>
      <c r="AO948" s="361"/>
      <c r="AP948" s="361"/>
      <c r="AQ948" s="361"/>
      <c r="AR948" s="361"/>
      <c r="AS948" s="361"/>
      <c r="AT948" s="361"/>
      <c r="AU948" s="222"/>
      <c r="AV948" s="131">
        <f t="shared" si="881"/>
        <v>0</v>
      </c>
      <c r="AW948" s="222"/>
      <c r="AX948" s="180"/>
      <c r="AY948" s="222"/>
      <c r="AZ948" s="160">
        <f t="shared" si="906"/>
        <v>0</v>
      </c>
      <c r="BA948" s="160">
        <f t="shared" si="907"/>
        <v>0</v>
      </c>
      <c r="BB948" s="131"/>
      <c r="BC948" s="131"/>
    </row>
    <row r="949" spans="1:55" s="132" customFormat="1" ht="31.5">
      <c r="A949" s="245">
        <v>8</v>
      </c>
      <c r="B949" s="288" t="s">
        <v>1043</v>
      </c>
      <c r="C949" s="171"/>
      <c r="D949" s="155">
        <v>1500</v>
      </c>
      <c r="E949" s="155">
        <v>1500</v>
      </c>
      <c r="F949" s="158"/>
      <c r="G949" s="158"/>
      <c r="H949" s="155">
        <f t="shared" si="909"/>
        <v>1500</v>
      </c>
      <c r="I949" s="180">
        <f t="shared" si="909"/>
        <v>1500</v>
      </c>
      <c r="J949" s="221">
        <f t="shared" si="909"/>
        <v>0</v>
      </c>
      <c r="K949" s="158"/>
      <c r="L949" s="158"/>
      <c r="M949" s="158"/>
      <c r="N949" s="157">
        <v>1500</v>
      </c>
      <c r="O949" s="157">
        <v>1500</v>
      </c>
      <c r="P949" s="361"/>
      <c r="Q949" s="361"/>
      <c r="R949" s="361"/>
      <c r="S949" s="361"/>
      <c r="T949" s="361"/>
      <c r="U949" s="361"/>
      <c r="V949" s="361"/>
      <c r="W949" s="361"/>
      <c r="X949" s="361"/>
      <c r="Y949" s="328">
        <f t="shared" si="911"/>
        <v>0</v>
      </c>
      <c r="Z949" s="361"/>
      <c r="AA949" s="361"/>
      <c r="AB949" s="361"/>
      <c r="AC949" s="328"/>
      <c r="AD949" s="328"/>
      <c r="AE949" s="328">
        <f t="shared" si="912"/>
        <v>0</v>
      </c>
      <c r="AF949" s="361"/>
      <c r="AG949" s="361"/>
      <c r="AH949" s="361"/>
      <c r="AI949" s="328">
        <f t="shared" si="913"/>
        <v>1500</v>
      </c>
      <c r="AJ949" s="328"/>
      <c r="AK949" s="328">
        <f t="shared" si="914"/>
        <v>1500</v>
      </c>
      <c r="AL949" s="361"/>
      <c r="AM949" s="361"/>
      <c r="AN949" s="361"/>
      <c r="AO949" s="361"/>
      <c r="AP949" s="361"/>
      <c r="AQ949" s="361"/>
      <c r="AR949" s="361"/>
      <c r="AS949" s="361"/>
      <c r="AT949" s="361"/>
      <c r="AU949" s="222"/>
      <c r="AV949" s="131">
        <f t="shared" si="881"/>
        <v>0</v>
      </c>
      <c r="AW949" s="222"/>
      <c r="AX949" s="180"/>
      <c r="AY949" s="222"/>
      <c r="AZ949" s="160">
        <f t="shared" si="906"/>
        <v>0</v>
      </c>
      <c r="BA949" s="160">
        <f t="shared" si="907"/>
        <v>0</v>
      </c>
      <c r="BB949" s="131"/>
      <c r="BC949" s="131"/>
    </row>
    <row r="950" spans="1:55" s="132" customFormat="1" ht="15.75">
      <c r="A950" s="245">
        <v>13</v>
      </c>
      <c r="B950" s="288" t="s">
        <v>1044</v>
      </c>
      <c r="C950" s="171"/>
      <c r="D950" s="155">
        <v>1300</v>
      </c>
      <c r="E950" s="155">
        <v>1300</v>
      </c>
      <c r="F950" s="158"/>
      <c r="G950" s="158"/>
      <c r="H950" s="155">
        <f t="shared" si="909"/>
        <v>1300</v>
      </c>
      <c r="I950" s="180">
        <f t="shared" si="909"/>
        <v>1300</v>
      </c>
      <c r="J950" s="221">
        <f t="shared" si="909"/>
        <v>0</v>
      </c>
      <c r="K950" s="158"/>
      <c r="L950" s="158"/>
      <c r="M950" s="158"/>
      <c r="N950" s="157">
        <v>1300</v>
      </c>
      <c r="O950" s="157">
        <v>1300</v>
      </c>
      <c r="P950" s="361"/>
      <c r="Q950" s="361"/>
      <c r="R950" s="361"/>
      <c r="S950" s="361"/>
      <c r="T950" s="361"/>
      <c r="U950" s="361"/>
      <c r="V950" s="361"/>
      <c r="W950" s="361"/>
      <c r="X950" s="361"/>
      <c r="Y950" s="328">
        <f t="shared" si="911"/>
        <v>0</v>
      </c>
      <c r="Z950" s="361"/>
      <c r="AA950" s="361"/>
      <c r="AB950" s="361"/>
      <c r="AC950" s="328"/>
      <c r="AD950" s="328"/>
      <c r="AE950" s="328">
        <f t="shared" si="912"/>
        <v>0</v>
      </c>
      <c r="AF950" s="361"/>
      <c r="AG950" s="361"/>
      <c r="AH950" s="361"/>
      <c r="AI950" s="328">
        <f t="shared" si="913"/>
        <v>1300</v>
      </c>
      <c r="AJ950" s="328"/>
      <c r="AK950" s="328">
        <f t="shared" si="914"/>
        <v>1300</v>
      </c>
      <c r="AL950" s="361"/>
      <c r="AM950" s="361"/>
      <c r="AN950" s="361"/>
      <c r="AO950" s="361"/>
      <c r="AP950" s="361"/>
      <c r="AQ950" s="361"/>
      <c r="AR950" s="361"/>
      <c r="AS950" s="361"/>
      <c r="AT950" s="361"/>
      <c r="AU950" s="222"/>
      <c r="AV950" s="131">
        <f t="shared" si="881"/>
        <v>0</v>
      </c>
      <c r="AW950" s="222"/>
      <c r="AX950" s="180"/>
      <c r="AY950" s="222"/>
      <c r="AZ950" s="160">
        <f t="shared" si="906"/>
        <v>0</v>
      </c>
      <c r="BA950" s="160">
        <f t="shared" si="907"/>
        <v>0</v>
      </c>
      <c r="BB950" s="131"/>
      <c r="BC950" s="131"/>
    </row>
    <row r="951" spans="1:55" s="132" customFormat="1" ht="15.75">
      <c r="A951" s="245">
        <v>14</v>
      </c>
      <c r="B951" s="288" t="s">
        <v>1045</v>
      </c>
      <c r="C951" s="171"/>
      <c r="D951" s="155">
        <v>1300</v>
      </c>
      <c r="E951" s="155">
        <v>1300</v>
      </c>
      <c r="F951" s="158"/>
      <c r="G951" s="158"/>
      <c r="H951" s="155">
        <f t="shared" si="909"/>
        <v>1300</v>
      </c>
      <c r="I951" s="180">
        <f t="shared" si="909"/>
        <v>1300</v>
      </c>
      <c r="J951" s="221">
        <f t="shared" si="909"/>
        <v>0</v>
      </c>
      <c r="K951" s="158"/>
      <c r="L951" s="158"/>
      <c r="M951" s="158"/>
      <c r="N951" s="157">
        <v>1300</v>
      </c>
      <c r="O951" s="157">
        <v>1300</v>
      </c>
      <c r="P951" s="361"/>
      <c r="Q951" s="361"/>
      <c r="R951" s="361"/>
      <c r="S951" s="361"/>
      <c r="T951" s="361"/>
      <c r="U951" s="361"/>
      <c r="V951" s="361"/>
      <c r="W951" s="361"/>
      <c r="X951" s="361"/>
      <c r="Y951" s="328">
        <f t="shared" si="911"/>
        <v>0</v>
      </c>
      <c r="Z951" s="361"/>
      <c r="AA951" s="361"/>
      <c r="AB951" s="361"/>
      <c r="AC951" s="328"/>
      <c r="AD951" s="328"/>
      <c r="AE951" s="328">
        <f t="shared" si="912"/>
        <v>0</v>
      </c>
      <c r="AF951" s="361"/>
      <c r="AG951" s="361"/>
      <c r="AH951" s="361"/>
      <c r="AI951" s="328">
        <f t="shared" si="913"/>
        <v>1300</v>
      </c>
      <c r="AJ951" s="328"/>
      <c r="AK951" s="328">
        <f t="shared" si="914"/>
        <v>1300</v>
      </c>
      <c r="AL951" s="361"/>
      <c r="AM951" s="361"/>
      <c r="AN951" s="361"/>
      <c r="AO951" s="361"/>
      <c r="AP951" s="361"/>
      <c r="AQ951" s="361"/>
      <c r="AR951" s="361"/>
      <c r="AS951" s="361"/>
      <c r="AT951" s="361"/>
      <c r="AU951" s="222"/>
      <c r="AV951" s="131">
        <f t="shared" si="881"/>
        <v>0</v>
      </c>
      <c r="AW951" s="222"/>
      <c r="AX951" s="180"/>
      <c r="AY951" s="222"/>
      <c r="AZ951" s="160">
        <f t="shared" si="906"/>
        <v>0</v>
      </c>
      <c r="BA951" s="160">
        <f t="shared" si="907"/>
        <v>0</v>
      </c>
      <c r="BB951" s="131"/>
      <c r="BC951" s="131"/>
    </row>
    <row r="952" spans="1:55" s="132" customFormat="1" ht="15.75">
      <c r="A952" s="407">
        <v>15</v>
      </c>
      <c r="B952" s="418" t="s">
        <v>1046</v>
      </c>
      <c r="C952" s="171"/>
      <c r="D952" s="155">
        <v>1000</v>
      </c>
      <c r="E952" s="155">
        <v>1000</v>
      </c>
      <c r="F952" s="158"/>
      <c r="G952" s="158"/>
      <c r="H952" s="155">
        <f t="shared" si="909"/>
        <v>1000</v>
      </c>
      <c r="I952" s="180">
        <f t="shared" si="909"/>
        <v>1000</v>
      </c>
      <c r="J952" s="221">
        <f t="shared" si="909"/>
        <v>0</v>
      </c>
      <c r="K952" s="158"/>
      <c r="L952" s="158"/>
      <c r="M952" s="158"/>
      <c r="N952" s="419">
        <v>1000</v>
      </c>
      <c r="O952" s="419">
        <v>1000</v>
      </c>
      <c r="P952" s="361"/>
      <c r="Q952" s="361"/>
      <c r="R952" s="361"/>
      <c r="S952" s="361"/>
      <c r="T952" s="361"/>
      <c r="U952" s="361"/>
      <c r="V952" s="361"/>
      <c r="W952" s="361"/>
      <c r="X952" s="361"/>
      <c r="Y952" s="328">
        <f t="shared" si="911"/>
        <v>0</v>
      </c>
      <c r="Z952" s="361"/>
      <c r="AA952" s="361"/>
      <c r="AB952" s="361"/>
      <c r="AC952" s="328"/>
      <c r="AD952" s="328"/>
      <c r="AE952" s="328">
        <f t="shared" si="912"/>
        <v>0</v>
      </c>
      <c r="AF952" s="361"/>
      <c r="AG952" s="361"/>
      <c r="AH952" s="361"/>
      <c r="AI952" s="328">
        <f t="shared" si="913"/>
        <v>1000</v>
      </c>
      <c r="AJ952" s="328"/>
      <c r="AK952" s="328">
        <f t="shared" si="914"/>
        <v>1000</v>
      </c>
      <c r="AL952" s="361"/>
      <c r="AM952" s="361"/>
      <c r="AN952" s="361"/>
      <c r="AO952" s="361"/>
      <c r="AP952" s="361"/>
      <c r="AQ952" s="361"/>
      <c r="AR952" s="361"/>
      <c r="AS952" s="361"/>
      <c r="AT952" s="361"/>
      <c r="AU952" s="222"/>
      <c r="AV952" s="131">
        <f t="shared" si="881"/>
        <v>0</v>
      </c>
      <c r="AW952" s="222"/>
      <c r="AX952" s="180"/>
      <c r="AY952" s="222"/>
      <c r="AZ952" s="145">
        <f t="shared" si="906"/>
        <v>0</v>
      </c>
      <c r="BA952" s="145">
        <f t="shared" si="907"/>
        <v>0</v>
      </c>
      <c r="BB952" s="131"/>
      <c r="BC952" s="131"/>
    </row>
    <row r="953" spans="1:55" s="161" customFormat="1" ht="15.75">
      <c r="A953" s="412" t="s">
        <v>615</v>
      </c>
      <c r="B953" s="421" t="s">
        <v>616</v>
      </c>
      <c r="C953" s="267"/>
      <c r="D953" s="267">
        <v>0</v>
      </c>
      <c r="E953" s="267">
        <v>0</v>
      </c>
      <c r="F953" s="296"/>
      <c r="G953" s="296"/>
      <c r="H953" s="155">
        <f t="shared" si="909"/>
        <v>0</v>
      </c>
      <c r="I953" s="180">
        <f t="shared" si="909"/>
        <v>0</v>
      </c>
      <c r="J953" s="221">
        <f t="shared" si="909"/>
        <v>0</v>
      </c>
      <c r="K953" s="296"/>
      <c r="L953" s="296"/>
      <c r="M953" s="296"/>
      <c r="N953" s="422"/>
      <c r="O953" s="422"/>
      <c r="P953" s="409"/>
      <c r="Q953" s="409"/>
      <c r="R953" s="409"/>
      <c r="S953" s="409"/>
      <c r="T953" s="409"/>
      <c r="U953" s="409"/>
      <c r="V953" s="409"/>
      <c r="W953" s="409"/>
      <c r="X953" s="409"/>
      <c r="Y953" s="409"/>
      <c r="Z953" s="409"/>
      <c r="AA953" s="409"/>
      <c r="AB953" s="409"/>
      <c r="AC953" s="221"/>
      <c r="AD953" s="221"/>
      <c r="AE953" s="221"/>
      <c r="AF953" s="409"/>
      <c r="AG953" s="409"/>
      <c r="AH953" s="409"/>
      <c r="AI953" s="363"/>
      <c r="AJ953" s="363"/>
      <c r="AK953" s="363"/>
      <c r="AL953" s="409"/>
      <c r="AM953" s="409"/>
      <c r="AN953" s="409"/>
      <c r="AO953" s="409"/>
      <c r="AP953" s="409"/>
      <c r="AQ953" s="409"/>
      <c r="AR953" s="409"/>
      <c r="AS953" s="409"/>
      <c r="AT953" s="409"/>
      <c r="AU953" s="242"/>
      <c r="AV953" s="131">
        <f t="shared" si="881"/>
        <v>0</v>
      </c>
      <c r="AW953" s="242"/>
      <c r="AX953" s="242"/>
      <c r="AY953" s="242"/>
      <c r="AZ953" s="145">
        <f t="shared" si="906"/>
        <v>0</v>
      </c>
      <c r="BA953" s="145">
        <f t="shared" si="907"/>
        <v>0</v>
      </c>
      <c r="BB953" s="160"/>
      <c r="BC953" s="160"/>
    </row>
    <row r="954" spans="1:55" s="132" customFormat="1" ht="15.75">
      <c r="A954" s="170" t="s">
        <v>911</v>
      </c>
      <c r="B954" s="158" t="s">
        <v>740</v>
      </c>
      <c r="C954" s="171"/>
      <c r="D954" s="361">
        <f>D955+D960</f>
        <v>2200</v>
      </c>
      <c r="E954" s="361">
        <f>E955+E960</f>
        <v>2200</v>
      </c>
      <c r="F954" s="158"/>
      <c r="G954" s="158"/>
      <c r="H954" s="171">
        <f t="shared" si="909"/>
        <v>2200</v>
      </c>
      <c r="I954" s="179">
        <f t="shared" si="909"/>
        <v>2200</v>
      </c>
      <c r="J954" s="221">
        <f t="shared" si="909"/>
        <v>0</v>
      </c>
      <c r="K954" s="361">
        <f t="shared" ref="K954:M954" si="915">K955+K960</f>
        <v>0</v>
      </c>
      <c r="L954" s="361">
        <f t="shared" si="915"/>
        <v>0</v>
      </c>
      <c r="M954" s="361">
        <f t="shared" si="915"/>
        <v>0</v>
      </c>
      <c r="N954" s="361">
        <f>N955+N960</f>
        <v>2200</v>
      </c>
      <c r="O954" s="361">
        <f t="shared" ref="O954:AT954" si="916">O955+O960</f>
        <v>2200</v>
      </c>
      <c r="P954" s="361">
        <f t="shared" si="916"/>
        <v>0</v>
      </c>
      <c r="Q954" s="361">
        <f t="shared" si="916"/>
        <v>0</v>
      </c>
      <c r="R954" s="361">
        <f t="shared" si="916"/>
        <v>0</v>
      </c>
      <c r="S954" s="361">
        <f t="shared" si="916"/>
        <v>0</v>
      </c>
      <c r="T954" s="361">
        <f t="shared" si="916"/>
        <v>0</v>
      </c>
      <c r="U954" s="361">
        <f t="shared" si="916"/>
        <v>0</v>
      </c>
      <c r="V954" s="361">
        <f t="shared" si="916"/>
        <v>0</v>
      </c>
      <c r="W954" s="361">
        <f t="shared" si="916"/>
        <v>0</v>
      </c>
      <c r="X954" s="361">
        <f t="shared" si="916"/>
        <v>0</v>
      </c>
      <c r="Y954" s="361">
        <f t="shared" si="916"/>
        <v>0</v>
      </c>
      <c r="Z954" s="361">
        <f t="shared" si="916"/>
        <v>0</v>
      </c>
      <c r="AA954" s="361">
        <f t="shared" si="916"/>
        <v>0</v>
      </c>
      <c r="AB954" s="361">
        <f t="shared" si="916"/>
        <v>0</v>
      </c>
      <c r="AC954" s="361">
        <f t="shared" si="916"/>
        <v>0</v>
      </c>
      <c r="AD954" s="361">
        <f t="shared" si="916"/>
        <v>0</v>
      </c>
      <c r="AE954" s="361">
        <f t="shared" si="916"/>
        <v>0</v>
      </c>
      <c r="AF954" s="361">
        <f t="shared" si="916"/>
        <v>0</v>
      </c>
      <c r="AG954" s="361">
        <f t="shared" si="916"/>
        <v>0</v>
      </c>
      <c r="AH954" s="361">
        <f t="shared" si="916"/>
        <v>0</v>
      </c>
      <c r="AI954" s="361">
        <f t="shared" si="916"/>
        <v>2200</v>
      </c>
      <c r="AJ954" s="361">
        <f t="shared" si="916"/>
        <v>0</v>
      </c>
      <c r="AK954" s="361">
        <f t="shared" si="916"/>
        <v>2200</v>
      </c>
      <c r="AL954" s="361">
        <f t="shared" si="916"/>
        <v>0</v>
      </c>
      <c r="AM954" s="361">
        <f t="shared" si="916"/>
        <v>0</v>
      </c>
      <c r="AN954" s="361">
        <f t="shared" si="916"/>
        <v>0</v>
      </c>
      <c r="AO954" s="361">
        <f t="shared" si="916"/>
        <v>0</v>
      </c>
      <c r="AP954" s="361">
        <f t="shared" si="916"/>
        <v>0</v>
      </c>
      <c r="AQ954" s="361">
        <f t="shared" si="916"/>
        <v>0</v>
      </c>
      <c r="AR954" s="361">
        <f t="shared" si="916"/>
        <v>0</v>
      </c>
      <c r="AS954" s="361">
        <f t="shared" si="916"/>
        <v>0</v>
      </c>
      <c r="AT954" s="361">
        <f t="shared" si="916"/>
        <v>0</v>
      </c>
      <c r="AU954" s="222"/>
      <c r="AV954" s="131">
        <f t="shared" si="881"/>
        <v>0</v>
      </c>
      <c r="AW954" s="222"/>
      <c r="AX954" s="222"/>
      <c r="AY954" s="222"/>
      <c r="AZ954" s="145">
        <f t="shared" si="906"/>
        <v>0</v>
      </c>
      <c r="BA954" s="145">
        <f t="shared" si="907"/>
        <v>0</v>
      </c>
      <c r="BB954" s="131"/>
      <c r="BC954" s="131"/>
    </row>
    <row r="955" spans="1:55" s="132" customFormat="1" ht="31.5">
      <c r="A955" s="170" t="s">
        <v>612</v>
      </c>
      <c r="B955" s="350" t="s">
        <v>618</v>
      </c>
      <c r="C955" s="171"/>
      <c r="D955" s="361">
        <f>D956</f>
        <v>2200</v>
      </c>
      <c r="E955" s="361">
        <f>E956</f>
        <v>2200</v>
      </c>
      <c r="F955" s="158"/>
      <c r="G955" s="158"/>
      <c r="H955" s="171">
        <f t="shared" si="909"/>
        <v>2200</v>
      </c>
      <c r="I955" s="179">
        <f t="shared" si="909"/>
        <v>2200</v>
      </c>
      <c r="J955" s="221">
        <f t="shared" si="909"/>
        <v>0</v>
      </c>
      <c r="K955" s="361">
        <f t="shared" ref="K955:M955" si="917">K956</f>
        <v>0</v>
      </c>
      <c r="L955" s="361">
        <f t="shared" si="917"/>
        <v>0</v>
      </c>
      <c r="M955" s="361">
        <f t="shared" si="917"/>
        <v>0</v>
      </c>
      <c r="N955" s="361">
        <f>N956</f>
        <v>2200</v>
      </c>
      <c r="O955" s="361">
        <f t="shared" ref="O955:AT955" si="918">O956</f>
        <v>2200</v>
      </c>
      <c r="P955" s="361">
        <f t="shared" si="918"/>
        <v>0</v>
      </c>
      <c r="Q955" s="361">
        <f t="shared" si="918"/>
        <v>0</v>
      </c>
      <c r="R955" s="361">
        <f t="shared" si="918"/>
        <v>0</v>
      </c>
      <c r="S955" s="361">
        <f t="shared" si="918"/>
        <v>0</v>
      </c>
      <c r="T955" s="361">
        <f t="shared" si="918"/>
        <v>0</v>
      </c>
      <c r="U955" s="361">
        <f t="shared" si="918"/>
        <v>0</v>
      </c>
      <c r="V955" s="361">
        <f t="shared" si="918"/>
        <v>0</v>
      </c>
      <c r="W955" s="361">
        <f t="shared" si="918"/>
        <v>0</v>
      </c>
      <c r="X955" s="361">
        <f t="shared" si="918"/>
        <v>0</v>
      </c>
      <c r="Y955" s="361">
        <f t="shared" si="918"/>
        <v>0</v>
      </c>
      <c r="Z955" s="361">
        <f t="shared" si="918"/>
        <v>0</v>
      </c>
      <c r="AA955" s="361">
        <f t="shared" si="918"/>
        <v>0</v>
      </c>
      <c r="AB955" s="361">
        <f t="shared" si="918"/>
        <v>0</v>
      </c>
      <c r="AC955" s="361">
        <f t="shared" si="918"/>
        <v>0</v>
      </c>
      <c r="AD955" s="361">
        <f t="shared" si="918"/>
        <v>0</v>
      </c>
      <c r="AE955" s="361">
        <f t="shared" si="918"/>
        <v>0</v>
      </c>
      <c r="AF955" s="361">
        <f t="shared" si="918"/>
        <v>0</v>
      </c>
      <c r="AG955" s="361">
        <f t="shared" si="918"/>
        <v>0</v>
      </c>
      <c r="AH955" s="361">
        <f t="shared" si="918"/>
        <v>0</v>
      </c>
      <c r="AI955" s="361">
        <f t="shared" si="918"/>
        <v>2200</v>
      </c>
      <c r="AJ955" s="361">
        <f t="shared" si="918"/>
        <v>0</v>
      </c>
      <c r="AK955" s="361">
        <f t="shared" si="918"/>
        <v>2200</v>
      </c>
      <c r="AL955" s="361">
        <f t="shared" si="918"/>
        <v>0</v>
      </c>
      <c r="AM955" s="361">
        <f t="shared" si="918"/>
        <v>0</v>
      </c>
      <c r="AN955" s="361">
        <f t="shared" si="918"/>
        <v>0</v>
      </c>
      <c r="AO955" s="361">
        <f t="shared" si="918"/>
        <v>0</v>
      </c>
      <c r="AP955" s="361">
        <f t="shared" si="918"/>
        <v>0</v>
      </c>
      <c r="AQ955" s="361">
        <f t="shared" si="918"/>
        <v>0</v>
      </c>
      <c r="AR955" s="361">
        <f t="shared" si="918"/>
        <v>0</v>
      </c>
      <c r="AS955" s="361">
        <f t="shared" si="918"/>
        <v>0</v>
      </c>
      <c r="AT955" s="361">
        <f t="shared" si="918"/>
        <v>0</v>
      </c>
      <c r="AU955" s="222"/>
      <c r="AV955" s="131">
        <f t="shared" si="881"/>
        <v>0</v>
      </c>
      <c r="AW955" s="222"/>
      <c r="AX955" s="222"/>
      <c r="AY955" s="222"/>
      <c r="AZ955" s="145">
        <f t="shared" si="906"/>
        <v>0</v>
      </c>
      <c r="BA955" s="145">
        <f t="shared" si="907"/>
        <v>0</v>
      </c>
      <c r="BB955" s="131"/>
      <c r="BC955" s="131"/>
    </row>
    <row r="956" spans="1:55" s="132" customFormat="1" ht="15.75">
      <c r="A956" s="170" t="s">
        <v>731</v>
      </c>
      <c r="B956" s="158" t="s">
        <v>1047</v>
      </c>
      <c r="C956" s="171"/>
      <c r="D956" s="361">
        <f>SUM(D957:D959)</f>
        <v>2200</v>
      </c>
      <c r="E956" s="361">
        <f>SUM(E957:E959)</f>
        <v>2200</v>
      </c>
      <c r="F956" s="158"/>
      <c r="G956" s="158"/>
      <c r="H956" s="171">
        <f t="shared" si="909"/>
        <v>2200</v>
      </c>
      <c r="I956" s="179">
        <f t="shared" si="909"/>
        <v>2200</v>
      </c>
      <c r="J956" s="221">
        <f t="shared" si="909"/>
        <v>0</v>
      </c>
      <c r="K956" s="361">
        <f t="shared" ref="K956:M956" si="919">SUM(K957:K959)</f>
        <v>0</v>
      </c>
      <c r="L956" s="361">
        <f t="shared" si="919"/>
        <v>0</v>
      </c>
      <c r="M956" s="361">
        <f t="shared" si="919"/>
        <v>0</v>
      </c>
      <c r="N956" s="361">
        <f>SUM(N957:N959)</f>
        <v>2200</v>
      </c>
      <c r="O956" s="361">
        <f t="shared" ref="O956:AN956" si="920">SUM(O957:O959)</f>
        <v>2200</v>
      </c>
      <c r="P956" s="361">
        <f t="shared" si="920"/>
        <v>0</v>
      </c>
      <c r="Q956" s="361">
        <f t="shared" si="920"/>
        <v>0</v>
      </c>
      <c r="R956" s="361">
        <f t="shared" si="920"/>
        <v>0</v>
      </c>
      <c r="S956" s="361">
        <f t="shared" si="920"/>
        <v>0</v>
      </c>
      <c r="T956" s="361">
        <f t="shared" si="920"/>
        <v>0</v>
      </c>
      <c r="U956" s="361">
        <f t="shared" si="920"/>
        <v>0</v>
      </c>
      <c r="V956" s="361">
        <f t="shared" si="920"/>
        <v>0</v>
      </c>
      <c r="W956" s="361">
        <f t="shared" si="920"/>
        <v>0</v>
      </c>
      <c r="X956" s="361">
        <f t="shared" si="920"/>
        <v>0</v>
      </c>
      <c r="Y956" s="361">
        <f t="shared" si="920"/>
        <v>0</v>
      </c>
      <c r="Z956" s="361">
        <f t="shared" si="920"/>
        <v>0</v>
      </c>
      <c r="AA956" s="361">
        <f t="shared" si="920"/>
        <v>0</v>
      </c>
      <c r="AB956" s="361">
        <f t="shared" si="920"/>
        <v>0</v>
      </c>
      <c r="AC956" s="361">
        <f t="shared" si="920"/>
        <v>0</v>
      </c>
      <c r="AD956" s="361">
        <f t="shared" si="920"/>
        <v>0</v>
      </c>
      <c r="AE956" s="361">
        <f t="shared" si="920"/>
        <v>0</v>
      </c>
      <c r="AF956" s="361">
        <f t="shared" si="920"/>
        <v>0</v>
      </c>
      <c r="AG956" s="361">
        <f t="shared" si="920"/>
        <v>0</v>
      </c>
      <c r="AH956" s="361">
        <f t="shared" si="920"/>
        <v>0</v>
      </c>
      <c r="AI956" s="361">
        <f t="shared" si="920"/>
        <v>2200</v>
      </c>
      <c r="AJ956" s="361">
        <f t="shared" si="920"/>
        <v>0</v>
      </c>
      <c r="AK956" s="361">
        <f t="shared" si="920"/>
        <v>2200</v>
      </c>
      <c r="AL956" s="361">
        <f t="shared" si="920"/>
        <v>0</v>
      </c>
      <c r="AM956" s="361">
        <f t="shared" si="920"/>
        <v>0</v>
      </c>
      <c r="AN956" s="361">
        <f t="shared" si="920"/>
        <v>0</v>
      </c>
      <c r="AO956" s="361"/>
      <c r="AP956" s="361"/>
      <c r="AQ956" s="361"/>
      <c r="AR956" s="361"/>
      <c r="AS956" s="361"/>
      <c r="AT956" s="361"/>
      <c r="AU956" s="222"/>
      <c r="AV956" s="131">
        <f t="shared" si="881"/>
        <v>0</v>
      </c>
      <c r="AW956" s="222"/>
      <c r="AX956" s="222"/>
      <c r="AY956" s="222"/>
      <c r="AZ956" s="145">
        <f t="shared" si="906"/>
        <v>0</v>
      </c>
      <c r="BA956" s="145">
        <f t="shared" si="907"/>
        <v>0</v>
      </c>
      <c r="BB956" s="131"/>
      <c r="BC956" s="131"/>
    </row>
    <row r="957" spans="1:55" s="132" customFormat="1" ht="31.5">
      <c r="A957" s="240" t="s">
        <v>20</v>
      </c>
      <c r="B957" s="418" t="s">
        <v>1048</v>
      </c>
      <c r="C957" s="171"/>
      <c r="D957" s="155">
        <v>500</v>
      </c>
      <c r="E957" s="155">
        <v>500</v>
      </c>
      <c r="F957" s="158"/>
      <c r="G957" s="158"/>
      <c r="H957" s="155">
        <f t="shared" si="909"/>
        <v>500</v>
      </c>
      <c r="I957" s="180">
        <f t="shared" si="909"/>
        <v>500</v>
      </c>
      <c r="J957" s="221">
        <f t="shared" si="909"/>
        <v>0</v>
      </c>
      <c r="K957" s="158"/>
      <c r="L957" s="158"/>
      <c r="M957" s="158"/>
      <c r="N957" s="415">
        <v>500</v>
      </c>
      <c r="O957" s="415">
        <v>500</v>
      </c>
      <c r="P957" s="361"/>
      <c r="Q957" s="361"/>
      <c r="R957" s="361"/>
      <c r="S957" s="361"/>
      <c r="T957" s="361"/>
      <c r="U957" s="361"/>
      <c r="V957" s="361"/>
      <c r="W957" s="361"/>
      <c r="X957" s="361"/>
      <c r="Y957" s="361"/>
      <c r="Z957" s="361"/>
      <c r="AA957" s="361"/>
      <c r="AB957" s="361"/>
      <c r="AC957" s="328"/>
      <c r="AD957" s="328"/>
      <c r="AE957" s="328"/>
      <c r="AF957" s="361"/>
      <c r="AG957" s="361"/>
      <c r="AH957" s="361"/>
      <c r="AI957" s="328">
        <f>I957-Q957-W957-AC957</f>
        <v>500</v>
      </c>
      <c r="AJ957" s="328"/>
      <c r="AK957" s="328">
        <f>AI957</f>
        <v>500</v>
      </c>
      <c r="AL957" s="361"/>
      <c r="AM957" s="361"/>
      <c r="AN957" s="361"/>
      <c r="AO957" s="361"/>
      <c r="AP957" s="361"/>
      <c r="AQ957" s="361"/>
      <c r="AR957" s="361"/>
      <c r="AS957" s="361"/>
      <c r="AT957" s="361"/>
      <c r="AU957" s="222"/>
      <c r="AV957" s="131">
        <f t="shared" si="881"/>
        <v>0</v>
      </c>
      <c r="AW957" s="222"/>
      <c r="AX957" s="222"/>
      <c r="AY957" s="222"/>
      <c r="AZ957" s="145">
        <f t="shared" si="906"/>
        <v>0</v>
      </c>
      <c r="BA957" s="145">
        <f t="shared" si="907"/>
        <v>0</v>
      </c>
      <c r="BB957" s="131"/>
      <c r="BC957" s="131"/>
    </row>
    <row r="958" spans="1:55" s="132" customFormat="1" ht="31.5">
      <c r="A958" s="240" t="s">
        <v>48</v>
      </c>
      <c r="B958" s="418" t="s">
        <v>1049</v>
      </c>
      <c r="C958" s="171"/>
      <c r="D958" s="155">
        <v>1000</v>
      </c>
      <c r="E958" s="155">
        <v>1000</v>
      </c>
      <c r="F958" s="158"/>
      <c r="G958" s="158"/>
      <c r="H958" s="155">
        <f t="shared" si="909"/>
        <v>1000</v>
      </c>
      <c r="I958" s="180">
        <f t="shared" si="909"/>
        <v>1000</v>
      </c>
      <c r="J958" s="221">
        <f t="shared" si="909"/>
        <v>0</v>
      </c>
      <c r="K958" s="158"/>
      <c r="L958" s="158"/>
      <c r="M958" s="158"/>
      <c r="N958" s="415">
        <v>1000</v>
      </c>
      <c r="O958" s="415">
        <v>1000</v>
      </c>
      <c r="P958" s="361"/>
      <c r="Q958" s="361"/>
      <c r="R958" s="361"/>
      <c r="S958" s="361"/>
      <c r="T958" s="361"/>
      <c r="U958" s="361"/>
      <c r="V958" s="361"/>
      <c r="W958" s="361"/>
      <c r="X958" s="361"/>
      <c r="Y958" s="361"/>
      <c r="Z958" s="361"/>
      <c r="AA958" s="361"/>
      <c r="AB958" s="361"/>
      <c r="AC958" s="328"/>
      <c r="AD958" s="328"/>
      <c r="AE958" s="328"/>
      <c r="AF958" s="361"/>
      <c r="AG958" s="361"/>
      <c r="AH958" s="361"/>
      <c r="AI958" s="328">
        <f t="shared" ref="AI958" si="921">I958-Q958-W958-AC958</f>
        <v>1000</v>
      </c>
      <c r="AJ958" s="328"/>
      <c r="AK958" s="328">
        <f t="shared" ref="AK958:AK959" si="922">AI958</f>
        <v>1000</v>
      </c>
      <c r="AL958" s="361"/>
      <c r="AM958" s="361"/>
      <c r="AN958" s="361"/>
      <c r="AO958" s="361"/>
      <c r="AP958" s="361"/>
      <c r="AQ958" s="361"/>
      <c r="AR958" s="361"/>
      <c r="AS958" s="361"/>
      <c r="AT958" s="361"/>
      <c r="AU958" s="222"/>
      <c r="AV958" s="131">
        <f t="shared" si="881"/>
        <v>0</v>
      </c>
      <c r="AW958" s="222"/>
      <c r="AX958" s="222"/>
      <c r="AY958" s="222"/>
      <c r="AZ958" s="145">
        <f t="shared" si="906"/>
        <v>0</v>
      </c>
      <c r="BA958" s="145">
        <f t="shared" si="907"/>
        <v>0</v>
      </c>
      <c r="BB958" s="131"/>
      <c r="BC958" s="131"/>
    </row>
    <row r="959" spans="1:55" s="132" customFormat="1" ht="31.5">
      <c r="A959" s="240" t="s">
        <v>49</v>
      </c>
      <c r="B959" s="418" t="s">
        <v>1050</v>
      </c>
      <c r="C959" s="171"/>
      <c r="D959" s="155">
        <v>700</v>
      </c>
      <c r="E959" s="155">
        <v>700</v>
      </c>
      <c r="F959" s="158"/>
      <c r="G959" s="158"/>
      <c r="H959" s="155">
        <f t="shared" si="909"/>
        <v>700</v>
      </c>
      <c r="I959" s="180">
        <f t="shared" si="909"/>
        <v>700</v>
      </c>
      <c r="J959" s="221">
        <f t="shared" si="909"/>
        <v>0</v>
      </c>
      <c r="K959" s="158"/>
      <c r="L959" s="158"/>
      <c r="M959" s="158"/>
      <c r="N959" s="415">
        <v>700</v>
      </c>
      <c r="O959" s="415">
        <v>700</v>
      </c>
      <c r="P959" s="361"/>
      <c r="Q959" s="361"/>
      <c r="R959" s="361"/>
      <c r="S959" s="361"/>
      <c r="T959" s="361"/>
      <c r="U959" s="361"/>
      <c r="V959" s="361"/>
      <c r="W959" s="361"/>
      <c r="X959" s="361"/>
      <c r="Y959" s="361"/>
      <c r="Z959" s="361"/>
      <c r="AA959" s="361"/>
      <c r="AB959" s="361"/>
      <c r="AC959" s="328"/>
      <c r="AD959" s="328"/>
      <c r="AE959" s="328"/>
      <c r="AF959" s="361"/>
      <c r="AG959" s="361"/>
      <c r="AH959" s="361"/>
      <c r="AI959" s="328">
        <f>I959-Q959-W959-AC959</f>
        <v>700</v>
      </c>
      <c r="AJ959" s="328"/>
      <c r="AK959" s="328">
        <f t="shared" si="922"/>
        <v>700</v>
      </c>
      <c r="AL959" s="361"/>
      <c r="AM959" s="361"/>
      <c r="AN959" s="361"/>
      <c r="AO959" s="361"/>
      <c r="AP959" s="361"/>
      <c r="AQ959" s="361"/>
      <c r="AR959" s="361"/>
      <c r="AS959" s="361"/>
      <c r="AT959" s="361"/>
      <c r="AU959" s="222"/>
      <c r="AV959" s="131">
        <f t="shared" si="881"/>
        <v>0</v>
      </c>
      <c r="AW959" s="222"/>
      <c r="AX959" s="222"/>
      <c r="AY959" s="222"/>
      <c r="AZ959" s="145">
        <f t="shared" si="906"/>
        <v>0</v>
      </c>
      <c r="BA959" s="145">
        <f t="shared" si="907"/>
        <v>0</v>
      </c>
      <c r="BB959" s="131"/>
      <c r="BC959" s="131"/>
    </row>
    <row r="960" spans="1:55" s="132" customFormat="1" ht="15.75">
      <c r="A960" s="170" t="s">
        <v>615</v>
      </c>
      <c r="B960" s="158" t="s">
        <v>1051</v>
      </c>
      <c r="C960" s="171"/>
      <c r="D960" s="171">
        <v>0</v>
      </c>
      <c r="E960" s="171">
        <v>0</v>
      </c>
      <c r="F960" s="158"/>
      <c r="G960" s="158"/>
      <c r="H960" s="155">
        <f t="shared" si="909"/>
        <v>0</v>
      </c>
      <c r="I960" s="180">
        <f t="shared" si="909"/>
        <v>0</v>
      </c>
      <c r="J960" s="221">
        <f t="shared" si="909"/>
        <v>0</v>
      </c>
      <c r="K960" s="361">
        <f t="shared" ref="K960:M960" si="923">SUM(K961:K964)</f>
        <v>0</v>
      </c>
      <c r="L960" s="361">
        <f t="shared" si="923"/>
        <v>0</v>
      </c>
      <c r="M960" s="361">
        <f t="shared" si="923"/>
        <v>0</v>
      </c>
      <c r="N960" s="361">
        <f>SUM(N961:N964)</f>
        <v>0</v>
      </c>
      <c r="O960" s="361">
        <f t="shared" ref="O960:AL960" si="924">SUM(O961:O964)</f>
        <v>0</v>
      </c>
      <c r="P960" s="361">
        <f t="shared" si="924"/>
        <v>0</v>
      </c>
      <c r="Q960" s="361">
        <f t="shared" si="924"/>
        <v>0</v>
      </c>
      <c r="R960" s="361"/>
      <c r="S960" s="361"/>
      <c r="T960" s="361">
        <f t="shared" si="924"/>
        <v>0</v>
      </c>
      <c r="U960" s="361"/>
      <c r="V960" s="361"/>
      <c r="W960" s="361">
        <f t="shared" si="924"/>
        <v>0</v>
      </c>
      <c r="X960" s="361"/>
      <c r="Y960" s="361"/>
      <c r="Z960" s="361">
        <f t="shared" si="924"/>
        <v>0</v>
      </c>
      <c r="AA960" s="361"/>
      <c r="AB960" s="361"/>
      <c r="AC960" s="361">
        <f t="shared" si="924"/>
        <v>0</v>
      </c>
      <c r="AD960" s="361"/>
      <c r="AE960" s="361"/>
      <c r="AF960" s="361">
        <f t="shared" si="924"/>
        <v>0</v>
      </c>
      <c r="AG960" s="361"/>
      <c r="AH960" s="361"/>
      <c r="AI960" s="361">
        <f t="shared" si="924"/>
        <v>0</v>
      </c>
      <c r="AJ960" s="361"/>
      <c r="AK960" s="361"/>
      <c r="AL960" s="361">
        <f t="shared" si="924"/>
        <v>0</v>
      </c>
      <c r="AM960" s="361"/>
      <c r="AN960" s="361"/>
      <c r="AO960" s="361"/>
      <c r="AP960" s="361"/>
      <c r="AQ960" s="361"/>
      <c r="AR960" s="361"/>
      <c r="AS960" s="361"/>
      <c r="AT960" s="361"/>
      <c r="AU960" s="222"/>
      <c r="AV960" s="131">
        <f t="shared" si="881"/>
        <v>0</v>
      </c>
      <c r="AW960" s="222"/>
      <c r="AX960" s="222"/>
      <c r="AY960" s="222"/>
      <c r="AZ960" s="145">
        <f t="shared" si="906"/>
        <v>0</v>
      </c>
      <c r="BA960" s="145">
        <f t="shared" si="907"/>
        <v>0</v>
      </c>
      <c r="BB960" s="131"/>
      <c r="BC960" s="131"/>
    </row>
    <row r="961" spans="1:55" s="132" customFormat="1" ht="15.75">
      <c r="A961" s="407">
        <v>1</v>
      </c>
      <c r="B961" s="418" t="s">
        <v>1052</v>
      </c>
      <c r="C961" s="171"/>
      <c r="D961" s="171">
        <v>0</v>
      </c>
      <c r="E961" s="171">
        <v>0</v>
      </c>
      <c r="F961" s="158"/>
      <c r="G961" s="158"/>
      <c r="H961" s="155">
        <f t="shared" si="909"/>
        <v>0</v>
      </c>
      <c r="I961" s="180">
        <f t="shared" si="909"/>
        <v>0</v>
      </c>
      <c r="J961" s="221">
        <f t="shared" si="909"/>
        <v>0</v>
      </c>
      <c r="K961" s="158"/>
      <c r="L961" s="158"/>
      <c r="M961" s="158"/>
      <c r="N961" s="415"/>
      <c r="O961" s="415"/>
      <c r="P961" s="361"/>
      <c r="Q961" s="361"/>
      <c r="R961" s="361"/>
      <c r="S961" s="361"/>
      <c r="T961" s="361"/>
      <c r="U961" s="361"/>
      <c r="V961" s="361"/>
      <c r="W961" s="361"/>
      <c r="X961" s="361"/>
      <c r="Y961" s="361"/>
      <c r="Z961" s="361"/>
      <c r="AA961" s="361"/>
      <c r="AB961" s="361"/>
      <c r="AC961" s="328">
        <f>O961-Q961-W961</f>
        <v>0</v>
      </c>
      <c r="AD961" s="328"/>
      <c r="AE961" s="328"/>
      <c r="AF961" s="361"/>
      <c r="AG961" s="361"/>
      <c r="AH961" s="361"/>
      <c r="AI961" s="361"/>
      <c r="AJ961" s="361"/>
      <c r="AK961" s="361"/>
      <c r="AL961" s="361"/>
      <c r="AM961" s="361"/>
      <c r="AN961" s="361"/>
      <c r="AO961" s="361"/>
      <c r="AP961" s="361"/>
      <c r="AQ961" s="361"/>
      <c r="AR961" s="361"/>
      <c r="AS961" s="361"/>
      <c r="AT961" s="361"/>
      <c r="AU961" s="222"/>
      <c r="AV961" s="131">
        <f t="shared" si="881"/>
        <v>0</v>
      </c>
      <c r="AW961" s="222"/>
      <c r="AX961" s="222"/>
      <c r="AY961" s="222"/>
      <c r="AZ961" s="145">
        <f t="shared" si="906"/>
        <v>0</v>
      </c>
      <c r="BA961" s="145">
        <f t="shared" si="907"/>
        <v>0</v>
      </c>
      <c r="BB961" s="131"/>
      <c r="BC961" s="131"/>
    </row>
    <row r="962" spans="1:55" s="132" customFormat="1" ht="15.75">
      <c r="A962" s="407">
        <v>2</v>
      </c>
      <c r="B962" s="418" t="s">
        <v>1053</v>
      </c>
      <c r="C962" s="171"/>
      <c r="D962" s="171">
        <v>0</v>
      </c>
      <c r="E962" s="171">
        <v>0</v>
      </c>
      <c r="F962" s="158"/>
      <c r="G962" s="158"/>
      <c r="H962" s="155">
        <f t="shared" si="909"/>
        <v>0</v>
      </c>
      <c r="I962" s="180">
        <f t="shared" si="909"/>
        <v>0</v>
      </c>
      <c r="J962" s="221">
        <f t="shared" si="909"/>
        <v>0</v>
      </c>
      <c r="K962" s="158"/>
      <c r="L962" s="158"/>
      <c r="M962" s="158"/>
      <c r="N962" s="415"/>
      <c r="O962" s="415"/>
      <c r="P962" s="361"/>
      <c r="Q962" s="361"/>
      <c r="R962" s="361"/>
      <c r="S962" s="361"/>
      <c r="T962" s="361"/>
      <c r="U962" s="361"/>
      <c r="V962" s="361"/>
      <c r="W962" s="361"/>
      <c r="X962" s="361"/>
      <c r="Y962" s="361"/>
      <c r="Z962" s="361"/>
      <c r="AA962" s="361"/>
      <c r="AB962" s="361"/>
      <c r="AC962" s="328">
        <f>O962-Q962-W962</f>
        <v>0</v>
      </c>
      <c r="AD962" s="328"/>
      <c r="AE962" s="328"/>
      <c r="AF962" s="361"/>
      <c r="AG962" s="361"/>
      <c r="AH962" s="361"/>
      <c r="AI962" s="361"/>
      <c r="AJ962" s="361"/>
      <c r="AK962" s="361"/>
      <c r="AL962" s="361"/>
      <c r="AM962" s="361"/>
      <c r="AN962" s="361"/>
      <c r="AO962" s="361"/>
      <c r="AP962" s="361"/>
      <c r="AQ962" s="361"/>
      <c r="AR962" s="361"/>
      <c r="AS962" s="361"/>
      <c r="AT962" s="361"/>
      <c r="AU962" s="222"/>
      <c r="AV962" s="131">
        <f t="shared" si="881"/>
        <v>0</v>
      </c>
      <c r="AW962" s="222"/>
      <c r="AX962" s="222"/>
      <c r="AY962" s="222"/>
      <c r="AZ962" s="145">
        <f t="shared" si="906"/>
        <v>0</v>
      </c>
      <c r="BA962" s="145">
        <f t="shared" si="907"/>
        <v>0</v>
      </c>
      <c r="BB962" s="131"/>
      <c r="BC962" s="131"/>
    </row>
    <row r="963" spans="1:55" s="132" customFormat="1" ht="31.5">
      <c r="A963" s="407">
        <v>3</v>
      </c>
      <c r="B963" s="418" t="s">
        <v>1054</v>
      </c>
      <c r="C963" s="171"/>
      <c r="D963" s="171">
        <v>0</v>
      </c>
      <c r="E963" s="171">
        <v>0</v>
      </c>
      <c r="F963" s="158"/>
      <c r="G963" s="158"/>
      <c r="H963" s="155">
        <f t="shared" si="909"/>
        <v>0</v>
      </c>
      <c r="I963" s="180">
        <f t="shared" si="909"/>
        <v>0</v>
      </c>
      <c r="J963" s="221">
        <f t="shared" si="909"/>
        <v>0</v>
      </c>
      <c r="K963" s="158"/>
      <c r="L963" s="158"/>
      <c r="M963" s="158"/>
      <c r="N963" s="415"/>
      <c r="O963" s="415"/>
      <c r="P963" s="361"/>
      <c r="Q963" s="361"/>
      <c r="R963" s="361"/>
      <c r="S963" s="361"/>
      <c r="T963" s="361"/>
      <c r="U963" s="361"/>
      <c r="V963" s="361"/>
      <c r="W963" s="361"/>
      <c r="X963" s="361"/>
      <c r="Y963" s="361"/>
      <c r="Z963" s="361"/>
      <c r="AA963" s="361"/>
      <c r="AB963" s="361"/>
      <c r="AC963" s="328">
        <f>O963-Q963-W963</f>
        <v>0</v>
      </c>
      <c r="AD963" s="328"/>
      <c r="AE963" s="328"/>
      <c r="AF963" s="361"/>
      <c r="AG963" s="361"/>
      <c r="AH963" s="361"/>
      <c r="AI963" s="361"/>
      <c r="AJ963" s="361"/>
      <c r="AK963" s="361"/>
      <c r="AL963" s="361"/>
      <c r="AM963" s="361"/>
      <c r="AN963" s="361"/>
      <c r="AO963" s="361"/>
      <c r="AP963" s="361"/>
      <c r="AQ963" s="361"/>
      <c r="AR963" s="361"/>
      <c r="AS963" s="361"/>
      <c r="AT963" s="361"/>
      <c r="AU963" s="222"/>
      <c r="AV963" s="131">
        <f t="shared" si="881"/>
        <v>0</v>
      </c>
      <c r="AW963" s="222"/>
      <c r="AX963" s="222"/>
      <c r="AY963" s="222"/>
      <c r="AZ963" s="145">
        <f t="shared" si="906"/>
        <v>0</v>
      </c>
      <c r="BA963" s="145">
        <f t="shared" si="907"/>
        <v>0</v>
      </c>
      <c r="BB963" s="131"/>
      <c r="BC963" s="131"/>
    </row>
    <row r="964" spans="1:55" s="132" customFormat="1" ht="15.75">
      <c r="A964" s="407">
        <v>5</v>
      </c>
      <c r="B964" s="418" t="s">
        <v>1055</v>
      </c>
      <c r="C964" s="171"/>
      <c r="D964" s="171">
        <v>0</v>
      </c>
      <c r="E964" s="171">
        <v>0</v>
      </c>
      <c r="F964" s="158"/>
      <c r="G964" s="158"/>
      <c r="H964" s="155">
        <f t="shared" si="909"/>
        <v>0</v>
      </c>
      <c r="I964" s="180">
        <f t="shared" si="909"/>
        <v>0</v>
      </c>
      <c r="J964" s="221">
        <f t="shared" si="909"/>
        <v>0</v>
      </c>
      <c r="K964" s="158"/>
      <c r="L964" s="158"/>
      <c r="M964" s="158"/>
      <c r="N964" s="415"/>
      <c r="O964" s="415"/>
      <c r="P964" s="361"/>
      <c r="Q964" s="361"/>
      <c r="R964" s="361"/>
      <c r="S964" s="361"/>
      <c r="T964" s="361"/>
      <c r="U964" s="361"/>
      <c r="V964" s="361"/>
      <c r="W964" s="361"/>
      <c r="X964" s="361"/>
      <c r="Y964" s="361"/>
      <c r="Z964" s="361"/>
      <c r="AA964" s="361"/>
      <c r="AB964" s="361"/>
      <c r="AC964" s="328">
        <f>O964-Q964-W964</f>
        <v>0</v>
      </c>
      <c r="AD964" s="328"/>
      <c r="AE964" s="328"/>
      <c r="AF964" s="361"/>
      <c r="AG964" s="361"/>
      <c r="AH964" s="361"/>
      <c r="AI964" s="361"/>
      <c r="AJ964" s="361"/>
      <c r="AK964" s="361"/>
      <c r="AL964" s="361"/>
      <c r="AM964" s="361"/>
      <c r="AN964" s="361"/>
      <c r="AO964" s="361"/>
      <c r="AP964" s="361"/>
      <c r="AQ964" s="361"/>
      <c r="AR964" s="361"/>
      <c r="AS964" s="361"/>
      <c r="AT964" s="361"/>
      <c r="AU964" s="222"/>
      <c r="AV964" s="131">
        <f t="shared" si="881"/>
        <v>0</v>
      </c>
      <c r="AW964" s="222"/>
      <c r="AX964" s="222"/>
      <c r="AY964" s="222"/>
      <c r="AZ964" s="145">
        <f t="shared" si="906"/>
        <v>0</v>
      </c>
      <c r="BA964" s="145">
        <f t="shared" si="907"/>
        <v>0</v>
      </c>
      <c r="BB964" s="131"/>
      <c r="BC964" s="131"/>
    </row>
    <row r="965" spans="1:55" s="161" customFormat="1" ht="15.75">
      <c r="A965" s="170" t="s">
        <v>745</v>
      </c>
      <c r="B965" s="158" t="s">
        <v>746</v>
      </c>
      <c r="C965" s="171"/>
      <c r="D965" s="199">
        <f>D966+D971</f>
        <v>69000</v>
      </c>
      <c r="E965" s="199">
        <f>E966+E971</f>
        <v>55245.600000000006</v>
      </c>
      <c r="F965" s="158"/>
      <c r="G965" s="158"/>
      <c r="H965" s="155">
        <f t="shared" si="909"/>
        <v>55245.600000000006</v>
      </c>
      <c r="I965" s="179">
        <f t="shared" si="909"/>
        <v>55245.600000000006</v>
      </c>
      <c r="J965" s="221">
        <f t="shared" si="909"/>
        <v>0</v>
      </c>
      <c r="K965" s="199">
        <f t="shared" ref="K965:M965" si="925">K966+K971</f>
        <v>26594.400000000001</v>
      </c>
      <c r="L965" s="199">
        <f t="shared" si="925"/>
        <v>26594.400000000001</v>
      </c>
      <c r="M965" s="199">
        <f t="shared" si="925"/>
        <v>0</v>
      </c>
      <c r="N965" s="199">
        <f>N966+N971</f>
        <v>28651.200000000001</v>
      </c>
      <c r="O965" s="199">
        <f t="shared" ref="O965:AU965" si="926">O966+O971</f>
        <v>28651.200000000001</v>
      </c>
      <c r="P965" s="199">
        <f t="shared" si="926"/>
        <v>0</v>
      </c>
      <c r="Q965" s="199">
        <f t="shared" si="926"/>
        <v>18616.080000000002</v>
      </c>
      <c r="R965" s="199">
        <f t="shared" si="926"/>
        <v>18616.080000000002</v>
      </c>
      <c r="S965" s="199">
        <f t="shared" si="926"/>
        <v>0</v>
      </c>
      <c r="T965" s="199">
        <f t="shared" si="926"/>
        <v>0</v>
      </c>
      <c r="U965" s="199">
        <f t="shared" si="926"/>
        <v>0</v>
      </c>
      <c r="V965" s="199">
        <f t="shared" si="926"/>
        <v>0</v>
      </c>
      <c r="W965" s="199">
        <f t="shared" si="926"/>
        <v>22478.32</v>
      </c>
      <c r="X965" s="199">
        <f t="shared" si="926"/>
        <v>7978.3200000000015</v>
      </c>
      <c r="Y965" s="199">
        <f t="shared" si="926"/>
        <v>14500</v>
      </c>
      <c r="Z965" s="199">
        <f t="shared" si="926"/>
        <v>0</v>
      </c>
      <c r="AA965" s="199">
        <f t="shared" si="926"/>
        <v>0</v>
      </c>
      <c r="AB965" s="199">
        <f t="shared" si="926"/>
        <v>0</v>
      </c>
      <c r="AC965" s="199">
        <f t="shared" si="926"/>
        <v>14151.2</v>
      </c>
      <c r="AD965" s="199">
        <f t="shared" si="926"/>
        <v>0</v>
      </c>
      <c r="AE965" s="199">
        <f t="shared" si="926"/>
        <v>14151.2</v>
      </c>
      <c r="AF965" s="199">
        <f t="shared" si="926"/>
        <v>0</v>
      </c>
      <c r="AG965" s="199">
        <f t="shared" si="926"/>
        <v>0</v>
      </c>
      <c r="AH965" s="199">
        <f t="shared" si="926"/>
        <v>0</v>
      </c>
      <c r="AI965" s="199">
        <f t="shared" si="926"/>
        <v>0</v>
      </c>
      <c r="AJ965" s="199">
        <f t="shared" si="926"/>
        <v>0</v>
      </c>
      <c r="AK965" s="199">
        <f t="shared" si="926"/>
        <v>0</v>
      </c>
      <c r="AL965" s="199">
        <f t="shared" si="926"/>
        <v>0</v>
      </c>
      <c r="AM965" s="199">
        <f t="shared" si="926"/>
        <v>0</v>
      </c>
      <c r="AN965" s="199">
        <f t="shared" si="926"/>
        <v>0</v>
      </c>
      <c r="AO965" s="199">
        <f t="shared" si="926"/>
        <v>0</v>
      </c>
      <c r="AP965" s="199">
        <f t="shared" si="926"/>
        <v>0</v>
      </c>
      <c r="AQ965" s="199">
        <f t="shared" si="926"/>
        <v>0</v>
      </c>
      <c r="AR965" s="199">
        <f t="shared" si="926"/>
        <v>0</v>
      </c>
      <c r="AS965" s="199">
        <f t="shared" si="926"/>
        <v>0</v>
      </c>
      <c r="AT965" s="199">
        <f t="shared" si="926"/>
        <v>0</v>
      </c>
      <c r="AU965" s="199">
        <f t="shared" si="926"/>
        <v>0</v>
      </c>
      <c r="AV965" s="160">
        <f t="shared" si="881"/>
        <v>0</v>
      </c>
      <c r="AW965" s="242"/>
      <c r="AX965" s="242"/>
      <c r="AY965" s="242"/>
      <c r="AZ965" s="145">
        <f t="shared" si="906"/>
        <v>0</v>
      </c>
      <c r="BA965" s="145">
        <f t="shared" si="907"/>
        <v>-1.8189894035458565E-12</v>
      </c>
      <c r="BB965" s="160"/>
      <c r="BC965" s="160"/>
    </row>
    <row r="966" spans="1:55" s="132" customFormat="1" ht="31.5">
      <c r="A966" s="411" t="s">
        <v>612</v>
      </c>
      <c r="B966" s="350" t="s">
        <v>1001</v>
      </c>
      <c r="C966" s="171"/>
      <c r="D966" s="199">
        <f t="shared" ref="D966:E966" si="927">D967+D969</f>
        <v>24000</v>
      </c>
      <c r="E966" s="199">
        <f t="shared" si="927"/>
        <v>18051.2</v>
      </c>
      <c r="F966" s="158"/>
      <c r="G966" s="158"/>
      <c r="H966" s="155">
        <f t="shared" si="909"/>
        <v>18051.2</v>
      </c>
      <c r="I966" s="180">
        <f>L966+O966</f>
        <v>18051.2</v>
      </c>
      <c r="J966" s="221">
        <f t="shared" si="909"/>
        <v>0</v>
      </c>
      <c r="K966" s="199">
        <f t="shared" ref="K966:M966" si="928">K967+K969</f>
        <v>10000</v>
      </c>
      <c r="L966" s="199">
        <f t="shared" si="928"/>
        <v>10000</v>
      </c>
      <c r="M966" s="199">
        <f t="shared" si="928"/>
        <v>0</v>
      </c>
      <c r="N966" s="199">
        <f>N967+N969</f>
        <v>8051.2</v>
      </c>
      <c r="O966" s="199">
        <f t="shared" ref="O966:AT966" si="929">O967+O969</f>
        <v>8051.2</v>
      </c>
      <c r="P966" s="199">
        <f t="shared" si="929"/>
        <v>0</v>
      </c>
      <c r="Q966" s="199">
        <f t="shared" si="929"/>
        <v>7000</v>
      </c>
      <c r="R966" s="199">
        <f t="shared" si="929"/>
        <v>7000</v>
      </c>
      <c r="S966" s="199">
        <f t="shared" si="929"/>
        <v>0</v>
      </c>
      <c r="T966" s="199">
        <f t="shared" si="929"/>
        <v>0</v>
      </c>
      <c r="U966" s="199">
        <f t="shared" si="929"/>
        <v>0</v>
      </c>
      <c r="V966" s="199">
        <f t="shared" si="929"/>
        <v>0</v>
      </c>
      <c r="W966" s="199">
        <f t="shared" si="929"/>
        <v>7000</v>
      </c>
      <c r="X966" s="199">
        <f t="shared" si="929"/>
        <v>3000</v>
      </c>
      <c r="Y966" s="199">
        <f t="shared" si="929"/>
        <v>4000</v>
      </c>
      <c r="Z966" s="199">
        <f t="shared" si="929"/>
        <v>0</v>
      </c>
      <c r="AA966" s="199">
        <f t="shared" si="929"/>
        <v>0</v>
      </c>
      <c r="AB966" s="199">
        <f t="shared" si="929"/>
        <v>0</v>
      </c>
      <c r="AC966" s="199">
        <f t="shared" si="929"/>
        <v>4051.2</v>
      </c>
      <c r="AD966" s="199">
        <f t="shared" si="929"/>
        <v>0</v>
      </c>
      <c r="AE966" s="199">
        <f t="shared" si="929"/>
        <v>4051.2</v>
      </c>
      <c r="AF966" s="199">
        <f t="shared" si="929"/>
        <v>0</v>
      </c>
      <c r="AG966" s="199">
        <f t="shared" si="929"/>
        <v>0</v>
      </c>
      <c r="AH966" s="199">
        <f t="shared" si="929"/>
        <v>0</v>
      </c>
      <c r="AI966" s="199">
        <f t="shared" si="929"/>
        <v>0</v>
      </c>
      <c r="AJ966" s="199">
        <f t="shared" si="929"/>
        <v>0</v>
      </c>
      <c r="AK966" s="199">
        <f t="shared" si="929"/>
        <v>0</v>
      </c>
      <c r="AL966" s="199">
        <f t="shared" si="929"/>
        <v>0</v>
      </c>
      <c r="AM966" s="199">
        <f t="shared" si="929"/>
        <v>0</v>
      </c>
      <c r="AN966" s="199">
        <f t="shared" si="929"/>
        <v>0</v>
      </c>
      <c r="AO966" s="199">
        <f t="shared" si="929"/>
        <v>0</v>
      </c>
      <c r="AP966" s="199">
        <f t="shared" si="929"/>
        <v>0</v>
      </c>
      <c r="AQ966" s="199">
        <f t="shared" si="929"/>
        <v>0</v>
      </c>
      <c r="AR966" s="199">
        <f t="shared" si="929"/>
        <v>0</v>
      </c>
      <c r="AS966" s="199">
        <f t="shared" si="929"/>
        <v>0</v>
      </c>
      <c r="AT966" s="199">
        <f t="shared" si="929"/>
        <v>0</v>
      </c>
      <c r="AU966" s="297"/>
      <c r="AV966" s="131">
        <f t="shared" ref="AV966:AV1001" si="930">I966-L966-O966</f>
        <v>0</v>
      </c>
      <c r="AW966" s="222"/>
      <c r="AX966" s="222"/>
      <c r="AY966" s="222"/>
      <c r="AZ966" s="145">
        <f t="shared" si="906"/>
        <v>0</v>
      </c>
      <c r="BA966" s="145">
        <f t="shared" si="907"/>
        <v>0</v>
      </c>
      <c r="BB966" s="131"/>
      <c r="BC966" s="131"/>
    </row>
    <row r="967" spans="1:55" s="132" customFormat="1" ht="15.75">
      <c r="A967" s="411" t="s">
        <v>674</v>
      </c>
      <c r="B967" s="350" t="s">
        <v>1056</v>
      </c>
      <c r="C967" s="171"/>
      <c r="D967" s="199">
        <f t="shared" ref="D967:E967" si="931">D968</f>
        <v>10000</v>
      </c>
      <c r="E967" s="199">
        <f t="shared" si="931"/>
        <v>10000</v>
      </c>
      <c r="F967" s="158"/>
      <c r="G967" s="158"/>
      <c r="H967" s="171">
        <f t="shared" si="909"/>
        <v>10000</v>
      </c>
      <c r="I967" s="179">
        <f t="shared" si="909"/>
        <v>10000</v>
      </c>
      <c r="J967" s="221">
        <f t="shared" si="909"/>
        <v>0</v>
      </c>
      <c r="K967" s="199">
        <f t="shared" ref="K967:M967" si="932">K968</f>
        <v>10000</v>
      </c>
      <c r="L967" s="199">
        <f t="shared" si="932"/>
        <v>10000</v>
      </c>
      <c r="M967" s="199">
        <f t="shared" si="932"/>
        <v>0</v>
      </c>
      <c r="N967" s="199">
        <f>N968</f>
        <v>0</v>
      </c>
      <c r="O967" s="199">
        <f t="shared" ref="O967:AT967" si="933">O968</f>
        <v>0</v>
      </c>
      <c r="P967" s="199">
        <f t="shared" si="933"/>
        <v>0</v>
      </c>
      <c r="Q967" s="199">
        <f t="shared" si="933"/>
        <v>7000</v>
      </c>
      <c r="R967" s="199">
        <f t="shared" si="933"/>
        <v>7000</v>
      </c>
      <c r="S967" s="199">
        <f t="shared" si="933"/>
        <v>0</v>
      </c>
      <c r="T967" s="199">
        <f t="shared" si="933"/>
        <v>0</v>
      </c>
      <c r="U967" s="199">
        <f t="shared" si="933"/>
        <v>0</v>
      </c>
      <c r="V967" s="199">
        <f t="shared" si="933"/>
        <v>0</v>
      </c>
      <c r="W967" s="199">
        <f t="shared" si="933"/>
        <v>3000</v>
      </c>
      <c r="X967" s="199">
        <f t="shared" si="933"/>
        <v>3000</v>
      </c>
      <c r="Y967" s="199">
        <f t="shared" si="933"/>
        <v>0</v>
      </c>
      <c r="Z967" s="199">
        <f t="shared" si="933"/>
        <v>0</v>
      </c>
      <c r="AA967" s="199">
        <f t="shared" si="933"/>
        <v>0</v>
      </c>
      <c r="AB967" s="199">
        <f t="shared" si="933"/>
        <v>0</v>
      </c>
      <c r="AC967" s="199">
        <f t="shared" si="933"/>
        <v>0</v>
      </c>
      <c r="AD967" s="199">
        <f t="shared" si="933"/>
        <v>0</v>
      </c>
      <c r="AE967" s="199">
        <f t="shared" si="933"/>
        <v>0</v>
      </c>
      <c r="AF967" s="199">
        <f t="shared" si="933"/>
        <v>0</v>
      </c>
      <c r="AG967" s="199">
        <f t="shared" si="933"/>
        <v>0</v>
      </c>
      <c r="AH967" s="199">
        <f t="shared" si="933"/>
        <v>0</v>
      </c>
      <c r="AI967" s="199">
        <f t="shared" si="933"/>
        <v>0</v>
      </c>
      <c r="AJ967" s="199">
        <f t="shared" si="933"/>
        <v>0</v>
      </c>
      <c r="AK967" s="199">
        <f t="shared" si="933"/>
        <v>0</v>
      </c>
      <c r="AL967" s="199">
        <f t="shared" si="933"/>
        <v>0</v>
      </c>
      <c r="AM967" s="199">
        <f t="shared" si="933"/>
        <v>0</v>
      </c>
      <c r="AN967" s="199">
        <f t="shared" si="933"/>
        <v>0</v>
      </c>
      <c r="AO967" s="199">
        <f t="shared" si="933"/>
        <v>0</v>
      </c>
      <c r="AP967" s="199">
        <f t="shared" si="933"/>
        <v>0</v>
      </c>
      <c r="AQ967" s="199">
        <f t="shared" si="933"/>
        <v>0</v>
      </c>
      <c r="AR967" s="199">
        <f t="shared" si="933"/>
        <v>0</v>
      </c>
      <c r="AS967" s="199">
        <f t="shared" si="933"/>
        <v>0</v>
      </c>
      <c r="AT967" s="199">
        <f t="shared" si="933"/>
        <v>0</v>
      </c>
      <c r="AU967" s="297"/>
      <c r="AV967" s="131">
        <f t="shared" si="930"/>
        <v>0</v>
      </c>
      <c r="AW967" s="222"/>
      <c r="AX967" s="222"/>
      <c r="AY967" s="222"/>
      <c r="AZ967" s="145">
        <f t="shared" si="906"/>
        <v>0</v>
      </c>
      <c r="BA967" s="145">
        <f t="shared" si="907"/>
        <v>0</v>
      </c>
      <c r="BB967" s="131"/>
      <c r="BC967" s="131"/>
    </row>
    <row r="968" spans="1:55" s="132" customFormat="1" ht="47.25">
      <c r="A968" s="245">
        <v>1</v>
      </c>
      <c r="B968" s="288" t="s">
        <v>1057</v>
      </c>
      <c r="C968" s="293" t="s">
        <v>1058</v>
      </c>
      <c r="D968" s="154">
        <v>10000</v>
      </c>
      <c r="E968" s="154">
        <v>10000</v>
      </c>
      <c r="F968" s="293"/>
      <c r="G968" s="293"/>
      <c r="H968" s="155">
        <f t="shared" si="909"/>
        <v>10000</v>
      </c>
      <c r="I968" s="180">
        <f t="shared" si="909"/>
        <v>10000</v>
      </c>
      <c r="J968" s="221">
        <f t="shared" si="909"/>
        <v>0</v>
      </c>
      <c r="K968" s="157">
        <f>L968+M968</f>
        <v>10000</v>
      </c>
      <c r="L968" s="157">
        <v>10000</v>
      </c>
      <c r="M968" s="293"/>
      <c r="N968" s="157"/>
      <c r="O968" s="157"/>
      <c r="P968" s="157"/>
      <c r="Q968" s="328">
        <f>70%*I968</f>
        <v>7000</v>
      </c>
      <c r="R968" s="328">
        <f>Q968</f>
        <v>7000</v>
      </c>
      <c r="S968" s="328"/>
      <c r="T968" s="328"/>
      <c r="U968" s="328"/>
      <c r="V968" s="328"/>
      <c r="W968" s="328">
        <f>I968-Q968</f>
        <v>3000</v>
      </c>
      <c r="X968" s="328">
        <f>W968</f>
        <v>3000</v>
      </c>
      <c r="Y968" s="328"/>
      <c r="Z968" s="328"/>
      <c r="AA968" s="328"/>
      <c r="AB968" s="328"/>
      <c r="AC968" s="236">
        <f>I968-Q968-W968</f>
        <v>0</v>
      </c>
      <c r="AD968" s="236"/>
      <c r="AE968" s="236"/>
      <c r="AF968" s="328"/>
      <c r="AG968" s="328"/>
      <c r="AH968" s="328"/>
      <c r="AI968" s="358">
        <f>I968-Q968-W968-AC968</f>
        <v>0</v>
      </c>
      <c r="AJ968" s="358"/>
      <c r="AK968" s="358"/>
      <c r="AL968" s="328"/>
      <c r="AM968" s="328"/>
      <c r="AN968" s="328"/>
      <c r="AO968" s="361"/>
      <c r="AP968" s="361"/>
      <c r="AQ968" s="361"/>
      <c r="AR968" s="361"/>
      <c r="AS968" s="361"/>
      <c r="AT968" s="361"/>
      <c r="AU968" s="222"/>
      <c r="AV968" s="131">
        <f t="shared" si="930"/>
        <v>0</v>
      </c>
      <c r="AW968" s="222"/>
      <c r="AX968" s="222"/>
      <c r="AY968" s="222"/>
      <c r="AZ968" s="145">
        <f t="shared" si="906"/>
        <v>0</v>
      </c>
      <c r="BA968" s="145">
        <f>128645</f>
        <v>128645</v>
      </c>
      <c r="BB968" s="131"/>
      <c r="BC968" s="131"/>
    </row>
    <row r="969" spans="1:55" s="161" customFormat="1" ht="15.75">
      <c r="A969" s="261" t="s">
        <v>674</v>
      </c>
      <c r="B969" s="266" t="s">
        <v>650</v>
      </c>
      <c r="C969" s="267"/>
      <c r="D969" s="199">
        <f>D970</f>
        <v>14000</v>
      </c>
      <c r="E969" s="199">
        <f>E970</f>
        <v>8051.2</v>
      </c>
      <c r="F969" s="265"/>
      <c r="G969" s="265"/>
      <c r="H969" s="171">
        <f t="shared" si="909"/>
        <v>8051.2</v>
      </c>
      <c r="I969" s="179">
        <f t="shared" si="909"/>
        <v>8051.2</v>
      </c>
      <c r="J969" s="221">
        <f t="shared" si="909"/>
        <v>0</v>
      </c>
      <c r="K969" s="199">
        <f t="shared" ref="K969:M969" si="934">K970</f>
        <v>0</v>
      </c>
      <c r="L969" s="199">
        <f t="shared" si="934"/>
        <v>0</v>
      </c>
      <c r="M969" s="199">
        <f t="shared" si="934"/>
        <v>0</v>
      </c>
      <c r="N969" s="199">
        <f>N970</f>
        <v>8051.2</v>
      </c>
      <c r="O969" s="199">
        <f t="shared" ref="O969:AT969" si="935">O970</f>
        <v>8051.2</v>
      </c>
      <c r="P969" s="199">
        <f t="shared" si="935"/>
        <v>0</v>
      </c>
      <c r="Q969" s="199">
        <f t="shared" si="935"/>
        <v>0</v>
      </c>
      <c r="R969" s="199">
        <f t="shared" si="935"/>
        <v>0</v>
      </c>
      <c r="S969" s="199">
        <f t="shared" si="935"/>
        <v>0</v>
      </c>
      <c r="T969" s="199">
        <f t="shared" si="935"/>
        <v>0</v>
      </c>
      <c r="U969" s="199">
        <f t="shared" si="935"/>
        <v>0</v>
      </c>
      <c r="V969" s="199">
        <f t="shared" si="935"/>
        <v>0</v>
      </c>
      <c r="W969" s="199">
        <f t="shared" si="935"/>
        <v>4000</v>
      </c>
      <c r="X969" s="199">
        <f t="shared" si="935"/>
        <v>0</v>
      </c>
      <c r="Y969" s="199">
        <f t="shared" si="935"/>
        <v>4000</v>
      </c>
      <c r="Z969" s="199">
        <f t="shared" si="935"/>
        <v>0</v>
      </c>
      <c r="AA969" s="199">
        <f t="shared" si="935"/>
        <v>0</v>
      </c>
      <c r="AB969" s="199">
        <f t="shared" si="935"/>
        <v>0</v>
      </c>
      <c r="AC969" s="199">
        <f t="shared" si="935"/>
        <v>4051.2</v>
      </c>
      <c r="AD969" s="199">
        <f t="shared" si="935"/>
        <v>0</v>
      </c>
      <c r="AE969" s="199">
        <f t="shared" si="935"/>
        <v>4051.2</v>
      </c>
      <c r="AF969" s="199">
        <f t="shared" si="935"/>
        <v>0</v>
      </c>
      <c r="AG969" s="199">
        <f t="shared" si="935"/>
        <v>0</v>
      </c>
      <c r="AH969" s="199">
        <f t="shared" si="935"/>
        <v>0</v>
      </c>
      <c r="AI969" s="199">
        <f t="shared" si="935"/>
        <v>0</v>
      </c>
      <c r="AJ969" s="199">
        <f t="shared" si="935"/>
        <v>0</v>
      </c>
      <c r="AK969" s="199">
        <f t="shared" si="935"/>
        <v>0</v>
      </c>
      <c r="AL969" s="199">
        <f t="shared" si="935"/>
        <v>0</v>
      </c>
      <c r="AM969" s="199">
        <f t="shared" si="935"/>
        <v>0</v>
      </c>
      <c r="AN969" s="199">
        <f t="shared" si="935"/>
        <v>0</v>
      </c>
      <c r="AO969" s="199">
        <f t="shared" si="935"/>
        <v>0</v>
      </c>
      <c r="AP969" s="199">
        <f t="shared" si="935"/>
        <v>0</v>
      </c>
      <c r="AQ969" s="199">
        <f t="shared" si="935"/>
        <v>0</v>
      </c>
      <c r="AR969" s="199">
        <f t="shared" si="935"/>
        <v>0</v>
      </c>
      <c r="AS969" s="199">
        <f t="shared" si="935"/>
        <v>0</v>
      </c>
      <c r="AT969" s="199">
        <f t="shared" si="935"/>
        <v>0</v>
      </c>
      <c r="AU969" s="242"/>
      <c r="AV969" s="160">
        <f t="shared" si="930"/>
        <v>0</v>
      </c>
      <c r="AW969" s="242"/>
      <c r="AX969" s="242"/>
      <c r="AY969" s="242"/>
      <c r="AZ969" s="145">
        <f t="shared" si="906"/>
        <v>0</v>
      </c>
      <c r="BA969" s="145">
        <f t="shared" ref="BA969:BA1032" si="936">L969-R969-X969-AD969-AJ969</f>
        <v>0</v>
      </c>
      <c r="BB969" s="160"/>
      <c r="BC969" s="160"/>
    </row>
    <row r="970" spans="1:55" s="132" customFormat="1" ht="31.5">
      <c r="A970" s="245">
        <v>1</v>
      </c>
      <c r="B970" s="288" t="s">
        <v>1059</v>
      </c>
      <c r="C970" s="287"/>
      <c r="D970" s="154">
        <v>14000</v>
      </c>
      <c r="E970" s="154">
        <v>8051.2</v>
      </c>
      <c r="F970" s="288"/>
      <c r="G970" s="288"/>
      <c r="H970" s="155">
        <f t="shared" si="909"/>
        <v>8051.2</v>
      </c>
      <c r="I970" s="180">
        <f t="shared" si="909"/>
        <v>8051.2</v>
      </c>
      <c r="J970" s="221">
        <f t="shared" si="909"/>
        <v>0</v>
      </c>
      <c r="K970" s="288"/>
      <c r="L970" s="288"/>
      <c r="M970" s="288"/>
      <c r="N970" s="157">
        <f>O970+P970</f>
        <v>8051.2</v>
      </c>
      <c r="O970" s="423">
        <f>5.032*1600</f>
        <v>8051.2</v>
      </c>
      <c r="P970" s="157"/>
      <c r="Q970" s="328"/>
      <c r="R970" s="328"/>
      <c r="S970" s="328"/>
      <c r="T970" s="328"/>
      <c r="U970" s="328"/>
      <c r="V970" s="328"/>
      <c r="W970" s="328">
        <v>4000</v>
      </c>
      <c r="X970" s="328"/>
      <c r="Y970" s="328">
        <f>W970</f>
        <v>4000</v>
      </c>
      <c r="Z970" s="328"/>
      <c r="AA970" s="328"/>
      <c r="AB970" s="328"/>
      <c r="AC970" s="236">
        <f>I970-Q970-W970</f>
        <v>4051.2</v>
      </c>
      <c r="AD970" s="236"/>
      <c r="AE970" s="236">
        <f>AC970</f>
        <v>4051.2</v>
      </c>
      <c r="AF970" s="328"/>
      <c r="AG970" s="328"/>
      <c r="AH970" s="328"/>
      <c r="AI970" s="358">
        <f>O970-Q970-W970-AC970</f>
        <v>0</v>
      </c>
      <c r="AJ970" s="358"/>
      <c r="AK970" s="358"/>
      <c r="AL970" s="328"/>
      <c r="AM970" s="328"/>
      <c r="AN970" s="328"/>
      <c r="AO970" s="361"/>
      <c r="AP970" s="361"/>
      <c r="AQ970" s="361"/>
      <c r="AR970" s="361"/>
      <c r="AS970" s="361"/>
      <c r="AT970" s="361"/>
      <c r="AU970" s="222"/>
      <c r="AV970" s="131">
        <f t="shared" si="930"/>
        <v>0</v>
      </c>
      <c r="AW970" s="222"/>
      <c r="AX970" s="222">
        <v>7.546875</v>
      </c>
      <c r="AY970" s="222"/>
      <c r="AZ970" s="145">
        <f t="shared" si="906"/>
        <v>0</v>
      </c>
      <c r="BA970" s="145">
        <f t="shared" si="936"/>
        <v>0</v>
      </c>
      <c r="BB970" s="131"/>
      <c r="BC970" s="131"/>
    </row>
    <row r="971" spans="1:55" s="161" customFormat="1" ht="15.75">
      <c r="A971" s="261" t="s">
        <v>615</v>
      </c>
      <c r="B971" s="266" t="s">
        <v>616</v>
      </c>
      <c r="C971" s="267"/>
      <c r="D971" s="199">
        <f t="shared" ref="D971:E971" si="937">SUM(D972:D975)</f>
        <v>45000</v>
      </c>
      <c r="E971" s="199">
        <f t="shared" si="937"/>
        <v>37194.400000000001</v>
      </c>
      <c r="F971" s="265"/>
      <c r="G971" s="265"/>
      <c r="H971" s="155">
        <f t="shared" si="909"/>
        <v>37194.400000000001</v>
      </c>
      <c r="I971" s="180">
        <f t="shared" si="909"/>
        <v>37194.400000000001</v>
      </c>
      <c r="J971" s="221">
        <f t="shared" si="909"/>
        <v>0</v>
      </c>
      <c r="K971" s="199">
        <f t="shared" ref="K971:M971" si="938">SUM(K972:K975)</f>
        <v>16594.400000000001</v>
      </c>
      <c r="L971" s="199">
        <f t="shared" si="938"/>
        <v>16594.400000000001</v>
      </c>
      <c r="M971" s="199">
        <f t="shared" si="938"/>
        <v>0</v>
      </c>
      <c r="N971" s="199">
        <f>SUM(N972:N975)</f>
        <v>20600</v>
      </c>
      <c r="O971" s="199">
        <f t="shared" ref="O971:P971" si="939">SUM(O972:O975)</f>
        <v>20600</v>
      </c>
      <c r="P971" s="199">
        <f t="shared" si="939"/>
        <v>0</v>
      </c>
      <c r="Q971" s="199">
        <f>SUM(Q972:Q975)</f>
        <v>11616.08</v>
      </c>
      <c r="R971" s="199">
        <f t="shared" ref="R971:AT971" si="940">SUM(R972:R975)</f>
        <v>11616.08</v>
      </c>
      <c r="S971" s="199">
        <f t="shared" si="940"/>
        <v>0</v>
      </c>
      <c r="T971" s="199">
        <f t="shared" si="940"/>
        <v>0</v>
      </c>
      <c r="U971" s="199">
        <f t="shared" si="940"/>
        <v>0</v>
      </c>
      <c r="V971" s="199">
        <f t="shared" si="940"/>
        <v>0</v>
      </c>
      <c r="W971" s="199">
        <f t="shared" si="940"/>
        <v>15478.320000000002</v>
      </c>
      <c r="X971" s="199">
        <f t="shared" si="940"/>
        <v>4978.3200000000015</v>
      </c>
      <c r="Y971" s="199">
        <f t="shared" si="940"/>
        <v>10500</v>
      </c>
      <c r="Z971" s="199">
        <f t="shared" si="940"/>
        <v>0</v>
      </c>
      <c r="AA971" s="199">
        <f t="shared" si="940"/>
        <v>0</v>
      </c>
      <c r="AB971" s="199">
        <f t="shared" si="940"/>
        <v>0</v>
      </c>
      <c r="AC971" s="199">
        <f t="shared" si="940"/>
        <v>10100</v>
      </c>
      <c r="AD971" s="199">
        <f t="shared" si="940"/>
        <v>0</v>
      </c>
      <c r="AE971" s="199">
        <f t="shared" si="940"/>
        <v>10100</v>
      </c>
      <c r="AF971" s="199">
        <f t="shared" si="940"/>
        <v>0</v>
      </c>
      <c r="AG971" s="199">
        <f t="shared" si="940"/>
        <v>0</v>
      </c>
      <c r="AH971" s="199">
        <f t="shared" si="940"/>
        <v>0</v>
      </c>
      <c r="AI971" s="199">
        <f t="shared" si="940"/>
        <v>0</v>
      </c>
      <c r="AJ971" s="199">
        <f t="shared" si="940"/>
        <v>0</v>
      </c>
      <c r="AK971" s="199">
        <f t="shared" si="940"/>
        <v>0</v>
      </c>
      <c r="AL971" s="199">
        <f t="shared" si="940"/>
        <v>0</v>
      </c>
      <c r="AM971" s="199">
        <f t="shared" si="940"/>
        <v>0</v>
      </c>
      <c r="AN971" s="199">
        <f t="shared" si="940"/>
        <v>0</v>
      </c>
      <c r="AO971" s="199">
        <f t="shared" si="940"/>
        <v>0</v>
      </c>
      <c r="AP971" s="199">
        <f t="shared" si="940"/>
        <v>0</v>
      </c>
      <c r="AQ971" s="199">
        <f t="shared" si="940"/>
        <v>0</v>
      </c>
      <c r="AR971" s="199">
        <f t="shared" si="940"/>
        <v>0</v>
      </c>
      <c r="AS971" s="199">
        <f t="shared" si="940"/>
        <v>0</v>
      </c>
      <c r="AT971" s="199">
        <f t="shared" si="940"/>
        <v>0</v>
      </c>
      <c r="AU971" s="242"/>
      <c r="AV971" s="131">
        <f t="shared" si="930"/>
        <v>0</v>
      </c>
      <c r="AW971" s="242"/>
      <c r="AX971" s="242"/>
      <c r="AY971" s="242"/>
      <c r="AZ971" s="145">
        <f t="shared" si="906"/>
        <v>0</v>
      </c>
      <c r="BA971" s="145">
        <f t="shared" si="936"/>
        <v>0</v>
      </c>
      <c r="BB971" s="160"/>
      <c r="BC971" s="160"/>
    </row>
    <row r="972" spans="1:55" s="218" customFormat="1" ht="47.25">
      <c r="A972" s="372">
        <v>1</v>
      </c>
      <c r="B972" s="424" t="s">
        <v>1060</v>
      </c>
      <c r="C972" s="215" t="s">
        <v>1061</v>
      </c>
      <c r="D972" s="217">
        <v>20000</v>
      </c>
      <c r="E972" s="217">
        <v>16594.400000000001</v>
      </c>
      <c r="F972" s="424"/>
      <c r="G972" s="424"/>
      <c r="H972" s="217">
        <f>K972+N972</f>
        <v>16594.400000000001</v>
      </c>
      <c r="I972" s="276">
        <f t="shared" si="909"/>
        <v>16594.400000000001</v>
      </c>
      <c r="J972" s="275">
        <f t="shared" si="909"/>
        <v>0</v>
      </c>
      <c r="K972" s="224">
        <f>L972+M972</f>
        <v>16594.400000000001</v>
      </c>
      <c r="L972" s="224">
        <f>16000-2646+3913-674+1.4</f>
        <v>16594.400000000001</v>
      </c>
      <c r="M972" s="424"/>
      <c r="N972" s="224"/>
      <c r="O972" s="224"/>
      <c r="P972" s="224"/>
      <c r="Q972" s="425">
        <f>70%*I972</f>
        <v>11616.08</v>
      </c>
      <c r="R972" s="425">
        <f>Q972</f>
        <v>11616.08</v>
      </c>
      <c r="S972" s="425"/>
      <c r="T972" s="425"/>
      <c r="U972" s="425"/>
      <c r="V972" s="425"/>
      <c r="W972" s="425">
        <f>I972-Q972</f>
        <v>4978.3200000000015</v>
      </c>
      <c r="X972" s="425">
        <f>W972</f>
        <v>4978.3200000000015</v>
      </c>
      <c r="Y972" s="425"/>
      <c r="Z972" s="425"/>
      <c r="AA972" s="425"/>
      <c r="AB972" s="425"/>
      <c r="AC972" s="230">
        <f>I972-Q972-W972</f>
        <v>0</v>
      </c>
      <c r="AD972" s="230">
        <f>AC972</f>
        <v>0</v>
      </c>
      <c r="AE972" s="230"/>
      <c r="AF972" s="425"/>
      <c r="AG972" s="425"/>
      <c r="AH972" s="425"/>
      <c r="AI972" s="375">
        <f>I972-Q972-W972-AC972</f>
        <v>0</v>
      </c>
      <c r="AJ972" s="375"/>
      <c r="AK972" s="375"/>
      <c r="AL972" s="425"/>
      <c r="AM972" s="425"/>
      <c r="AN972" s="425"/>
      <c r="AO972" s="426"/>
      <c r="AP972" s="426"/>
      <c r="AQ972" s="426"/>
      <c r="AR972" s="426"/>
      <c r="AS972" s="426"/>
      <c r="AT972" s="426"/>
      <c r="AU972" s="219"/>
      <c r="AV972" s="218">
        <f t="shared" si="930"/>
        <v>0</v>
      </c>
      <c r="AW972" s="219"/>
      <c r="AX972" s="219"/>
      <c r="AY972" s="219"/>
      <c r="AZ972" s="220">
        <f t="shared" si="906"/>
        <v>0</v>
      </c>
      <c r="BA972" s="220">
        <f t="shared" si="936"/>
        <v>0</v>
      </c>
    </row>
    <row r="973" spans="1:55" s="132" customFormat="1" ht="31.5">
      <c r="A973" s="245">
        <v>2</v>
      </c>
      <c r="B973" s="288" t="s">
        <v>1062</v>
      </c>
      <c r="C973" s="287"/>
      <c r="D973" s="155">
        <v>5000</v>
      </c>
      <c r="E973" s="155">
        <v>5000</v>
      </c>
      <c r="F973" s="288"/>
      <c r="G973" s="288"/>
      <c r="H973" s="155">
        <f t="shared" si="909"/>
        <v>5000</v>
      </c>
      <c r="I973" s="180">
        <f t="shared" si="909"/>
        <v>5000</v>
      </c>
      <c r="J973" s="221">
        <f t="shared" si="909"/>
        <v>0</v>
      </c>
      <c r="K973" s="288"/>
      <c r="L973" s="288"/>
      <c r="M973" s="288"/>
      <c r="N973" s="157">
        <f>O973+P973</f>
        <v>5000</v>
      </c>
      <c r="O973" s="157">
        <v>5000</v>
      </c>
      <c r="P973" s="157"/>
      <c r="Q973" s="328"/>
      <c r="R973" s="328"/>
      <c r="S973" s="328"/>
      <c r="T973" s="328"/>
      <c r="U973" s="328"/>
      <c r="V973" s="328"/>
      <c r="W973" s="328">
        <v>2500</v>
      </c>
      <c r="X973" s="328"/>
      <c r="Y973" s="328">
        <f>W973</f>
        <v>2500</v>
      </c>
      <c r="Z973" s="328"/>
      <c r="AA973" s="328"/>
      <c r="AB973" s="328"/>
      <c r="AC973" s="236">
        <f t="shared" ref="AC973:AC975" si="941">I973-Q973-W973</f>
        <v>2500</v>
      </c>
      <c r="AD973" s="236"/>
      <c r="AE973" s="236">
        <f>AC973</f>
        <v>2500</v>
      </c>
      <c r="AF973" s="328"/>
      <c r="AG973" s="328"/>
      <c r="AH973" s="328"/>
      <c r="AI973" s="358">
        <f>O973-Q973-W973-AC973</f>
        <v>0</v>
      </c>
      <c r="AJ973" s="358"/>
      <c r="AK973" s="358"/>
      <c r="AL973" s="328"/>
      <c r="AM973" s="328"/>
      <c r="AN973" s="328"/>
      <c r="AO973" s="361"/>
      <c r="AP973" s="361"/>
      <c r="AQ973" s="361"/>
      <c r="AR973" s="361"/>
      <c r="AS973" s="361"/>
      <c r="AT973" s="361"/>
      <c r="AU973" s="222"/>
      <c r="AV973" s="131">
        <f t="shared" si="930"/>
        <v>0</v>
      </c>
      <c r="AW973" s="222"/>
      <c r="AX973" s="222">
        <f>11200+875</f>
        <v>12075</v>
      </c>
      <c r="AY973" s="222"/>
      <c r="AZ973" s="145">
        <f t="shared" si="906"/>
        <v>0</v>
      </c>
      <c r="BA973" s="145">
        <f t="shared" si="936"/>
        <v>0</v>
      </c>
      <c r="BB973" s="131"/>
      <c r="BC973" s="131"/>
    </row>
    <row r="974" spans="1:55" s="132" customFormat="1" ht="31.5">
      <c r="A974" s="245">
        <v>3</v>
      </c>
      <c r="B974" s="288" t="s">
        <v>1063</v>
      </c>
      <c r="C974" s="287"/>
      <c r="D974" s="155">
        <v>10000</v>
      </c>
      <c r="E974" s="155">
        <v>5600</v>
      </c>
      <c r="F974" s="288"/>
      <c r="G974" s="288"/>
      <c r="H974" s="155">
        <f t="shared" si="909"/>
        <v>5600</v>
      </c>
      <c r="I974" s="180">
        <f t="shared" si="909"/>
        <v>5600</v>
      </c>
      <c r="J974" s="221">
        <f t="shared" si="909"/>
        <v>0</v>
      </c>
      <c r="K974" s="288"/>
      <c r="L974" s="288"/>
      <c r="M974" s="288"/>
      <c r="N974" s="157">
        <f>O974+P974</f>
        <v>5600</v>
      </c>
      <c r="O974" s="157">
        <f>3.5*1600</f>
        <v>5600</v>
      </c>
      <c r="P974" s="157"/>
      <c r="Q974" s="328"/>
      <c r="R974" s="328"/>
      <c r="S974" s="328"/>
      <c r="T974" s="328"/>
      <c r="U974" s="328"/>
      <c r="V974" s="328"/>
      <c r="W974" s="328">
        <v>3000</v>
      </c>
      <c r="X974" s="328"/>
      <c r="Y974" s="328">
        <f t="shared" ref="Y974:Y975" si="942">W974</f>
        <v>3000</v>
      </c>
      <c r="Z974" s="328"/>
      <c r="AA974" s="328"/>
      <c r="AB974" s="328"/>
      <c r="AC974" s="236">
        <f t="shared" si="941"/>
        <v>2600</v>
      </c>
      <c r="AD974" s="236"/>
      <c r="AE974" s="236">
        <f t="shared" ref="AE974:AE975" si="943">AC974</f>
        <v>2600</v>
      </c>
      <c r="AF974" s="328"/>
      <c r="AG974" s="328"/>
      <c r="AH974" s="328"/>
      <c r="AI974" s="358">
        <f>O974-Q974-W974-AC974</f>
        <v>0</v>
      </c>
      <c r="AJ974" s="358"/>
      <c r="AK974" s="358"/>
      <c r="AL974" s="328"/>
      <c r="AM974" s="328"/>
      <c r="AN974" s="328"/>
      <c r="AO974" s="361"/>
      <c r="AP974" s="361"/>
      <c r="AQ974" s="361"/>
      <c r="AR974" s="361"/>
      <c r="AS974" s="361"/>
      <c r="AT974" s="361"/>
      <c r="AU974" s="222"/>
      <c r="AV974" s="131">
        <f t="shared" si="930"/>
        <v>0</v>
      </c>
      <c r="AW974" s="222"/>
      <c r="AX974" s="222"/>
      <c r="AY974" s="222"/>
      <c r="AZ974" s="145">
        <f t="shared" si="906"/>
        <v>0</v>
      </c>
      <c r="BA974" s="145">
        <f t="shared" si="936"/>
        <v>0</v>
      </c>
      <c r="BB974" s="131"/>
      <c r="BC974" s="131"/>
    </row>
    <row r="975" spans="1:55" s="132" customFormat="1" ht="15.75">
      <c r="A975" s="245">
        <v>4</v>
      </c>
      <c r="B975" s="288" t="s">
        <v>1064</v>
      </c>
      <c r="C975" s="287"/>
      <c r="D975" s="155">
        <v>10000</v>
      </c>
      <c r="E975" s="155">
        <v>10000</v>
      </c>
      <c r="F975" s="288"/>
      <c r="G975" s="288"/>
      <c r="H975" s="155">
        <f t="shared" si="909"/>
        <v>10000</v>
      </c>
      <c r="I975" s="180">
        <f t="shared" si="909"/>
        <v>10000</v>
      </c>
      <c r="J975" s="221">
        <f t="shared" si="909"/>
        <v>0</v>
      </c>
      <c r="K975" s="288"/>
      <c r="L975" s="288"/>
      <c r="M975" s="288"/>
      <c r="N975" s="157">
        <f>O975+P975</f>
        <v>10000</v>
      </c>
      <c r="O975" s="157">
        <v>10000</v>
      </c>
      <c r="P975" s="157">
        <v>0</v>
      </c>
      <c r="Q975" s="328"/>
      <c r="R975" s="328"/>
      <c r="S975" s="328"/>
      <c r="T975" s="328"/>
      <c r="U975" s="328"/>
      <c r="V975" s="328"/>
      <c r="W975" s="328">
        <v>5000</v>
      </c>
      <c r="X975" s="328"/>
      <c r="Y975" s="328">
        <f t="shared" si="942"/>
        <v>5000</v>
      </c>
      <c r="Z975" s="328"/>
      <c r="AA975" s="328"/>
      <c r="AB975" s="328"/>
      <c r="AC975" s="236">
        <f t="shared" si="941"/>
        <v>5000</v>
      </c>
      <c r="AD975" s="236"/>
      <c r="AE975" s="236">
        <f t="shared" si="943"/>
        <v>5000</v>
      </c>
      <c r="AF975" s="328"/>
      <c r="AG975" s="328"/>
      <c r="AH975" s="328"/>
      <c r="AI975" s="358">
        <f>O975-Q975-W975-AC975</f>
        <v>0</v>
      </c>
      <c r="AJ975" s="358"/>
      <c r="AK975" s="358"/>
      <c r="AL975" s="328"/>
      <c r="AM975" s="328"/>
      <c r="AN975" s="328"/>
      <c r="AO975" s="361"/>
      <c r="AP975" s="361"/>
      <c r="AQ975" s="361"/>
      <c r="AR975" s="361"/>
      <c r="AS975" s="361"/>
      <c r="AT975" s="361"/>
      <c r="AU975" s="222"/>
      <c r="AV975" s="131">
        <f t="shared" si="930"/>
        <v>0</v>
      </c>
      <c r="AW975" s="222"/>
      <c r="AX975" s="222"/>
      <c r="AY975" s="222"/>
      <c r="AZ975" s="145">
        <f t="shared" si="906"/>
        <v>0</v>
      </c>
      <c r="BA975" s="145">
        <f t="shared" si="936"/>
        <v>0</v>
      </c>
      <c r="BB975" s="131"/>
      <c r="BC975" s="131"/>
    </row>
    <row r="976" spans="1:55" s="132" customFormat="1" ht="31.5">
      <c r="A976" s="170" t="s">
        <v>747</v>
      </c>
      <c r="B976" s="158" t="s">
        <v>748</v>
      </c>
      <c r="C976" s="171"/>
      <c r="D976" s="171">
        <v>0</v>
      </c>
      <c r="E976" s="171">
        <v>0</v>
      </c>
      <c r="F976" s="158"/>
      <c r="G976" s="158"/>
      <c r="H976" s="155">
        <f t="shared" si="909"/>
        <v>0</v>
      </c>
      <c r="I976" s="180">
        <f t="shared" si="909"/>
        <v>0</v>
      </c>
      <c r="J976" s="221">
        <f t="shared" si="909"/>
        <v>0</v>
      </c>
      <c r="K976" s="158"/>
      <c r="L976" s="158"/>
      <c r="M976" s="158"/>
      <c r="N976" s="199">
        <v>0</v>
      </c>
      <c r="O976" s="199"/>
      <c r="P976" s="199"/>
      <c r="Q976" s="199"/>
      <c r="R976" s="199"/>
      <c r="S976" s="199"/>
      <c r="T976" s="199"/>
      <c r="U976" s="199"/>
      <c r="V976" s="199"/>
      <c r="W976" s="199"/>
      <c r="X976" s="199"/>
      <c r="Y976" s="199"/>
      <c r="Z976" s="199"/>
      <c r="AA976" s="199"/>
      <c r="AB976" s="199"/>
      <c r="AC976" s="236">
        <f t="shared" ref="AC976:AC977" si="944">O976-Q976-W976</f>
        <v>0</v>
      </c>
      <c r="AD976" s="236"/>
      <c r="AE976" s="236"/>
      <c r="AF976" s="199"/>
      <c r="AG976" s="199"/>
      <c r="AH976" s="199"/>
      <c r="AI976" s="236">
        <f>O976-W976-AC976</f>
        <v>0</v>
      </c>
      <c r="AJ976" s="236"/>
      <c r="AK976" s="236"/>
      <c r="AL976" s="199"/>
      <c r="AM976" s="199"/>
      <c r="AN976" s="199"/>
      <c r="AO976" s="199"/>
      <c r="AP976" s="199"/>
      <c r="AQ976" s="199"/>
      <c r="AR976" s="199"/>
      <c r="AS976" s="199"/>
      <c r="AT976" s="199"/>
      <c r="AU976" s="222"/>
      <c r="AV976" s="131">
        <f t="shared" si="930"/>
        <v>0</v>
      </c>
      <c r="AW976" s="222"/>
      <c r="AX976" s="222"/>
      <c r="AY976" s="222"/>
      <c r="AZ976" s="145">
        <f t="shared" si="906"/>
        <v>0</v>
      </c>
      <c r="BA976" s="145">
        <f t="shared" si="936"/>
        <v>0</v>
      </c>
      <c r="BB976" s="131"/>
      <c r="BC976" s="131"/>
    </row>
    <row r="977" spans="1:55" s="132" customFormat="1" ht="31.5">
      <c r="A977" s="170" t="s">
        <v>749</v>
      </c>
      <c r="B977" s="158" t="s">
        <v>750</v>
      </c>
      <c r="C977" s="171"/>
      <c r="D977" s="171">
        <v>0</v>
      </c>
      <c r="E977" s="171">
        <v>0</v>
      </c>
      <c r="F977" s="158"/>
      <c r="G977" s="158"/>
      <c r="H977" s="155">
        <f t="shared" si="909"/>
        <v>0</v>
      </c>
      <c r="I977" s="180">
        <f t="shared" si="909"/>
        <v>0</v>
      </c>
      <c r="J977" s="221">
        <f t="shared" si="909"/>
        <v>0</v>
      </c>
      <c r="K977" s="158"/>
      <c r="L977" s="158"/>
      <c r="M977" s="158"/>
      <c r="N977" s="361"/>
      <c r="O977" s="361"/>
      <c r="P977" s="361">
        <v>0</v>
      </c>
      <c r="Q977" s="361"/>
      <c r="R977" s="361"/>
      <c r="S977" s="361"/>
      <c r="T977" s="361"/>
      <c r="U977" s="361"/>
      <c r="V977" s="361"/>
      <c r="W977" s="361"/>
      <c r="X977" s="361"/>
      <c r="Y977" s="361"/>
      <c r="Z977" s="361"/>
      <c r="AA977" s="361"/>
      <c r="AB977" s="361"/>
      <c r="AC977" s="236">
        <f t="shared" si="944"/>
        <v>0</v>
      </c>
      <c r="AD977" s="236"/>
      <c r="AE977" s="236"/>
      <c r="AF977" s="361"/>
      <c r="AG977" s="361"/>
      <c r="AH977" s="361"/>
      <c r="AI977" s="236">
        <f>O977-W977-AC977</f>
        <v>0</v>
      </c>
      <c r="AJ977" s="236"/>
      <c r="AK977" s="236"/>
      <c r="AL977" s="361"/>
      <c r="AM977" s="361"/>
      <c r="AN977" s="361"/>
      <c r="AO977" s="361"/>
      <c r="AP977" s="361"/>
      <c r="AQ977" s="361"/>
      <c r="AR977" s="361"/>
      <c r="AS977" s="361"/>
      <c r="AT977" s="361"/>
      <c r="AU977" s="222"/>
      <c r="AV977" s="131">
        <f t="shared" si="930"/>
        <v>0</v>
      </c>
      <c r="AW977" s="222"/>
      <c r="AX977" s="222"/>
      <c r="AY977" s="222"/>
      <c r="AZ977" s="145">
        <f t="shared" si="906"/>
        <v>0</v>
      </c>
      <c r="BA977" s="145">
        <f t="shared" si="936"/>
        <v>0</v>
      </c>
      <c r="BB977" s="131"/>
      <c r="BC977" s="131"/>
    </row>
    <row r="978" spans="1:55" s="257" customFormat="1" ht="31.5">
      <c r="A978" s="250" t="s">
        <v>78</v>
      </c>
      <c r="B978" s="251" t="s">
        <v>692</v>
      </c>
      <c r="C978" s="252"/>
      <c r="D978" s="253">
        <f>D979</f>
        <v>31737</v>
      </c>
      <c r="E978" s="253">
        <f>E979</f>
        <v>31737</v>
      </c>
      <c r="F978" s="251"/>
      <c r="G978" s="251"/>
      <c r="H978" s="252">
        <f t="shared" si="909"/>
        <v>31737</v>
      </c>
      <c r="I978" s="254">
        <f t="shared" si="909"/>
        <v>31737</v>
      </c>
      <c r="J978" s="254">
        <f t="shared" si="909"/>
        <v>0</v>
      </c>
      <c r="K978" s="253">
        <f t="shared" ref="K978:L978" si="945">K979</f>
        <v>0</v>
      </c>
      <c r="L978" s="253">
        <f t="shared" si="945"/>
        <v>0</v>
      </c>
      <c r="M978" s="253">
        <f>M979</f>
        <v>0</v>
      </c>
      <c r="N978" s="253">
        <f>N979</f>
        <v>31737</v>
      </c>
      <c r="O978" s="253">
        <f t="shared" ref="O978:AT978" si="946">O979</f>
        <v>31737</v>
      </c>
      <c r="P978" s="253">
        <f t="shared" si="946"/>
        <v>0</v>
      </c>
      <c r="Q978" s="253">
        <f t="shared" si="946"/>
        <v>0</v>
      </c>
      <c r="R978" s="253">
        <f t="shared" si="946"/>
        <v>0</v>
      </c>
      <c r="S978" s="253">
        <f t="shared" si="946"/>
        <v>0</v>
      </c>
      <c r="T978" s="253">
        <f t="shared" si="946"/>
        <v>0</v>
      </c>
      <c r="U978" s="253">
        <f t="shared" si="946"/>
        <v>0</v>
      </c>
      <c r="V978" s="253">
        <f t="shared" si="946"/>
        <v>0</v>
      </c>
      <c r="W978" s="253">
        <f t="shared" si="946"/>
        <v>5000</v>
      </c>
      <c r="X978" s="253">
        <f t="shared" si="946"/>
        <v>0</v>
      </c>
      <c r="Y978" s="253">
        <f t="shared" si="946"/>
        <v>5000</v>
      </c>
      <c r="Z978" s="253">
        <f t="shared" si="946"/>
        <v>0</v>
      </c>
      <c r="AA978" s="253">
        <f t="shared" si="946"/>
        <v>0</v>
      </c>
      <c r="AB978" s="253">
        <f t="shared" si="946"/>
        <v>0</v>
      </c>
      <c r="AC978" s="253">
        <f t="shared" si="946"/>
        <v>18137</v>
      </c>
      <c r="AD978" s="253">
        <f t="shared" si="946"/>
        <v>0</v>
      </c>
      <c r="AE978" s="253">
        <f t="shared" si="946"/>
        <v>18137</v>
      </c>
      <c r="AF978" s="253">
        <f t="shared" si="946"/>
        <v>0</v>
      </c>
      <c r="AG978" s="253">
        <f t="shared" si="946"/>
        <v>0</v>
      </c>
      <c r="AH978" s="253">
        <f t="shared" si="946"/>
        <v>0</v>
      </c>
      <c r="AI978" s="253">
        <f t="shared" si="946"/>
        <v>8600</v>
      </c>
      <c r="AJ978" s="253">
        <f t="shared" si="946"/>
        <v>0</v>
      </c>
      <c r="AK978" s="253">
        <f t="shared" si="946"/>
        <v>8600</v>
      </c>
      <c r="AL978" s="253">
        <f t="shared" si="946"/>
        <v>0</v>
      </c>
      <c r="AM978" s="253">
        <f t="shared" si="946"/>
        <v>0</v>
      </c>
      <c r="AN978" s="253">
        <f t="shared" si="946"/>
        <v>0</v>
      </c>
      <c r="AO978" s="253">
        <f t="shared" si="946"/>
        <v>0</v>
      </c>
      <c r="AP978" s="253">
        <f t="shared" si="946"/>
        <v>0</v>
      </c>
      <c r="AQ978" s="253">
        <f t="shared" si="946"/>
        <v>0</v>
      </c>
      <c r="AR978" s="253">
        <f t="shared" si="946"/>
        <v>0</v>
      </c>
      <c r="AS978" s="253">
        <f t="shared" si="946"/>
        <v>0</v>
      </c>
      <c r="AT978" s="253">
        <f t="shared" si="946"/>
        <v>0</v>
      </c>
      <c r="AU978" s="255"/>
      <c r="AV978" s="256">
        <f t="shared" si="930"/>
        <v>0</v>
      </c>
      <c r="AW978" s="255">
        <v>31737</v>
      </c>
      <c r="AX978" s="255"/>
      <c r="AY978" s="255"/>
      <c r="AZ978" s="145">
        <f t="shared" si="906"/>
        <v>0</v>
      </c>
      <c r="BA978" s="145">
        <f t="shared" si="936"/>
        <v>0</v>
      </c>
      <c r="BB978" s="256"/>
      <c r="BC978" s="256"/>
    </row>
    <row r="979" spans="1:55" s="161" customFormat="1" ht="15.75">
      <c r="A979" s="170" t="s">
        <v>751</v>
      </c>
      <c r="B979" s="158" t="s">
        <v>752</v>
      </c>
      <c r="C979" s="171"/>
      <c r="D979" s="361">
        <f t="shared" ref="D979:E979" si="947">D980+D997</f>
        <v>31737</v>
      </c>
      <c r="E979" s="361">
        <f t="shared" si="947"/>
        <v>31737</v>
      </c>
      <c r="F979" s="158"/>
      <c r="G979" s="158"/>
      <c r="H979" s="171">
        <f t="shared" si="909"/>
        <v>31737</v>
      </c>
      <c r="I979" s="179">
        <f t="shared" si="909"/>
        <v>31737</v>
      </c>
      <c r="J979" s="221">
        <f t="shared" si="909"/>
        <v>0</v>
      </c>
      <c r="K979" s="361">
        <f t="shared" ref="K979:AN979" si="948">K980+K997</f>
        <v>0</v>
      </c>
      <c r="L979" s="361">
        <f t="shared" si="948"/>
        <v>0</v>
      </c>
      <c r="M979" s="361">
        <f t="shared" si="948"/>
        <v>0</v>
      </c>
      <c r="N979" s="361">
        <f t="shared" si="948"/>
        <v>31737</v>
      </c>
      <c r="O979" s="361">
        <f t="shared" si="948"/>
        <v>31737</v>
      </c>
      <c r="P979" s="361">
        <f t="shared" si="948"/>
        <v>0</v>
      </c>
      <c r="Q979" s="361">
        <f t="shared" si="948"/>
        <v>0</v>
      </c>
      <c r="R979" s="361">
        <f t="shared" si="948"/>
        <v>0</v>
      </c>
      <c r="S979" s="361">
        <f t="shared" si="948"/>
        <v>0</v>
      </c>
      <c r="T979" s="361">
        <f t="shared" si="948"/>
        <v>0</v>
      </c>
      <c r="U979" s="361">
        <f t="shared" si="948"/>
        <v>0</v>
      </c>
      <c r="V979" s="361">
        <f t="shared" si="948"/>
        <v>0</v>
      </c>
      <c r="W979" s="361">
        <f t="shared" si="948"/>
        <v>5000</v>
      </c>
      <c r="X979" s="361">
        <f t="shared" si="948"/>
        <v>0</v>
      </c>
      <c r="Y979" s="361">
        <f t="shared" si="948"/>
        <v>5000</v>
      </c>
      <c r="Z979" s="361">
        <f t="shared" si="948"/>
        <v>0</v>
      </c>
      <c r="AA979" s="361">
        <f t="shared" si="948"/>
        <v>0</v>
      </c>
      <c r="AB979" s="361">
        <f t="shared" si="948"/>
        <v>0</v>
      </c>
      <c r="AC979" s="361">
        <f t="shared" si="948"/>
        <v>18137</v>
      </c>
      <c r="AD979" s="361">
        <f t="shared" si="948"/>
        <v>0</v>
      </c>
      <c r="AE979" s="361">
        <f t="shared" si="948"/>
        <v>18137</v>
      </c>
      <c r="AF979" s="361">
        <f t="shared" si="948"/>
        <v>0</v>
      </c>
      <c r="AG979" s="361">
        <f t="shared" si="948"/>
        <v>0</v>
      </c>
      <c r="AH979" s="361">
        <f t="shared" si="948"/>
        <v>0</v>
      </c>
      <c r="AI979" s="361">
        <f t="shared" si="948"/>
        <v>8600</v>
      </c>
      <c r="AJ979" s="361">
        <f t="shared" si="948"/>
        <v>0</v>
      </c>
      <c r="AK979" s="361">
        <f t="shared" si="948"/>
        <v>8600</v>
      </c>
      <c r="AL979" s="361">
        <f t="shared" si="948"/>
        <v>0</v>
      </c>
      <c r="AM979" s="361">
        <f t="shared" si="948"/>
        <v>0</v>
      </c>
      <c r="AN979" s="361">
        <f t="shared" si="948"/>
        <v>0</v>
      </c>
      <c r="AO979" s="361">
        <f t="shared" ref="AO979:AT979" si="949">SUM(AO982:AO997)</f>
        <v>0</v>
      </c>
      <c r="AP979" s="361">
        <f t="shared" si="949"/>
        <v>0</v>
      </c>
      <c r="AQ979" s="361">
        <f t="shared" si="949"/>
        <v>0</v>
      </c>
      <c r="AR979" s="361">
        <f t="shared" si="949"/>
        <v>0</v>
      </c>
      <c r="AS979" s="361">
        <f t="shared" si="949"/>
        <v>0</v>
      </c>
      <c r="AT979" s="361">
        <f t="shared" si="949"/>
        <v>0</v>
      </c>
      <c r="AU979" s="242"/>
      <c r="AV979" s="131">
        <f t="shared" si="930"/>
        <v>0</v>
      </c>
      <c r="AW979" s="242">
        <f>O978-AW978</f>
        <v>0</v>
      </c>
      <c r="AX979" s="242"/>
      <c r="AY979" s="242"/>
      <c r="AZ979" s="145">
        <f t="shared" si="906"/>
        <v>0</v>
      </c>
      <c r="BA979" s="145">
        <f t="shared" si="936"/>
        <v>0</v>
      </c>
      <c r="BB979" s="160"/>
      <c r="BC979" s="160"/>
    </row>
    <row r="980" spans="1:55" s="161" customFormat="1" ht="31.5">
      <c r="A980" s="411" t="s">
        <v>612</v>
      </c>
      <c r="B980" s="350" t="s">
        <v>717</v>
      </c>
      <c r="C980" s="171"/>
      <c r="D980" s="361">
        <f>D981+D985+D993</f>
        <v>31737</v>
      </c>
      <c r="E980" s="361">
        <f t="shared" ref="E980" si="950">E981+E985+E993</f>
        <v>31737</v>
      </c>
      <c r="F980" s="158"/>
      <c r="G980" s="158"/>
      <c r="H980" s="171">
        <f t="shared" si="909"/>
        <v>31737</v>
      </c>
      <c r="I980" s="179">
        <f t="shared" si="909"/>
        <v>31737</v>
      </c>
      <c r="J980" s="221">
        <f t="shared" si="909"/>
        <v>0</v>
      </c>
      <c r="K980" s="361">
        <f t="shared" ref="K980:AU980" si="951">K981+K985+K993</f>
        <v>0</v>
      </c>
      <c r="L980" s="361">
        <f t="shared" si="951"/>
        <v>0</v>
      </c>
      <c r="M980" s="361">
        <f t="shared" si="951"/>
        <v>0</v>
      </c>
      <c r="N980" s="361">
        <f t="shared" si="951"/>
        <v>31737</v>
      </c>
      <c r="O980" s="361">
        <f t="shared" si="951"/>
        <v>31737</v>
      </c>
      <c r="P980" s="361">
        <f t="shared" si="951"/>
        <v>0</v>
      </c>
      <c r="Q980" s="361">
        <f t="shared" si="951"/>
        <v>0</v>
      </c>
      <c r="R980" s="361">
        <f t="shared" si="951"/>
        <v>0</v>
      </c>
      <c r="S980" s="361">
        <f t="shared" si="951"/>
        <v>0</v>
      </c>
      <c r="T980" s="361">
        <f t="shared" si="951"/>
        <v>0</v>
      </c>
      <c r="U980" s="361">
        <f t="shared" si="951"/>
        <v>0</v>
      </c>
      <c r="V980" s="361">
        <f t="shared" si="951"/>
        <v>0</v>
      </c>
      <c r="W980" s="361">
        <f t="shared" si="951"/>
        <v>5000</v>
      </c>
      <c r="X980" s="361">
        <f t="shared" si="951"/>
        <v>0</v>
      </c>
      <c r="Y980" s="361">
        <f t="shared" si="951"/>
        <v>5000</v>
      </c>
      <c r="Z980" s="361">
        <f t="shared" si="951"/>
        <v>0</v>
      </c>
      <c r="AA980" s="361">
        <f t="shared" si="951"/>
        <v>0</v>
      </c>
      <c r="AB980" s="361">
        <f t="shared" si="951"/>
        <v>0</v>
      </c>
      <c r="AC980" s="361">
        <f t="shared" si="951"/>
        <v>18137</v>
      </c>
      <c r="AD980" s="361">
        <f t="shared" si="951"/>
        <v>0</v>
      </c>
      <c r="AE980" s="361">
        <f t="shared" si="951"/>
        <v>18137</v>
      </c>
      <c r="AF980" s="361">
        <f t="shared" si="951"/>
        <v>0</v>
      </c>
      <c r="AG980" s="361">
        <f t="shared" si="951"/>
        <v>0</v>
      </c>
      <c r="AH980" s="361">
        <f t="shared" si="951"/>
        <v>0</v>
      </c>
      <c r="AI980" s="361">
        <f t="shared" si="951"/>
        <v>8600</v>
      </c>
      <c r="AJ980" s="361">
        <f t="shared" si="951"/>
        <v>0</v>
      </c>
      <c r="AK980" s="361">
        <f t="shared" si="951"/>
        <v>8600</v>
      </c>
      <c r="AL980" s="361">
        <f t="shared" si="951"/>
        <v>0</v>
      </c>
      <c r="AM980" s="361">
        <f t="shared" si="951"/>
        <v>0</v>
      </c>
      <c r="AN980" s="361">
        <f t="shared" si="951"/>
        <v>0</v>
      </c>
      <c r="AO980" s="361">
        <f t="shared" si="951"/>
        <v>0</v>
      </c>
      <c r="AP980" s="361">
        <f t="shared" si="951"/>
        <v>0</v>
      </c>
      <c r="AQ980" s="361">
        <f t="shared" si="951"/>
        <v>0</v>
      </c>
      <c r="AR980" s="361">
        <f t="shared" si="951"/>
        <v>0</v>
      </c>
      <c r="AS980" s="361">
        <f t="shared" si="951"/>
        <v>0</v>
      </c>
      <c r="AT980" s="361">
        <f t="shared" si="951"/>
        <v>0</v>
      </c>
      <c r="AU980" s="361">
        <f t="shared" si="951"/>
        <v>0</v>
      </c>
      <c r="AV980" s="131">
        <f t="shared" si="930"/>
        <v>0</v>
      </c>
      <c r="AW980" s="242"/>
      <c r="AX980" s="242"/>
      <c r="AY980" s="242"/>
      <c r="AZ980" s="145">
        <f t="shared" si="906"/>
        <v>0</v>
      </c>
      <c r="BA980" s="145">
        <f t="shared" si="936"/>
        <v>0</v>
      </c>
      <c r="BB980" s="160"/>
      <c r="BC980" s="160"/>
    </row>
    <row r="981" spans="1:55" s="161" customFormat="1" ht="15.75">
      <c r="A981" s="411" t="s">
        <v>674</v>
      </c>
      <c r="B981" s="350" t="s">
        <v>1065</v>
      </c>
      <c r="C981" s="171"/>
      <c r="D981" s="361">
        <f>SUM(D982:D984)</f>
        <v>15830</v>
      </c>
      <c r="E981" s="361">
        <f>SUM(E982:E984)</f>
        <v>15830</v>
      </c>
      <c r="F981" s="158"/>
      <c r="G981" s="158"/>
      <c r="H981" s="171">
        <f t="shared" si="909"/>
        <v>15830</v>
      </c>
      <c r="I981" s="179">
        <f t="shared" si="909"/>
        <v>15830</v>
      </c>
      <c r="J981" s="221">
        <f t="shared" si="909"/>
        <v>0</v>
      </c>
      <c r="K981" s="361">
        <f t="shared" ref="K981:M981" si="952">SUM(K982:K984)</f>
        <v>0</v>
      </c>
      <c r="L981" s="361">
        <f t="shared" si="952"/>
        <v>0</v>
      </c>
      <c r="M981" s="361">
        <f t="shared" si="952"/>
        <v>0</v>
      </c>
      <c r="N981" s="361">
        <f>SUM(N982:N984)</f>
        <v>15830</v>
      </c>
      <c r="O981" s="361">
        <f t="shared" ref="O981:AT981" si="953">SUM(O982:O984)</f>
        <v>15830</v>
      </c>
      <c r="P981" s="361">
        <f t="shared" si="953"/>
        <v>0</v>
      </c>
      <c r="Q981" s="361">
        <f t="shared" si="953"/>
        <v>0</v>
      </c>
      <c r="R981" s="361">
        <f t="shared" si="953"/>
        <v>0</v>
      </c>
      <c r="S981" s="361">
        <f t="shared" si="953"/>
        <v>0</v>
      </c>
      <c r="T981" s="361">
        <f t="shared" si="953"/>
        <v>0</v>
      </c>
      <c r="U981" s="361">
        <f t="shared" si="953"/>
        <v>0</v>
      </c>
      <c r="V981" s="361">
        <f t="shared" si="953"/>
        <v>0</v>
      </c>
      <c r="W981" s="361">
        <f t="shared" si="953"/>
        <v>5000</v>
      </c>
      <c r="X981" s="361">
        <f t="shared" si="953"/>
        <v>0</v>
      </c>
      <c r="Y981" s="361">
        <f t="shared" si="953"/>
        <v>5000</v>
      </c>
      <c r="Z981" s="361">
        <f t="shared" si="953"/>
        <v>0</v>
      </c>
      <c r="AA981" s="361">
        <f t="shared" si="953"/>
        <v>0</v>
      </c>
      <c r="AB981" s="361">
        <f t="shared" si="953"/>
        <v>0</v>
      </c>
      <c r="AC981" s="361">
        <f t="shared" si="953"/>
        <v>6930</v>
      </c>
      <c r="AD981" s="361">
        <f t="shared" si="953"/>
        <v>0</v>
      </c>
      <c r="AE981" s="361">
        <f t="shared" si="953"/>
        <v>6930</v>
      </c>
      <c r="AF981" s="361">
        <f t="shared" si="953"/>
        <v>0</v>
      </c>
      <c r="AG981" s="361">
        <f t="shared" si="953"/>
        <v>0</v>
      </c>
      <c r="AH981" s="361">
        <f t="shared" si="953"/>
        <v>0</v>
      </c>
      <c r="AI981" s="361">
        <f t="shared" si="953"/>
        <v>3900</v>
      </c>
      <c r="AJ981" s="361">
        <f t="shared" si="953"/>
        <v>0</v>
      </c>
      <c r="AK981" s="361">
        <f t="shared" si="953"/>
        <v>3900</v>
      </c>
      <c r="AL981" s="361">
        <f t="shared" si="953"/>
        <v>0</v>
      </c>
      <c r="AM981" s="361">
        <f t="shared" si="953"/>
        <v>0</v>
      </c>
      <c r="AN981" s="361">
        <f t="shared" si="953"/>
        <v>0</v>
      </c>
      <c r="AO981" s="361">
        <f t="shared" si="953"/>
        <v>0</v>
      </c>
      <c r="AP981" s="361">
        <f t="shared" si="953"/>
        <v>0</v>
      </c>
      <c r="AQ981" s="361">
        <f t="shared" si="953"/>
        <v>0</v>
      </c>
      <c r="AR981" s="361">
        <f t="shared" si="953"/>
        <v>0</v>
      </c>
      <c r="AS981" s="361">
        <f t="shared" si="953"/>
        <v>0</v>
      </c>
      <c r="AT981" s="361">
        <f t="shared" si="953"/>
        <v>0</v>
      </c>
      <c r="AU981" s="242"/>
      <c r="AV981" s="131">
        <f t="shared" si="930"/>
        <v>0</v>
      </c>
      <c r="AW981" s="242">
        <v>3900</v>
      </c>
      <c r="AX981" s="242"/>
      <c r="AY981" s="242"/>
      <c r="AZ981" s="145">
        <f t="shared" si="906"/>
        <v>0</v>
      </c>
      <c r="BA981" s="145">
        <f t="shared" si="936"/>
        <v>0</v>
      </c>
      <c r="BB981" s="160"/>
      <c r="BC981" s="160"/>
    </row>
    <row r="982" spans="1:55" s="132" customFormat="1" ht="15.75">
      <c r="A982" s="245">
        <v>1</v>
      </c>
      <c r="B982" s="427" t="s">
        <v>1066</v>
      </c>
      <c r="C982" s="155"/>
      <c r="D982" s="155">
        <v>11930</v>
      </c>
      <c r="E982" s="155">
        <v>11930</v>
      </c>
      <c r="F982" s="166"/>
      <c r="G982" s="166"/>
      <c r="H982" s="155">
        <f t="shared" si="909"/>
        <v>11930</v>
      </c>
      <c r="I982" s="180">
        <f t="shared" si="909"/>
        <v>11930</v>
      </c>
      <c r="J982" s="221">
        <f t="shared" si="909"/>
        <v>0</v>
      </c>
      <c r="K982" s="166"/>
      <c r="L982" s="166"/>
      <c r="M982" s="166"/>
      <c r="N982" s="157">
        <f>O982+P982</f>
        <v>11930</v>
      </c>
      <c r="O982" s="157">
        <f>11100+30+800</f>
        <v>11930</v>
      </c>
      <c r="P982" s="157"/>
      <c r="Q982" s="157"/>
      <c r="R982" s="157"/>
      <c r="S982" s="157"/>
      <c r="T982" s="157"/>
      <c r="U982" s="157"/>
      <c r="V982" s="157"/>
      <c r="W982" s="428">
        <v>5000</v>
      </c>
      <c r="X982" s="157"/>
      <c r="Y982" s="157">
        <f>W982</f>
        <v>5000</v>
      </c>
      <c r="Z982" s="157"/>
      <c r="AA982" s="157"/>
      <c r="AB982" s="157"/>
      <c r="AC982" s="236">
        <f>I982-Q982-W982</f>
        <v>6930</v>
      </c>
      <c r="AD982" s="236"/>
      <c r="AE982" s="236">
        <f>AC982</f>
        <v>6930</v>
      </c>
      <c r="AF982" s="157"/>
      <c r="AG982" s="157"/>
      <c r="AH982" s="157"/>
      <c r="AI982" s="358">
        <f>I982-Q982-W982-AC982</f>
        <v>0</v>
      </c>
      <c r="AJ982" s="358"/>
      <c r="AK982" s="358"/>
      <c r="AL982" s="157"/>
      <c r="AM982" s="157"/>
      <c r="AN982" s="157"/>
      <c r="AO982" s="328"/>
      <c r="AP982" s="328"/>
      <c r="AQ982" s="328"/>
      <c r="AR982" s="328"/>
      <c r="AS982" s="328"/>
      <c r="AT982" s="328"/>
      <c r="AU982" s="222"/>
      <c r="AV982" s="131">
        <f t="shared" si="930"/>
        <v>0</v>
      </c>
      <c r="AW982" s="222"/>
      <c r="AX982" s="222"/>
      <c r="AY982" s="222"/>
      <c r="AZ982" s="145">
        <f t="shared" si="906"/>
        <v>0</v>
      </c>
      <c r="BA982" s="145">
        <f t="shared" si="936"/>
        <v>0</v>
      </c>
      <c r="BB982" s="131"/>
      <c r="BC982" s="131"/>
    </row>
    <row r="983" spans="1:55" s="132" customFormat="1" ht="15.75">
      <c r="A983" s="407">
        <v>2</v>
      </c>
      <c r="B983" s="418" t="s">
        <v>1067</v>
      </c>
      <c r="C983" s="155"/>
      <c r="D983" s="155">
        <v>2800</v>
      </c>
      <c r="E983" s="155">
        <v>2800</v>
      </c>
      <c r="F983" s="166"/>
      <c r="G983" s="166"/>
      <c r="H983" s="155">
        <f t="shared" si="909"/>
        <v>2800</v>
      </c>
      <c r="I983" s="180">
        <f t="shared" si="909"/>
        <v>2800</v>
      </c>
      <c r="J983" s="221">
        <f t="shared" si="909"/>
        <v>0</v>
      </c>
      <c r="K983" s="166"/>
      <c r="L983" s="166"/>
      <c r="M983" s="166"/>
      <c r="N983" s="157">
        <f t="shared" ref="N983:N984" si="954">O983+P983</f>
        <v>2800</v>
      </c>
      <c r="O983" s="419">
        <v>2800</v>
      </c>
      <c r="P983" s="157"/>
      <c r="Q983" s="157"/>
      <c r="R983" s="157"/>
      <c r="S983" s="157"/>
      <c r="T983" s="157"/>
      <c r="U983" s="157"/>
      <c r="V983" s="157"/>
      <c r="W983" s="157"/>
      <c r="X983" s="157"/>
      <c r="Y983" s="157"/>
      <c r="Z983" s="157"/>
      <c r="AA983" s="157"/>
      <c r="AB983" s="157"/>
      <c r="AC983" s="236"/>
      <c r="AD983" s="236"/>
      <c r="AE983" s="236"/>
      <c r="AF983" s="157"/>
      <c r="AG983" s="157"/>
      <c r="AH983" s="157"/>
      <c r="AI983" s="358">
        <f t="shared" ref="AI983:AI984" si="955">I983-Q983-W983-AC983</f>
        <v>2800</v>
      </c>
      <c r="AJ983" s="358"/>
      <c r="AK983" s="358">
        <f>AI983</f>
        <v>2800</v>
      </c>
      <c r="AL983" s="157"/>
      <c r="AM983" s="157"/>
      <c r="AN983" s="157"/>
      <c r="AO983" s="328"/>
      <c r="AP983" s="328"/>
      <c r="AQ983" s="328"/>
      <c r="AR983" s="328"/>
      <c r="AS983" s="328"/>
      <c r="AT983" s="328"/>
      <c r="AU983" s="222"/>
      <c r="AV983" s="131">
        <f t="shared" si="930"/>
        <v>0</v>
      </c>
      <c r="AW983" s="222"/>
      <c r="AX983" s="222"/>
      <c r="AY983" s="222">
        <f>5094-3900</f>
        <v>1194</v>
      </c>
      <c r="AZ983" s="145">
        <f t="shared" si="906"/>
        <v>0</v>
      </c>
      <c r="BA983" s="145">
        <f t="shared" si="936"/>
        <v>0</v>
      </c>
      <c r="BB983" s="131"/>
      <c r="BC983" s="131"/>
    </row>
    <row r="984" spans="1:55" s="132" customFormat="1" ht="31.5">
      <c r="A984" s="407">
        <v>3</v>
      </c>
      <c r="B984" s="418" t="s">
        <v>1068</v>
      </c>
      <c r="C984" s="155"/>
      <c r="D984" s="155">
        <v>1100</v>
      </c>
      <c r="E984" s="155">
        <v>1100</v>
      </c>
      <c r="F984" s="166"/>
      <c r="G984" s="166"/>
      <c r="H984" s="155">
        <f t="shared" si="909"/>
        <v>1100</v>
      </c>
      <c r="I984" s="180">
        <f t="shared" si="909"/>
        <v>1100</v>
      </c>
      <c r="J984" s="221">
        <f t="shared" si="909"/>
        <v>0</v>
      </c>
      <c r="K984" s="166"/>
      <c r="L984" s="166"/>
      <c r="M984" s="166"/>
      <c r="N984" s="157">
        <f t="shared" si="954"/>
        <v>1100</v>
      </c>
      <c r="O984" s="419">
        <f>500+600</f>
        <v>1100</v>
      </c>
      <c r="P984" s="157"/>
      <c r="Q984" s="157"/>
      <c r="R984" s="157"/>
      <c r="S984" s="157"/>
      <c r="T984" s="157"/>
      <c r="U984" s="157"/>
      <c r="V984" s="157"/>
      <c r="W984" s="157"/>
      <c r="X984" s="157"/>
      <c r="Y984" s="157"/>
      <c r="Z984" s="157"/>
      <c r="AA984" s="157"/>
      <c r="AB984" s="157"/>
      <c r="AC984" s="236"/>
      <c r="AD984" s="236"/>
      <c r="AE984" s="236"/>
      <c r="AF984" s="157"/>
      <c r="AG984" s="157"/>
      <c r="AH984" s="157"/>
      <c r="AI984" s="358">
        <f t="shared" si="955"/>
        <v>1100</v>
      </c>
      <c r="AJ984" s="358"/>
      <c r="AK984" s="358">
        <f>AI984</f>
        <v>1100</v>
      </c>
      <c r="AL984" s="157"/>
      <c r="AM984" s="157"/>
      <c r="AN984" s="157"/>
      <c r="AO984" s="328"/>
      <c r="AP984" s="328"/>
      <c r="AQ984" s="328"/>
      <c r="AR984" s="328"/>
      <c r="AS984" s="328"/>
      <c r="AT984" s="328"/>
      <c r="AU984" s="222"/>
      <c r="AV984" s="131">
        <f t="shared" si="930"/>
        <v>0</v>
      </c>
      <c r="AW984" s="222"/>
      <c r="AX984" s="222"/>
      <c r="AY984" s="222"/>
      <c r="AZ984" s="145">
        <f t="shared" si="906"/>
        <v>0</v>
      </c>
      <c r="BA984" s="145">
        <f t="shared" si="936"/>
        <v>0</v>
      </c>
      <c r="BB984" s="131"/>
      <c r="BC984" s="131"/>
    </row>
    <row r="985" spans="1:55" s="161" customFormat="1" ht="15.75">
      <c r="A985" s="412" t="s">
        <v>994</v>
      </c>
      <c r="B985" s="421" t="s">
        <v>1069</v>
      </c>
      <c r="C985" s="171"/>
      <c r="D985" s="199">
        <f t="shared" ref="D985:E985" si="956">SUM(D986:D992)</f>
        <v>10607</v>
      </c>
      <c r="E985" s="199">
        <f t="shared" si="956"/>
        <v>10607</v>
      </c>
      <c r="F985" s="158"/>
      <c r="G985" s="158"/>
      <c r="H985" s="155">
        <f t="shared" si="909"/>
        <v>10607</v>
      </c>
      <c r="I985" s="180">
        <f t="shared" si="909"/>
        <v>10607</v>
      </c>
      <c r="J985" s="221">
        <f t="shared" si="909"/>
        <v>0</v>
      </c>
      <c r="K985" s="158"/>
      <c r="L985" s="158"/>
      <c r="M985" s="158"/>
      <c r="N985" s="199">
        <f t="shared" ref="N985:AT985" si="957">SUM(N986:N992)</f>
        <v>10607</v>
      </c>
      <c r="O985" s="199">
        <f t="shared" si="957"/>
        <v>10607</v>
      </c>
      <c r="P985" s="199">
        <f t="shared" si="957"/>
        <v>0</v>
      </c>
      <c r="Q985" s="199">
        <f t="shared" si="957"/>
        <v>0</v>
      </c>
      <c r="R985" s="199">
        <f t="shared" si="957"/>
        <v>0</v>
      </c>
      <c r="S985" s="199">
        <f t="shared" si="957"/>
        <v>0</v>
      </c>
      <c r="T985" s="199">
        <f t="shared" si="957"/>
        <v>0</v>
      </c>
      <c r="U985" s="199">
        <f t="shared" si="957"/>
        <v>0</v>
      </c>
      <c r="V985" s="199">
        <f t="shared" si="957"/>
        <v>0</v>
      </c>
      <c r="W985" s="199">
        <f t="shared" si="957"/>
        <v>0</v>
      </c>
      <c r="X985" s="199">
        <f t="shared" si="957"/>
        <v>0</v>
      </c>
      <c r="Y985" s="199">
        <f t="shared" si="957"/>
        <v>0</v>
      </c>
      <c r="Z985" s="199">
        <f t="shared" si="957"/>
        <v>0</v>
      </c>
      <c r="AA985" s="199">
        <f t="shared" si="957"/>
        <v>0</v>
      </c>
      <c r="AB985" s="199">
        <f t="shared" si="957"/>
        <v>0</v>
      </c>
      <c r="AC985" s="199">
        <f t="shared" si="957"/>
        <v>8107</v>
      </c>
      <c r="AD985" s="199">
        <f t="shared" si="957"/>
        <v>0</v>
      </c>
      <c r="AE985" s="199">
        <f t="shared" si="957"/>
        <v>8107</v>
      </c>
      <c r="AF985" s="199">
        <f t="shared" si="957"/>
        <v>0</v>
      </c>
      <c r="AG985" s="199">
        <f t="shared" si="957"/>
        <v>0</v>
      </c>
      <c r="AH985" s="199">
        <f t="shared" si="957"/>
        <v>0</v>
      </c>
      <c r="AI985" s="199">
        <f t="shared" si="957"/>
        <v>2500</v>
      </c>
      <c r="AJ985" s="199">
        <f t="shared" si="957"/>
        <v>0</v>
      </c>
      <c r="AK985" s="199">
        <f t="shared" si="957"/>
        <v>2500</v>
      </c>
      <c r="AL985" s="199">
        <f t="shared" si="957"/>
        <v>0</v>
      </c>
      <c r="AM985" s="199">
        <f t="shared" si="957"/>
        <v>0</v>
      </c>
      <c r="AN985" s="199">
        <f t="shared" si="957"/>
        <v>0</v>
      </c>
      <c r="AO985" s="199">
        <f t="shared" si="957"/>
        <v>0</v>
      </c>
      <c r="AP985" s="199">
        <f t="shared" si="957"/>
        <v>0</v>
      </c>
      <c r="AQ985" s="199">
        <f t="shared" si="957"/>
        <v>0</v>
      </c>
      <c r="AR985" s="199">
        <f t="shared" si="957"/>
        <v>0</v>
      </c>
      <c r="AS985" s="199">
        <f t="shared" si="957"/>
        <v>0</v>
      </c>
      <c r="AT985" s="199">
        <f t="shared" si="957"/>
        <v>0</v>
      </c>
      <c r="AU985" s="199">
        <f>SUM(AU986:AU987)</f>
        <v>0</v>
      </c>
      <c r="AV985" s="131">
        <f t="shared" si="930"/>
        <v>0</v>
      </c>
      <c r="AW985" s="242"/>
      <c r="AX985" s="242"/>
      <c r="AY985" s="242"/>
      <c r="AZ985" s="145">
        <f t="shared" si="906"/>
        <v>0</v>
      </c>
      <c r="BA985" s="145">
        <f t="shared" si="936"/>
        <v>0</v>
      </c>
      <c r="BB985" s="160"/>
      <c r="BC985" s="160"/>
    </row>
    <row r="986" spans="1:55" s="132" customFormat="1" ht="31.5">
      <c r="A986" s="407">
        <v>6</v>
      </c>
      <c r="B986" s="418" t="s">
        <v>1070</v>
      </c>
      <c r="C986" s="155"/>
      <c r="D986" s="155">
        <v>1607</v>
      </c>
      <c r="E986" s="155">
        <v>1607</v>
      </c>
      <c r="F986" s="166"/>
      <c r="G986" s="166"/>
      <c r="H986" s="155">
        <f t="shared" si="909"/>
        <v>1607</v>
      </c>
      <c r="I986" s="180">
        <f t="shared" si="909"/>
        <v>1607</v>
      </c>
      <c r="J986" s="221">
        <f t="shared" si="909"/>
        <v>0</v>
      </c>
      <c r="K986" s="166"/>
      <c r="L986" s="166"/>
      <c r="M986" s="166"/>
      <c r="N986" s="157">
        <f>O986+P986</f>
        <v>1607</v>
      </c>
      <c r="O986" s="419">
        <f>1413+194</f>
        <v>1607</v>
      </c>
      <c r="P986" s="157"/>
      <c r="Q986" s="157"/>
      <c r="R986" s="157"/>
      <c r="S986" s="157"/>
      <c r="T986" s="157"/>
      <c r="U986" s="157"/>
      <c r="V986" s="157"/>
      <c r="W986" s="157"/>
      <c r="X986" s="157"/>
      <c r="Y986" s="157"/>
      <c r="Z986" s="157"/>
      <c r="AA986" s="157"/>
      <c r="AB986" s="157"/>
      <c r="AC986" s="236">
        <f>I986-Q986-W986</f>
        <v>1607</v>
      </c>
      <c r="AD986" s="236"/>
      <c r="AE986" s="236">
        <f>AC986</f>
        <v>1607</v>
      </c>
      <c r="AF986" s="157"/>
      <c r="AG986" s="157"/>
      <c r="AH986" s="157"/>
      <c r="AI986" s="358">
        <f>O986-Q986-W986-AC986</f>
        <v>0</v>
      </c>
      <c r="AJ986" s="358"/>
      <c r="AK986" s="358"/>
      <c r="AL986" s="157"/>
      <c r="AM986" s="157"/>
      <c r="AN986" s="157"/>
      <c r="AO986" s="328"/>
      <c r="AP986" s="328"/>
      <c r="AQ986" s="328"/>
      <c r="AR986" s="328"/>
      <c r="AS986" s="328"/>
      <c r="AT986" s="328"/>
      <c r="AU986" s="222"/>
      <c r="AV986" s="131">
        <f t="shared" si="930"/>
        <v>0</v>
      </c>
      <c r="AW986" s="222"/>
      <c r="AX986" s="222"/>
      <c r="AY986" s="222"/>
      <c r="AZ986" s="145">
        <f t="shared" si="906"/>
        <v>0</v>
      </c>
      <c r="BA986" s="145">
        <f t="shared" si="936"/>
        <v>0</v>
      </c>
      <c r="BB986" s="131"/>
      <c r="BC986" s="131"/>
    </row>
    <row r="987" spans="1:55" s="132" customFormat="1" ht="31.5">
      <c r="A987" s="407">
        <v>7</v>
      </c>
      <c r="B987" s="418" t="s">
        <v>1071</v>
      </c>
      <c r="C987" s="155"/>
      <c r="D987" s="155">
        <v>5500</v>
      </c>
      <c r="E987" s="155">
        <v>5500</v>
      </c>
      <c r="F987" s="166"/>
      <c r="G987" s="166"/>
      <c r="H987" s="155">
        <f t="shared" si="909"/>
        <v>5500</v>
      </c>
      <c r="I987" s="180">
        <f t="shared" si="909"/>
        <v>5500</v>
      </c>
      <c r="J987" s="221">
        <f t="shared" si="909"/>
        <v>0</v>
      </c>
      <c r="K987" s="166"/>
      <c r="L987" s="166"/>
      <c r="M987" s="166"/>
      <c r="N987" s="157">
        <f>O987+P987</f>
        <v>5500</v>
      </c>
      <c r="O987" s="419">
        <v>5500</v>
      </c>
      <c r="P987" s="157"/>
      <c r="Q987" s="157"/>
      <c r="R987" s="157"/>
      <c r="S987" s="157"/>
      <c r="T987" s="157"/>
      <c r="U987" s="157"/>
      <c r="V987" s="157"/>
      <c r="W987" s="157"/>
      <c r="X987" s="157"/>
      <c r="Y987" s="157"/>
      <c r="Z987" s="157"/>
      <c r="AA987" s="157"/>
      <c r="AB987" s="157"/>
      <c r="AC987" s="236">
        <v>3000</v>
      </c>
      <c r="AD987" s="236"/>
      <c r="AE987" s="236">
        <f>AC987</f>
        <v>3000</v>
      </c>
      <c r="AF987" s="157"/>
      <c r="AG987" s="157"/>
      <c r="AH987" s="157"/>
      <c r="AI987" s="358">
        <f>O987-Q987-W987-AC987</f>
        <v>2500</v>
      </c>
      <c r="AJ987" s="358"/>
      <c r="AK987" s="358">
        <f>AI987</f>
        <v>2500</v>
      </c>
      <c r="AL987" s="157"/>
      <c r="AM987" s="157"/>
      <c r="AN987" s="157"/>
      <c r="AO987" s="328"/>
      <c r="AP987" s="328"/>
      <c r="AQ987" s="328"/>
      <c r="AR987" s="328"/>
      <c r="AS987" s="328"/>
      <c r="AT987" s="328"/>
      <c r="AU987" s="222"/>
      <c r="AV987" s="131">
        <f t="shared" si="930"/>
        <v>0</v>
      </c>
      <c r="AW987" s="222"/>
      <c r="AX987" s="222"/>
      <c r="AY987" s="222"/>
      <c r="AZ987" s="145">
        <f t="shared" si="906"/>
        <v>0</v>
      </c>
      <c r="BA987" s="145">
        <f t="shared" si="936"/>
        <v>0</v>
      </c>
      <c r="BB987" s="131"/>
      <c r="BC987" s="131"/>
    </row>
    <row r="988" spans="1:55" s="132" customFormat="1" ht="31.5">
      <c r="A988" s="407">
        <v>9</v>
      </c>
      <c r="B988" s="418" t="s">
        <v>1072</v>
      </c>
      <c r="C988" s="171"/>
      <c r="D988" s="155">
        <v>1500</v>
      </c>
      <c r="E988" s="155">
        <v>1500</v>
      </c>
      <c r="F988" s="158"/>
      <c r="G988" s="158"/>
      <c r="H988" s="155">
        <f t="shared" si="909"/>
        <v>1500</v>
      </c>
      <c r="I988" s="180">
        <f t="shared" si="909"/>
        <v>1500</v>
      </c>
      <c r="J988" s="221">
        <f t="shared" si="909"/>
        <v>0</v>
      </c>
      <c r="K988" s="158"/>
      <c r="L988" s="158"/>
      <c r="M988" s="158"/>
      <c r="N988" s="419">
        <f>O988+P988</f>
        <v>1500</v>
      </c>
      <c r="O988" s="419">
        <v>1500</v>
      </c>
      <c r="P988" s="157"/>
      <c r="Q988" s="157"/>
      <c r="R988" s="157"/>
      <c r="S988" s="157"/>
      <c r="T988" s="157"/>
      <c r="U988" s="157"/>
      <c r="V988" s="157"/>
      <c r="W988" s="157"/>
      <c r="X988" s="157"/>
      <c r="Y988" s="157"/>
      <c r="Z988" s="157"/>
      <c r="AA988" s="157"/>
      <c r="AB988" s="157"/>
      <c r="AC988" s="236">
        <f t="shared" ref="AC988:AC995" si="958">I988-Q988-W988</f>
        <v>1500</v>
      </c>
      <c r="AD988" s="236"/>
      <c r="AE988" s="236">
        <f t="shared" ref="AE988:AE992" si="959">AC988</f>
        <v>1500</v>
      </c>
      <c r="AF988" s="157"/>
      <c r="AG988" s="157"/>
      <c r="AH988" s="157"/>
      <c r="AI988" s="358"/>
      <c r="AJ988" s="358"/>
      <c r="AK988" s="358"/>
      <c r="AL988" s="157"/>
      <c r="AM988" s="157"/>
      <c r="AN988" s="157"/>
      <c r="AO988" s="361"/>
      <c r="AP988" s="361"/>
      <c r="AQ988" s="361"/>
      <c r="AR988" s="361"/>
      <c r="AS988" s="361"/>
      <c r="AT988" s="361"/>
      <c r="AU988" s="222"/>
      <c r="AV988" s="131">
        <f t="shared" si="930"/>
        <v>0</v>
      </c>
      <c r="AW988" s="222"/>
      <c r="AX988" s="222"/>
      <c r="AY988" s="222"/>
      <c r="AZ988" s="145">
        <f t="shared" si="906"/>
        <v>0</v>
      </c>
      <c r="BA988" s="145">
        <f t="shared" si="936"/>
        <v>0</v>
      </c>
      <c r="BB988" s="131"/>
      <c r="BC988" s="131"/>
    </row>
    <row r="989" spans="1:55" s="132" customFormat="1" ht="31.5">
      <c r="A989" s="407">
        <v>10</v>
      </c>
      <c r="B989" s="418" t="s">
        <v>1073</v>
      </c>
      <c r="C989" s="171"/>
      <c r="D989" s="155">
        <v>500</v>
      </c>
      <c r="E989" s="155">
        <v>500</v>
      </c>
      <c r="F989" s="158"/>
      <c r="G989" s="158"/>
      <c r="H989" s="155">
        <f t="shared" si="909"/>
        <v>500</v>
      </c>
      <c r="I989" s="180">
        <f t="shared" si="909"/>
        <v>500</v>
      </c>
      <c r="J989" s="221">
        <f t="shared" si="909"/>
        <v>0</v>
      </c>
      <c r="K989" s="158"/>
      <c r="L989" s="158"/>
      <c r="M989" s="158"/>
      <c r="N989" s="419">
        <v>500</v>
      </c>
      <c r="O989" s="419">
        <f>N989</f>
        <v>500</v>
      </c>
      <c r="P989" s="157"/>
      <c r="Q989" s="157"/>
      <c r="R989" s="157"/>
      <c r="S989" s="157"/>
      <c r="T989" s="157"/>
      <c r="U989" s="157"/>
      <c r="V989" s="157"/>
      <c r="W989" s="157"/>
      <c r="X989" s="157"/>
      <c r="Y989" s="157"/>
      <c r="Z989" s="157"/>
      <c r="AA989" s="157"/>
      <c r="AB989" s="157"/>
      <c r="AC989" s="236">
        <f t="shared" si="958"/>
        <v>500</v>
      </c>
      <c r="AD989" s="236"/>
      <c r="AE989" s="236">
        <f t="shared" si="959"/>
        <v>500</v>
      </c>
      <c r="AF989" s="157"/>
      <c r="AG989" s="157"/>
      <c r="AH989" s="157"/>
      <c r="AI989" s="358"/>
      <c r="AJ989" s="358"/>
      <c r="AK989" s="358"/>
      <c r="AL989" s="157"/>
      <c r="AM989" s="157"/>
      <c r="AN989" s="157"/>
      <c r="AO989" s="361"/>
      <c r="AP989" s="361"/>
      <c r="AQ989" s="361"/>
      <c r="AR989" s="361"/>
      <c r="AS989" s="361"/>
      <c r="AT989" s="361"/>
      <c r="AU989" s="222"/>
      <c r="AV989" s="131">
        <f t="shared" si="930"/>
        <v>0</v>
      </c>
      <c r="AW989" s="222"/>
      <c r="AX989" s="222"/>
      <c r="AY989" s="222"/>
      <c r="AZ989" s="145">
        <f t="shared" si="906"/>
        <v>0</v>
      </c>
      <c r="BA989" s="145">
        <f t="shared" si="936"/>
        <v>0</v>
      </c>
      <c r="BB989" s="131"/>
      <c r="BC989" s="131"/>
    </row>
    <row r="990" spans="1:55" s="132" customFormat="1" ht="31.5">
      <c r="A990" s="407">
        <v>11</v>
      </c>
      <c r="B990" s="418" t="s">
        <v>1074</v>
      </c>
      <c r="C990" s="171"/>
      <c r="D990" s="155">
        <v>500</v>
      </c>
      <c r="E990" s="155">
        <v>500</v>
      </c>
      <c r="F990" s="158"/>
      <c r="G990" s="158"/>
      <c r="H990" s="155">
        <f t="shared" si="909"/>
        <v>500</v>
      </c>
      <c r="I990" s="180">
        <f t="shared" si="909"/>
        <v>500</v>
      </c>
      <c r="J990" s="221">
        <f t="shared" si="909"/>
        <v>0</v>
      </c>
      <c r="K990" s="158"/>
      <c r="L990" s="158"/>
      <c r="M990" s="158"/>
      <c r="N990" s="419">
        <v>500</v>
      </c>
      <c r="O990" s="419">
        <v>500</v>
      </c>
      <c r="P990" s="157"/>
      <c r="Q990" s="157"/>
      <c r="R990" s="157"/>
      <c r="S990" s="157"/>
      <c r="T990" s="157"/>
      <c r="U990" s="157"/>
      <c r="V990" s="157"/>
      <c r="W990" s="157"/>
      <c r="X990" s="157"/>
      <c r="Y990" s="157"/>
      <c r="Z990" s="157"/>
      <c r="AA990" s="157"/>
      <c r="AB990" s="157"/>
      <c r="AC990" s="236">
        <f t="shared" si="958"/>
        <v>500</v>
      </c>
      <c r="AD990" s="236"/>
      <c r="AE990" s="236">
        <f t="shared" si="959"/>
        <v>500</v>
      </c>
      <c r="AF990" s="157"/>
      <c r="AG990" s="157"/>
      <c r="AH990" s="157"/>
      <c r="AI990" s="358"/>
      <c r="AJ990" s="358"/>
      <c r="AK990" s="358"/>
      <c r="AL990" s="157"/>
      <c r="AM990" s="157"/>
      <c r="AN990" s="157"/>
      <c r="AO990" s="361"/>
      <c r="AP990" s="361"/>
      <c r="AQ990" s="361"/>
      <c r="AR990" s="361"/>
      <c r="AS990" s="361"/>
      <c r="AT990" s="361"/>
      <c r="AU990" s="222"/>
      <c r="AV990" s="131">
        <f t="shared" si="930"/>
        <v>0</v>
      </c>
      <c r="AW990" s="222"/>
      <c r="AX990" s="222"/>
      <c r="AY990" s="222"/>
      <c r="AZ990" s="145">
        <f t="shared" si="906"/>
        <v>0</v>
      </c>
      <c r="BA990" s="145">
        <f t="shared" si="936"/>
        <v>0</v>
      </c>
      <c r="BB990" s="131"/>
      <c r="BC990" s="131"/>
    </row>
    <row r="991" spans="1:55" s="132" customFormat="1" ht="47.25">
      <c r="A991" s="407">
        <v>13</v>
      </c>
      <c r="B991" s="418" t="s">
        <v>1075</v>
      </c>
      <c r="C991" s="171"/>
      <c r="D991" s="155">
        <v>500</v>
      </c>
      <c r="E991" s="155">
        <v>500</v>
      </c>
      <c r="F991" s="158"/>
      <c r="G991" s="158"/>
      <c r="H991" s="155">
        <f t="shared" si="909"/>
        <v>500</v>
      </c>
      <c r="I991" s="180">
        <f t="shared" si="909"/>
        <v>500</v>
      </c>
      <c r="J991" s="221">
        <f t="shared" si="909"/>
        <v>0</v>
      </c>
      <c r="K991" s="158"/>
      <c r="L991" s="158"/>
      <c r="M991" s="158"/>
      <c r="N991" s="419">
        <v>500</v>
      </c>
      <c r="O991" s="419">
        <v>500</v>
      </c>
      <c r="P991" s="157"/>
      <c r="Q991" s="157"/>
      <c r="R991" s="157"/>
      <c r="S991" s="157"/>
      <c r="T991" s="157"/>
      <c r="U991" s="157"/>
      <c r="V991" s="157"/>
      <c r="W991" s="157"/>
      <c r="X991" s="157"/>
      <c r="Y991" s="157"/>
      <c r="Z991" s="157"/>
      <c r="AA991" s="157"/>
      <c r="AB991" s="157"/>
      <c r="AC991" s="236">
        <f t="shared" si="958"/>
        <v>500</v>
      </c>
      <c r="AD991" s="236"/>
      <c r="AE991" s="236">
        <f t="shared" si="959"/>
        <v>500</v>
      </c>
      <c r="AF991" s="157"/>
      <c r="AG991" s="157"/>
      <c r="AH991" s="157"/>
      <c r="AI991" s="358"/>
      <c r="AJ991" s="358"/>
      <c r="AK991" s="358"/>
      <c r="AL991" s="157"/>
      <c r="AM991" s="157"/>
      <c r="AN991" s="157"/>
      <c r="AO991" s="361"/>
      <c r="AP991" s="361"/>
      <c r="AQ991" s="361"/>
      <c r="AR991" s="361"/>
      <c r="AS991" s="361"/>
      <c r="AT991" s="361"/>
      <c r="AU991" s="222"/>
      <c r="AV991" s="131">
        <f t="shared" si="930"/>
        <v>0</v>
      </c>
      <c r="AW991" s="222"/>
      <c r="AX991" s="222"/>
      <c r="AY991" s="222"/>
      <c r="AZ991" s="145">
        <f t="shared" si="906"/>
        <v>0</v>
      </c>
      <c r="BA991" s="145">
        <f t="shared" si="936"/>
        <v>0</v>
      </c>
      <c r="BB991" s="131"/>
      <c r="BC991" s="131"/>
    </row>
    <row r="992" spans="1:55" s="132" customFormat="1" ht="47.25">
      <c r="A992" s="407">
        <v>14</v>
      </c>
      <c r="B992" s="418" t="s">
        <v>1076</v>
      </c>
      <c r="C992" s="171"/>
      <c r="D992" s="155">
        <v>500</v>
      </c>
      <c r="E992" s="155">
        <v>500</v>
      </c>
      <c r="F992" s="158"/>
      <c r="G992" s="158"/>
      <c r="H992" s="155">
        <f t="shared" si="909"/>
        <v>500</v>
      </c>
      <c r="I992" s="180">
        <f t="shared" si="909"/>
        <v>500</v>
      </c>
      <c r="J992" s="221">
        <f t="shared" si="909"/>
        <v>0</v>
      </c>
      <c r="K992" s="158"/>
      <c r="L992" s="158"/>
      <c r="M992" s="158"/>
      <c r="N992" s="419">
        <v>500</v>
      </c>
      <c r="O992" s="419">
        <v>500</v>
      </c>
      <c r="P992" s="157"/>
      <c r="Q992" s="157"/>
      <c r="R992" s="157"/>
      <c r="S992" s="157"/>
      <c r="T992" s="157"/>
      <c r="U992" s="157"/>
      <c r="V992" s="157"/>
      <c r="W992" s="157"/>
      <c r="X992" s="157"/>
      <c r="Y992" s="157"/>
      <c r="Z992" s="157"/>
      <c r="AA992" s="157"/>
      <c r="AB992" s="157"/>
      <c r="AC992" s="236">
        <f t="shared" si="958"/>
        <v>500</v>
      </c>
      <c r="AD992" s="236"/>
      <c r="AE992" s="236">
        <f t="shared" si="959"/>
        <v>500</v>
      </c>
      <c r="AF992" s="157"/>
      <c r="AG992" s="157"/>
      <c r="AH992" s="157"/>
      <c r="AI992" s="358"/>
      <c r="AJ992" s="358"/>
      <c r="AK992" s="358"/>
      <c r="AL992" s="157"/>
      <c r="AM992" s="157"/>
      <c r="AN992" s="157"/>
      <c r="AO992" s="361"/>
      <c r="AP992" s="361"/>
      <c r="AQ992" s="361"/>
      <c r="AR992" s="361"/>
      <c r="AS992" s="361"/>
      <c r="AT992" s="361"/>
      <c r="AU992" s="222"/>
      <c r="AV992" s="131">
        <f t="shared" si="930"/>
        <v>0</v>
      </c>
      <c r="AW992" s="222"/>
      <c r="AX992" s="222"/>
      <c r="AY992" s="222"/>
      <c r="AZ992" s="145">
        <f t="shared" si="906"/>
        <v>0</v>
      </c>
      <c r="BA992" s="145">
        <f t="shared" si="936"/>
        <v>0</v>
      </c>
      <c r="BB992" s="131"/>
      <c r="BC992" s="131"/>
    </row>
    <row r="993" spans="1:55" s="161" customFormat="1" ht="15.75">
      <c r="A993" s="261" t="s">
        <v>994</v>
      </c>
      <c r="B993" s="429" t="s">
        <v>1056</v>
      </c>
      <c r="C993" s="171"/>
      <c r="D993" s="199">
        <f>SUM(D994:D996)</f>
        <v>5300</v>
      </c>
      <c r="E993" s="199">
        <f>SUM(E994:E996)</f>
        <v>5300</v>
      </c>
      <c r="F993" s="158"/>
      <c r="G993" s="158"/>
      <c r="H993" s="171">
        <f t="shared" si="909"/>
        <v>5300</v>
      </c>
      <c r="I993" s="179">
        <f t="shared" si="909"/>
        <v>5300</v>
      </c>
      <c r="J993" s="221">
        <f t="shared" si="909"/>
        <v>0</v>
      </c>
      <c r="K993" s="199">
        <f t="shared" ref="K993:M993" si="960">SUM(K994:K996)</f>
        <v>0</v>
      </c>
      <c r="L993" s="199">
        <f t="shared" si="960"/>
        <v>0</v>
      </c>
      <c r="M993" s="199">
        <f t="shared" si="960"/>
        <v>0</v>
      </c>
      <c r="N993" s="199">
        <f>SUM(N994:N996)</f>
        <v>5300</v>
      </c>
      <c r="O993" s="199">
        <f t="shared" ref="O993:AU993" si="961">SUM(O994:O996)</f>
        <v>5300</v>
      </c>
      <c r="P993" s="199">
        <f t="shared" si="961"/>
        <v>0</v>
      </c>
      <c r="Q993" s="199">
        <f t="shared" si="961"/>
        <v>0</v>
      </c>
      <c r="R993" s="199">
        <f t="shared" si="961"/>
        <v>0</v>
      </c>
      <c r="S993" s="199">
        <f t="shared" si="961"/>
        <v>0</v>
      </c>
      <c r="T993" s="199">
        <f t="shared" si="961"/>
        <v>0</v>
      </c>
      <c r="U993" s="199">
        <f t="shared" si="961"/>
        <v>0</v>
      </c>
      <c r="V993" s="199">
        <f t="shared" si="961"/>
        <v>0</v>
      </c>
      <c r="W993" s="199">
        <f t="shared" si="961"/>
        <v>0</v>
      </c>
      <c r="X993" s="199">
        <f t="shared" si="961"/>
        <v>0</v>
      </c>
      <c r="Y993" s="199">
        <f t="shared" si="961"/>
        <v>0</v>
      </c>
      <c r="Z993" s="199">
        <f t="shared" si="961"/>
        <v>0</v>
      </c>
      <c r="AA993" s="199">
        <f t="shared" si="961"/>
        <v>0</v>
      </c>
      <c r="AB993" s="199">
        <f t="shared" si="961"/>
        <v>0</v>
      </c>
      <c r="AC993" s="199">
        <f t="shared" si="961"/>
        <v>3100</v>
      </c>
      <c r="AD993" s="199">
        <f t="shared" si="961"/>
        <v>0</v>
      </c>
      <c r="AE993" s="199">
        <f t="shared" si="961"/>
        <v>3100</v>
      </c>
      <c r="AF993" s="199">
        <f t="shared" si="961"/>
        <v>0</v>
      </c>
      <c r="AG993" s="199">
        <f t="shared" si="961"/>
        <v>0</v>
      </c>
      <c r="AH993" s="199">
        <f t="shared" si="961"/>
        <v>0</v>
      </c>
      <c r="AI993" s="199">
        <f t="shared" si="961"/>
        <v>2200</v>
      </c>
      <c r="AJ993" s="199">
        <f t="shared" si="961"/>
        <v>0</v>
      </c>
      <c r="AK993" s="199">
        <f>SUM(AK994:AK996)</f>
        <v>2200</v>
      </c>
      <c r="AL993" s="199">
        <f t="shared" si="961"/>
        <v>0</v>
      </c>
      <c r="AM993" s="199">
        <f t="shared" si="961"/>
        <v>0</v>
      </c>
      <c r="AN993" s="199">
        <f t="shared" si="961"/>
        <v>0</v>
      </c>
      <c r="AO993" s="199">
        <f t="shared" si="961"/>
        <v>0</v>
      </c>
      <c r="AP993" s="199">
        <f t="shared" si="961"/>
        <v>0</v>
      </c>
      <c r="AQ993" s="199">
        <f t="shared" si="961"/>
        <v>0</v>
      </c>
      <c r="AR993" s="199">
        <f t="shared" si="961"/>
        <v>0</v>
      </c>
      <c r="AS993" s="199">
        <f t="shared" si="961"/>
        <v>0</v>
      </c>
      <c r="AT993" s="199">
        <f t="shared" si="961"/>
        <v>0</v>
      </c>
      <c r="AU993" s="199">
        <f t="shared" si="961"/>
        <v>0</v>
      </c>
      <c r="AV993" s="131">
        <f t="shared" si="930"/>
        <v>0</v>
      </c>
      <c r="AW993" s="242"/>
      <c r="AX993" s="242"/>
      <c r="AY993" s="242"/>
      <c r="AZ993" s="145">
        <f t="shared" si="906"/>
        <v>0</v>
      </c>
      <c r="BA993" s="145">
        <f t="shared" si="936"/>
        <v>0</v>
      </c>
      <c r="BB993" s="160"/>
      <c r="BC993" s="160"/>
    </row>
    <row r="994" spans="1:55" s="161" customFormat="1" ht="31.5">
      <c r="A994" s="407">
        <v>1</v>
      </c>
      <c r="B994" s="418" t="s">
        <v>1077</v>
      </c>
      <c r="C994" s="171"/>
      <c r="D994" s="155">
        <v>500</v>
      </c>
      <c r="E994" s="155">
        <v>500</v>
      </c>
      <c r="F994" s="158"/>
      <c r="G994" s="158"/>
      <c r="H994" s="155">
        <f t="shared" si="909"/>
        <v>500</v>
      </c>
      <c r="I994" s="180">
        <f t="shared" si="909"/>
        <v>500</v>
      </c>
      <c r="J994" s="221">
        <f t="shared" si="909"/>
        <v>0</v>
      </c>
      <c r="K994" s="158"/>
      <c r="L994" s="158"/>
      <c r="M994" s="158"/>
      <c r="N994" s="419">
        <f>O994+P994</f>
        <v>500</v>
      </c>
      <c r="O994" s="419">
        <v>500</v>
      </c>
      <c r="P994" s="199"/>
      <c r="Q994" s="199"/>
      <c r="R994" s="199"/>
      <c r="S994" s="199"/>
      <c r="T994" s="199"/>
      <c r="U994" s="199"/>
      <c r="V994" s="199"/>
      <c r="W994" s="199"/>
      <c r="X994" s="199"/>
      <c r="Y994" s="199"/>
      <c r="Z994" s="199"/>
      <c r="AA994" s="199"/>
      <c r="AB994" s="199"/>
      <c r="AC994" s="236">
        <f t="shared" si="958"/>
        <v>500</v>
      </c>
      <c r="AD994" s="236"/>
      <c r="AE994" s="236">
        <f>AC994</f>
        <v>500</v>
      </c>
      <c r="AF994" s="199"/>
      <c r="AG994" s="199"/>
      <c r="AH994" s="199"/>
      <c r="AI994" s="358">
        <f>I994-Q994-W994-AC994</f>
        <v>0</v>
      </c>
      <c r="AJ994" s="358"/>
      <c r="AK994" s="358">
        <f>AI994</f>
        <v>0</v>
      </c>
      <c r="AL994" s="199"/>
      <c r="AM994" s="199"/>
      <c r="AN994" s="199"/>
      <c r="AO994" s="361"/>
      <c r="AP994" s="361"/>
      <c r="AQ994" s="361"/>
      <c r="AR994" s="361"/>
      <c r="AS994" s="361"/>
      <c r="AT994" s="361"/>
      <c r="AU994" s="242"/>
      <c r="AV994" s="131">
        <f t="shared" si="930"/>
        <v>0</v>
      </c>
      <c r="AW994" s="242"/>
      <c r="AX994" s="242"/>
      <c r="AY994" s="242"/>
      <c r="AZ994" s="145">
        <f t="shared" si="906"/>
        <v>0</v>
      </c>
      <c r="BA994" s="145">
        <f t="shared" si="936"/>
        <v>0</v>
      </c>
      <c r="BB994" s="160"/>
      <c r="BC994" s="160"/>
    </row>
    <row r="995" spans="1:55" s="161" customFormat="1" ht="31.5">
      <c r="A995" s="407">
        <v>2</v>
      </c>
      <c r="B995" s="418" t="s">
        <v>1078</v>
      </c>
      <c r="C995" s="171"/>
      <c r="D995" s="155">
        <v>600</v>
      </c>
      <c r="E995" s="155">
        <v>600</v>
      </c>
      <c r="F995" s="158"/>
      <c r="G995" s="158"/>
      <c r="H995" s="155">
        <f t="shared" si="909"/>
        <v>600</v>
      </c>
      <c r="I995" s="180">
        <f t="shared" si="909"/>
        <v>600</v>
      </c>
      <c r="J995" s="221">
        <f t="shared" si="909"/>
        <v>0</v>
      </c>
      <c r="K995" s="158"/>
      <c r="L995" s="158"/>
      <c r="M995" s="158"/>
      <c r="N995" s="419">
        <f t="shared" ref="N995:N996" si="962">O995+P995</f>
        <v>600</v>
      </c>
      <c r="O995" s="419">
        <v>600</v>
      </c>
      <c r="P995" s="199"/>
      <c r="Q995" s="199"/>
      <c r="R995" s="199"/>
      <c r="S995" s="199"/>
      <c r="T995" s="199"/>
      <c r="U995" s="199"/>
      <c r="V995" s="199"/>
      <c r="W995" s="199"/>
      <c r="X995" s="199"/>
      <c r="Y995" s="199"/>
      <c r="Z995" s="199"/>
      <c r="AA995" s="199"/>
      <c r="AB995" s="199"/>
      <c r="AC995" s="236">
        <f t="shared" si="958"/>
        <v>600</v>
      </c>
      <c r="AD995" s="236"/>
      <c r="AE995" s="236">
        <f t="shared" ref="AE995:AE996" si="963">AC995</f>
        <v>600</v>
      </c>
      <c r="AF995" s="199"/>
      <c r="AG995" s="199"/>
      <c r="AH995" s="199"/>
      <c r="AI995" s="358">
        <f t="shared" ref="AI995:AI996" si="964">I995-Q995-W995-AC995</f>
        <v>0</v>
      </c>
      <c r="AJ995" s="358"/>
      <c r="AK995" s="358">
        <f t="shared" ref="AK995:AK996" si="965">AI995</f>
        <v>0</v>
      </c>
      <c r="AL995" s="199"/>
      <c r="AM995" s="199"/>
      <c r="AN995" s="199"/>
      <c r="AO995" s="361"/>
      <c r="AP995" s="361"/>
      <c r="AQ995" s="361"/>
      <c r="AR995" s="361"/>
      <c r="AS995" s="361"/>
      <c r="AT995" s="361"/>
      <c r="AU995" s="242"/>
      <c r="AV995" s="131">
        <f t="shared" si="930"/>
        <v>0</v>
      </c>
      <c r="AW995" s="242"/>
      <c r="AX995" s="242"/>
      <c r="AY995" s="242"/>
      <c r="AZ995" s="145">
        <f t="shared" si="906"/>
        <v>0</v>
      </c>
      <c r="BA995" s="145">
        <f t="shared" si="936"/>
        <v>0</v>
      </c>
      <c r="BB995" s="160"/>
      <c r="BC995" s="160"/>
    </row>
    <row r="996" spans="1:55" s="161" customFormat="1" ht="15.75">
      <c r="A996" s="407">
        <v>3</v>
      </c>
      <c r="B996" s="418" t="s">
        <v>1079</v>
      </c>
      <c r="C996" s="171"/>
      <c r="D996" s="155">
        <v>4200</v>
      </c>
      <c r="E996" s="155">
        <v>4200</v>
      </c>
      <c r="F996" s="158"/>
      <c r="G996" s="158"/>
      <c r="H996" s="155">
        <f t="shared" si="909"/>
        <v>4200</v>
      </c>
      <c r="I996" s="180">
        <f t="shared" si="909"/>
        <v>4200</v>
      </c>
      <c r="J996" s="221">
        <f t="shared" si="909"/>
        <v>0</v>
      </c>
      <c r="K996" s="158"/>
      <c r="L996" s="158"/>
      <c r="M996" s="158"/>
      <c r="N996" s="419">
        <f t="shared" si="962"/>
        <v>4200</v>
      </c>
      <c r="O996" s="419">
        <v>4200</v>
      </c>
      <c r="P996" s="199"/>
      <c r="Q996" s="199"/>
      <c r="R996" s="199"/>
      <c r="S996" s="199"/>
      <c r="T996" s="199"/>
      <c r="U996" s="199"/>
      <c r="V996" s="199"/>
      <c r="W996" s="199"/>
      <c r="X996" s="199"/>
      <c r="Y996" s="199"/>
      <c r="Z996" s="199"/>
      <c r="AA996" s="199"/>
      <c r="AB996" s="199"/>
      <c r="AC996" s="236">
        <v>2000</v>
      </c>
      <c r="AD996" s="236"/>
      <c r="AE996" s="236">
        <f t="shared" si="963"/>
        <v>2000</v>
      </c>
      <c r="AF996" s="199"/>
      <c r="AG996" s="199"/>
      <c r="AH996" s="199"/>
      <c r="AI996" s="358">
        <f t="shared" si="964"/>
        <v>2200</v>
      </c>
      <c r="AJ996" s="358"/>
      <c r="AK996" s="358">
        <f t="shared" si="965"/>
        <v>2200</v>
      </c>
      <c r="AL996" s="199"/>
      <c r="AM996" s="199"/>
      <c r="AN996" s="199"/>
      <c r="AO996" s="361"/>
      <c r="AP996" s="361"/>
      <c r="AQ996" s="361"/>
      <c r="AR996" s="361"/>
      <c r="AS996" s="361"/>
      <c r="AT996" s="361"/>
      <c r="AU996" s="242"/>
      <c r="AV996" s="131">
        <f t="shared" si="930"/>
        <v>0</v>
      </c>
      <c r="AW996" s="242"/>
      <c r="AX996" s="242"/>
      <c r="AY996" s="242"/>
      <c r="AZ996" s="145">
        <f t="shared" si="906"/>
        <v>0</v>
      </c>
      <c r="BA996" s="145">
        <f t="shared" si="936"/>
        <v>0</v>
      </c>
      <c r="BB996" s="160"/>
      <c r="BC996" s="160"/>
    </row>
    <row r="997" spans="1:55" s="161" customFormat="1" ht="15.75">
      <c r="A997" s="261" t="s">
        <v>615</v>
      </c>
      <c r="B997" s="429" t="s">
        <v>616</v>
      </c>
      <c r="C997" s="171"/>
      <c r="D997" s="171">
        <v>0</v>
      </c>
      <c r="E997" s="171">
        <v>0</v>
      </c>
      <c r="F997" s="158"/>
      <c r="G997" s="158"/>
      <c r="H997" s="155">
        <f t="shared" si="909"/>
        <v>0</v>
      </c>
      <c r="I997" s="180">
        <f t="shared" si="909"/>
        <v>0</v>
      </c>
      <c r="J997" s="221">
        <f t="shared" si="909"/>
        <v>0</v>
      </c>
      <c r="K997" s="158"/>
      <c r="L997" s="158"/>
      <c r="M997" s="158"/>
      <c r="N997" s="199"/>
      <c r="O997" s="199"/>
      <c r="P997" s="199"/>
      <c r="Q997" s="199"/>
      <c r="R997" s="199"/>
      <c r="S997" s="199"/>
      <c r="T997" s="199"/>
      <c r="U997" s="199"/>
      <c r="V997" s="199"/>
      <c r="W997" s="199"/>
      <c r="X997" s="199"/>
      <c r="Y997" s="199"/>
      <c r="Z997" s="199"/>
      <c r="AA997" s="199"/>
      <c r="AB997" s="199"/>
      <c r="AC997" s="221"/>
      <c r="AD997" s="221"/>
      <c r="AE997" s="221"/>
      <c r="AF997" s="199"/>
      <c r="AG997" s="199"/>
      <c r="AH997" s="199"/>
      <c r="AI997" s="363"/>
      <c r="AJ997" s="363"/>
      <c r="AK997" s="363"/>
      <c r="AL997" s="199"/>
      <c r="AM997" s="199"/>
      <c r="AN997" s="199"/>
      <c r="AO997" s="361"/>
      <c r="AP997" s="361"/>
      <c r="AQ997" s="361"/>
      <c r="AR997" s="361"/>
      <c r="AS997" s="361"/>
      <c r="AT997" s="361"/>
      <c r="AU997" s="242"/>
      <c r="AV997" s="131">
        <f t="shared" si="930"/>
        <v>0</v>
      </c>
      <c r="AW997" s="242"/>
      <c r="AX997" s="242"/>
      <c r="AY997" s="242"/>
      <c r="AZ997" s="145">
        <f t="shared" si="906"/>
        <v>0</v>
      </c>
      <c r="BA997" s="145">
        <f t="shared" si="936"/>
        <v>0</v>
      </c>
      <c r="BB997" s="160"/>
      <c r="BC997" s="160"/>
    </row>
    <row r="998" spans="1:55" s="257" customFormat="1" ht="47.25">
      <c r="A998" s="250" t="s">
        <v>78</v>
      </c>
      <c r="B998" s="251" t="s">
        <v>769</v>
      </c>
      <c r="C998" s="252"/>
      <c r="D998" s="252">
        <v>1694</v>
      </c>
      <c r="E998" s="252">
        <v>1694</v>
      </c>
      <c r="F998" s="251"/>
      <c r="G998" s="251"/>
      <c r="H998" s="252">
        <f t="shared" si="909"/>
        <v>1694</v>
      </c>
      <c r="I998" s="254">
        <f>L998+O998</f>
        <v>1694</v>
      </c>
      <c r="J998" s="254">
        <f t="shared" si="909"/>
        <v>0</v>
      </c>
      <c r="K998" s="253"/>
      <c r="L998" s="253"/>
      <c r="M998" s="253"/>
      <c r="N998" s="253">
        <f>N999</f>
        <v>1694</v>
      </c>
      <c r="O998" s="253">
        <f t="shared" ref="O998:AY998" si="966">O999</f>
        <v>1694</v>
      </c>
      <c r="P998" s="253">
        <f t="shared" si="966"/>
        <v>0</v>
      </c>
      <c r="Q998" s="253">
        <f t="shared" si="966"/>
        <v>0</v>
      </c>
      <c r="R998" s="253">
        <f t="shared" si="966"/>
        <v>0</v>
      </c>
      <c r="S998" s="253">
        <f t="shared" si="966"/>
        <v>0</v>
      </c>
      <c r="T998" s="253">
        <f t="shared" si="966"/>
        <v>0</v>
      </c>
      <c r="U998" s="253">
        <f t="shared" si="966"/>
        <v>0</v>
      </c>
      <c r="V998" s="253">
        <f t="shared" si="966"/>
        <v>0</v>
      </c>
      <c r="W998" s="253">
        <f t="shared" si="966"/>
        <v>1694</v>
      </c>
      <c r="X998" s="253">
        <f t="shared" si="966"/>
        <v>0</v>
      </c>
      <c r="Y998" s="253">
        <f t="shared" si="966"/>
        <v>1694</v>
      </c>
      <c r="Z998" s="253">
        <f t="shared" si="966"/>
        <v>0</v>
      </c>
      <c r="AA998" s="253">
        <f t="shared" si="966"/>
        <v>0</v>
      </c>
      <c r="AB998" s="253">
        <f t="shared" si="966"/>
        <v>0</v>
      </c>
      <c r="AC998" s="253">
        <f t="shared" si="966"/>
        <v>0</v>
      </c>
      <c r="AD998" s="253">
        <f t="shared" si="966"/>
        <v>0</v>
      </c>
      <c r="AE998" s="253">
        <f t="shared" si="966"/>
        <v>0</v>
      </c>
      <c r="AF998" s="253">
        <f t="shared" si="966"/>
        <v>0</v>
      </c>
      <c r="AG998" s="253">
        <f t="shared" si="966"/>
        <v>0</v>
      </c>
      <c r="AH998" s="253">
        <f t="shared" si="966"/>
        <v>0</v>
      </c>
      <c r="AI998" s="253">
        <f t="shared" si="966"/>
        <v>0</v>
      </c>
      <c r="AJ998" s="253">
        <f t="shared" si="966"/>
        <v>0</v>
      </c>
      <c r="AK998" s="253">
        <f t="shared" si="966"/>
        <v>0</v>
      </c>
      <c r="AL998" s="253">
        <f t="shared" si="966"/>
        <v>0</v>
      </c>
      <c r="AM998" s="253">
        <f t="shared" si="966"/>
        <v>0</v>
      </c>
      <c r="AN998" s="253">
        <f t="shared" si="966"/>
        <v>0</v>
      </c>
      <c r="AO998" s="253">
        <f t="shared" si="966"/>
        <v>0</v>
      </c>
      <c r="AP998" s="253">
        <f t="shared" si="966"/>
        <v>0</v>
      </c>
      <c r="AQ998" s="253">
        <f t="shared" si="966"/>
        <v>0</v>
      </c>
      <c r="AR998" s="253">
        <f t="shared" si="966"/>
        <v>0</v>
      </c>
      <c r="AS998" s="253">
        <f t="shared" si="966"/>
        <v>0</v>
      </c>
      <c r="AT998" s="253">
        <f t="shared" si="966"/>
        <v>0</v>
      </c>
      <c r="AU998" s="255">
        <f t="shared" si="966"/>
        <v>0</v>
      </c>
      <c r="AV998" s="256">
        <f t="shared" si="930"/>
        <v>0</v>
      </c>
      <c r="AW998" s="255">
        <f t="shared" si="966"/>
        <v>0</v>
      </c>
      <c r="AX998" s="255">
        <f t="shared" si="966"/>
        <v>0</v>
      </c>
      <c r="AY998" s="255">
        <f t="shared" si="966"/>
        <v>0</v>
      </c>
      <c r="AZ998" s="145">
        <f t="shared" si="906"/>
        <v>0</v>
      </c>
      <c r="BA998" s="145">
        <f t="shared" si="936"/>
        <v>0</v>
      </c>
      <c r="BB998" s="256"/>
      <c r="BC998" s="256"/>
    </row>
    <row r="999" spans="1:55" s="161" customFormat="1" ht="47.25">
      <c r="A999" s="159"/>
      <c r="B999" s="166" t="s">
        <v>919</v>
      </c>
      <c r="C999" s="171"/>
      <c r="D999" s="155">
        <v>1694</v>
      </c>
      <c r="E999" s="155">
        <v>1694</v>
      </c>
      <c r="F999" s="158"/>
      <c r="G999" s="158"/>
      <c r="H999" s="155">
        <f t="shared" si="909"/>
        <v>1694</v>
      </c>
      <c r="I999" s="180">
        <f t="shared" si="909"/>
        <v>1694</v>
      </c>
      <c r="J999" s="221">
        <f t="shared" si="909"/>
        <v>0</v>
      </c>
      <c r="K999" s="158"/>
      <c r="L999" s="158"/>
      <c r="M999" s="158"/>
      <c r="N999" s="155">
        <f>O999+P999</f>
        <v>1694</v>
      </c>
      <c r="O999" s="155">
        <v>1694</v>
      </c>
      <c r="P999" s="171"/>
      <c r="Q999" s="171"/>
      <c r="R999" s="171"/>
      <c r="S999" s="171"/>
      <c r="T999" s="171"/>
      <c r="U999" s="171"/>
      <c r="V999" s="171"/>
      <c r="W999" s="155">
        <f>I999-Q999</f>
        <v>1694</v>
      </c>
      <c r="X999" s="155"/>
      <c r="Y999" s="155">
        <f>W999</f>
        <v>1694</v>
      </c>
      <c r="Z999" s="171"/>
      <c r="AA999" s="171"/>
      <c r="AB999" s="171"/>
      <c r="AC999" s="236">
        <f>O999-Q999-W999</f>
        <v>0</v>
      </c>
      <c r="AD999" s="236"/>
      <c r="AE999" s="236"/>
      <c r="AF999" s="171"/>
      <c r="AG999" s="171"/>
      <c r="AH999" s="171"/>
      <c r="AI999" s="358">
        <f>I999-Q999-W999-AC999</f>
        <v>0</v>
      </c>
      <c r="AJ999" s="358"/>
      <c r="AK999" s="358"/>
      <c r="AL999" s="171"/>
      <c r="AM999" s="171"/>
      <c r="AN999" s="171"/>
      <c r="AO999" s="171"/>
      <c r="AP999" s="171"/>
      <c r="AQ999" s="171"/>
      <c r="AR999" s="171"/>
      <c r="AS999" s="171"/>
      <c r="AT999" s="171"/>
      <c r="AU999" s="158"/>
      <c r="AV999" s="131">
        <f t="shared" si="930"/>
        <v>0</v>
      </c>
      <c r="AW999" s="242"/>
      <c r="AX999" s="242"/>
      <c r="AY999" s="242"/>
      <c r="AZ999" s="145">
        <f t="shared" si="906"/>
        <v>0</v>
      </c>
      <c r="BA999" s="145">
        <f t="shared" si="936"/>
        <v>0</v>
      </c>
      <c r="BB999" s="160"/>
      <c r="BC999" s="160"/>
    </row>
    <row r="1000" spans="1:55" s="257" customFormat="1" ht="31.5">
      <c r="A1000" s="250" t="s">
        <v>80</v>
      </c>
      <c r="B1000" s="251" t="s">
        <v>771</v>
      </c>
      <c r="C1000" s="252"/>
      <c r="D1000" s="252">
        <v>0</v>
      </c>
      <c r="E1000" s="252">
        <v>0</v>
      </c>
      <c r="F1000" s="251"/>
      <c r="G1000" s="251"/>
      <c r="H1000" s="252">
        <f t="shared" si="909"/>
        <v>0</v>
      </c>
      <c r="I1000" s="254">
        <f t="shared" si="909"/>
        <v>0</v>
      </c>
      <c r="J1000" s="254">
        <f t="shared" si="909"/>
        <v>0</v>
      </c>
      <c r="K1000" s="253"/>
      <c r="L1000" s="253"/>
      <c r="M1000" s="253"/>
      <c r="N1000" s="253"/>
      <c r="O1000" s="253"/>
      <c r="P1000" s="253">
        <v>0</v>
      </c>
      <c r="Q1000" s="253"/>
      <c r="R1000" s="253"/>
      <c r="S1000" s="253"/>
      <c r="T1000" s="253"/>
      <c r="U1000" s="253"/>
      <c r="V1000" s="253"/>
      <c r="W1000" s="253"/>
      <c r="X1000" s="253"/>
      <c r="Y1000" s="253"/>
      <c r="Z1000" s="253"/>
      <c r="AA1000" s="253"/>
      <c r="AB1000" s="253"/>
      <c r="AC1000" s="253">
        <f>O1000-Q1000-W1000</f>
        <v>0</v>
      </c>
      <c r="AD1000" s="253"/>
      <c r="AE1000" s="253"/>
      <c r="AF1000" s="253"/>
      <c r="AG1000" s="253"/>
      <c r="AH1000" s="253"/>
      <c r="AI1000" s="253">
        <f>O1000-W1000-AC1000</f>
        <v>0</v>
      </c>
      <c r="AJ1000" s="253"/>
      <c r="AK1000" s="253"/>
      <c r="AL1000" s="253"/>
      <c r="AM1000" s="253"/>
      <c r="AN1000" s="253"/>
      <c r="AO1000" s="253"/>
      <c r="AP1000" s="253"/>
      <c r="AQ1000" s="253"/>
      <c r="AR1000" s="253"/>
      <c r="AS1000" s="253"/>
      <c r="AT1000" s="253"/>
      <c r="AU1000" s="255"/>
      <c r="AV1000" s="256">
        <f t="shared" si="930"/>
        <v>0</v>
      </c>
      <c r="AW1000" s="255"/>
      <c r="AX1000" s="255"/>
      <c r="AY1000" s="255"/>
      <c r="AZ1000" s="145">
        <f t="shared" si="906"/>
        <v>0</v>
      </c>
      <c r="BA1000" s="145">
        <f t="shared" si="936"/>
        <v>0</v>
      </c>
      <c r="BB1000" s="256"/>
      <c r="BC1000" s="256"/>
    </row>
    <row r="1001" spans="1:55" s="257" customFormat="1" ht="63">
      <c r="A1001" s="250" t="s">
        <v>86</v>
      </c>
      <c r="B1001" s="251" t="s">
        <v>711</v>
      </c>
      <c r="C1001" s="252"/>
      <c r="D1001" s="252">
        <v>0</v>
      </c>
      <c r="E1001" s="252">
        <v>0</v>
      </c>
      <c r="F1001" s="251"/>
      <c r="G1001" s="251"/>
      <c r="H1001" s="252">
        <f t="shared" si="909"/>
        <v>0</v>
      </c>
      <c r="I1001" s="254">
        <f t="shared" si="909"/>
        <v>0</v>
      </c>
      <c r="J1001" s="254">
        <f t="shared" si="909"/>
        <v>0</v>
      </c>
      <c r="K1001" s="253"/>
      <c r="L1001" s="253"/>
      <c r="M1001" s="253"/>
      <c r="N1001" s="253">
        <v>0</v>
      </c>
      <c r="O1001" s="253"/>
      <c r="P1001" s="253"/>
      <c r="Q1001" s="253"/>
      <c r="R1001" s="253"/>
      <c r="S1001" s="253"/>
      <c r="T1001" s="253"/>
      <c r="U1001" s="253"/>
      <c r="V1001" s="253"/>
      <c r="W1001" s="253"/>
      <c r="X1001" s="253"/>
      <c r="Y1001" s="253"/>
      <c r="Z1001" s="253"/>
      <c r="AA1001" s="253"/>
      <c r="AB1001" s="253"/>
      <c r="AC1001" s="253">
        <f>O1001-Q1001-W1001</f>
        <v>0</v>
      </c>
      <c r="AD1001" s="253"/>
      <c r="AE1001" s="253"/>
      <c r="AF1001" s="253"/>
      <c r="AG1001" s="253"/>
      <c r="AH1001" s="253"/>
      <c r="AI1001" s="253">
        <f>O1001-W1001-AC1001</f>
        <v>0</v>
      </c>
      <c r="AJ1001" s="253"/>
      <c r="AK1001" s="253"/>
      <c r="AL1001" s="253"/>
      <c r="AM1001" s="253"/>
      <c r="AN1001" s="253"/>
      <c r="AO1001" s="253"/>
      <c r="AP1001" s="253"/>
      <c r="AQ1001" s="253"/>
      <c r="AR1001" s="253"/>
      <c r="AS1001" s="253"/>
      <c r="AT1001" s="253"/>
      <c r="AU1001" s="255"/>
      <c r="AV1001" s="256">
        <f t="shared" si="930"/>
        <v>0</v>
      </c>
      <c r="AW1001" s="255"/>
      <c r="AX1001" s="255"/>
      <c r="AY1001" s="255"/>
      <c r="AZ1001" s="145">
        <f t="shared" si="906"/>
        <v>0</v>
      </c>
      <c r="BA1001" s="145">
        <f t="shared" si="936"/>
        <v>0</v>
      </c>
      <c r="BB1001" s="256"/>
      <c r="BC1001" s="256"/>
    </row>
    <row r="1002" spans="1:55" s="257" customFormat="1" ht="47.25">
      <c r="A1002" s="250" t="s">
        <v>93</v>
      </c>
      <c r="B1002" s="251" t="s">
        <v>860</v>
      </c>
      <c r="C1002" s="252"/>
      <c r="D1002" s="252">
        <f>H1002</f>
        <v>8326.3250000000007</v>
      </c>
      <c r="E1002" s="252"/>
      <c r="F1002" s="251"/>
      <c r="G1002" s="251"/>
      <c r="H1002" s="252">
        <f>K1002+N1002</f>
        <v>8326.3250000000007</v>
      </c>
      <c r="I1002" s="254">
        <f>L1002+O1002</f>
        <v>0</v>
      </c>
      <c r="J1002" s="254">
        <f t="shared" si="909"/>
        <v>8326.3250000000007</v>
      </c>
      <c r="K1002" s="253"/>
      <c r="L1002" s="253"/>
      <c r="M1002" s="253"/>
      <c r="N1002" s="253">
        <f>O1002+P1002</f>
        <v>8326.3250000000007</v>
      </c>
      <c r="O1002" s="253"/>
      <c r="P1002" s="253">
        <f>5%*O883</f>
        <v>8326.3250000000007</v>
      </c>
      <c r="Q1002" s="253"/>
      <c r="R1002" s="253"/>
      <c r="S1002" s="253"/>
      <c r="T1002" s="253"/>
      <c r="U1002" s="253"/>
      <c r="V1002" s="253"/>
      <c r="W1002" s="253"/>
      <c r="X1002" s="253"/>
      <c r="Y1002" s="253"/>
      <c r="Z1002" s="253"/>
      <c r="AA1002" s="253"/>
      <c r="AB1002" s="253"/>
      <c r="AC1002" s="253"/>
      <c r="AD1002" s="253"/>
      <c r="AE1002" s="253"/>
      <c r="AF1002" s="253"/>
      <c r="AG1002" s="253"/>
      <c r="AH1002" s="253"/>
      <c r="AI1002" s="253"/>
      <c r="AJ1002" s="253"/>
      <c r="AK1002" s="253"/>
      <c r="AL1002" s="253"/>
      <c r="AM1002" s="253"/>
      <c r="AN1002" s="253"/>
      <c r="AO1002" s="253"/>
      <c r="AP1002" s="253"/>
      <c r="AQ1002" s="253"/>
      <c r="AR1002" s="253"/>
      <c r="AS1002" s="253"/>
      <c r="AT1002" s="253"/>
      <c r="AU1002" s="278" t="s">
        <v>1080</v>
      </c>
      <c r="AV1002" s="256"/>
      <c r="AW1002" s="255"/>
      <c r="AX1002" s="255"/>
      <c r="AY1002" s="255"/>
      <c r="AZ1002" s="145">
        <f t="shared" ref="AZ1002:AZ1065" si="967">H1002-K1002-N1002</f>
        <v>0</v>
      </c>
      <c r="BA1002" s="145">
        <f t="shared" si="936"/>
        <v>0</v>
      </c>
      <c r="BB1002" s="256"/>
      <c r="BC1002" s="256"/>
    </row>
    <row r="1003" spans="1:55" s="249" customFormat="1" ht="15.75">
      <c r="A1003" s="204" t="s">
        <v>1081</v>
      </c>
      <c r="B1003" s="430" t="s">
        <v>1082</v>
      </c>
      <c r="C1003" s="243"/>
      <c r="D1003" s="206">
        <f>D1004+D1030+D1033+D1115+D1127+D1133+D1125+D1134</f>
        <v>310101.75</v>
      </c>
      <c r="E1003" s="206">
        <f>E1004+E1030+E1033+E1115+E1127+E1133+E1125+E1134</f>
        <v>284691</v>
      </c>
      <c r="F1003" s="430"/>
      <c r="G1003" s="430"/>
      <c r="H1003" s="206">
        <f>H1004+H1030+H1033+H1115+H1127+H1133+H1125+H1134</f>
        <v>291160.75</v>
      </c>
      <c r="I1003" s="206">
        <f>I1004+I1030+I1033+I1115+I1127+I1133+I1125+I1134</f>
        <v>281479</v>
      </c>
      <c r="J1003" s="206">
        <f>M1003+P1003</f>
        <v>9681.75</v>
      </c>
      <c r="K1003" s="206">
        <f t="shared" ref="K1003:AT1003" si="968">K1004+K1030+K1033+K1115+K1127+K1133+K1125+K1134</f>
        <v>87844</v>
      </c>
      <c r="L1003" s="206">
        <f t="shared" si="968"/>
        <v>87844</v>
      </c>
      <c r="M1003" s="206">
        <f t="shared" si="968"/>
        <v>0</v>
      </c>
      <c r="N1003" s="206">
        <f t="shared" si="968"/>
        <v>203316.75</v>
      </c>
      <c r="O1003" s="206">
        <f t="shared" si="968"/>
        <v>193635</v>
      </c>
      <c r="P1003" s="206">
        <f t="shared" si="968"/>
        <v>9681.75</v>
      </c>
      <c r="Q1003" s="206">
        <f t="shared" si="968"/>
        <v>52489.799999999996</v>
      </c>
      <c r="R1003" s="206">
        <f t="shared" si="968"/>
        <v>52489.799999999996</v>
      </c>
      <c r="S1003" s="206">
        <f t="shared" si="968"/>
        <v>0</v>
      </c>
      <c r="T1003" s="206">
        <f t="shared" si="968"/>
        <v>0</v>
      </c>
      <c r="U1003" s="206">
        <f t="shared" si="968"/>
        <v>0</v>
      </c>
      <c r="V1003" s="206">
        <f t="shared" si="968"/>
        <v>0</v>
      </c>
      <c r="W1003" s="206">
        <f t="shared" si="968"/>
        <v>77038.200000000012</v>
      </c>
      <c r="X1003" s="206">
        <f t="shared" si="968"/>
        <v>30354.200000000004</v>
      </c>
      <c r="Y1003" s="206">
        <f t="shared" si="968"/>
        <v>46684</v>
      </c>
      <c r="Z1003" s="206">
        <f t="shared" si="968"/>
        <v>0</v>
      </c>
      <c r="AA1003" s="206">
        <f t="shared" si="968"/>
        <v>0</v>
      </c>
      <c r="AB1003" s="206">
        <f t="shared" si="968"/>
        <v>0</v>
      </c>
      <c r="AC1003" s="206">
        <f t="shared" si="968"/>
        <v>76241</v>
      </c>
      <c r="AD1003" s="206">
        <f t="shared" si="968"/>
        <v>5000</v>
      </c>
      <c r="AE1003" s="206">
        <f t="shared" si="968"/>
        <v>71241</v>
      </c>
      <c r="AF1003" s="206">
        <f t="shared" si="968"/>
        <v>0</v>
      </c>
      <c r="AG1003" s="206">
        <f t="shared" si="968"/>
        <v>0</v>
      </c>
      <c r="AH1003" s="206">
        <f t="shared" si="968"/>
        <v>0</v>
      </c>
      <c r="AI1003" s="206">
        <f t="shared" si="968"/>
        <v>75710</v>
      </c>
      <c r="AJ1003" s="206">
        <f t="shared" si="968"/>
        <v>0</v>
      </c>
      <c r="AK1003" s="206">
        <f t="shared" si="968"/>
        <v>75710</v>
      </c>
      <c r="AL1003" s="206">
        <f t="shared" si="968"/>
        <v>0</v>
      </c>
      <c r="AM1003" s="206">
        <f t="shared" si="968"/>
        <v>0</v>
      </c>
      <c r="AN1003" s="206">
        <f t="shared" si="968"/>
        <v>0</v>
      </c>
      <c r="AO1003" s="206">
        <f t="shared" si="968"/>
        <v>0</v>
      </c>
      <c r="AP1003" s="206">
        <f t="shared" si="968"/>
        <v>0</v>
      </c>
      <c r="AQ1003" s="206">
        <f t="shared" si="968"/>
        <v>0</v>
      </c>
      <c r="AR1003" s="206">
        <f t="shared" si="968"/>
        <v>0</v>
      </c>
      <c r="AS1003" s="206">
        <f t="shared" si="968"/>
        <v>0</v>
      </c>
      <c r="AT1003" s="206">
        <f t="shared" si="968"/>
        <v>0</v>
      </c>
      <c r="AU1003" s="431"/>
      <c r="AV1003" s="248">
        <f t="shared" ref="AV1003:AV1008" si="969">I1003-L1003-O1003</f>
        <v>0</v>
      </c>
      <c r="AW1003" s="431"/>
      <c r="AX1003" s="431"/>
      <c r="AY1003" s="431"/>
      <c r="AZ1003" s="145">
        <f t="shared" si="967"/>
        <v>0</v>
      </c>
      <c r="BA1003" s="145">
        <f t="shared" si="936"/>
        <v>0</v>
      </c>
      <c r="BB1003" s="248"/>
      <c r="BC1003" s="248"/>
    </row>
    <row r="1004" spans="1:55" s="257" customFormat="1" ht="31.5">
      <c r="A1004" s="250" t="s">
        <v>18</v>
      </c>
      <c r="B1004" s="251" t="s">
        <v>715</v>
      </c>
      <c r="C1004" s="252"/>
      <c r="D1004" s="252">
        <f>D1005+D1029</f>
        <v>37285</v>
      </c>
      <c r="E1004" s="252">
        <f>E1005+E1029</f>
        <v>37038</v>
      </c>
      <c r="F1004" s="251"/>
      <c r="G1004" s="251"/>
      <c r="H1004" s="252">
        <f t="shared" si="909"/>
        <v>37038</v>
      </c>
      <c r="I1004" s="254">
        <f t="shared" si="909"/>
        <v>37038</v>
      </c>
      <c r="J1004" s="254">
        <f t="shared" si="909"/>
        <v>0</v>
      </c>
      <c r="K1004" s="253">
        <f t="shared" ref="K1004:M1004" si="970">K1005+K1029</f>
        <v>0</v>
      </c>
      <c r="L1004" s="253">
        <f t="shared" si="970"/>
        <v>0</v>
      </c>
      <c r="M1004" s="253">
        <f t="shared" si="970"/>
        <v>0</v>
      </c>
      <c r="N1004" s="253">
        <f>N1005+N1029</f>
        <v>37038</v>
      </c>
      <c r="O1004" s="253">
        <f t="shared" ref="O1004:AT1004" si="971">O1005+O1029</f>
        <v>37038</v>
      </c>
      <c r="P1004" s="253">
        <f t="shared" si="971"/>
        <v>0</v>
      </c>
      <c r="Q1004" s="253">
        <f t="shared" si="971"/>
        <v>0</v>
      </c>
      <c r="R1004" s="253">
        <f t="shared" si="971"/>
        <v>0</v>
      </c>
      <c r="S1004" s="253">
        <f t="shared" si="971"/>
        <v>0</v>
      </c>
      <c r="T1004" s="253">
        <f t="shared" si="971"/>
        <v>0</v>
      </c>
      <c r="U1004" s="253">
        <f t="shared" si="971"/>
        <v>0</v>
      </c>
      <c r="V1004" s="253">
        <f t="shared" si="971"/>
        <v>0</v>
      </c>
      <c r="W1004" s="253">
        <f t="shared" si="971"/>
        <v>10500</v>
      </c>
      <c r="X1004" s="253">
        <f t="shared" si="971"/>
        <v>0</v>
      </c>
      <c r="Y1004" s="253">
        <f t="shared" si="971"/>
        <v>10500</v>
      </c>
      <c r="Z1004" s="253">
        <f t="shared" si="971"/>
        <v>0</v>
      </c>
      <c r="AA1004" s="253">
        <f t="shared" si="971"/>
        <v>0</v>
      </c>
      <c r="AB1004" s="253">
        <f t="shared" si="971"/>
        <v>0</v>
      </c>
      <c r="AC1004" s="253">
        <f t="shared" si="971"/>
        <v>13113</v>
      </c>
      <c r="AD1004" s="253">
        <f t="shared" si="971"/>
        <v>0</v>
      </c>
      <c r="AE1004" s="253">
        <f t="shared" si="971"/>
        <v>13113</v>
      </c>
      <c r="AF1004" s="253">
        <f t="shared" si="971"/>
        <v>0</v>
      </c>
      <c r="AG1004" s="253">
        <f t="shared" si="971"/>
        <v>0</v>
      </c>
      <c r="AH1004" s="253">
        <f t="shared" si="971"/>
        <v>0</v>
      </c>
      <c r="AI1004" s="253">
        <f t="shared" si="971"/>
        <v>13425</v>
      </c>
      <c r="AJ1004" s="253">
        <f t="shared" si="971"/>
        <v>0</v>
      </c>
      <c r="AK1004" s="253">
        <f t="shared" si="971"/>
        <v>13425</v>
      </c>
      <c r="AL1004" s="253">
        <f t="shared" si="971"/>
        <v>0</v>
      </c>
      <c r="AM1004" s="253">
        <f t="shared" si="971"/>
        <v>0</v>
      </c>
      <c r="AN1004" s="253">
        <f t="shared" si="971"/>
        <v>0</v>
      </c>
      <c r="AO1004" s="253">
        <f t="shared" si="971"/>
        <v>0</v>
      </c>
      <c r="AP1004" s="253">
        <f t="shared" si="971"/>
        <v>0</v>
      </c>
      <c r="AQ1004" s="253">
        <f t="shared" si="971"/>
        <v>0</v>
      </c>
      <c r="AR1004" s="253">
        <f t="shared" si="971"/>
        <v>0</v>
      </c>
      <c r="AS1004" s="253">
        <f t="shared" si="971"/>
        <v>0</v>
      </c>
      <c r="AT1004" s="253">
        <f t="shared" si="971"/>
        <v>0</v>
      </c>
      <c r="AU1004" s="278"/>
      <c r="AV1004" s="256">
        <f t="shared" si="969"/>
        <v>0</v>
      </c>
      <c r="AW1004" s="255"/>
      <c r="AX1004" s="255"/>
      <c r="AY1004" s="255"/>
      <c r="AZ1004" s="145">
        <f t="shared" si="967"/>
        <v>0</v>
      </c>
      <c r="BA1004" s="145">
        <f t="shared" si="936"/>
        <v>0</v>
      </c>
      <c r="BB1004" s="256"/>
      <c r="BC1004" s="256"/>
    </row>
    <row r="1005" spans="1:55" s="325" customFormat="1" ht="15.75">
      <c r="A1005" s="411" t="s">
        <v>612</v>
      </c>
      <c r="B1005" s="350" t="s">
        <v>716</v>
      </c>
      <c r="C1005" s="351"/>
      <c r="D1005" s="422">
        <f t="shared" ref="D1005:E1005" si="972">D1006+D1028</f>
        <v>32795</v>
      </c>
      <c r="E1005" s="422">
        <f t="shared" si="972"/>
        <v>32548</v>
      </c>
      <c r="F1005" s="350"/>
      <c r="G1005" s="350"/>
      <c r="H1005" s="171">
        <f t="shared" si="909"/>
        <v>32548</v>
      </c>
      <c r="I1005" s="179">
        <f t="shared" si="909"/>
        <v>32548</v>
      </c>
      <c r="J1005" s="221">
        <f t="shared" si="909"/>
        <v>0</v>
      </c>
      <c r="K1005" s="422">
        <f t="shared" ref="K1005:AU1005" si="973">K1006+K1028</f>
        <v>0</v>
      </c>
      <c r="L1005" s="422">
        <f t="shared" si="973"/>
        <v>0</v>
      </c>
      <c r="M1005" s="422">
        <f t="shared" si="973"/>
        <v>0</v>
      </c>
      <c r="N1005" s="422">
        <f t="shared" si="973"/>
        <v>32548</v>
      </c>
      <c r="O1005" s="422">
        <f t="shared" si="973"/>
        <v>32548</v>
      </c>
      <c r="P1005" s="422">
        <f t="shared" si="973"/>
        <v>0</v>
      </c>
      <c r="Q1005" s="422">
        <f t="shared" si="973"/>
        <v>0</v>
      </c>
      <c r="R1005" s="422">
        <f t="shared" si="973"/>
        <v>0</v>
      </c>
      <c r="S1005" s="422">
        <f t="shared" si="973"/>
        <v>0</v>
      </c>
      <c r="T1005" s="422">
        <f t="shared" si="973"/>
        <v>0</v>
      </c>
      <c r="U1005" s="422">
        <f t="shared" si="973"/>
        <v>0</v>
      </c>
      <c r="V1005" s="422">
        <f t="shared" si="973"/>
        <v>0</v>
      </c>
      <c r="W1005" s="422">
        <f t="shared" si="973"/>
        <v>8500</v>
      </c>
      <c r="X1005" s="422">
        <f t="shared" si="973"/>
        <v>0</v>
      </c>
      <c r="Y1005" s="422">
        <f t="shared" si="973"/>
        <v>8500</v>
      </c>
      <c r="Z1005" s="422">
        <f t="shared" si="973"/>
        <v>0</v>
      </c>
      <c r="AA1005" s="422">
        <f t="shared" si="973"/>
        <v>0</v>
      </c>
      <c r="AB1005" s="422">
        <f t="shared" si="973"/>
        <v>0</v>
      </c>
      <c r="AC1005" s="422">
        <f t="shared" si="973"/>
        <v>10623</v>
      </c>
      <c r="AD1005" s="422">
        <f t="shared" si="973"/>
        <v>0</v>
      </c>
      <c r="AE1005" s="422">
        <f t="shared" si="973"/>
        <v>10623</v>
      </c>
      <c r="AF1005" s="422">
        <f t="shared" si="973"/>
        <v>0</v>
      </c>
      <c r="AG1005" s="422">
        <f t="shared" si="973"/>
        <v>0</v>
      </c>
      <c r="AH1005" s="422">
        <f t="shared" si="973"/>
        <v>0</v>
      </c>
      <c r="AI1005" s="422">
        <f t="shared" si="973"/>
        <v>13425</v>
      </c>
      <c r="AJ1005" s="422">
        <f t="shared" si="973"/>
        <v>0</v>
      </c>
      <c r="AK1005" s="422">
        <f t="shared" si="973"/>
        <v>13425</v>
      </c>
      <c r="AL1005" s="422">
        <f t="shared" si="973"/>
        <v>0</v>
      </c>
      <c r="AM1005" s="422">
        <f t="shared" si="973"/>
        <v>0</v>
      </c>
      <c r="AN1005" s="422">
        <f t="shared" si="973"/>
        <v>0</v>
      </c>
      <c r="AO1005" s="422">
        <f t="shared" si="973"/>
        <v>0</v>
      </c>
      <c r="AP1005" s="422">
        <f t="shared" si="973"/>
        <v>0</v>
      </c>
      <c r="AQ1005" s="422">
        <f t="shared" si="973"/>
        <v>0</v>
      </c>
      <c r="AR1005" s="422">
        <f t="shared" si="973"/>
        <v>0</v>
      </c>
      <c r="AS1005" s="422">
        <f t="shared" si="973"/>
        <v>0</v>
      </c>
      <c r="AT1005" s="422">
        <f t="shared" si="973"/>
        <v>0</v>
      </c>
      <c r="AU1005" s="422">
        <f t="shared" si="973"/>
        <v>0</v>
      </c>
      <c r="AV1005" s="131">
        <f t="shared" si="969"/>
        <v>0</v>
      </c>
      <c r="AW1005" s="323"/>
      <c r="AX1005" s="323"/>
      <c r="AY1005" s="323"/>
      <c r="AZ1005" s="145">
        <f t="shared" si="967"/>
        <v>0</v>
      </c>
      <c r="BA1005" s="145">
        <f t="shared" si="936"/>
        <v>0</v>
      </c>
      <c r="BB1005" s="324"/>
      <c r="BC1005" s="324"/>
    </row>
    <row r="1006" spans="1:55" s="325" customFormat="1" ht="31.5">
      <c r="A1006" s="411" t="s">
        <v>864</v>
      </c>
      <c r="B1006" s="350" t="s">
        <v>992</v>
      </c>
      <c r="C1006" s="432"/>
      <c r="D1006" s="422">
        <f>D1007+D1013+D1017+D1021+D1025</f>
        <v>32795</v>
      </c>
      <c r="E1006" s="422">
        <f>E1007+E1013+E1017+E1021+E1025</f>
        <v>32548</v>
      </c>
      <c r="F1006" s="416"/>
      <c r="G1006" s="416"/>
      <c r="H1006" s="171">
        <f t="shared" ref="H1006:J1070" si="974">K1006+N1006</f>
        <v>32548</v>
      </c>
      <c r="I1006" s="179">
        <f t="shared" si="974"/>
        <v>32548</v>
      </c>
      <c r="J1006" s="221">
        <f t="shared" si="974"/>
        <v>0</v>
      </c>
      <c r="K1006" s="422">
        <f t="shared" ref="K1006:M1006" si="975">K1007+K1013+K1017+K1021+K1025</f>
        <v>0</v>
      </c>
      <c r="L1006" s="422">
        <f t="shared" si="975"/>
        <v>0</v>
      </c>
      <c r="M1006" s="422">
        <f t="shared" si="975"/>
        <v>0</v>
      </c>
      <c r="N1006" s="422">
        <f>N1007+N1013+N1017+N1021+N1025</f>
        <v>32548</v>
      </c>
      <c r="O1006" s="422">
        <f t="shared" ref="O1006:AT1006" si="976">O1007+O1013+O1017+O1021+O1025</f>
        <v>32548</v>
      </c>
      <c r="P1006" s="422">
        <f>P1007+P1013+P1017+P1021+P1025</f>
        <v>0</v>
      </c>
      <c r="Q1006" s="422">
        <f t="shared" si="976"/>
        <v>0</v>
      </c>
      <c r="R1006" s="422">
        <f t="shared" si="976"/>
        <v>0</v>
      </c>
      <c r="S1006" s="422">
        <f t="shared" si="976"/>
        <v>0</v>
      </c>
      <c r="T1006" s="422">
        <f t="shared" si="976"/>
        <v>0</v>
      </c>
      <c r="U1006" s="422">
        <f t="shared" si="976"/>
        <v>0</v>
      </c>
      <c r="V1006" s="422">
        <f t="shared" si="976"/>
        <v>0</v>
      </c>
      <c r="W1006" s="422">
        <f t="shared" si="976"/>
        <v>8500</v>
      </c>
      <c r="X1006" s="422">
        <f t="shared" si="976"/>
        <v>0</v>
      </c>
      <c r="Y1006" s="422">
        <f t="shared" si="976"/>
        <v>8500</v>
      </c>
      <c r="Z1006" s="422">
        <f t="shared" si="976"/>
        <v>0</v>
      </c>
      <c r="AA1006" s="422">
        <f t="shared" si="976"/>
        <v>0</v>
      </c>
      <c r="AB1006" s="422">
        <f t="shared" si="976"/>
        <v>0</v>
      </c>
      <c r="AC1006" s="422">
        <f t="shared" si="976"/>
        <v>10623</v>
      </c>
      <c r="AD1006" s="422">
        <f t="shared" si="976"/>
        <v>0</v>
      </c>
      <c r="AE1006" s="422">
        <f t="shared" si="976"/>
        <v>10623</v>
      </c>
      <c r="AF1006" s="422">
        <f t="shared" si="976"/>
        <v>0</v>
      </c>
      <c r="AG1006" s="422">
        <f t="shared" si="976"/>
        <v>0</v>
      </c>
      <c r="AH1006" s="422">
        <f t="shared" si="976"/>
        <v>0</v>
      </c>
      <c r="AI1006" s="422">
        <f t="shared" si="976"/>
        <v>13425</v>
      </c>
      <c r="AJ1006" s="422">
        <f t="shared" si="976"/>
        <v>0</v>
      </c>
      <c r="AK1006" s="422">
        <f t="shared" si="976"/>
        <v>13425</v>
      </c>
      <c r="AL1006" s="422">
        <f t="shared" si="976"/>
        <v>0</v>
      </c>
      <c r="AM1006" s="422">
        <f t="shared" si="976"/>
        <v>0</v>
      </c>
      <c r="AN1006" s="422">
        <f t="shared" si="976"/>
        <v>0</v>
      </c>
      <c r="AO1006" s="422">
        <f t="shared" si="976"/>
        <v>0</v>
      </c>
      <c r="AP1006" s="422">
        <f t="shared" si="976"/>
        <v>0</v>
      </c>
      <c r="AQ1006" s="422">
        <f t="shared" si="976"/>
        <v>0</v>
      </c>
      <c r="AR1006" s="422">
        <f t="shared" si="976"/>
        <v>0</v>
      </c>
      <c r="AS1006" s="422">
        <f t="shared" si="976"/>
        <v>0</v>
      </c>
      <c r="AT1006" s="422">
        <f t="shared" si="976"/>
        <v>0</v>
      </c>
      <c r="AU1006" s="323"/>
      <c r="AV1006" s="131">
        <f t="shared" si="969"/>
        <v>0</v>
      </c>
      <c r="AW1006" s="323"/>
      <c r="AX1006" s="323"/>
      <c r="AY1006" s="323"/>
      <c r="AZ1006" s="145">
        <f t="shared" si="967"/>
        <v>0</v>
      </c>
      <c r="BA1006" s="145">
        <f t="shared" si="936"/>
        <v>0</v>
      </c>
      <c r="BB1006" s="324"/>
      <c r="BC1006" s="324"/>
    </row>
    <row r="1007" spans="1:55" s="325" customFormat="1" ht="15.75">
      <c r="A1007" s="433" t="s">
        <v>674</v>
      </c>
      <c r="B1007" s="350" t="s">
        <v>653</v>
      </c>
      <c r="C1007" s="432"/>
      <c r="D1007" s="434">
        <f>SUM(D1008:D1012)</f>
        <v>12823</v>
      </c>
      <c r="E1007" s="434">
        <f>SUM(E1008:E1012)</f>
        <v>12823</v>
      </c>
      <c r="F1007" s="416"/>
      <c r="G1007" s="416"/>
      <c r="H1007" s="434">
        <f t="shared" si="974"/>
        <v>12823</v>
      </c>
      <c r="I1007" s="434">
        <f t="shared" si="974"/>
        <v>12823</v>
      </c>
      <c r="J1007" s="221">
        <f t="shared" si="974"/>
        <v>0</v>
      </c>
      <c r="K1007" s="434">
        <f t="shared" ref="K1007:M1007" si="977">SUM(K1008:K1012)</f>
        <v>0</v>
      </c>
      <c r="L1007" s="434">
        <f t="shared" si="977"/>
        <v>0</v>
      </c>
      <c r="M1007" s="434">
        <f t="shared" si="977"/>
        <v>0</v>
      </c>
      <c r="N1007" s="434">
        <f>SUM(N1008:N1012)</f>
        <v>12823</v>
      </c>
      <c r="O1007" s="434">
        <f>SUM(O1008:O1012)</f>
        <v>12823</v>
      </c>
      <c r="P1007" s="434">
        <f t="shared" ref="P1007:AT1007" si="978">SUM(P1008:P1012)</f>
        <v>0</v>
      </c>
      <c r="Q1007" s="434">
        <f t="shared" si="978"/>
        <v>0</v>
      </c>
      <c r="R1007" s="434">
        <f t="shared" si="978"/>
        <v>0</v>
      </c>
      <c r="S1007" s="434">
        <f t="shared" si="978"/>
        <v>0</v>
      </c>
      <c r="T1007" s="434">
        <f t="shared" si="978"/>
        <v>0</v>
      </c>
      <c r="U1007" s="434">
        <f t="shared" si="978"/>
        <v>0</v>
      </c>
      <c r="V1007" s="434">
        <f t="shared" si="978"/>
        <v>0</v>
      </c>
      <c r="W1007" s="434">
        <f t="shared" si="978"/>
        <v>5000</v>
      </c>
      <c r="X1007" s="434">
        <f t="shared" si="978"/>
        <v>0</v>
      </c>
      <c r="Y1007" s="434">
        <f t="shared" si="978"/>
        <v>5000</v>
      </c>
      <c r="Z1007" s="434">
        <f t="shared" si="978"/>
        <v>0</v>
      </c>
      <c r="AA1007" s="434">
        <f t="shared" si="978"/>
        <v>0</v>
      </c>
      <c r="AB1007" s="434">
        <f t="shared" si="978"/>
        <v>0</v>
      </c>
      <c r="AC1007" s="434">
        <f t="shared" si="978"/>
        <v>4823</v>
      </c>
      <c r="AD1007" s="434">
        <f t="shared" si="978"/>
        <v>0</v>
      </c>
      <c r="AE1007" s="434">
        <f t="shared" si="978"/>
        <v>4823</v>
      </c>
      <c r="AF1007" s="434">
        <f t="shared" si="978"/>
        <v>0</v>
      </c>
      <c r="AG1007" s="434">
        <f t="shared" si="978"/>
        <v>0</v>
      </c>
      <c r="AH1007" s="434">
        <f t="shared" si="978"/>
        <v>0</v>
      </c>
      <c r="AI1007" s="434">
        <f t="shared" si="978"/>
        <v>3000</v>
      </c>
      <c r="AJ1007" s="434">
        <f t="shared" si="978"/>
        <v>0</v>
      </c>
      <c r="AK1007" s="434">
        <f t="shared" si="978"/>
        <v>3000</v>
      </c>
      <c r="AL1007" s="434">
        <f t="shared" si="978"/>
        <v>0</v>
      </c>
      <c r="AM1007" s="434">
        <f t="shared" si="978"/>
        <v>0</v>
      </c>
      <c r="AN1007" s="434">
        <f t="shared" si="978"/>
        <v>0</v>
      </c>
      <c r="AO1007" s="434">
        <f t="shared" si="978"/>
        <v>0</v>
      </c>
      <c r="AP1007" s="434">
        <f t="shared" si="978"/>
        <v>0</v>
      </c>
      <c r="AQ1007" s="434">
        <f t="shared" si="978"/>
        <v>0</v>
      </c>
      <c r="AR1007" s="434">
        <f t="shared" si="978"/>
        <v>0</v>
      </c>
      <c r="AS1007" s="434">
        <f t="shared" si="978"/>
        <v>0</v>
      </c>
      <c r="AT1007" s="434">
        <f t="shared" si="978"/>
        <v>0</v>
      </c>
      <c r="AU1007" s="323"/>
      <c r="AV1007" s="131">
        <f t="shared" si="969"/>
        <v>0</v>
      </c>
      <c r="AW1007" s="323">
        <v>32548</v>
      </c>
      <c r="AX1007" s="323"/>
      <c r="AY1007" s="323"/>
      <c r="AZ1007" s="145">
        <f t="shared" si="967"/>
        <v>0</v>
      </c>
      <c r="BA1007" s="145">
        <f t="shared" si="936"/>
        <v>0</v>
      </c>
      <c r="BB1007" s="324"/>
      <c r="BC1007" s="324"/>
    </row>
    <row r="1008" spans="1:55" s="325" customFormat="1" ht="15.75">
      <c r="A1008" s="433" t="s">
        <v>20</v>
      </c>
      <c r="B1008" s="435" t="s">
        <v>1083</v>
      </c>
      <c r="C1008" s="432"/>
      <c r="D1008" s="338">
        <v>2023</v>
      </c>
      <c r="E1008" s="338">
        <v>2023</v>
      </c>
      <c r="F1008" s="338"/>
      <c r="G1008" s="338"/>
      <c r="H1008" s="338">
        <f t="shared" si="974"/>
        <v>2023</v>
      </c>
      <c r="I1008" s="338">
        <f t="shared" si="974"/>
        <v>2023</v>
      </c>
      <c r="J1008" s="221">
        <f t="shared" si="974"/>
        <v>0</v>
      </c>
      <c r="K1008" s="416"/>
      <c r="L1008" s="416"/>
      <c r="M1008" s="416"/>
      <c r="N1008" s="338">
        <f>O1008+P1008</f>
        <v>2023</v>
      </c>
      <c r="O1008" s="338">
        <f>2000+23</f>
        <v>2023</v>
      </c>
      <c r="P1008" s="422"/>
      <c r="Q1008" s="419"/>
      <c r="R1008" s="419"/>
      <c r="S1008" s="419"/>
      <c r="T1008" s="422"/>
      <c r="U1008" s="422"/>
      <c r="V1008" s="422"/>
      <c r="W1008" s="419">
        <v>1000</v>
      </c>
      <c r="X1008" s="419"/>
      <c r="Y1008" s="419">
        <f>W1008</f>
        <v>1000</v>
      </c>
      <c r="Z1008" s="422"/>
      <c r="AA1008" s="422"/>
      <c r="AB1008" s="422"/>
      <c r="AC1008" s="236">
        <f>I1008-Q1008-W1008</f>
        <v>1023</v>
      </c>
      <c r="AD1008" s="236"/>
      <c r="AE1008" s="236">
        <f>AC1008</f>
        <v>1023</v>
      </c>
      <c r="AF1008" s="422"/>
      <c r="AG1008" s="422"/>
      <c r="AH1008" s="422"/>
      <c r="AI1008" s="358">
        <f>I1008-Q1008-W1008-AC1008</f>
        <v>0</v>
      </c>
      <c r="AJ1008" s="358"/>
      <c r="AK1008" s="358">
        <f>AI1008</f>
        <v>0</v>
      </c>
      <c r="AL1008" s="422"/>
      <c r="AM1008" s="422"/>
      <c r="AN1008" s="422"/>
      <c r="AO1008" s="422"/>
      <c r="AP1008" s="422"/>
      <c r="AQ1008" s="422"/>
      <c r="AR1008" s="422"/>
      <c r="AS1008" s="422"/>
      <c r="AT1008" s="422"/>
      <c r="AU1008" s="323"/>
      <c r="AV1008" s="131">
        <f t="shared" si="969"/>
        <v>0</v>
      </c>
      <c r="AW1008" s="323">
        <f>O1006-AW1007</f>
        <v>0</v>
      </c>
      <c r="AX1008" s="323"/>
      <c r="AY1008" s="323"/>
      <c r="AZ1008" s="145">
        <f t="shared" si="967"/>
        <v>0</v>
      </c>
      <c r="BA1008" s="145">
        <f t="shared" si="936"/>
        <v>0</v>
      </c>
      <c r="BB1008" s="324"/>
      <c r="BC1008" s="324"/>
    </row>
    <row r="1009" spans="1:55" s="324" customFormat="1" ht="15.75">
      <c r="A1009" s="433" t="s">
        <v>48</v>
      </c>
      <c r="B1009" s="435" t="s">
        <v>1084</v>
      </c>
      <c r="C1009" s="432"/>
      <c r="D1009" s="338">
        <v>1500</v>
      </c>
      <c r="E1009" s="338">
        <v>1500</v>
      </c>
      <c r="F1009" s="338"/>
      <c r="G1009" s="338"/>
      <c r="H1009" s="338">
        <f t="shared" si="974"/>
        <v>1500</v>
      </c>
      <c r="I1009" s="338">
        <f t="shared" si="974"/>
        <v>1500</v>
      </c>
      <c r="J1009" s="221"/>
      <c r="K1009" s="416"/>
      <c r="L1009" s="416"/>
      <c r="M1009" s="416"/>
      <c r="N1009" s="338">
        <f>O1009+P1009</f>
        <v>1500</v>
      </c>
      <c r="O1009" s="338">
        <v>1500</v>
      </c>
      <c r="P1009" s="422"/>
      <c r="Q1009" s="419"/>
      <c r="R1009" s="419"/>
      <c r="S1009" s="419"/>
      <c r="T1009" s="422"/>
      <c r="U1009" s="422"/>
      <c r="V1009" s="422"/>
      <c r="W1009" s="419"/>
      <c r="X1009" s="419"/>
      <c r="Y1009" s="419">
        <f t="shared" ref="Y1009:Y1012" si="979">W1009</f>
        <v>0</v>
      </c>
      <c r="Z1009" s="422"/>
      <c r="AA1009" s="422"/>
      <c r="AB1009" s="422"/>
      <c r="AC1009" s="236"/>
      <c r="AD1009" s="236"/>
      <c r="AE1009" s="236">
        <f t="shared" ref="AE1009:AE1012" si="980">AC1009</f>
        <v>0</v>
      </c>
      <c r="AF1009" s="422"/>
      <c r="AG1009" s="422"/>
      <c r="AH1009" s="422"/>
      <c r="AI1009" s="358">
        <f>I1009-Q1009-W1009-AC1009</f>
        <v>1500</v>
      </c>
      <c r="AJ1009" s="358"/>
      <c r="AK1009" s="358">
        <f t="shared" ref="AK1009:AK1011" si="981">AI1009</f>
        <v>1500</v>
      </c>
      <c r="AL1009" s="422"/>
      <c r="AM1009" s="422"/>
      <c r="AN1009" s="422"/>
      <c r="AO1009" s="422"/>
      <c r="AP1009" s="422"/>
      <c r="AQ1009" s="422"/>
      <c r="AR1009" s="422"/>
      <c r="AS1009" s="422"/>
      <c r="AT1009" s="422"/>
      <c r="AU1009" s="323"/>
      <c r="AV1009" s="131"/>
      <c r="AW1009" s="323"/>
      <c r="AX1009" s="323"/>
      <c r="AY1009" s="323"/>
      <c r="AZ1009" s="145">
        <f t="shared" si="967"/>
        <v>0</v>
      </c>
      <c r="BA1009" s="145">
        <f t="shared" si="936"/>
        <v>0</v>
      </c>
    </row>
    <row r="1010" spans="1:55" s="324" customFormat="1" ht="15.75">
      <c r="A1010" s="433" t="s">
        <v>49</v>
      </c>
      <c r="B1010" s="435" t="s">
        <v>1085</v>
      </c>
      <c r="C1010" s="349"/>
      <c r="D1010" s="338">
        <v>4000</v>
      </c>
      <c r="E1010" s="338">
        <v>4000</v>
      </c>
      <c r="F1010" s="338"/>
      <c r="G1010" s="338"/>
      <c r="H1010" s="338">
        <f t="shared" si="974"/>
        <v>4000</v>
      </c>
      <c r="I1010" s="338">
        <f t="shared" si="974"/>
        <v>4000</v>
      </c>
      <c r="J1010" s="221">
        <f t="shared" si="974"/>
        <v>0</v>
      </c>
      <c r="K1010" s="1"/>
      <c r="L1010" s="1"/>
      <c r="M1010" s="1"/>
      <c r="N1010" s="338">
        <f t="shared" ref="N1010:N1012" si="982">O1010+P1010</f>
        <v>4000</v>
      </c>
      <c r="O1010" s="338">
        <f>4000</f>
        <v>4000</v>
      </c>
      <c r="P1010" s="422"/>
      <c r="Q1010" s="419"/>
      <c r="R1010" s="419"/>
      <c r="S1010" s="419"/>
      <c r="T1010" s="422"/>
      <c r="U1010" s="422"/>
      <c r="V1010" s="422"/>
      <c r="W1010" s="419">
        <v>2000</v>
      </c>
      <c r="X1010" s="419"/>
      <c r="Y1010" s="419">
        <f t="shared" si="979"/>
        <v>2000</v>
      </c>
      <c r="Z1010" s="422"/>
      <c r="AA1010" s="422"/>
      <c r="AB1010" s="422"/>
      <c r="AC1010" s="236">
        <f t="shared" ref="AC1010:AC1012" si="983">I1010-Q1010-W1010</f>
        <v>2000</v>
      </c>
      <c r="AD1010" s="236"/>
      <c r="AE1010" s="236">
        <f t="shared" si="980"/>
        <v>2000</v>
      </c>
      <c r="AF1010" s="422"/>
      <c r="AG1010" s="422"/>
      <c r="AH1010" s="422"/>
      <c r="AI1010" s="358">
        <f t="shared" ref="AI1010:AI1012" si="984">I1010-Q1010-W1010-AC1010</f>
        <v>0</v>
      </c>
      <c r="AJ1010" s="358"/>
      <c r="AK1010" s="358">
        <f t="shared" si="981"/>
        <v>0</v>
      </c>
      <c r="AL1010" s="422"/>
      <c r="AM1010" s="422"/>
      <c r="AN1010" s="422"/>
      <c r="AO1010" s="422"/>
      <c r="AP1010" s="422"/>
      <c r="AQ1010" s="422"/>
      <c r="AR1010" s="422"/>
      <c r="AS1010" s="422"/>
      <c r="AT1010" s="422"/>
      <c r="AU1010" s="323"/>
      <c r="AV1010" s="131">
        <f>I1010-L1010-O1010</f>
        <v>0</v>
      </c>
      <c r="AW1010" s="323"/>
      <c r="AX1010" s="323"/>
      <c r="AY1010" s="323"/>
      <c r="AZ1010" s="145">
        <f t="shared" si="967"/>
        <v>0</v>
      </c>
      <c r="BA1010" s="145">
        <f t="shared" si="936"/>
        <v>0</v>
      </c>
    </row>
    <row r="1011" spans="1:55" s="324" customFormat="1" ht="31.5">
      <c r="A1011" s="433" t="s">
        <v>50</v>
      </c>
      <c r="B1011" s="435" t="s">
        <v>1086</v>
      </c>
      <c r="C1011" s="349"/>
      <c r="D1011" s="338">
        <v>1500</v>
      </c>
      <c r="E1011" s="338">
        <v>1500</v>
      </c>
      <c r="F1011" s="338"/>
      <c r="G1011" s="338"/>
      <c r="H1011" s="338">
        <f>K1011+N1011</f>
        <v>1500</v>
      </c>
      <c r="I1011" s="338">
        <f t="shared" si="974"/>
        <v>1500</v>
      </c>
      <c r="J1011" s="221"/>
      <c r="K1011" s="1"/>
      <c r="L1011" s="1"/>
      <c r="M1011" s="1"/>
      <c r="N1011" s="338">
        <f t="shared" si="982"/>
        <v>1500</v>
      </c>
      <c r="O1011" s="338">
        <v>1500</v>
      </c>
      <c r="P1011" s="422"/>
      <c r="Q1011" s="419"/>
      <c r="R1011" s="419"/>
      <c r="S1011" s="419"/>
      <c r="T1011" s="422"/>
      <c r="U1011" s="422"/>
      <c r="V1011" s="422"/>
      <c r="W1011" s="419"/>
      <c r="X1011" s="419"/>
      <c r="Y1011" s="419">
        <f t="shared" si="979"/>
        <v>0</v>
      </c>
      <c r="Z1011" s="422"/>
      <c r="AA1011" s="422"/>
      <c r="AB1011" s="422"/>
      <c r="AC1011" s="236"/>
      <c r="AD1011" s="236"/>
      <c r="AE1011" s="236">
        <f t="shared" si="980"/>
        <v>0</v>
      </c>
      <c r="AF1011" s="422"/>
      <c r="AG1011" s="422"/>
      <c r="AH1011" s="422"/>
      <c r="AI1011" s="358">
        <v>1500</v>
      </c>
      <c r="AJ1011" s="358"/>
      <c r="AK1011" s="358">
        <f t="shared" si="981"/>
        <v>1500</v>
      </c>
      <c r="AL1011" s="422"/>
      <c r="AM1011" s="422"/>
      <c r="AN1011" s="422"/>
      <c r="AO1011" s="422"/>
      <c r="AP1011" s="422"/>
      <c r="AQ1011" s="422"/>
      <c r="AR1011" s="422"/>
      <c r="AS1011" s="422"/>
      <c r="AT1011" s="422"/>
      <c r="AU1011" s="323"/>
      <c r="AV1011" s="131"/>
      <c r="AW1011" s="323"/>
      <c r="AX1011" s="323"/>
      <c r="AY1011" s="323"/>
      <c r="AZ1011" s="145">
        <f t="shared" si="967"/>
        <v>0</v>
      </c>
      <c r="BA1011" s="145">
        <f t="shared" si="936"/>
        <v>0</v>
      </c>
    </row>
    <row r="1012" spans="1:55" s="324" customFormat="1" ht="15.75">
      <c r="A1012" s="433" t="s">
        <v>51</v>
      </c>
      <c r="B1012" s="435" t="s">
        <v>1087</v>
      </c>
      <c r="C1012" s="349"/>
      <c r="D1012" s="338">
        <v>3800</v>
      </c>
      <c r="E1012" s="338">
        <v>3800</v>
      </c>
      <c r="F1012" s="338"/>
      <c r="G1012" s="338"/>
      <c r="H1012" s="338">
        <f t="shared" si="974"/>
        <v>3800</v>
      </c>
      <c r="I1012" s="338">
        <f t="shared" si="974"/>
        <v>3800</v>
      </c>
      <c r="J1012" s="221">
        <f t="shared" si="974"/>
        <v>0</v>
      </c>
      <c r="K1012" s="1"/>
      <c r="L1012" s="1"/>
      <c r="M1012" s="1"/>
      <c r="N1012" s="338">
        <f t="shared" si="982"/>
        <v>3800</v>
      </c>
      <c r="O1012" s="338">
        <f>3800</f>
        <v>3800</v>
      </c>
      <c r="P1012" s="422"/>
      <c r="Q1012" s="422"/>
      <c r="R1012" s="422"/>
      <c r="S1012" s="422"/>
      <c r="T1012" s="422"/>
      <c r="U1012" s="422"/>
      <c r="V1012" s="422"/>
      <c r="W1012" s="419">
        <v>2000</v>
      </c>
      <c r="X1012" s="419"/>
      <c r="Y1012" s="419">
        <f t="shared" si="979"/>
        <v>2000</v>
      </c>
      <c r="Z1012" s="422"/>
      <c r="AA1012" s="422"/>
      <c r="AB1012" s="422"/>
      <c r="AC1012" s="236">
        <f t="shared" si="983"/>
        <v>1800</v>
      </c>
      <c r="AD1012" s="236"/>
      <c r="AE1012" s="236">
        <f t="shared" si="980"/>
        <v>1800</v>
      </c>
      <c r="AF1012" s="422"/>
      <c r="AG1012" s="422"/>
      <c r="AH1012" s="422"/>
      <c r="AI1012" s="358">
        <f t="shared" si="984"/>
        <v>0</v>
      </c>
      <c r="AJ1012" s="358"/>
      <c r="AK1012" s="358"/>
      <c r="AL1012" s="422"/>
      <c r="AM1012" s="422"/>
      <c r="AN1012" s="422"/>
      <c r="AO1012" s="422"/>
      <c r="AP1012" s="422"/>
      <c r="AQ1012" s="422"/>
      <c r="AR1012" s="422"/>
      <c r="AS1012" s="422"/>
      <c r="AT1012" s="422"/>
      <c r="AU1012" s="323"/>
      <c r="AV1012" s="131">
        <f t="shared" ref="AV1012:AV1026" si="985">I1012-L1012-O1012</f>
        <v>0</v>
      </c>
      <c r="AW1012" s="323"/>
      <c r="AX1012" s="323"/>
      <c r="AY1012" s="323"/>
      <c r="AZ1012" s="145">
        <f t="shared" si="967"/>
        <v>0</v>
      </c>
      <c r="BA1012" s="145">
        <f t="shared" si="936"/>
        <v>0</v>
      </c>
    </row>
    <row r="1013" spans="1:55" s="441" customFormat="1" ht="15.75">
      <c r="A1013" s="433" t="s">
        <v>674</v>
      </c>
      <c r="B1013" s="436" t="s">
        <v>654</v>
      </c>
      <c r="C1013" s="437"/>
      <c r="D1013" s="438">
        <f>SUM(D1014:D1016)</f>
        <v>5992</v>
      </c>
      <c r="E1013" s="438">
        <f>SUM(E1014:E1016)</f>
        <v>5992</v>
      </c>
      <c r="F1013" s="1"/>
      <c r="G1013" s="1"/>
      <c r="H1013" s="438">
        <f>K1013+N1013</f>
        <v>5992</v>
      </c>
      <c r="I1013" s="438">
        <f t="shared" si="974"/>
        <v>5992</v>
      </c>
      <c r="J1013" s="221">
        <f t="shared" si="974"/>
        <v>0</v>
      </c>
      <c r="K1013" s="439">
        <f>SUM(K1014:K1016)</f>
        <v>0</v>
      </c>
      <c r="L1013" s="439">
        <f t="shared" ref="L1013:M1013" si="986">SUM(L1014:L1016)</f>
        <v>0</v>
      </c>
      <c r="M1013" s="439">
        <f t="shared" si="986"/>
        <v>0</v>
      </c>
      <c r="N1013" s="439">
        <f>SUM(N1014:N1016)</f>
        <v>5992</v>
      </c>
      <c r="O1013" s="439">
        <f>SUM(O1014:O1016)</f>
        <v>5992</v>
      </c>
      <c r="P1013" s="439">
        <f t="shared" ref="P1013:AT1013" si="987">SUM(P1014:P1016)</f>
        <v>0</v>
      </c>
      <c r="Q1013" s="439">
        <f t="shared" si="987"/>
        <v>0</v>
      </c>
      <c r="R1013" s="439">
        <f t="shared" si="987"/>
        <v>0</v>
      </c>
      <c r="S1013" s="439">
        <f t="shared" si="987"/>
        <v>0</v>
      </c>
      <c r="T1013" s="439">
        <f t="shared" si="987"/>
        <v>0</v>
      </c>
      <c r="U1013" s="439">
        <f t="shared" si="987"/>
        <v>0</v>
      </c>
      <c r="V1013" s="439">
        <f t="shared" si="987"/>
        <v>0</v>
      </c>
      <c r="W1013" s="439">
        <f t="shared" si="987"/>
        <v>0</v>
      </c>
      <c r="X1013" s="439">
        <f t="shared" si="987"/>
        <v>0</v>
      </c>
      <c r="Y1013" s="439">
        <f t="shared" si="987"/>
        <v>0</v>
      </c>
      <c r="Z1013" s="439">
        <f t="shared" si="987"/>
        <v>0</v>
      </c>
      <c r="AA1013" s="439">
        <f t="shared" si="987"/>
        <v>0</v>
      </c>
      <c r="AB1013" s="439">
        <f t="shared" si="987"/>
        <v>0</v>
      </c>
      <c r="AC1013" s="439">
        <f t="shared" si="987"/>
        <v>4300</v>
      </c>
      <c r="AD1013" s="439">
        <f t="shared" si="987"/>
        <v>0</v>
      </c>
      <c r="AE1013" s="439">
        <f t="shared" si="987"/>
        <v>4300</v>
      </c>
      <c r="AF1013" s="439">
        <f t="shared" si="987"/>
        <v>0</v>
      </c>
      <c r="AG1013" s="439">
        <f t="shared" si="987"/>
        <v>0</v>
      </c>
      <c r="AH1013" s="439">
        <f t="shared" si="987"/>
        <v>0</v>
      </c>
      <c r="AI1013" s="439">
        <f t="shared" si="987"/>
        <v>1692</v>
      </c>
      <c r="AJ1013" s="439">
        <f t="shared" si="987"/>
        <v>0</v>
      </c>
      <c r="AK1013" s="439">
        <f t="shared" si="987"/>
        <v>1692</v>
      </c>
      <c r="AL1013" s="439">
        <f t="shared" si="987"/>
        <v>0</v>
      </c>
      <c r="AM1013" s="439">
        <f t="shared" si="987"/>
        <v>0</v>
      </c>
      <c r="AN1013" s="439">
        <f t="shared" si="987"/>
        <v>0</v>
      </c>
      <c r="AO1013" s="439">
        <f t="shared" si="987"/>
        <v>0</v>
      </c>
      <c r="AP1013" s="439">
        <f t="shared" si="987"/>
        <v>0</v>
      </c>
      <c r="AQ1013" s="439">
        <f t="shared" si="987"/>
        <v>0</v>
      </c>
      <c r="AR1013" s="439">
        <f t="shared" si="987"/>
        <v>0</v>
      </c>
      <c r="AS1013" s="439">
        <f t="shared" si="987"/>
        <v>0</v>
      </c>
      <c r="AT1013" s="439">
        <f t="shared" si="987"/>
        <v>0</v>
      </c>
      <c r="AU1013" s="440"/>
      <c r="AV1013" s="131">
        <f t="shared" si="985"/>
        <v>0</v>
      </c>
      <c r="AW1013" s="440"/>
      <c r="AX1013" s="440"/>
      <c r="AY1013" s="440"/>
      <c r="AZ1013" s="145">
        <f t="shared" si="967"/>
        <v>0</v>
      </c>
      <c r="BA1013" s="145">
        <f t="shared" si="936"/>
        <v>0</v>
      </c>
    </row>
    <row r="1014" spans="1:55" s="324" customFormat="1" ht="15.75">
      <c r="A1014" s="433" t="s">
        <v>20</v>
      </c>
      <c r="B1014" s="442" t="s">
        <v>1088</v>
      </c>
      <c r="C1014" s="349"/>
      <c r="D1014" s="338">
        <f>E1014</f>
        <v>1400</v>
      </c>
      <c r="E1014" s="338">
        <v>1400</v>
      </c>
      <c r="F1014" s="1"/>
      <c r="G1014" s="1"/>
      <c r="H1014" s="155">
        <f t="shared" si="974"/>
        <v>1400</v>
      </c>
      <c r="I1014" s="338">
        <f t="shared" si="974"/>
        <v>1400</v>
      </c>
      <c r="J1014" s="221">
        <f t="shared" si="974"/>
        <v>0</v>
      </c>
      <c r="K1014" s="1"/>
      <c r="L1014" s="1"/>
      <c r="M1014" s="1"/>
      <c r="N1014" s="338">
        <f>O1014+P1014</f>
        <v>1400</v>
      </c>
      <c r="O1014" s="443">
        <v>1400</v>
      </c>
      <c r="P1014" s="422"/>
      <c r="Q1014" s="422"/>
      <c r="R1014" s="422"/>
      <c r="S1014" s="422"/>
      <c r="T1014" s="422"/>
      <c r="U1014" s="422"/>
      <c r="V1014" s="422"/>
      <c r="W1014" s="422"/>
      <c r="X1014" s="422"/>
      <c r="Y1014" s="422"/>
      <c r="Z1014" s="422"/>
      <c r="AA1014" s="422"/>
      <c r="AB1014" s="422"/>
      <c r="AC1014" s="236">
        <v>1400</v>
      </c>
      <c r="AD1014" s="236"/>
      <c r="AE1014" s="236">
        <f>AC1014</f>
        <v>1400</v>
      </c>
      <c r="AF1014" s="422"/>
      <c r="AG1014" s="422"/>
      <c r="AH1014" s="422"/>
      <c r="AI1014" s="358">
        <f>I1014-Q1014-W1014-AC1014</f>
        <v>0</v>
      </c>
      <c r="AJ1014" s="358"/>
      <c r="AK1014" s="358">
        <f>AI1014</f>
        <v>0</v>
      </c>
      <c r="AL1014" s="422"/>
      <c r="AM1014" s="422"/>
      <c r="AN1014" s="422"/>
      <c r="AO1014" s="422"/>
      <c r="AP1014" s="422"/>
      <c r="AQ1014" s="422"/>
      <c r="AR1014" s="422"/>
      <c r="AS1014" s="422"/>
      <c r="AT1014" s="422"/>
      <c r="AU1014" s="323"/>
      <c r="AV1014" s="131">
        <f t="shared" si="985"/>
        <v>0</v>
      </c>
      <c r="AW1014" s="323"/>
      <c r="AX1014" s="323"/>
      <c r="AY1014" s="323"/>
      <c r="AZ1014" s="145">
        <f t="shared" si="967"/>
        <v>0</v>
      </c>
      <c r="BA1014" s="145">
        <f t="shared" si="936"/>
        <v>0</v>
      </c>
    </row>
    <row r="1015" spans="1:55" s="324" customFormat="1" ht="15.75">
      <c r="A1015" s="433" t="s">
        <v>48</v>
      </c>
      <c r="B1015" s="442" t="s">
        <v>1089</v>
      </c>
      <c r="C1015" s="349"/>
      <c r="D1015" s="338">
        <f t="shared" ref="D1015:D1016" si="988">E1015</f>
        <v>1400</v>
      </c>
      <c r="E1015" s="338">
        <v>1400</v>
      </c>
      <c r="F1015" s="1"/>
      <c r="G1015" s="1"/>
      <c r="H1015" s="155">
        <f t="shared" si="974"/>
        <v>1400</v>
      </c>
      <c r="I1015" s="338">
        <f t="shared" si="974"/>
        <v>1400</v>
      </c>
      <c r="J1015" s="221">
        <f t="shared" si="974"/>
        <v>0</v>
      </c>
      <c r="K1015" s="1"/>
      <c r="L1015" s="1"/>
      <c r="M1015" s="1"/>
      <c r="N1015" s="338">
        <f t="shared" ref="N1015" si="989">O1015+P1015</f>
        <v>1400</v>
      </c>
      <c r="O1015" s="443">
        <v>1400</v>
      </c>
      <c r="P1015" s="422"/>
      <c r="Q1015" s="422"/>
      <c r="R1015" s="422"/>
      <c r="S1015" s="422"/>
      <c r="T1015" s="422"/>
      <c r="U1015" s="422"/>
      <c r="V1015" s="422"/>
      <c r="W1015" s="422"/>
      <c r="X1015" s="422"/>
      <c r="Y1015" s="422"/>
      <c r="Z1015" s="422"/>
      <c r="AA1015" s="422"/>
      <c r="AB1015" s="422"/>
      <c r="AC1015" s="236">
        <f>O1015-Q1015-W1015</f>
        <v>1400</v>
      </c>
      <c r="AD1015" s="236"/>
      <c r="AE1015" s="236">
        <f t="shared" ref="AE1015:AE1016" si="990">AC1015</f>
        <v>1400</v>
      </c>
      <c r="AF1015" s="422"/>
      <c r="AG1015" s="422"/>
      <c r="AH1015" s="422"/>
      <c r="AI1015" s="358">
        <f t="shared" ref="AI1015:AI1020" si="991">I1015-Q1015-W1015-AC1015</f>
        <v>0</v>
      </c>
      <c r="AJ1015" s="358"/>
      <c r="AK1015" s="358">
        <f t="shared" ref="AK1015:AK1016" si="992">AI1015</f>
        <v>0</v>
      </c>
      <c r="AL1015" s="422"/>
      <c r="AM1015" s="422"/>
      <c r="AN1015" s="422"/>
      <c r="AO1015" s="422"/>
      <c r="AP1015" s="422"/>
      <c r="AQ1015" s="422"/>
      <c r="AR1015" s="422"/>
      <c r="AS1015" s="422"/>
      <c r="AT1015" s="422"/>
      <c r="AU1015" s="323"/>
      <c r="AV1015" s="131">
        <f t="shared" si="985"/>
        <v>0</v>
      </c>
      <c r="AW1015" s="323"/>
      <c r="AX1015" s="323"/>
      <c r="AY1015" s="323"/>
      <c r="AZ1015" s="145">
        <f t="shared" si="967"/>
        <v>0</v>
      </c>
      <c r="BA1015" s="145">
        <f t="shared" si="936"/>
        <v>0</v>
      </c>
    </row>
    <row r="1016" spans="1:55" s="324" customFormat="1" ht="15.75">
      <c r="A1016" s="433" t="s">
        <v>49</v>
      </c>
      <c r="B1016" s="1" t="s">
        <v>1090</v>
      </c>
      <c r="C1016" s="349"/>
      <c r="D1016" s="338">
        <f t="shared" si="988"/>
        <v>3192</v>
      </c>
      <c r="E1016" s="338">
        <v>3192</v>
      </c>
      <c r="F1016" s="1"/>
      <c r="G1016" s="1"/>
      <c r="H1016" s="155">
        <f t="shared" si="974"/>
        <v>3192</v>
      </c>
      <c r="I1016" s="338">
        <f t="shared" si="974"/>
        <v>3192</v>
      </c>
      <c r="J1016" s="221">
        <f t="shared" si="974"/>
        <v>0</v>
      </c>
      <c r="K1016" s="1"/>
      <c r="L1016" s="1"/>
      <c r="M1016" s="1"/>
      <c r="N1016" s="338">
        <f>O1016+P1016</f>
        <v>3192</v>
      </c>
      <c r="O1016" s="443">
        <v>3192</v>
      </c>
      <c r="P1016" s="422"/>
      <c r="Q1016" s="422"/>
      <c r="R1016" s="422"/>
      <c r="S1016" s="422"/>
      <c r="T1016" s="422"/>
      <c r="U1016" s="422"/>
      <c r="V1016" s="422"/>
      <c r="W1016" s="422"/>
      <c r="X1016" s="422"/>
      <c r="Y1016" s="422"/>
      <c r="Z1016" s="422"/>
      <c r="AA1016" s="422"/>
      <c r="AB1016" s="422"/>
      <c r="AC1016" s="236">
        <v>1500</v>
      </c>
      <c r="AD1016" s="236"/>
      <c r="AE1016" s="236">
        <f t="shared" si="990"/>
        <v>1500</v>
      </c>
      <c r="AF1016" s="422"/>
      <c r="AG1016" s="422"/>
      <c r="AH1016" s="422"/>
      <c r="AI1016" s="358">
        <f>I1016-Q1016-W1016-AC1016</f>
        <v>1692</v>
      </c>
      <c r="AJ1016" s="358"/>
      <c r="AK1016" s="358">
        <f t="shared" si="992"/>
        <v>1692</v>
      </c>
      <c r="AL1016" s="422"/>
      <c r="AM1016" s="422"/>
      <c r="AN1016" s="422"/>
      <c r="AO1016" s="422"/>
      <c r="AP1016" s="422"/>
      <c r="AQ1016" s="422"/>
      <c r="AR1016" s="422"/>
      <c r="AS1016" s="422"/>
      <c r="AT1016" s="422"/>
      <c r="AU1016" s="323"/>
      <c r="AV1016" s="131">
        <f t="shared" si="985"/>
        <v>0</v>
      </c>
      <c r="AW1016" s="323"/>
      <c r="AX1016" s="323"/>
      <c r="AY1016" s="323"/>
      <c r="AZ1016" s="145">
        <f t="shared" si="967"/>
        <v>0</v>
      </c>
      <c r="BA1016" s="145">
        <f t="shared" si="936"/>
        <v>0</v>
      </c>
    </row>
    <row r="1017" spans="1:55" s="324" customFormat="1" ht="15.75">
      <c r="A1017" s="433" t="s">
        <v>674</v>
      </c>
      <c r="B1017" s="350" t="s">
        <v>655</v>
      </c>
      <c r="C1017" s="349"/>
      <c r="D1017" s="438">
        <f>SUM(D1018:D1020)</f>
        <v>5600</v>
      </c>
      <c r="E1017" s="438">
        <f>SUM(E1018:E1020)</f>
        <v>5353</v>
      </c>
      <c r="F1017" s="438"/>
      <c r="G1017" s="438"/>
      <c r="H1017" s="438">
        <f>K1017+N1017</f>
        <v>5353</v>
      </c>
      <c r="I1017" s="438">
        <f t="shared" si="974"/>
        <v>5353</v>
      </c>
      <c r="J1017" s="221">
        <f t="shared" si="974"/>
        <v>0</v>
      </c>
      <c r="K1017" s="434">
        <f t="shared" ref="K1017:M1017" si="993">SUM(K1018:K1020)</f>
        <v>0</v>
      </c>
      <c r="L1017" s="434">
        <f t="shared" si="993"/>
        <v>0</v>
      </c>
      <c r="M1017" s="434">
        <f t="shared" si="993"/>
        <v>0</v>
      </c>
      <c r="N1017" s="434">
        <f>SUM(N1018:N1020)</f>
        <v>5353</v>
      </c>
      <c r="O1017" s="434">
        <f>SUM(O1018:O1020)</f>
        <v>5353</v>
      </c>
      <c r="P1017" s="434">
        <f t="shared" ref="P1017:AU1017" si="994">SUM(P1018:P1020)</f>
        <v>0</v>
      </c>
      <c r="Q1017" s="434">
        <f t="shared" si="994"/>
        <v>0</v>
      </c>
      <c r="R1017" s="434">
        <f t="shared" si="994"/>
        <v>0</v>
      </c>
      <c r="S1017" s="434">
        <f t="shared" si="994"/>
        <v>0</v>
      </c>
      <c r="T1017" s="434">
        <f t="shared" si="994"/>
        <v>0</v>
      </c>
      <c r="U1017" s="434">
        <f t="shared" si="994"/>
        <v>0</v>
      </c>
      <c r="V1017" s="434">
        <f t="shared" si="994"/>
        <v>0</v>
      </c>
      <c r="W1017" s="434">
        <f t="shared" si="994"/>
        <v>0</v>
      </c>
      <c r="X1017" s="434">
        <f t="shared" si="994"/>
        <v>0</v>
      </c>
      <c r="Y1017" s="434">
        <f t="shared" si="994"/>
        <v>0</v>
      </c>
      <c r="Z1017" s="434">
        <f t="shared" si="994"/>
        <v>0</v>
      </c>
      <c r="AA1017" s="434">
        <f t="shared" si="994"/>
        <v>0</v>
      </c>
      <c r="AB1017" s="434">
        <f t="shared" si="994"/>
        <v>0</v>
      </c>
      <c r="AC1017" s="434">
        <f t="shared" si="994"/>
        <v>0</v>
      </c>
      <c r="AD1017" s="434">
        <f t="shared" si="994"/>
        <v>0</v>
      </c>
      <c r="AE1017" s="434">
        <f t="shared" si="994"/>
        <v>0</v>
      </c>
      <c r="AF1017" s="434">
        <f t="shared" si="994"/>
        <v>0</v>
      </c>
      <c r="AG1017" s="434">
        <f t="shared" si="994"/>
        <v>0</v>
      </c>
      <c r="AH1017" s="434">
        <f t="shared" si="994"/>
        <v>0</v>
      </c>
      <c r="AI1017" s="434">
        <f t="shared" si="994"/>
        <v>5353</v>
      </c>
      <c r="AJ1017" s="434">
        <f t="shared" si="994"/>
        <v>0</v>
      </c>
      <c r="AK1017" s="434">
        <f t="shared" si="994"/>
        <v>5353</v>
      </c>
      <c r="AL1017" s="434">
        <f t="shared" si="994"/>
        <v>0</v>
      </c>
      <c r="AM1017" s="434">
        <f t="shared" si="994"/>
        <v>0</v>
      </c>
      <c r="AN1017" s="434">
        <f t="shared" si="994"/>
        <v>0</v>
      </c>
      <c r="AO1017" s="434">
        <f t="shared" si="994"/>
        <v>0</v>
      </c>
      <c r="AP1017" s="434">
        <f t="shared" si="994"/>
        <v>0</v>
      </c>
      <c r="AQ1017" s="434">
        <f t="shared" si="994"/>
        <v>0</v>
      </c>
      <c r="AR1017" s="434">
        <f t="shared" si="994"/>
        <v>0</v>
      </c>
      <c r="AS1017" s="434">
        <f t="shared" si="994"/>
        <v>0</v>
      </c>
      <c r="AT1017" s="434">
        <f t="shared" si="994"/>
        <v>0</v>
      </c>
      <c r="AU1017" s="434">
        <f t="shared" si="994"/>
        <v>0</v>
      </c>
      <c r="AV1017" s="131">
        <f t="shared" si="985"/>
        <v>0</v>
      </c>
      <c r="AW1017" s="323"/>
      <c r="AX1017" s="323"/>
      <c r="AY1017" s="323"/>
      <c r="AZ1017" s="145">
        <f t="shared" si="967"/>
        <v>0</v>
      </c>
      <c r="BA1017" s="145">
        <f t="shared" si="936"/>
        <v>0</v>
      </c>
    </row>
    <row r="1018" spans="1:55" s="324" customFormat="1" ht="15.75">
      <c r="A1018" s="433" t="s">
        <v>20</v>
      </c>
      <c r="B1018" s="444" t="s">
        <v>1091</v>
      </c>
      <c r="C1018" s="349"/>
      <c r="D1018" s="155">
        <v>2500</v>
      </c>
      <c r="E1018" s="155">
        <v>2500</v>
      </c>
      <c r="F1018" s="1"/>
      <c r="G1018" s="1"/>
      <c r="H1018" s="155">
        <f t="shared" si="974"/>
        <v>2500</v>
      </c>
      <c r="I1018" s="338">
        <f t="shared" si="974"/>
        <v>2500</v>
      </c>
      <c r="J1018" s="221">
        <f t="shared" si="974"/>
        <v>0</v>
      </c>
      <c r="K1018" s="1"/>
      <c r="L1018" s="1"/>
      <c r="M1018" s="1"/>
      <c r="N1018" s="338">
        <f>O1018+P1018</f>
        <v>2500</v>
      </c>
      <c r="O1018" s="445">
        <v>2500</v>
      </c>
      <c r="P1018" s="422"/>
      <c r="Q1018" s="422"/>
      <c r="R1018" s="422"/>
      <c r="S1018" s="422"/>
      <c r="T1018" s="422"/>
      <c r="U1018" s="422"/>
      <c r="V1018" s="422"/>
      <c r="W1018" s="422"/>
      <c r="X1018" s="422"/>
      <c r="Y1018" s="422"/>
      <c r="Z1018" s="422"/>
      <c r="AA1018" s="422"/>
      <c r="AB1018" s="422"/>
      <c r="AC1018" s="236"/>
      <c r="AD1018" s="236"/>
      <c r="AE1018" s="236">
        <f>AC1018</f>
        <v>0</v>
      </c>
      <c r="AF1018" s="422"/>
      <c r="AG1018" s="422"/>
      <c r="AH1018" s="422"/>
      <c r="AI1018" s="358">
        <f t="shared" si="991"/>
        <v>2500</v>
      </c>
      <c r="AJ1018" s="358"/>
      <c r="AK1018" s="358">
        <f>AI1018</f>
        <v>2500</v>
      </c>
      <c r="AL1018" s="422"/>
      <c r="AM1018" s="422"/>
      <c r="AN1018" s="422"/>
      <c r="AO1018" s="422"/>
      <c r="AP1018" s="422"/>
      <c r="AQ1018" s="422"/>
      <c r="AR1018" s="422"/>
      <c r="AS1018" s="422"/>
      <c r="AT1018" s="422"/>
      <c r="AU1018" s="323"/>
      <c r="AV1018" s="131">
        <f t="shared" si="985"/>
        <v>0</v>
      </c>
      <c r="AW1018" s="323"/>
      <c r="AX1018" s="323"/>
      <c r="AY1018" s="323"/>
      <c r="AZ1018" s="145">
        <f t="shared" si="967"/>
        <v>0</v>
      </c>
      <c r="BA1018" s="145">
        <f t="shared" si="936"/>
        <v>0</v>
      </c>
    </row>
    <row r="1019" spans="1:55" s="324" customFormat="1" ht="15.75">
      <c r="A1019" s="433" t="s">
        <v>48</v>
      </c>
      <c r="B1019" s="442" t="s">
        <v>296</v>
      </c>
      <c r="C1019" s="349"/>
      <c r="D1019" s="155">
        <v>2100</v>
      </c>
      <c r="E1019" s="155">
        <v>2100</v>
      </c>
      <c r="F1019" s="1"/>
      <c r="G1019" s="1"/>
      <c r="H1019" s="155">
        <f t="shared" si="974"/>
        <v>2100</v>
      </c>
      <c r="I1019" s="338">
        <f t="shared" si="974"/>
        <v>2100</v>
      </c>
      <c r="J1019" s="221">
        <f t="shared" si="974"/>
        <v>0</v>
      </c>
      <c r="K1019" s="1"/>
      <c r="L1019" s="1"/>
      <c r="M1019" s="1"/>
      <c r="N1019" s="338">
        <f t="shared" ref="N1019:N1020" si="995">O1019+P1019</f>
        <v>2100</v>
      </c>
      <c r="O1019" s="443">
        <v>2100</v>
      </c>
      <c r="P1019" s="422"/>
      <c r="Q1019" s="422"/>
      <c r="R1019" s="422"/>
      <c r="S1019" s="422"/>
      <c r="T1019" s="422"/>
      <c r="U1019" s="422"/>
      <c r="V1019" s="422"/>
      <c r="W1019" s="422"/>
      <c r="X1019" s="422"/>
      <c r="Y1019" s="422"/>
      <c r="Z1019" s="422"/>
      <c r="AA1019" s="422"/>
      <c r="AB1019" s="422"/>
      <c r="AC1019" s="236"/>
      <c r="AD1019" s="236"/>
      <c r="AE1019" s="236">
        <f t="shared" ref="AE1019:AE1020" si="996">AC1019</f>
        <v>0</v>
      </c>
      <c r="AF1019" s="422"/>
      <c r="AG1019" s="422"/>
      <c r="AH1019" s="422"/>
      <c r="AI1019" s="358">
        <f t="shared" si="991"/>
        <v>2100</v>
      </c>
      <c r="AJ1019" s="358"/>
      <c r="AK1019" s="358">
        <f t="shared" ref="AK1019:AK1020" si="997">AI1019</f>
        <v>2100</v>
      </c>
      <c r="AL1019" s="422"/>
      <c r="AM1019" s="422"/>
      <c r="AN1019" s="422"/>
      <c r="AO1019" s="422"/>
      <c r="AP1019" s="422"/>
      <c r="AQ1019" s="422"/>
      <c r="AR1019" s="422"/>
      <c r="AS1019" s="422"/>
      <c r="AT1019" s="422"/>
      <c r="AU1019" s="323"/>
      <c r="AV1019" s="131">
        <f t="shared" si="985"/>
        <v>0</v>
      </c>
      <c r="AW1019" s="323"/>
      <c r="AX1019" s="323"/>
      <c r="AY1019" s="323"/>
      <c r="AZ1019" s="145">
        <f t="shared" si="967"/>
        <v>0</v>
      </c>
      <c r="BA1019" s="145">
        <f t="shared" si="936"/>
        <v>0</v>
      </c>
    </row>
    <row r="1020" spans="1:55" s="324" customFormat="1" ht="15.75">
      <c r="A1020" s="433" t="s">
        <v>49</v>
      </c>
      <c r="B1020" s="1" t="s">
        <v>1092</v>
      </c>
      <c r="C1020" s="349"/>
      <c r="D1020" s="155">
        <v>1000</v>
      </c>
      <c r="E1020" s="155">
        <v>753</v>
      </c>
      <c r="F1020" s="1"/>
      <c r="G1020" s="1"/>
      <c r="H1020" s="155">
        <f t="shared" si="974"/>
        <v>753</v>
      </c>
      <c r="I1020" s="338">
        <f t="shared" si="974"/>
        <v>753</v>
      </c>
      <c r="J1020" s="221">
        <f t="shared" si="974"/>
        <v>0</v>
      </c>
      <c r="K1020" s="1"/>
      <c r="L1020" s="1"/>
      <c r="M1020" s="1"/>
      <c r="N1020" s="338">
        <f t="shared" si="995"/>
        <v>753</v>
      </c>
      <c r="O1020" s="443">
        <v>753</v>
      </c>
      <c r="P1020" s="422"/>
      <c r="Q1020" s="422"/>
      <c r="R1020" s="422"/>
      <c r="S1020" s="422"/>
      <c r="T1020" s="422"/>
      <c r="U1020" s="422"/>
      <c r="V1020" s="422"/>
      <c r="W1020" s="422"/>
      <c r="X1020" s="422"/>
      <c r="Y1020" s="422"/>
      <c r="Z1020" s="422"/>
      <c r="AA1020" s="422"/>
      <c r="AB1020" s="422"/>
      <c r="AC1020" s="236"/>
      <c r="AD1020" s="236"/>
      <c r="AE1020" s="236">
        <f t="shared" si="996"/>
        <v>0</v>
      </c>
      <c r="AF1020" s="422"/>
      <c r="AG1020" s="422"/>
      <c r="AH1020" s="422"/>
      <c r="AI1020" s="358">
        <f t="shared" si="991"/>
        <v>753</v>
      </c>
      <c r="AJ1020" s="358"/>
      <c r="AK1020" s="358">
        <f t="shared" si="997"/>
        <v>753</v>
      </c>
      <c r="AL1020" s="422"/>
      <c r="AM1020" s="422"/>
      <c r="AN1020" s="422"/>
      <c r="AO1020" s="422"/>
      <c r="AP1020" s="422"/>
      <c r="AQ1020" s="422"/>
      <c r="AR1020" s="422"/>
      <c r="AS1020" s="422"/>
      <c r="AT1020" s="422"/>
      <c r="AU1020" s="323"/>
      <c r="AV1020" s="131">
        <f t="shared" si="985"/>
        <v>0</v>
      </c>
      <c r="AW1020" s="323"/>
      <c r="AX1020" s="323"/>
      <c r="AY1020" s="323"/>
      <c r="AZ1020" s="145">
        <f t="shared" si="967"/>
        <v>0</v>
      </c>
      <c r="BA1020" s="145">
        <f t="shared" si="936"/>
        <v>0</v>
      </c>
    </row>
    <row r="1021" spans="1:55" s="325" customFormat="1" ht="15.75">
      <c r="A1021" s="433" t="s">
        <v>674</v>
      </c>
      <c r="B1021" s="350" t="s">
        <v>656</v>
      </c>
      <c r="C1021" s="349"/>
      <c r="D1021" s="434">
        <f>SUM(D1022:D1024)</f>
        <v>5380</v>
      </c>
      <c r="E1021" s="434">
        <f>SUM(E1022:E1024)</f>
        <v>5380</v>
      </c>
      <c r="F1021" s="1"/>
      <c r="G1021" s="1"/>
      <c r="H1021" s="171">
        <f t="shared" si="974"/>
        <v>5380</v>
      </c>
      <c r="I1021" s="179">
        <f t="shared" si="974"/>
        <v>5380</v>
      </c>
      <c r="J1021" s="221">
        <f t="shared" si="974"/>
        <v>0</v>
      </c>
      <c r="K1021" s="434">
        <f>SUM(K1022:K1024)</f>
        <v>0</v>
      </c>
      <c r="L1021" s="434">
        <f t="shared" ref="L1021:M1021" si="998">SUM(L1022:L1024)</f>
        <v>0</v>
      </c>
      <c r="M1021" s="434">
        <f t="shared" si="998"/>
        <v>0</v>
      </c>
      <c r="N1021" s="434">
        <f>SUM(N1022:N1024)</f>
        <v>5380</v>
      </c>
      <c r="O1021" s="434">
        <f>SUM(O1022:O1024)</f>
        <v>5380</v>
      </c>
      <c r="P1021" s="434">
        <f t="shared" ref="P1021:AT1021" si="999">SUM(P1022:P1024)</f>
        <v>0</v>
      </c>
      <c r="Q1021" s="434">
        <f t="shared" si="999"/>
        <v>0</v>
      </c>
      <c r="R1021" s="434">
        <f t="shared" si="999"/>
        <v>0</v>
      </c>
      <c r="S1021" s="434">
        <f t="shared" si="999"/>
        <v>0</v>
      </c>
      <c r="T1021" s="434">
        <f t="shared" si="999"/>
        <v>0</v>
      </c>
      <c r="U1021" s="434">
        <f t="shared" si="999"/>
        <v>0</v>
      </c>
      <c r="V1021" s="434">
        <f t="shared" si="999"/>
        <v>0</v>
      </c>
      <c r="W1021" s="434">
        <f t="shared" si="999"/>
        <v>3500</v>
      </c>
      <c r="X1021" s="434">
        <f t="shared" si="999"/>
        <v>0</v>
      </c>
      <c r="Y1021" s="434">
        <f t="shared" si="999"/>
        <v>3500</v>
      </c>
      <c r="Z1021" s="434">
        <f t="shared" si="999"/>
        <v>0</v>
      </c>
      <c r="AA1021" s="434">
        <f t="shared" si="999"/>
        <v>0</v>
      </c>
      <c r="AB1021" s="434">
        <f t="shared" si="999"/>
        <v>0</v>
      </c>
      <c r="AC1021" s="434">
        <f t="shared" si="999"/>
        <v>1500</v>
      </c>
      <c r="AD1021" s="434">
        <f t="shared" si="999"/>
        <v>0</v>
      </c>
      <c r="AE1021" s="434">
        <f t="shared" si="999"/>
        <v>1500</v>
      </c>
      <c r="AF1021" s="434">
        <f t="shared" si="999"/>
        <v>0</v>
      </c>
      <c r="AG1021" s="434">
        <f t="shared" si="999"/>
        <v>0</v>
      </c>
      <c r="AH1021" s="434">
        <f t="shared" si="999"/>
        <v>0</v>
      </c>
      <c r="AI1021" s="434">
        <f t="shared" si="999"/>
        <v>380</v>
      </c>
      <c r="AJ1021" s="434">
        <f t="shared" si="999"/>
        <v>0</v>
      </c>
      <c r="AK1021" s="434">
        <f t="shared" si="999"/>
        <v>380</v>
      </c>
      <c r="AL1021" s="434">
        <f t="shared" si="999"/>
        <v>0</v>
      </c>
      <c r="AM1021" s="434">
        <f t="shared" si="999"/>
        <v>0</v>
      </c>
      <c r="AN1021" s="434">
        <f t="shared" si="999"/>
        <v>0</v>
      </c>
      <c r="AO1021" s="434">
        <f t="shared" si="999"/>
        <v>0</v>
      </c>
      <c r="AP1021" s="434">
        <f t="shared" si="999"/>
        <v>0</v>
      </c>
      <c r="AQ1021" s="434">
        <f t="shared" si="999"/>
        <v>0</v>
      </c>
      <c r="AR1021" s="434">
        <f t="shared" si="999"/>
        <v>0</v>
      </c>
      <c r="AS1021" s="434">
        <f t="shared" si="999"/>
        <v>0</v>
      </c>
      <c r="AT1021" s="434">
        <f t="shared" si="999"/>
        <v>0</v>
      </c>
      <c r="AU1021" s="323"/>
      <c r="AV1021" s="131">
        <f t="shared" si="985"/>
        <v>0</v>
      </c>
      <c r="AW1021" s="323"/>
      <c r="AX1021" s="323"/>
      <c r="AY1021" s="323"/>
      <c r="AZ1021" s="145">
        <f t="shared" si="967"/>
        <v>0</v>
      </c>
      <c r="BA1021" s="145">
        <f t="shared" si="936"/>
        <v>0</v>
      </c>
      <c r="BB1021" s="324"/>
      <c r="BC1021" s="324"/>
    </row>
    <row r="1022" spans="1:55" s="325" customFormat="1" ht="15.75">
      <c r="A1022" s="433" t="s">
        <v>20</v>
      </c>
      <c r="B1022" s="1" t="s">
        <v>1093</v>
      </c>
      <c r="C1022" s="349"/>
      <c r="D1022" s="349">
        <v>1500</v>
      </c>
      <c r="E1022" s="349">
        <v>1500</v>
      </c>
      <c r="F1022" s="1"/>
      <c r="G1022" s="1"/>
      <c r="H1022" s="155">
        <f t="shared" si="974"/>
        <v>1500</v>
      </c>
      <c r="I1022" s="180">
        <f t="shared" si="974"/>
        <v>1500</v>
      </c>
      <c r="J1022" s="221">
        <f t="shared" si="974"/>
        <v>0</v>
      </c>
      <c r="K1022" s="1"/>
      <c r="L1022" s="1"/>
      <c r="M1022" s="1"/>
      <c r="N1022" s="338">
        <f>O1022+P1022</f>
        <v>1500</v>
      </c>
      <c r="O1022" s="443">
        <v>1500</v>
      </c>
      <c r="P1022" s="422"/>
      <c r="Q1022" s="422"/>
      <c r="R1022" s="422"/>
      <c r="S1022" s="422"/>
      <c r="T1022" s="422"/>
      <c r="U1022" s="422"/>
      <c r="V1022" s="422"/>
      <c r="W1022" s="419">
        <v>1500</v>
      </c>
      <c r="X1022" s="419"/>
      <c r="Y1022" s="419">
        <f>W1022</f>
        <v>1500</v>
      </c>
      <c r="Z1022" s="422"/>
      <c r="AA1022" s="422"/>
      <c r="AB1022" s="422"/>
      <c r="AC1022" s="236"/>
      <c r="AD1022" s="236"/>
      <c r="AE1022" s="236">
        <f>AC1022</f>
        <v>0</v>
      </c>
      <c r="AF1022" s="422"/>
      <c r="AG1022" s="422"/>
      <c r="AH1022" s="422"/>
      <c r="AI1022" s="358"/>
      <c r="AJ1022" s="358"/>
      <c r="AK1022" s="358">
        <f>AI1022</f>
        <v>0</v>
      </c>
      <c r="AL1022" s="422"/>
      <c r="AM1022" s="422"/>
      <c r="AN1022" s="422"/>
      <c r="AO1022" s="422"/>
      <c r="AP1022" s="422"/>
      <c r="AQ1022" s="422"/>
      <c r="AR1022" s="422"/>
      <c r="AS1022" s="422"/>
      <c r="AT1022" s="422"/>
      <c r="AU1022" s="323"/>
      <c r="AV1022" s="131">
        <f t="shared" si="985"/>
        <v>0</v>
      </c>
      <c r="AW1022" s="323"/>
      <c r="AX1022" s="323"/>
      <c r="AY1022" s="323"/>
      <c r="AZ1022" s="145">
        <f t="shared" si="967"/>
        <v>0</v>
      </c>
      <c r="BA1022" s="145">
        <f t="shared" si="936"/>
        <v>0</v>
      </c>
      <c r="BB1022" s="324"/>
      <c r="BC1022" s="324"/>
    </row>
    <row r="1023" spans="1:55" s="325" customFormat="1" ht="15.75">
      <c r="A1023" s="433" t="s">
        <v>48</v>
      </c>
      <c r="B1023" s="1" t="s">
        <v>1094</v>
      </c>
      <c r="C1023" s="349"/>
      <c r="D1023" s="349">
        <v>3500</v>
      </c>
      <c r="E1023" s="349">
        <v>3500</v>
      </c>
      <c r="F1023" s="1"/>
      <c r="G1023" s="1"/>
      <c r="H1023" s="155">
        <f t="shared" si="974"/>
        <v>3500</v>
      </c>
      <c r="I1023" s="180">
        <f t="shared" si="974"/>
        <v>3500</v>
      </c>
      <c r="J1023" s="221">
        <f t="shared" si="974"/>
        <v>0</v>
      </c>
      <c r="K1023" s="1"/>
      <c r="L1023" s="1"/>
      <c r="M1023" s="1"/>
      <c r="N1023" s="338">
        <f t="shared" ref="N1023:N1024" si="1000">O1023+P1023</f>
        <v>3500</v>
      </c>
      <c r="O1023" s="443">
        <v>3500</v>
      </c>
      <c r="P1023" s="422"/>
      <c r="Q1023" s="422"/>
      <c r="R1023" s="422"/>
      <c r="S1023" s="422"/>
      <c r="T1023" s="422"/>
      <c r="U1023" s="422"/>
      <c r="V1023" s="422"/>
      <c r="W1023" s="419">
        <v>2000</v>
      </c>
      <c r="X1023" s="419"/>
      <c r="Y1023" s="419">
        <f t="shared" ref="Y1023:Y1024" si="1001">W1023</f>
        <v>2000</v>
      </c>
      <c r="Z1023" s="422"/>
      <c r="AA1023" s="422"/>
      <c r="AB1023" s="422"/>
      <c r="AC1023" s="236">
        <f>I1023-Q1023-W1023</f>
        <v>1500</v>
      </c>
      <c r="AD1023" s="236"/>
      <c r="AE1023" s="236">
        <f>AC1023</f>
        <v>1500</v>
      </c>
      <c r="AF1023" s="422"/>
      <c r="AG1023" s="422"/>
      <c r="AH1023" s="422"/>
      <c r="AI1023" s="358">
        <f>I1023-Q1023-W1023-AC1023</f>
        <v>0</v>
      </c>
      <c r="AJ1023" s="358"/>
      <c r="AK1023" s="358">
        <f t="shared" ref="AK1023:AK1024" si="1002">AI1023</f>
        <v>0</v>
      </c>
      <c r="AL1023" s="422"/>
      <c r="AM1023" s="422"/>
      <c r="AN1023" s="422"/>
      <c r="AO1023" s="422"/>
      <c r="AP1023" s="422"/>
      <c r="AQ1023" s="422"/>
      <c r="AR1023" s="422"/>
      <c r="AS1023" s="422"/>
      <c r="AT1023" s="422"/>
      <c r="AU1023" s="323"/>
      <c r="AV1023" s="131">
        <f t="shared" si="985"/>
        <v>0</v>
      </c>
      <c r="AW1023" s="323"/>
      <c r="AX1023" s="323"/>
      <c r="AY1023" s="323"/>
      <c r="AZ1023" s="145">
        <f t="shared" si="967"/>
        <v>0</v>
      </c>
      <c r="BA1023" s="145">
        <f t="shared" si="936"/>
        <v>0</v>
      </c>
      <c r="BB1023" s="324"/>
      <c r="BC1023" s="324"/>
    </row>
    <row r="1024" spans="1:55" s="325" customFormat="1" ht="15.75">
      <c r="A1024" s="433" t="s">
        <v>49</v>
      </c>
      <c r="B1024" s="1" t="s">
        <v>1095</v>
      </c>
      <c r="C1024" s="349"/>
      <c r="D1024" s="349">
        <v>380</v>
      </c>
      <c r="E1024" s="349">
        <v>380</v>
      </c>
      <c r="F1024" s="1"/>
      <c r="G1024" s="1"/>
      <c r="H1024" s="155">
        <f t="shared" si="974"/>
        <v>380</v>
      </c>
      <c r="I1024" s="180">
        <f t="shared" si="974"/>
        <v>380</v>
      </c>
      <c r="J1024" s="221">
        <f t="shared" si="974"/>
        <v>0</v>
      </c>
      <c r="K1024" s="1"/>
      <c r="L1024" s="1"/>
      <c r="M1024" s="1"/>
      <c r="N1024" s="338">
        <f t="shared" si="1000"/>
        <v>380</v>
      </c>
      <c r="O1024" s="443">
        <v>380</v>
      </c>
      <c r="P1024" s="422"/>
      <c r="Q1024" s="422"/>
      <c r="R1024" s="422"/>
      <c r="S1024" s="422"/>
      <c r="T1024" s="422"/>
      <c r="U1024" s="422"/>
      <c r="V1024" s="422"/>
      <c r="W1024" s="422"/>
      <c r="X1024" s="422"/>
      <c r="Y1024" s="419">
        <f t="shared" si="1001"/>
        <v>0</v>
      </c>
      <c r="Z1024" s="422"/>
      <c r="AA1024" s="422"/>
      <c r="AB1024" s="422"/>
      <c r="AC1024" s="236"/>
      <c r="AD1024" s="236"/>
      <c r="AE1024" s="236">
        <f>AC1024</f>
        <v>0</v>
      </c>
      <c r="AF1024" s="422"/>
      <c r="AG1024" s="422"/>
      <c r="AH1024" s="422"/>
      <c r="AI1024" s="358">
        <f>O1024-Q1024-W1024-AC1024</f>
        <v>380</v>
      </c>
      <c r="AJ1024" s="358"/>
      <c r="AK1024" s="358">
        <f t="shared" si="1002"/>
        <v>380</v>
      </c>
      <c r="AL1024" s="422"/>
      <c r="AM1024" s="422"/>
      <c r="AN1024" s="422"/>
      <c r="AO1024" s="422"/>
      <c r="AP1024" s="422"/>
      <c r="AQ1024" s="422"/>
      <c r="AR1024" s="422"/>
      <c r="AS1024" s="422"/>
      <c r="AT1024" s="422"/>
      <c r="AU1024" s="323"/>
      <c r="AV1024" s="131">
        <f t="shared" si="985"/>
        <v>0</v>
      </c>
      <c r="AW1024" s="323"/>
      <c r="AX1024" s="323"/>
      <c r="AY1024" s="323"/>
      <c r="AZ1024" s="145">
        <f t="shared" si="967"/>
        <v>0</v>
      </c>
      <c r="BA1024" s="145">
        <f t="shared" si="936"/>
        <v>0</v>
      </c>
      <c r="BB1024" s="324"/>
      <c r="BC1024" s="324"/>
    </row>
    <row r="1025" spans="1:55" s="343" customFormat="1" ht="15.75">
      <c r="A1025" s="411" t="s">
        <v>674</v>
      </c>
      <c r="B1025" s="350" t="s">
        <v>657</v>
      </c>
      <c r="C1025" s="340"/>
      <c r="D1025" s="434">
        <f>SUM(D1026:D1027)</f>
        <v>3000</v>
      </c>
      <c r="E1025" s="434">
        <f>SUM(E1026:E1027)</f>
        <v>3000</v>
      </c>
      <c r="F1025" s="359"/>
      <c r="G1025" s="359"/>
      <c r="H1025" s="171">
        <f t="shared" si="974"/>
        <v>3000</v>
      </c>
      <c r="I1025" s="179">
        <f t="shared" si="974"/>
        <v>3000</v>
      </c>
      <c r="J1025" s="221">
        <f t="shared" si="974"/>
        <v>0</v>
      </c>
      <c r="K1025" s="434">
        <f t="shared" ref="K1025:M1025" si="1003">SUM(K1026:K1026)</f>
        <v>0</v>
      </c>
      <c r="L1025" s="434">
        <f t="shared" si="1003"/>
        <v>0</v>
      </c>
      <c r="M1025" s="434">
        <f t="shared" si="1003"/>
        <v>0</v>
      </c>
      <c r="N1025" s="434">
        <f>SUM(N1026:N1027)</f>
        <v>3000</v>
      </c>
      <c r="O1025" s="434">
        <f>SUM(O1026:O1027)</f>
        <v>3000</v>
      </c>
      <c r="P1025" s="434">
        <f t="shared" ref="P1025:AN1025" si="1004">SUM(P1026:P1027)</f>
        <v>0</v>
      </c>
      <c r="Q1025" s="434">
        <f t="shared" si="1004"/>
        <v>0</v>
      </c>
      <c r="R1025" s="434">
        <f t="shared" si="1004"/>
        <v>0</v>
      </c>
      <c r="S1025" s="434">
        <f t="shared" si="1004"/>
        <v>0</v>
      </c>
      <c r="T1025" s="434">
        <f t="shared" si="1004"/>
        <v>0</v>
      </c>
      <c r="U1025" s="434">
        <f t="shared" si="1004"/>
        <v>0</v>
      </c>
      <c r="V1025" s="434">
        <f t="shared" si="1004"/>
        <v>0</v>
      </c>
      <c r="W1025" s="434">
        <f t="shared" si="1004"/>
        <v>0</v>
      </c>
      <c r="X1025" s="434">
        <f t="shared" si="1004"/>
        <v>0</v>
      </c>
      <c r="Y1025" s="434">
        <f t="shared" si="1004"/>
        <v>0</v>
      </c>
      <c r="Z1025" s="434">
        <f t="shared" si="1004"/>
        <v>0</v>
      </c>
      <c r="AA1025" s="434">
        <f t="shared" si="1004"/>
        <v>0</v>
      </c>
      <c r="AB1025" s="434">
        <f t="shared" si="1004"/>
        <v>0</v>
      </c>
      <c r="AC1025" s="434">
        <f t="shared" si="1004"/>
        <v>0</v>
      </c>
      <c r="AD1025" s="434">
        <f t="shared" si="1004"/>
        <v>0</v>
      </c>
      <c r="AE1025" s="434">
        <f t="shared" si="1004"/>
        <v>0</v>
      </c>
      <c r="AF1025" s="434">
        <f t="shared" si="1004"/>
        <v>0</v>
      </c>
      <c r="AG1025" s="434">
        <f t="shared" si="1004"/>
        <v>0</v>
      </c>
      <c r="AH1025" s="434">
        <f t="shared" si="1004"/>
        <v>0</v>
      </c>
      <c r="AI1025" s="434">
        <f t="shared" si="1004"/>
        <v>3000</v>
      </c>
      <c r="AJ1025" s="434">
        <f t="shared" si="1004"/>
        <v>0</v>
      </c>
      <c r="AK1025" s="434">
        <f t="shared" si="1004"/>
        <v>3000</v>
      </c>
      <c r="AL1025" s="434">
        <f t="shared" si="1004"/>
        <v>0</v>
      </c>
      <c r="AM1025" s="434">
        <f t="shared" si="1004"/>
        <v>0</v>
      </c>
      <c r="AN1025" s="434">
        <f t="shared" si="1004"/>
        <v>0</v>
      </c>
      <c r="AO1025" s="434">
        <f t="shared" ref="AO1025:AU1025" si="1005">SUM(AO1026:AO1026)</f>
        <v>0</v>
      </c>
      <c r="AP1025" s="434">
        <f t="shared" si="1005"/>
        <v>0</v>
      </c>
      <c r="AQ1025" s="434">
        <f t="shared" si="1005"/>
        <v>0</v>
      </c>
      <c r="AR1025" s="434">
        <f t="shared" si="1005"/>
        <v>0</v>
      </c>
      <c r="AS1025" s="434">
        <f t="shared" si="1005"/>
        <v>0</v>
      </c>
      <c r="AT1025" s="434">
        <f t="shared" si="1005"/>
        <v>0</v>
      </c>
      <c r="AU1025" s="434">
        <f t="shared" si="1005"/>
        <v>0</v>
      </c>
      <c r="AV1025" s="160">
        <f t="shared" si="985"/>
        <v>0</v>
      </c>
      <c r="AW1025" s="341"/>
      <c r="AX1025" s="341"/>
      <c r="AY1025" s="341"/>
      <c r="AZ1025" s="145">
        <f t="shared" si="967"/>
        <v>0</v>
      </c>
      <c r="BA1025" s="145">
        <f t="shared" si="936"/>
        <v>0</v>
      </c>
      <c r="BB1025" s="342"/>
      <c r="BC1025" s="342"/>
    </row>
    <row r="1026" spans="1:55" s="325" customFormat="1" ht="15.75">
      <c r="A1026" s="348">
        <v>1</v>
      </c>
      <c r="B1026" s="1" t="s">
        <v>1096</v>
      </c>
      <c r="C1026" s="349"/>
      <c r="D1026" s="155">
        <v>1500</v>
      </c>
      <c r="E1026" s="155">
        <v>1500</v>
      </c>
      <c r="F1026" s="1"/>
      <c r="G1026" s="1"/>
      <c r="H1026" s="155">
        <f>K1026+N1026</f>
        <v>1500</v>
      </c>
      <c r="I1026" s="180">
        <f t="shared" si="974"/>
        <v>1500</v>
      </c>
      <c r="J1026" s="221">
        <f t="shared" si="974"/>
        <v>0</v>
      </c>
      <c r="K1026" s="1"/>
      <c r="L1026" s="1"/>
      <c r="M1026" s="1"/>
      <c r="N1026" s="338">
        <f>O1026+P1026</f>
        <v>1500</v>
      </c>
      <c r="O1026" s="443">
        <v>1500</v>
      </c>
      <c r="P1026" s="422"/>
      <c r="Q1026" s="422"/>
      <c r="R1026" s="422"/>
      <c r="S1026" s="422"/>
      <c r="T1026" s="422"/>
      <c r="U1026" s="422"/>
      <c r="V1026" s="422"/>
      <c r="W1026" s="422"/>
      <c r="X1026" s="422"/>
      <c r="Y1026" s="422"/>
      <c r="Z1026" s="422"/>
      <c r="AA1026" s="422"/>
      <c r="AB1026" s="422"/>
      <c r="AC1026" s="236"/>
      <c r="AD1026" s="236"/>
      <c r="AE1026" s="236"/>
      <c r="AF1026" s="422"/>
      <c r="AG1026" s="422"/>
      <c r="AH1026" s="422"/>
      <c r="AI1026" s="358">
        <f>I1026-Q1026-W1026-AC1026</f>
        <v>1500</v>
      </c>
      <c r="AJ1026" s="358"/>
      <c r="AK1026" s="358">
        <f>AI1026</f>
        <v>1500</v>
      </c>
      <c r="AL1026" s="422"/>
      <c r="AM1026" s="422"/>
      <c r="AN1026" s="422"/>
      <c r="AO1026" s="422"/>
      <c r="AP1026" s="422"/>
      <c r="AQ1026" s="422"/>
      <c r="AR1026" s="422"/>
      <c r="AS1026" s="422"/>
      <c r="AT1026" s="422"/>
      <c r="AU1026" s="323"/>
      <c r="AV1026" s="131">
        <f t="shared" si="985"/>
        <v>0</v>
      </c>
      <c r="AW1026" s="323"/>
      <c r="AX1026" s="323"/>
      <c r="AY1026" s="323"/>
      <c r="AZ1026" s="145">
        <f t="shared" si="967"/>
        <v>0</v>
      </c>
      <c r="BA1026" s="145">
        <f t="shared" si="936"/>
        <v>0</v>
      </c>
      <c r="BB1026" s="324"/>
      <c r="BC1026" s="324"/>
    </row>
    <row r="1027" spans="1:55" s="354" customFormat="1" ht="15.75">
      <c r="A1027" s="348">
        <v>2</v>
      </c>
      <c r="B1027" s="1" t="s">
        <v>1097</v>
      </c>
      <c r="C1027" s="349"/>
      <c r="D1027" s="155">
        <v>1500</v>
      </c>
      <c r="E1027" s="155">
        <v>1500</v>
      </c>
      <c r="F1027" s="1"/>
      <c r="G1027" s="1"/>
      <c r="H1027" s="155">
        <f>K1027+N1027</f>
        <v>1500</v>
      </c>
      <c r="I1027" s="180">
        <f t="shared" si="974"/>
        <v>1500</v>
      </c>
      <c r="J1027" s="221">
        <f t="shared" si="974"/>
        <v>0</v>
      </c>
      <c r="K1027" s="1"/>
      <c r="L1027" s="1"/>
      <c r="M1027" s="1"/>
      <c r="N1027" s="338">
        <f>O1027+P1027</f>
        <v>1500</v>
      </c>
      <c r="O1027" s="443">
        <v>1500</v>
      </c>
      <c r="P1027" s="422"/>
      <c r="Q1027" s="422"/>
      <c r="R1027" s="422"/>
      <c r="S1027" s="422"/>
      <c r="T1027" s="422"/>
      <c r="U1027" s="422"/>
      <c r="V1027" s="422"/>
      <c r="W1027" s="422"/>
      <c r="X1027" s="422"/>
      <c r="Y1027" s="422"/>
      <c r="Z1027" s="422"/>
      <c r="AA1027" s="422"/>
      <c r="AB1027" s="422"/>
      <c r="AC1027" s="236"/>
      <c r="AD1027" s="236"/>
      <c r="AE1027" s="236"/>
      <c r="AF1027" s="422"/>
      <c r="AG1027" s="422"/>
      <c r="AH1027" s="422"/>
      <c r="AI1027" s="358">
        <f>I1027-Q1027-W1027-AC1027</f>
        <v>1500</v>
      </c>
      <c r="AJ1027" s="358"/>
      <c r="AK1027" s="358">
        <f>AI1027</f>
        <v>1500</v>
      </c>
      <c r="AL1027" s="422"/>
      <c r="AM1027" s="422"/>
      <c r="AN1027" s="422"/>
      <c r="AO1027" s="422"/>
      <c r="AP1027" s="422"/>
      <c r="AQ1027" s="422"/>
      <c r="AR1027" s="422"/>
      <c r="AS1027" s="422"/>
      <c r="AT1027" s="422"/>
      <c r="AU1027" s="323"/>
      <c r="AV1027" s="131"/>
      <c r="AW1027" s="323"/>
      <c r="AX1027" s="323"/>
      <c r="AY1027" s="323"/>
      <c r="AZ1027" s="145">
        <f t="shared" si="967"/>
        <v>0</v>
      </c>
      <c r="BA1027" s="145">
        <f t="shared" si="936"/>
        <v>0</v>
      </c>
      <c r="BB1027" s="324"/>
      <c r="BC1027" s="324"/>
    </row>
    <row r="1028" spans="1:55" s="343" customFormat="1" ht="15.75">
      <c r="A1028" s="411" t="s">
        <v>796</v>
      </c>
      <c r="B1028" s="359" t="s">
        <v>616</v>
      </c>
      <c r="C1028" s="340"/>
      <c r="D1028" s="340">
        <v>0</v>
      </c>
      <c r="E1028" s="340">
        <v>0</v>
      </c>
      <c r="F1028" s="359"/>
      <c r="G1028" s="359"/>
      <c r="H1028" s="155">
        <f t="shared" si="974"/>
        <v>0</v>
      </c>
      <c r="I1028" s="180">
        <f t="shared" si="974"/>
        <v>0</v>
      </c>
      <c r="J1028" s="221">
        <f t="shared" si="974"/>
        <v>0</v>
      </c>
      <c r="K1028" s="359"/>
      <c r="L1028" s="359"/>
      <c r="M1028" s="359"/>
      <c r="N1028" s="438"/>
      <c r="O1028" s="438"/>
      <c r="P1028" s="422"/>
      <c r="Q1028" s="422"/>
      <c r="R1028" s="422"/>
      <c r="S1028" s="422"/>
      <c r="T1028" s="422"/>
      <c r="U1028" s="422"/>
      <c r="V1028" s="422"/>
      <c r="W1028" s="422"/>
      <c r="X1028" s="422"/>
      <c r="Y1028" s="422"/>
      <c r="Z1028" s="422"/>
      <c r="AA1028" s="422"/>
      <c r="AB1028" s="422"/>
      <c r="AC1028" s="221"/>
      <c r="AD1028" s="221"/>
      <c r="AE1028" s="221"/>
      <c r="AF1028" s="422"/>
      <c r="AG1028" s="422"/>
      <c r="AH1028" s="422"/>
      <c r="AI1028" s="363"/>
      <c r="AJ1028" s="363"/>
      <c r="AK1028" s="363"/>
      <c r="AL1028" s="422"/>
      <c r="AM1028" s="422"/>
      <c r="AN1028" s="422"/>
      <c r="AO1028" s="422"/>
      <c r="AP1028" s="422"/>
      <c r="AQ1028" s="422"/>
      <c r="AR1028" s="422"/>
      <c r="AS1028" s="422"/>
      <c r="AT1028" s="422"/>
      <c r="AU1028" s="341"/>
      <c r="AV1028" s="131">
        <f t="shared" ref="AV1028:AV1042" si="1006">I1028-L1028-O1028</f>
        <v>0</v>
      </c>
      <c r="AW1028" s="341"/>
      <c r="AX1028" s="341"/>
      <c r="AY1028" s="341"/>
      <c r="AZ1028" s="145">
        <f t="shared" si="967"/>
        <v>0</v>
      </c>
      <c r="BA1028" s="145">
        <f t="shared" si="936"/>
        <v>0</v>
      </c>
      <c r="BB1028" s="342"/>
      <c r="BC1028" s="342"/>
    </row>
    <row r="1029" spans="1:55" s="325" customFormat="1" ht="15.75">
      <c r="A1029" s="446" t="s">
        <v>615</v>
      </c>
      <c r="B1029" s="421" t="s">
        <v>726</v>
      </c>
      <c r="C1029" s="447"/>
      <c r="D1029" s="447">
        <v>4490</v>
      </c>
      <c r="E1029" s="447">
        <v>4490</v>
      </c>
      <c r="F1029" s="421"/>
      <c r="G1029" s="421"/>
      <c r="H1029" s="171">
        <f t="shared" si="974"/>
        <v>4490</v>
      </c>
      <c r="I1029" s="179">
        <f t="shared" si="974"/>
        <v>4490</v>
      </c>
      <c r="J1029" s="221">
        <f t="shared" si="974"/>
        <v>0</v>
      </c>
      <c r="K1029" s="421"/>
      <c r="L1029" s="421"/>
      <c r="M1029" s="421"/>
      <c r="N1029" s="422">
        <v>4490</v>
      </c>
      <c r="O1029" s="422">
        <v>4490</v>
      </c>
      <c r="P1029" s="269"/>
      <c r="Q1029" s="269"/>
      <c r="R1029" s="269"/>
      <c r="S1029" s="269"/>
      <c r="T1029" s="269"/>
      <c r="U1029" s="269"/>
      <c r="V1029" s="269"/>
      <c r="W1029" s="322">
        <v>2000</v>
      </c>
      <c r="X1029" s="322"/>
      <c r="Y1029" s="322">
        <f>W1029</f>
        <v>2000</v>
      </c>
      <c r="Z1029" s="322"/>
      <c r="AA1029" s="322"/>
      <c r="AB1029" s="322"/>
      <c r="AC1029" s="221">
        <f>I1029-Q1029-W1029</f>
        <v>2490</v>
      </c>
      <c r="AD1029" s="221"/>
      <c r="AE1029" s="221">
        <f>AC1029</f>
        <v>2490</v>
      </c>
      <c r="AF1029" s="269"/>
      <c r="AG1029" s="269"/>
      <c r="AH1029" s="269"/>
      <c r="AI1029" s="358">
        <f>O1029-Q1029-W1029-AC1029</f>
        <v>0</v>
      </c>
      <c r="AJ1029" s="358"/>
      <c r="AK1029" s="358"/>
      <c r="AL1029" s="269"/>
      <c r="AM1029" s="269"/>
      <c r="AN1029" s="269"/>
      <c r="AO1029" s="269"/>
      <c r="AP1029" s="269"/>
      <c r="AQ1029" s="269"/>
      <c r="AR1029" s="269"/>
      <c r="AS1029" s="269"/>
      <c r="AT1029" s="269"/>
      <c r="AU1029" s="323"/>
      <c r="AV1029" s="131">
        <f t="shared" si="1006"/>
        <v>0</v>
      </c>
      <c r="AW1029" s="323"/>
      <c r="AX1029" s="323"/>
      <c r="AY1029" s="323"/>
      <c r="AZ1029" s="145">
        <f t="shared" si="967"/>
        <v>0</v>
      </c>
      <c r="BA1029" s="145">
        <f t="shared" si="936"/>
        <v>0</v>
      </c>
      <c r="BB1029" s="324"/>
      <c r="BC1029" s="324"/>
    </row>
    <row r="1030" spans="1:55" s="257" customFormat="1" ht="31.5">
      <c r="A1030" s="250" t="s">
        <v>22</v>
      </c>
      <c r="B1030" s="251" t="s">
        <v>727</v>
      </c>
      <c r="C1030" s="252"/>
      <c r="D1030" s="252">
        <v>0</v>
      </c>
      <c r="E1030" s="252">
        <v>0</v>
      </c>
      <c r="F1030" s="251"/>
      <c r="G1030" s="251"/>
      <c r="H1030" s="252">
        <f t="shared" si="974"/>
        <v>0</v>
      </c>
      <c r="I1030" s="254">
        <f t="shared" si="974"/>
        <v>0</v>
      </c>
      <c r="J1030" s="254">
        <f t="shared" si="974"/>
        <v>0</v>
      </c>
      <c r="K1030" s="253"/>
      <c r="L1030" s="253"/>
      <c r="M1030" s="253"/>
      <c r="N1030" s="253">
        <v>0</v>
      </c>
      <c r="O1030" s="253">
        <v>0</v>
      </c>
      <c r="P1030" s="253">
        <v>0</v>
      </c>
      <c r="Q1030" s="253"/>
      <c r="R1030" s="253"/>
      <c r="S1030" s="253"/>
      <c r="T1030" s="253"/>
      <c r="U1030" s="253"/>
      <c r="V1030" s="253"/>
      <c r="W1030" s="253"/>
      <c r="X1030" s="253"/>
      <c r="Y1030" s="253"/>
      <c r="Z1030" s="253"/>
      <c r="AA1030" s="253"/>
      <c r="AB1030" s="253"/>
      <c r="AC1030" s="253">
        <f>O1030-Q1030-W1030</f>
        <v>0</v>
      </c>
      <c r="AD1030" s="253"/>
      <c r="AE1030" s="253"/>
      <c r="AF1030" s="253"/>
      <c r="AG1030" s="253"/>
      <c r="AH1030" s="253"/>
      <c r="AI1030" s="253">
        <f>O1030-W1030-AC1030</f>
        <v>0</v>
      </c>
      <c r="AJ1030" s="253"/>
      <c r="AK1030" s="253"/>
      <c r="AL1030" s="253"/>
      <c r="AM1030" s="253"/>
      <c r="AN1030" s="253"/>
      <c r="AO1030" s="253"/>
      <c r="AP1030" s="253"/>
      <c r="AQ1030" s="253"/>
      <c r="AR1030" s="253"/>
      <c r="AS1030" s="253"/>
      <c r="AT1030" s="253"/>
      <c r="AU1030" s="255"/>
      <c r="AV1030" s="256">
        <f t="shared" si="1006"/>
        <v>0</v>
      </c>
      <c r="AW1030" s="255"/>
      <c r="AX1030" s="255"/>
      <c r="AY1030" s="255"/>
      <c r="AZ1030" s="145">
        <f t="shared" si="967"/>
        <v>0</v>
      </c>
      <c r="BA1030" s="145">
        <f t="shared" si="936"/>
        <v>0</v>
      </c>
      <c r="BB1030" s="256"/>
      <c r="BC1030" s="256"/>
    </row>
    <row r="1031" spans="1:55" s="325" customFormat="1" ht="15.75">
      <c r="A1031" s="411" t="s">
        <v>779</v>
      </c>
      <c r="B1031" s="350" t="s">
        <v>780</v>
      </c>
      <c r="C1031" s="351"/>
      <c r="D1031" s="351">
        <v>0</v>
      </c>
      <c r="E1031" s="351">
        <v>0</v>
      </c>
      <c r="F1031" s="350"/>
      <c r="G1031" s="350"/>
      <c r="H1031" s="155">
        <f t="shared" si="974"/>
        <v>0</v>
      </c>
      <c r="I1031" s="180">
        <f t="shared" si="974"/>
        <v>0</v>
      </c>
      <c r="J1031" s="221">
        <f t="shared" si="974"/>
        <v>0</v>
      </c>
      <c r="K1031" s="350"/>
      <c r="L1031" s="350"/>
      <c r="M1031" s="350"/>
      <c r="N1031" s="422">
        <v>0</v>
      </c>
      <c r="O1031" s="422">
        <v>0</v>
      </c>
      <c r="P1031" s="422"/>
      <c r="Q1031" s="422"/>
      <c r="R1031" s="422"/>
      <c r="S1031" s="422"/>
      <c r="T1031" s="422"/>
      <c r="U1031" s="422"/>
      <c r="V1031" s="422"/>
      <c r="W1031" s="422"/>
      <c r="X1031" s="422"/>
      <c r="Y1031" s="422"/>
      <c r="Z1031" s="422"/>
      <c r="AA1031" s="422"/>
      <c r="AB1031" s="422"/>
      <c r="AC1031" s="269">
        <f>O1031-Q1031-W1031</f>
        <v>0</v>
      </c>
      <c r="AD1031" s="269"/>
      <c r="AE1031" s="269"/>
      <c r="AF1031" s="422"/>
      <c r="AG1031" s="422"/>
      <c r="AH1031" s="422"/>
      <c r="AI1031" s="269">
        <f>O1031-W1031-AC1031</f>
        <v>0</v>
      </c>
      <c r="AJ1031" s="269"/>
      <c r="AK1031" s="269"/>
      <c r="AL1031" s="422"/>
      <c r="AM1031" s="422"/>
      <c r="AN1031" s="422"/>
      <c r="AO1031" s="422"/>
      <c r="AP1031" s="422"/>
      <c r="AQ1031" s="422"/>
      <c r="AR1031" s="422"/>
      <c r="AS1031" s="422"/>
      <c r="AT1031" s="422"/>
      <c r="AU1031" s="323"/>
      <c r="AV1031" s="131">
        <f t="shared" si="1006"/>
        <v>0</v>
      </c>
      <c r="AW1031" s="323"/>
      <c r="AX1031" s="323"/>
      <c r="AY1031" s="323"/>
      <c r="AZ1031" s="145">
        <f t="shared" si="967"/>
        <v>0</v>
      </c>
      <c r="BA1031" s="145">
        <f t="shared" si="936"/>
        <v>0</v>
      </c>
      <c r="BB1031" s="324"/>
      <c r="BC1031" s="324"/>
    </row>
    <row r="1032" spans="1:55" s="325" customFormat="1" ht="31.5">
      <c r="A1032" s="411" t="s">
        <v>781</v>
      </c>
      <c r="B1032" s="350" t="s">
        <v>928</v>
      </c>
      <c r="C1032" s="351"/>
      <c r="D1032" s="351">
        <v>0</v>
      </c>
      <c r="E1032" s="351">
        <v>0</v>
      </c>
      <c r="F1032" s="350"/>
      <c r="G1032" s="350"/>
      <c r="H1032" s="155">
        <f t="shared" si="974"/>
        <v>0</v>
      </c>
      <c r="I1032" s="180">
        <f t="shared" si="974"/>
        <v>0</v>
      </c>
      <c r="J1032" s="221">
        <f t="shared" si="974"/>
        <v>0</v>
      </c>
      <c r="K1032" s="350"/>
      <c r="L1032" s="350"/>
      <c r="M1032" s="350"/>
      <c r="N1032" s="422">
        <v>0</v>
      </c>
      <c r="O1032" s="422"/>
      <c r="P1032" s="422"/>
      <c r="Q1032" s="422"/>
      <c r="R1032" s="422"/>
      <c r="S1032" s="422"/>
      <c r="T1032" s="422"/>
      <c r="U1032" s="422"/>
      <c r="V1032" s="422"/>
      <c r="W1032" s="422"/>
      <c r="X1032" s="422"/>
      <c r="Y1032" s="422"/>
      <c r="Z1032" s="422"/>
      <c r="AA1032" s="422"/>
      <c r="AB1032" s="422"/>
      <c r="AC1032" s="269">
        <f>O1032-Q1032-W1032</f>
        <v>0</v>
      </c>
      <c r="AD1032" s="269"/>
      <c r="AE1032" s="269"/>
      <c r="AF1032" s="422"/>
      <c r="AG1032" s="422"/>
      <c r="AH1032" s="422"/>
      <c r="AI1032" s="269">
        <f>O1032-W1032-AC1032</f>
        <v>0</v>
      </c>
      <c r="AJ1032" s="269"/>
      <c r="AK1032" s="269"/>
      <c r="AL1032" s="422"/>
      <c r="AM1032" s="422"/>
      <c r="AN1032" s="422"/>
      <c r="AO1032" s="422"/>
      <c r="AP1032" s="422"/>
      <c r="AQ1032" s="422"/>
      <c r="AR1032" s="422"/>
      <c r="AS1032" s="422"/>
      <c r="AT1032" s="422"/>
      <c r="AU1032" s="323"/>
      <c r="AV1032" s="131">
        <f t="shared" si="1006"/>
        <v>0</v>
      </c>
      <c r="AW1032" s="323"/>
      <c r="AX1032" s="323"/>
      <c r="AY1032" s="323"/>
      <c r="AZ1032" s="145">
        <f t="shared" si="967"/>
        <v>0</v>
      </c>
      <c r="BA1032" s="145">
        <f t="shared" si="936"/>
        <v>0</v>
      </c>
      <c r="BB1032" s="324"/>
      <c r="BC1032" s="324"/>
    </row>
    <row r="1033" spans="1:55" s="257" customFormat="1" ht="63">
      <c r="A1033" s="250" t="s">
        <v>39</v>
      </c>
      <c r="B1033" s="251" t="s">
        <v>679</v>
      </c>
      <c r="C1033" s="252"/>
      <c r="D1033" s="253">
        <f>D1034+D1097+D1098+D1099</f>
        <v>169995</v>
      </c>
      <c r="E1033" s="253">
        <f>E1034+E1097+E1098+E1099</f>
        <v>161728</v>
      </c>
      <c r="F1033" s="251"/>
      <c r="G1033" s="251"/>
      <c r="H1033" s="252">
        <f t="shared" si="974"/>
        <v>161728</v>
      </c>
      <c r="I1033" s="254">
        <f t="shared" si="974"/>
        <v>161728</v>
      </c>
      <c r="J1033" s="254">
        <f t="shared" si="974"/>
        <v>0</v>
      </c>
      <c r="K1033" s="253">
        <f t="shared" ref="K1033:AT1033" si="1007">K1034+K1097+K1098+K1099</f>
        <v>14500</v>
      </c>
      <c r="L1033" s="253">
        <f t="shared" si="1007"/>
        <v>14500</v>
      </c>
      <c r="M1033" s="253">
        <f t="shared" si="1007"/>
        <v>0</v>
      </c>
      <c r="N1033" s="253">
        <f t="shared" si="1007"/>
        <v>147228</v>
      </c>
      <c r="O1033" s="253">
        <f t="shared" si="1007"/>
        <v>147228</v>
      </c>
      <c r="P1033" s="253">
        <f t="shared" si="1007"/>
        <v>0</v>
      </c>
      <c r="Q1033" s="253">
        <f t="shared" si="1007"/>
        <v>10150</v>
      </c>
      <c r="R1033" s="253">
        <f t="shared" si="1007"/>
        <v>10150</v>
      </c>
      <c r="S1033" s="253">
        <f t="shared" si="1007"/>
        <v>0</v>
      </c>
      <c r="T1033" s="253">
        <f t="shared" si="1007"/>
        <v>0</v>
      </c>
      <c r="U1033" s="253">
        <f t="shared" si="1007"/>
        <v>0</v>
      </c>
      <c r="V1033" s="253">
        <f t="shared" si="1007"/>
        <v>0</v>
      </c>
      <c r="W1033" s="253">
        <f t="shared" si="1007"/>
        <v>37450</v>
      </c>
      <c r="X1033" s="253">
        <f t="shared" si="1007"/>
        <v>4350</v>
      </c>
      <c r="Y1033" s="253">
        <f t="shared" si="1007"/>
        <v>33100</v>
      </c>
      <c r="Z1033" s="253">
        <f t="shared" si="1007"/>
        <v>0</v>
      </c>
      <c r="AA1033" s="253">
        <f t="shared" si="1007"/>
        <v>0</v>
      </c>
      <c r="AB1033" s="253">
        <f t="shared" si="1007"/>
        <v>0</v>
      </c>
      <c r="AC1033" s="253">
        <f t="shared" si="1007"/>
        <v>55128</v>
      </c>
      <c r="AD1033" s="253">
        <f t="shared" si="1007"/>
        <v>0</v>
      </c>
      <c r="AE1033" s="253">
        <f t="shared" si="1007"/>
        <v>55128</v>
      </c>
      <c r="AF1033" s="253">
        <f t="shared" si="1007"/>
        <v>0</v>
      </c>
      <c r="AG1033" s="253">
        <f t="shared" si="1007"/>
        <v>0</v>
      </c>
      <c r="AH1033" s="253">
        <f t="shared" si="1007"/>
        <v>0</v>
      </c>
      <c r="AI1033" s="253">
        <f t="shared" si="1007"/>
        <v>59000</v>
      </c>
      <c r="AJ1033" s="253">
        <f t="shared" si="1007"/>
        <v>0</v>
      </c>
      <c r="AK1033" s="253">
        <f t="shared" si="1007"/>
        <v>59000</v>
      </c>
      <c r="AL1033" s="253">
        <f t="shared" si="1007"/>
        <v>0</v>
      </c>
      <c r="AM1033" s="253">
        <f t="shared" si="1007"/>
        <v>0</v>
      </c>
      <c r="AN1033" s="253">
        <f t="shared" si="1007"/>
        <v>0</v>
      </c>
      <c r="AO1033" s="253">
        <f t="shared" si="1007"/>
        <v>0</v>
      </c>
      <c r="AP1033" s="253">
        <f t="shared" si="1007"/>
        <v>0</v>
      </c>
      <c r="AQ1033" s="253">
        <f t="shared" si="1007"/>
        <v>0</v>
      </c>
      <c r="AR1033" s="253">
        <f t="shared" si="1007"/>
        <v>0</v>
      </c>
      <c r="AS1033" s="253">
        <f t="shared" si="1007"/>
        <v>0</v>
      </c>
      <c r="AT1033" s="253">
        <f t="shared" si="1007"/>
        <v>0</v>
      </c>
      <c r="AU1033" s="255"/>
      <c r="AV1033" s="256">
        <f t="shared" si="1006"/>
        <v>0</v>
      </c>
      <c r="AW1033" s="255">
        <v>169727</v>
      </c>
      <c r="AX1033" s="255"/>
      <c r="AY1033" s="255"/>
      <c r="AZ1033" s="145">
        <f t="shared" si="967"/>
        <v>0</v>
      </c>
      <c r="BA1033" s="145">
        <v>169727</v>
      </c>
      <c r="BB1033" s="256">
        <v>161460</v>
      </c>
      <c r="BC1033" s="256"/>
    </row>
    <row r="1034" spans="1:55" s="325" customFormat="1" ht="15.75">
      <c r="A1034" s="411" t="s">
        <v>728</v>
      </c>
      <c r="B1034" s="350" t="s">
        <v>729</v>
      </c>
      <c r="C1034" s="351"/>
      <c r="D1034" s="422">
        <f>D1035+D1094</f>
        <v>156895</v>
      </c>
      <c r="E1034" s="422">
        <f>E1035+E1094</f>
        <v>148628</v>
      </c>
      <c r="F1034" s="422">
        <f>F1035+F1094</f>
        <v>0</v>
      </c>
      <c r="G1034" s="422">
        <f>G1035+G1094</f>
        <v>0</v>
      </c>
      <c r="H1034" s="171">
        <f t="shared" si="974"/>
        <v>148628</v>
      </c>
      <c r="I1034" s="179">
        <f t="shared" si="974"/>
        <v>148628</v>
      </c>
      <c r="J1034" s="221">
        <f t="shared" si="974"/>
        <v>0</v>
      </c>
      <c r="K1034" s="422">
        <f t="shared" ref="K1034:AT1034" si="1008">K1035+K1094</f>
        <v>14500</v>
      </c>
      <c r="L1034" s="422">
        <f t="shared" si="1008"/>
        <v>14500</v>
      </c>
      <c r="M1034" s="422">
        <f t="shared" si="1008"/>
        <v>0</v>
      </c>
      <c r="N1034" s="422">
        <f t="shared" si="1008"/>
        <v>134128</v>
      </c>
      <c r="O1034" s="422">
        <f t="shared" si="1008"/>
        <v>134128</v>
      </c>
      <c r="P1034" s="422">
        <f t="shared" si="1008"/>
        <v>0</v>
      </c>
      <c r="Q1034" s="422">
        <f t="shared" si="1008"/>
        <v>10150</v>
      </c>
      <c r="R1034" s="422">
        <f t="shared" si="1008"/>
        <v>10150</v>
      </c>
      <c r="S1034" s="422">
        <f t="shared" si="1008"/>
        <v>0</v>
      </c>
      <c r="T1034" s="422">
        <f t="shared" si="1008"/>
        <v>0</v>
      </c>
      <c r="U1034" s="422">
        <f t="shared" si="1008"/>
        <v>0</v>
      </c>
      <c r="V1034" s="422">
        <f t="shared" si="1008"/>
        <v>0</v>
      </c>
      <c r="W1034" s="422">
        <f t="shared" si="1008"/>
        <v>37450</v>
      </c>
      <c r="X1034" s="422">
        <f t="shared" si="1008"/>
        <v>4350</v>
      </c>
      <c r="Y1034" s="422">
        <f t="shared" si="1008"/>
        <v>33100</v>
      </c>
      <c r="Z1034" s="422">
        <f t="shared" si="1008"/>
        <v>0</v>
      </c>
      <c r="AA1034" s="422">
        <f t="shared" si="1008"/>
        <v>0</v>
      </c>
      <c r="AB1034" s="422">
        <f t="shared" si="1008"/>
        <v>0</v>
      </c>
      <c r="AC1034" s="422">
        <f t="shared" si="1008"/>
        <v>55128</v>
      </c>
      <c r="AD1034" s="422">
        <f t="shared" si="1008"/>
        <v>0</v>
      </c>
      <c r="AE1034" s="422">
        <f t="shared" si="1008"/>
        <v>55128</v>
      </c>
      <c r="AF1034" s="422">
        <f t="shared" si="1008"/>
        <v>0</v>
      </c>
      <c r="AG1034" s="422">
        <f t="shared" si="1008"/>
        <v>0</v>
      </c>
      <c r="AH1034" s="422">
        <f t="shared" si="1008"/>
        <v>0</v>
      </c>
      <c r="AI1034" s="422">
        <f t="shared" si="1008"/>
        <v>45900</v>
      </c>
      <c r="AJ1034" s="422">
        <f t="shared" si="1008"/>
        <v>0</v>
      </c>
      <c r="AK1034" s="422">
        <f t="shared" si="1008"/>
        <v>45900</v>
      </c>
      <c r="AL1034" s="422">
        <f t="shared" si="1008"/>
        <v>0</v>
      </c>
      <c r="AM1034" s="422">
        <f t="shared" si="1008"/>
        <v>0</v>
      </c>
      <c r="AN1034" s="422">
        <f t="shared" si="1008"/>
        <v>0</v>
      </c>
      <c r="AO1034" s="422">
        <f t="shared" si="1008"/>
        <v>0</v>
      </c>
      <c r="AP1034" s="422">
        <f t="shared" si="1008"/>
        <v>0</v>
      </c>
      <c r="AQ1034" s="422">
        <f t="shared" si="1008"/>
        <v>0</v>
      </c>
      <c r="AR1034" s="422">
        <f t="shared" si="1008"/>
        <v>0</v>
      </c>
      <c r="AS1034" s="422">
        <f t="shared" si="1008"/>
        <v>0</v>
      </c>
      <c r="AT1034" s="422">
        <f t="shared" si="1008"/>
        <v>0</v>
      </c>
      <c r="AU1034" s="323"/>
      <c r="AV1034" s="131">
        <f t="shared" si="1006"/>
        <v>0</v>
      </c>
      <c r="AW1034" s="323">
        <f>O1033-AW1033</f>
        <v>-22499</v>
      </c>
      <c r="AX1034" s="323"/>
      <c r="AY1034" s="323"/>
      <c r="AZ1034" s="145">
        <f t="shared" si="967"/>
        <v>0</v>
      </c>
      <c r="BA1034" s="145">
        <v>161728</v>
      </c>
      <c r="BB1034" s="324">
        <f>BB1033-BA1034</f>
        <v>-268</v>
      </c>
      <c r="BC1034" s="324"/>
    </row>
    <row r="1035" spans="1:55" s="325" customFormat="1" ht="15.75">
      <c r="A1035" s="411" t="s">
        <v>612</v>
      </c>
      <c r="B1035" s="350" t="s">
        <v>730</v>
      </c>
      <c r="C1035" s="351"/>
      <c r="D1035" s="422">
        <f>D1036+D1072</f>
        <v>156895</v>
      </c>
      <c r="E1035" s="422">
        <f>E1036+E1072</f>
        <v>148628</v>
      </c>
      <c r="F1035" s="350"/>
      <c r="G1035" s="350"/>
      <c r="H1035" s="171">
        <f t="shared" si="974"/>
        <v>148628</v>
      </c>
      <c r="I1035" s="179">
        <f t="shared" si="974"/>
        <v>148628</v>
      </c>
      <c r="J1035" s="221">
        <f t="shared" si="974"/>
        <v>0</v>
      </c>
      <c r="K1035" s="422">
        <f t="shared" ref="K1035:AT1035" si="1009">K1036+K1072</f>
        <v>14500</v>
      </c>
      <c r="L1035" s="422">
        <f t="shared" si="1009"/>
        <v>14500</v>
      </c>
      <c r="M1035" s="422">
        <f t="shared" si="1009"/>
        <v>0</v>
      </c>
      <c r="N1035" s="422">
        <f t="shared" si="1009"/>
        <v>134128</v>
      </c>
      <c r="O1035" s="422">
        <f t="shared" si="1009"/>
        <v>134128</v>
      </c>
      <c r="P1035" s="422">
        <f t="shared" si="1009"/>
        <v>0</v>
      </c>
      <c r="Q1035" s="422">
        <f t="shared" si="1009"/>
        <v>10150</v>
      </c>
      <c r="R1035" s="422">
        <f t="shared" si="1009"/>
        <v>10150</v>
      </c>
      <c r="S1035" s="422">
        <f t="shared" si="1009"/>
        <v>0</v>
      </c>
      <c r="T1035" s="422">
        <f t="shared" si="1009"/>
        <v>0</v>
      </c>
      <c r="U1035" s="422">
        <f t="shared" si="1009"/>
        <v>0</v>
      </c>
      <c r="V1035" s="422">
        <f t="shared" si="1009"/>
        <v>0</v>
      </c>
      <c r="W1035" s="422">
        <f t="shared" si="1009"/>
        <v>37450</v>
      </c>
      <c r="X1035" s="422">
        <f t="shared" si="1009"/>
        <v>4350</v>
      </c>
      <c r="Y1035" s="422">
        <f t="shared" si="1009"/>
        <v>33100</v>
      </c>
      <c r="Z1035" s="422">
        <f t="shared" si="1009"/>
        <v>0</v>
      </c>
      <c r="AA1035" s="422">
        <f t="shared" si="1009"/>
        <v>0</v>
      </c>
      <c r="AB1035" s="422">
        <f t="shared" si="1009"/>
        <v>0</v>
      </c>
      <c r="AC1035" s="422">
        <f t="shared" si="1009"/>
        <v>55128</v>
      </c>
      <c r="AD1035" s="422">
        <f t="shared" si="1009"/>
        <v>0</v>
      </c>
      <c r="AE1035" s="422">
        <f t="shared" si="1009"/>
        <v>55128</v>
      </c>
      <c r="AF1035" s="422">
        <f t="shared" si="1009"/>
        <v>0</v>
      </c>
      <c r="AG1035" s="422">
        <f t="shared" si="1009"/>
        <v>0</v>
      </c>
      <c r="AH1035" s="422">
        <f t="shared" si="1009"/>
        <v>0</v>
      </c>
      <c r="AI1035" s="422">
        <f t="shared" si="1009"/>
        <v>45900</v>
      </c>
      <c r="AJ1035" s="422">
        <f t="shared" si="1009"/>
        <v>0</v>
      </c>
      <c r="AK1035" s="422">
        <f t="shared" si="1009"/>
        <v>45900</v>
      </c>
      <c r="AL1035" s="422">
        <f t="shared" si="1009"/>
        <v>0</v>
      </c>
      <c r="AM1035" s="422">
        <f t="shared" si="1009"/>
        <v>0</v>
      </c>
      <c r="AN1035" s="422">
        <f t="shared" si="1009"/>
        <v>0</v>
      </c>
      <c r="AO1035" s="422">
        <f t="shared" si="1009"/>
        <v>0</v>
      </c>
      <c r="AP1035" s="422">
        <f t="shared" si="1009"/>
        <v>0</v>
      </c>
      <c r="AQ1035" s="422">
        <f t="shared" si="1009"/>
        <v>0</v>
      </c>
      <c r="AR1035" s="422">
        <f t="shared" si="1009"/>
        <v>0</v>
      </c>
      <c r="AS1035" s="422">
        <f t="shared" si="1009"/>
        <v>0</v>
      </c>
      <c r="AT1035" s="422">
        <f t="shared" si="1009"/>
        <v>0</v>
      </c>
      <c r="AU1035" s="448"/>
      <c r="AV1035" s="131">
        <f t="shared" si="1006"/>
        <v>0</v>
      </c>
      <c r="AW1035" s="448"/>
      <c r="AX1035" s="448"/>
      <c r="AY1035" s="448"/>
      <c r="AZ1035" s="145">
        <f t="shared" si="967"/>
        <v>0</v>
      </c>
      <c r="BA1035" s="145">
        <f>BA1033-BA1034</f>
        <v>7999</v>
      </c>
      <c r="BB1035" s="324"/>
      <c r="BC1035" s="324"/>
    </row>
    <row r="1036" spans="1:55" s="325" customFormat="1" ht="31.5">
      <c r="A1036" s="411" t="s">
        <v>864</v>
      </c>
      <c r="B1036" s="436" t="s">
        <v>717</v>
      </c>
      <c r="C1036" s="351"/>
      <c r="D1036" s="422">
        <f>D1037+D1046+D1050+D1062+D1065</f>
        <v>88795</v>
      </c>
      <c r="E1036" s="422">
        <f>E1037+E1046+E1050+E1062+E1065</f>
        <v>83528</v>
      </c>
      <c r="F1036" s="350"/>
      <c r="G1036" s="350"/>
      <c r="H1036" s="171">
        <f t="shared" si="974"/>
        <v>83528</v>
      </c>
      <c r="I1036" s="179">
        <f t="shared" si="974"/>
        <v>83528</v>
      </c>
      <c r="J1036" s="221">
        <f t="shared" si="974"/>
        <v>0</v>
      </c>
      <c r="K1036" s="422">
        <f t="shared" ref="K1036:AT1036" si="1010">K1037+K1046+K1050+K1062+K1065</f>
        <v>0</v>
      </c>
      <c r="L1036" s="422">
        <f t="shared" si="1010"/>
        <v>0</v>
      </c>
      <c r="M1036" s="422">
        <f t="shared" si="1010"/>
        <v>0</v>
      </c>
      <c r="N1036" s="422">
        <f t="shared" si="1010"/>
        <v>83528</v>
      </c>
      <c r="O1036" s="422">
        <f t="shared" si="1010"/>
        <v>83528</v>
      </c>
      <c r="P1036" s="422">
        <f t="shared" si="1010"/>
        <v>0</v>
      </c>
      <c r="Q1036" s="422">
        <f t="shared" si="1010"/>
        <v>0</v>
      </c>
      <c r="R1036" s="422">
        <f t="shared" si="1010"/>
        <v>0</v>
      </c>
      <c r="S1036" s="422">
        <f t="shared" si="1010"/>
        <v>0</v>
      </c>
      <c r="T1036" s="422">
        <f t="shared" si="1010"/>
        <v>0</v>
      </c>
      <c r="U1036" s="422">
        <f t="shared" si="1010"/>
        <v>0</v>
      </c>
      <c r="V1036" s="422">
        <f t="shared" si="1010"/>
        <v>0</v>
      </c>
      <c r="W1036" s="422">
        <f t="shared" si="1010"/>
        <v>19500</v>
      </c>
      <c r="X1036" s="422">
        <f t="shared" si="1010"/>
        <v>0</v>
      </c>
      <c r="Y1036" s="422">
        <f t="shared" si="1010"/>
        <v>19500</v>
      </c>
      <c r="Z1036" s="422">
        <f t="shared" si="1010"/>
        <v>0</v>
      </c>
      <c r="AA1036" s="422">
        <f t="shared" si="1010"/>
        <v>0</v>
      </c>
      <c r="AB1036" s="422">
        <f t="shared" si="1010"/>
        <v>0</v>
      </c>
      <c r="AC1036" s="422">
        <f t="shared" si="1010"/>
        <v>39728</v>
      </c>
      <c r="AD1036" s="422">
        <f t="shared" si="1010"/>
        <v>0</v>
      </c>
      <c r="AE1036" s="422">
        <f t="shared" si="1010"/>
        <v>39728</v>
      </c>
      <c r="AF1036" s="422">
        <f t="shared" si="1010"/>
        <v>0</v>
      </c>
      <c r="AG1036" s="422">
        <f t="shared" si="1010"/>
        <v>0</v>
      </c>
      <c r="AH1036" s="422">
        <f t="shared" si="1010"/>
        <v>0</v>
      </c>
      <c r="AI1036" s="422">
        <f t="shared" si="1010"/>
        <v>24300</v>
      </c>
      <c r="AJ1036" s="422">
        <f t="shared" si="1010"/>
        <v>0</v>
      </c>
      <c r="AK1036" s="422">
        <f t="shared" si="1010"/>
        <v>24300</v>
      </c>
      <c r="AL1036" s="422">
        <f t="shared" si="1010"/>
        <v>0</v>
      </c>
      <c r="AM1036" s="422">
        <f t="shared" si="1010"/>
        <v>0</v>
      </c>
      <c r="AN1036" s="422">
        <f t="shared" si="1010"/>
        <v>0</v>
      </c>
      <c r="AO1036" s="422">
        <f t="shared" si="1010"/>
        <v>0</v>
      </c>
      <c r="AP1036" s="422">
        <f t="shared" si="1010"/>
        <v>0</v>
      </c>
      <c r="AQ1036" s="422">
        <f t="shared" si="1010"/>
        <v>0</v>
      </c>
      <c r="AR1036" s="422">
        <f t="shared" si="1010"/>
        <v>0</v>
      </c>
      <c r="AS1036" s="422">
        <f t="shared" si="1010"/>
        <v>0</v>
      </c>
      <c r="AT1036" s="422">
        <f t="shared" si="1010"/>
        <v>0</v>
      </c>
      <c r="AU1036" s="448"/>
      <c r="AV1036" s="131">
        <f t="shared" si="1006"/>
        <v>0</v>
      </c>
      <c r="AW1036" s="448"/>
      <c r="AX1036" s="448"/>
      <c r="AY1036" s="448"/>
      <c r="AZ1036" s="145">
        <f t="shared" si="967"/>
        <v>0</v>
      </c>
      <c r="BA1036" s="145">
        <f t="shared" ref="BA1036:BA1099" si="1011">L1036-R1036-X1036-AD1036-AJ1036</f>
        <v>0</v>
      </c>
      <c r="BB1036" s="324"/>
      <c r="BC1036" s="324"/>
    </row>
    <row r="1037" spans="1:55" s="325" customFormat="1" ht="15.75">
      <c r="A1037" s="449" t="s">
        <v>674</v>
      </c>
      <c r="B1037" s="450" t="s">
        <v>653</v>
      </c>
      <c r="C1037" s="351"/>
      <c r="D1037" s="451">
        <f>SUM(D1038:D1045)</f>
        <v>36228</v>
      </c>
      <c r="E1037" s="451">
        <f>SUM(E1038:E1045)</f>
        <v>36228</v>
      </c>
      <c r="F1037" s="350"/>
      <c r="G1037" s="350"/>
      <c r="H1037" s="171">
        <f t="shared" si="974"/>
        <v>36228</v>
      </c>
      <c r="I1037" s="179">
        <f t="shared" si="974"/>
        <v>36228</v>
      </c>
      <c r="J1037" s="221">
        <f t="shared" si="974"/>
        <v>0</v>
      </c>
      <c r="K1037" s="451">
        <f>SUM(K1038:K1045)</f>
        <v>0</v>
      </c>
      <c r="L1037" s="451">
        <f>SUM(L1038:L1045)</f>
        <v>0</v>
      </c>
      <c r="M1037" s="451">
        <f t="shared" ref="M1037" si="1012">SUM(M1038:M1042)</f>
        <v>0</v>
      </c>
      <c r="N1037" s="451">
        <f>SUM(N1038:N1045)</f>
        <v>36228</v>
      </c>
      <c r="O1037" s="451">
        <f>SUM(O1038:O1045)</f>
        <v>36228</v>
      </c>
      <c r="P1037" s="451">
        <f t="shared" ref="P1037:AN1037" si="1013">SUM(P1038:P1045)</f>
        <v>0</v>
      </c>
      <c r="Q1037" s="451">
        <f t="shared" si="1013"/>
        <v>0</v>
      </c>
      <c r="R1037" s="451">
        <f t="shared" si="1013"/>
        <v>0</v>
      </c>
      <c r="S1037" s="451">
        <f t="shared" si="1013"/>
        <v>0</v>
      </c>
      <c r="T1037" s="451">
        <f t="shared" si="1013"/>
        <v>0</v>
      </c>
      <c r="U1037" s="451">
        <f t="shared" si="1013"/>
        <v>0</v>
      </c>
      <c r="V1037" s="451">
        <f t="shared" si="1013"/>
        <v>0</v>
      </c>
      <c r="W1037" s="451">
        <f t="shared" si="1013"/>
        <v>6500</v>
      </c>
      <c r="X1037" s="451">
        <f t="shared" si="1013"/>
        <v>0</v>
      </c>
      <c r="Y1037" s="451">
        <f t="shared" si="1013"/>
        <v>6500</v>
      </c>
      <c r="Z1037" s="451">
        <f t="shared" si="1013"/>
        <v>0</v>
      </c>
      <c r="AA1037" s="451">
        <f t="shared" si="1013"/>
        <v>0</v>
      </c>
      <c r="AB1037" s="451">
        <f t="shared" si="1013"/>
        <v>0</v>
      </c>
      <c r="AC1037" s="451">
        <f t="shared" si="1013"/>
        <v>18428</v>
      </c>
      <c r="AD1037" s="451">
        <f t="shared" si="1013"/>
        <v>0</v>
      </c>
      <c r="AE1037" s="451">
        <f t="shared" si="1013"/>
        <v>18428</v>
      </c>
      <c r="AF1037" s="451">
        <f t="shared" si="1013"/>
        <v>0</v>
      </c>
      <c r="AG1037" s="451">
        <f t="shared" si="1013"/>
        <v>0</v>
      </c>
      <c r="AH1037" s="451">
        <f t="shared" si="1013"/>
        <v>0</v>
      </c>
      <c r="AI1037" s="451">
        <f t="shared" si="1013"/>
        <v>11300</v>
      </c>
      <c r="AJ1037" s="451">
        <f t="shared" si="1013"/>
        <v>0</v>
      </c>
      <c r="AK1037" s="451">
        <f t="shared" si="1013"/>
        <v>11300</v>
      </c>
      <c r="AL1037" s="451">
        <f t="shared" si="1013"/>
        <v>0</v>
      </c>
      <c r="AM1037" s="451">
        <f t="shared" si="1013"/>
        <v>0</v>
      </c>
      <c r="AN1037" s="451">
        <f t="shared" si="1013"/>
        <v>0</v>
      </c>
      <c r="AO1037" s="451">
        <f t="shared" ref="AO1037:AU1037" si="1014">SUM(AO1038:AO1042)</f>
        <v>0</v>
      </c>
      <c r="AP1037" s="451">
        <f t="shared" si="1014"/>
        <v>0</v>
      </c>
      <c r="AQ1037" s="451">
        <f t="shared" si="1014"/>
        <v>0</v>
      </c>
      <c r="AR1037" s="451">
        <f t="shared" si="1014"/>
        <v>0</v>
      </c>
      <c r="AS1037" s="451">
        <f t="shared" si="1014"/>
        <v>0</v>
      </c>
      <c r="AT1037" s="451">
        <f t="shared" si="1014"/>
        <v>0</v>
      </c>
      <c r="AU1037" s="451">
        <f t="shared" si="1014"/>
        <v>0</v>
      </c>
      <c r="AV1037" s="131">
        <f t="shared" si="1006"/>
        <v>0</v>
      </c>
      <c r="AW1037" s="448"/>
      <c r="AX1037" s="448"/>
      <c r="AY1037" s="448"/>
      <c r="AZ1037" s="145">
        <f t="shared" si="967"/>
        <v>0</v>
      </c>
      <c r="BA1037" s="145">
        <f t="shared" si="1011"/>
        <v>0</v>
      </c>
      <c r="BB1037" s="324"/>
      <c r="BC1037" s="324"/>
    </row>
    <row r="1038" spans="1:55" s="325" customFormat="1" ht="15.75">
      <c r="A1038" s="452">
        <v>1</v>
      </c>
      <c r="B1038" s="1" t="s">
        <v>1098</v>
      </c>
      <c r="C1038" s="351"/>
      <c r="D1038" s="352">
        <v>5828</v>
      </c>
      <c r="E1038" s="352">
        <v>5828</v>
      </c>
      <c r="F1038" s="350"/>
      <c r="G1038" s="350"/>
      <c r="H1038" s="155">
        <f t="shared" si="974"/>
        <v>5828</v>
      </c>
      <c r="I1038" s="180">
        <f t="shared" si="974"/>
        <v>5828</v>
      </c>
      <c r="J1038" s="221">
        <f t="shared" si="974"/>
        <v>0</v>
      </c>
      <c r="K1038" s="350"/>
      <c r="L1038" s="350"/>
      <c r="M1038" s="350"/>
      <c r="N1038" s="338">
        <f>O1038+P1038</f>
        <v>5828</v>
      </c>
      <c r="O1038" s="445">
        <f>5560+268</f>
        <v>5828</v>
      </c>
      <c r="P1038" s="422"/>
      <c r="Q1038" s="422"/>
      <c r="R1038" s="422"/>
      <c r="S1038" s="422"/>
      <c r="T1038" s="422"/>
      <c r="U1038" s="422"/>
      <c r="V1038" s="422"/>
      <c r="W1038" s="419">
        <v>3000</v>
      </c>
      <c r="X1038" s="419"/>
      <c r="Y1038" s="419">
        <f>W1038</f>
        <v>3000</v>
      </c>
      <c r="Z1038" s="422"/>
      <c r="AA1038" s="422"/>
      <c r="AB1038" s="422"/>
      <c r="AC1038" s="419">
        <f>I1038-Q1038-W1038</f>
        <v>2828</v>
      </c>
      <c r="AD1038" s="419"/>
      <c r="AE1038" s="419">
        <f>AC1038</f>
        <v>2828</v>
      </c>
      <c r="AF1038" s="422"/>
      <c r="AG1038" s="422"/>
      <c r="AH1038" s="422"/>
      <c r="AI1038" s="422" t="s">
        <v>1099</v>
      </c>
      <c r="AJ1038" s="422"/>
      <c r="AK1038" s="422" t="str">
        <f>AI1038</f>
        <v>`</v>
      </c>
      <c r="AL1038" s="422"/>
      <c r="AM1038" s="422"/>
      <c r="AN1038" s="422"/>
      <c r="AO1038" s="422"/>
      <c r="AP1038" s="422"/>
      <c r="AQ1038" s="422"/>
      <c r="AR1038" s="422"/>
      <c r="AS1038" s="422"/>
      <c r="AT1038" s="422"/>
      <c r="AU1038" s="448"/>
      <c r="AV1038" s="131">
        <f t="shared" si="1006"/>
        <v>0</v>
      </c>
      <c r="AW1038" s="448"/>
      <c r="AX1038" s="448"/>
      <c r="AY1038" s="448"/>
      <c r="AZ1038" s="145">
        <f t="shared" si="967"/>
        <v>0</v>
      </c>
      <c r="BA1038" s="145">
        <f t="shared" si="1011"/>
        <v>0</v>
      </c>
      <c r="BB1038" s="324"/>
      <c r="BC1038" s="324"/>
    </row>
    <row r="1039" spans="1:55" s="325" customFormat="1" ht="15.75">
      <c r="A1039" s="452">
        <v>2</v>
      </c>
      <c r="B1039" s="1" t="s">
        <v>1100</v>
      </c>
      <c r="C1039" s="351"/>
      <c r="D1039" s="352">
        <v>4000</v>
      </c>
      <c r="E1039" s="352">
        <v>4000</v>
      </c>
      <c r="F1039" s="350"/>
      <c r="G1039" s="350"/>
      <c r="H1039" s="155">
        <f t="shared" si="974"/>
        <v>4000</v>
      </c>
      <c r="I1039" s="180">
        <f t="shared" si="974"/>
        <v>4000</v>
      </c>
      <c r="J1039" s="221">
        <f t="shared" si="974"/>
        <v>0</v>
      </c>
      <c r="K1039" s="350"/>
      <c r="L1039" s="350"/>
      <c r="M1039" s="350"/>
      <c r="N1039" s="338">
        <f t="shared" ref="N1039:N1045" si="1015">O1039+P1039</f>
        <v>4000</v>
      </c>
      <c r="O1039" s="453">
        <v>4000</v>
      </c>
      <c r="P1039" s="422"/>
      <c r="Q1039" s="422"/>
      <c r="R1039" s="422"/>
      <c r="S1039" s="422"/>
      <c r="T1039" s="422"/>
      <c r="U1039" s="422"/>
      <c r="V1039" s="422"/>
      <c r="W1039" s="419">
        <v>2000</v>
      </c>
      <c r="X1039" s="419"/>
      <c r="Y1039" s="419">
        <f t="shared" ref="Y1039:Y1045" si="1016">W1039</f>
        <v>2000</v>
      </c>
      <c r="Z1039" s="422"/>
      <c r="AA1039" s="422"/>
      <c r="AB1039" s="422"/>
      <c r="AC1039" s="419">
        <f>I1039-Q1039-W1039</f>
        <v>2000</v>
      </c>
      <c r="AD1039" s="419"/>
      <c r="AE1039" s="419">
        <f t="shared" ref="AE1039:AE1045" si="1017">AC1039</f>
        <v>2000</v>
      </c>
      <c r="AF1039" s="422"/>
      <c r="AG1039" s="422"/>
      <c r="AH1039" s="422"/>
      <c r="AI1039" s="422"/>
      <c r="AJ1039" s="422"/>
      <c r="AK1039" s="422">
        <f t="shared" ref="AK1039:AK1045" si="1018">AI1039</f>
        <v>0</v>
      </c>
      <c r="AL1039" s="422"/>
      <c r="AM1039" s="422"/>
      <c r="AN1039" s="422"/>
      <c r="AO1039" s="422"/>
      <c r="AP1039" s="422"/>
      <c r="AQ1039" s="422"/>
      <c r="AR1039" s="422"/>
      <c r="AS1039" s="422"/>
      <c r="AT1039" s="422"/>
      <c r="AU1039" s="448"/>
      <c r="AV1039" s="131">
        <f t="shared" si="1006"/>
        <v>0</v>
      </c>
      <c r="AW1039" s="448"/>
      <c r="AX1039" s="448"/>
      <c r="AY1039" s="448"/>
      <c r="AZ1039" s="145">
        <f t="shared" si="967"/>
        <v>0</v>
      </c>
      <c r="BA1039" s="145">
        <f t="shared" si="1011"/>
        <v>0</v>
      </c>
      <c r="BB1039" s="324"/>
      <c r="BC1039" s="324"/>
    </row>
    <row r="1040" spans="1:55" s="325" customFormat="1" ht="15.75">
      <c r="A1040" s="452">
        <v>3</v>
      </c>
      <c r="B1040" s="1" t="s">
        <v>1101</v>
      </c>
      <c r="C1040" s="351"/>
      <c r="D1040" s="352">
        <v>6400</v>
      </c>
      <c r="E1040" s="352">
        <v>6400</v>
      </c>
      <c r="F1040" s="350"/>
      <c r="G1040" s="350"/>
      <c r="H1040" s="155">
        <f t="shared" si="974"/>
        <v>6400</v>
      </c>
      <c r="I1040" s="180">
        <f t="shared" si="974"/>
        <v>6400</v>
      </c>
      <c r="J1040" s="221">
        <f t="shared" si="974"/>
        <v>0</v>
      </c>
      <c r="K1040" s="350"/>
      <c r="L1040" s="350"/>
      <c r="M1040" s="350"/>
      <c r="N1040" s="338">
        <f t="shared" si="1015"/>
        <v>6400</v>
      </c>
      <c r="O1040" s="453">
        <v>6400</v>
      </c>
      <c r="P1040" s="422"/>
      <c r="Q1040" s="422"/>
      <c r="R1040" s="422"/>
      <c r="S1040" s="422"/>
      <c r="T1040" s="422"/>
      <c r="U1040" s="422"/>
      <c r="V1040" s="422"/>
      <c r="W1040" s="419"/>
      <c r="X1040" s="419"/>
      <c r="Y1040" s="419">
        <f t="shared" si="1016"/>
        <v>0</v>
      </c>
      <c r="Z1040" s="422"/>
      <c r="AA1040" s="422"/>
      <c r="AB1040" s="422"/>
      <c r="AC1040" s="419">
        <v>3000</v>
      </c>
      <c r="AD1040" s="419"/>
      <c r="AE1040" s="419">
        <f t="shared" si="1017"/>
        <v>3000</v>
      </c>
      <c r="AF1040" s="422"/>
      <c r="AG1040" s="422"/>
      <c r="AH1040" s="422"/>
      <c r="AI1040" s="358">
        <f>I1040-Q1040-W1040-AC1040</f>
        <v>3400</v>
      </c>
      <c r="AJ1040" s="358"/>
      <c r="AK1040" s="422">
        <f t="shared" si="1018"/>
        <v>3400</v>
      </c>
      <c r="AL1040" s="422"/>
      <c r="AM1040" s="422"/>
      <c r="AN1040" s="422"/>
      <c r="AO1040" s="422"/>
      <c r="AP1040" s="422"/>
      <c r="AQ1040" s="422"/>
      <c r="AR1040" s="422"/>
      <c r="AS1040" s="422"/>
      <c r="AT1040" s="422"/>
      <c r="AU1040" s="448"/>
      <c r="AV1040" s="131">
        <f t="shared" si="1006"/>
        <v>0</v>
      </c>
      <c r="AW1040" s="448"/>
      <c r="AX1040" s="448"/>
      <c r="AY1040" s="448"/>
      <c r="AZ1040" s="145">
        <f t="shared" si="967"/>
        <v>0</v>
      </c>
      <c r="BA1040" s="145">
        <f t="shared" si="1011"/>
        <v>0</v>
      </c>
      <c r="BB1040" s="324"/>
      <c r="BC1040" s="324"/>
    </row>
    <row r="1041" spans="1:55" s="325" customFormat="1" ht="15.75">
      <c r="A1041" s="452">
        <v>4</v>
      </c>
      <c r="B1041" s="1" t="s">
        <v>1102</v>
      </c>
      <c r="C1041" s="351"/>
      <c r="D1041" s="352">
        <v>9000</v>
      </c>
      <c r="E1041" s="352">
        <v>9000</v>
      </c>
      <c r="F1041" s="350"/>
      <c r="G1041" s="350"/>
      <c r="H1041" s="155">
        <f t="shared" si="974"/>
        <v>9000</v>
      </c>
      <c r="I1041" s="180">
        <f t="shared" si="974"/>
        <v>9000</v>
      </c>
      <c r="J1041" s="221">
        <f t="shared" si="974"/>
        <v>0</v>
      </c>
      <c r="K1041" s="350"/>
      <c r="L1041" s="350"/>
      <c r="M1041" s="350"/>
      <c r="N1041" s="338">
        <f t="shared" si="1015"/>
        <v>9000</v>
      </c>
      <c r="O1041" s="453">
        <v>9000</v>
      </c>
      <c r="P1041" s="422"/>
      <c r="Q1041" s="422"/>
      <c r="R1041" s="422"/>
      <c r="S1041" s="422"/>
      <c r="T1041" s="422"/>
      <c r="U1041" s="422"/>
      <c r="V1041" s="422"/>
      <c r="W1041" s="419"/>
      <c r="X1041" s="419"/>
      <c r="Y1041" s="419">
        <f t="shared" si="1016"/>
        <v>0</v>
      </c>
      <c r="Z1041" s="422"/>
      <c r="AA1041" s="422"/>
      <c r="AB1041" s="422"/>
      <c r="AC1041" s="419">
        <v>5000</v>
      </c>
      <c r="AD1041" s="419"/>
      <c r="AE1041" s="419">
        <f t="shared" si="1017"/>
        <v>5000</v>
      </c>
      <c r="AF1041" s="422"/>
      <c r="AG1041" s="422"/>
      <c r="AH1041" s="422"/>
      <c r="AI1041" s="358">
        <f t="shared" ref="AI1041:AI1045" si="1019">I1041-Q1041-W1041-AC1041</f>
        <v>4000</v>
      </c>
      <c r="AJ1041" s="358"/>
      <c r="AK1041" s="422">
        <f t="shared" si="1018"/>
        <v>4000</v>
      </c>
      <c r="AL1041" s="422"/>
      <c r="AM1041" s="422"/>
      <c r="AN1041" s="422"/>
      <c r="AO1041" s="422"/>
      <c r="AP1041" s="422"/>
      <c r="AQ1041" s="422"/>
      <c r="AR1041" s="422"/>
      <c r="AS1041" s="422"/>
      <c r="AT1041" s="422"/>
      <c r="AU1041" s="448"/>
      <c r="AV1041" s="131">
        <f t="shared" si="1006"/>
        <v>0</v>
      </c>
      <c r="AW1041" s="448"/>
      <c r="AX1041" s="448"/>
      <c r="AY1041" s="448"/>
      <c r="AZ1041" s="145">
        <f t="shared" si="967"/>
        <v>0</v>
      </c>
      <c r="BA1041" s="145">
        <f t="shared" si="1011"/>
        <v>0</v>
      </c>
      <c r="BB1041" s="324"/>
      <c r="BC1041" s="324"/>
    </row>
    <row r="1042" spans="1:55" s="325" customFormat="1" ht="15.75">
      <c r="A1042" s="452">
        <v>5</v>
      </c>
      <c r="B1042" s="1" t="s">
        <v>1103</v>
      </c>
      <c r="C1042" s="351"/>
      <c r="D1042" s="352">
        <v>3200</v>
      </c>
      <c r="E1042" s="352">
        <v>3200</v>
      </c>
      <c r="F1042" s="350"/>
      <c r="G1042" s="350"/>
      <c r="H1042" s="155">
        <f t="shared" si="974"/>
        <v>3200</v>
      </c>
      <c r="I1042" s="180">
        <f>L1042+O1042</f>
        <v>3200</v>
      </c>
      <c r="J1042" s="221">
        <f t="shared" si="974"/>
        <v>0</v>
      </c>
      <c r="K1042" s="350"/>
      <c r="L1042" s="350"/>
      <c r="M1042" s="350"/>
      <c r="N1042" s="338">
        <f t="shared" si="1015"/>
        <v>3200</v>
      </c>
      <c r="O1042" s="453">
        <v>3200</v>
      </c>
      <c r="P1042" s="422"/>
      <c r="Q1042" s="422"/>
      <c r="R1042" s="422"/>
      <c r="S1042" s="422"/>
      <c r="T1042" s="422"/>
      <c r="U1042" s="422"/>
      <c r="V1042" s="422"/>
      <c r="W1042" s="419">
        <v>1500</v>
      </c>
      <c r="X1042" s="419"/>
      <c r="Y1042" s="419">
        <f t="shared" si="1016"/>
        <v>1500</v>
      </c>
      <c r="Z1042" s="422"/>
      <c r="AA1042" s="422"/>
      <c r="AB1042" s="422"/>
      <c r="AC1042" s="419">
        <f>O1042-Q1042-W1042</f>
        <v>1700</v>
      </c>
      <c r="AD1042" s="419"/>
      <c r="AE1042" s="419">
        <f t="shared" si="1017"/>
        <v>1700</v>
      </c>
      <c r="AF1042" s="422"/>
      <c r="AG1042" s="422"/>
      <c r="AH1042" s="422"/>
      <c r="AI1042" s="358">
        <f t="shared" si="1019"/>
        <v>0</v>
      </c>
      <c r="AJ1042" s="358"/>
      <c r="AK1042" s="422">
        <f t="shared" si="1018"/>
        <v>0</v>
      </c>
      <c r="AL1042" s="422"/>
      <c r="AM1042" s="422"/>
      <c r="AN1042" s="422"/>
      <c r="AO1042" s="422"/>
      <c r="AP1042" s="422"/>
      <c r="AQ1042" s="422"/>
      <c r="AR1042" s="422"/>
      <c r="AS1042" s="422"/>
      <c r="AT1042" s="422"/>
      <c r="AU1042" s="448"/>
      <c r="AV1042" s="131">
        <f t="shared" si="1006"/>
        <v>0</v>
      </c>
      <c r="AW1042" s="448"/>
      <c r="AX1042" s="448"/>
      <c r="AY1042" s="448"/>
      <c r="AZ1042" s="145">
        <f t="shared" si="967"/>
        <v>0</v>
      </c>
      <c r="BA1042" s="145">
        <f t="shared" si="1011"/>
        <v>0</v>
      </c>
      <c r="BB1042" s="324"/>
      <c r="BC1042" s="324"/>
    </row>
    <row r="1043" spans="1:55" s="325" customFormat="1" ht="15.75">
      <c r="A1043" s="452">
        <v>6</v>
      </c>
      <c r="B1043" s="1" t="s">
        <v>1104</v>
      </c>
      <c r="C1043" s="351"/>
      <c r="D1043" s="352">
        <v>3000</v>
      </c>
      <c r="E1043" s="352">
        <v>3000</v>
      </c>
      <c r="F1043" s="350"/>
      <c r="G1043" s="350"/>
      <c r="H1043" s="155">
        <f t="shared" si="974"/>
        <v>3000</v>
      </c>
      <c r="I1043" s="180">
        <f t="shared" si="974"/>
        <v>3000</v>
      </c>
      <c r="J1043" s="221"/>
      <c r="K1043" s="350"/>
      <c r="L1043" s="350"/>
      <c r="M1043" s="350"/>
      <c r="N1043" s="338">
        <f t="shared" si="1015"/>
        <v>3000</v>
      </c>
      <c r="O1043" s="453">
        <v>3000</v>
      </c>
      <c r="P1043" s="422"/>
      <c r="Q1043" s="422"/>
      <c r="R1043" s="422"/>
      <c r="S1043" s="422"/>
      <c r="T1043" s="422"/>
      <c r="U1043" s="422"/>
      <c r="V1043" s="422"/>
      <c r="W1043" s="419"/>
      <c r="X1043" s="419"/>
      <c r="Y1043" s="419">
        <f t="shared" si="1016"/>
        <v>0</v>
      </c>
      <c r="Z1043" s="422"/>
      <c r="AA1043" s="422"/>
      <c r="AB1043" s="422"/>
      <c r="AC1043" s="419">
        <v>1500</v>
      </c>
      <c r="AD1043" s="419"/>
      <c r="AE1043" s="419">
        <f t="shared" si="1017"/>
        <v>1500</v>
      </c>
      <c r="AF1043" s="422"/>
      <c r="AG1043" s="422"/>
      <c r="AH1043" s="422"/>
      <c r="AI1043" s="358">
        <f t="shared" si="1019"/>
        <v>1500</v>
      </c>
      <c r="AJ1043" s="358"/>
      <c r="AK1043" s="422">
        <f t="shared" si="1018"/>
        <v>1500</v>
      </c>
      <c r="AL1043" s="422"/>
      <c r="AM1043" s="422"/>
      <c r="AN1043" s="422"/>
      <c r="AO1043" s="422"/>
      <c r="AP1043" s="422"/>
      <c r="AQ1043" s="422"/>
      <c r="AR1043" s="422"/>
      <c r="AS1043" s="422"/>
      <c r="AT1043" s="422"/>
      <c r="AU1043" s="448"/>
      <c r="AV1043" s="131"/>
      <c r="AW1043" s="448"/>
      <c r="AX1043" s="448"/>
      <c r="AY1043" s="448"/>
      <c r="AZ1043" s="145">
        <f t="shared" si="967"/>
        <v>0</v>
      </c>
      <c r="BA1043" s="145">
        <f t="shared" si="1011"/>
        <v>0</v>
      </c>
      <c r="BB1043" s="324"/>
      <c r="BC1043" s="324"/>
    </row>
    <row r="1044" spans="1:55" s="325" customFormat="1" ht="31.5">
      <c r="A1044" s="452">
        <v>7</v>
      </c>
      <c r="B1044" s="1" t="s">
        <v>1105</v>
      </c>
      <c r="C1044" s="351"/>
      <c r="D1044" s="352">
        <v>2400</v>
      </c>
      <c r="E1044" s="352">
        <v>2400</v>
      </c>
      <c r="F1044" s="350"/>
      <c r="G1044" s="350"/>
      <c r="H1044" s="155">
        <f t="shared" si="974"/>
        <v>2400</v>
      </c>
      <c r="I1044" s="180">
        <f t="shared" si="974"/>
        <v>2400</v>
      </c>
      <c r="J1044" s="221"/>
      <c r="K1044" s="350"/>
      <c r="L1044" s="350"/>
      <c r="M1044" s="350"/>
      <c r="N1044" s="338">
        <f t="shared" si="1015"/>
        <v>2400</v>
      </c>
      <c r="O1044" s="445">
        <v>2400</v>
      </c>
      <c r="P1044" s="422"/>
      <c r="Q1044" s="422"/>
      <c r="R1044" s="422"/>
      <c r="S1044" s="422"/>
      <c r="T1044" s="422"/>
      <c r="U1044" s="422"/>
      <c r="V1044" s="422"/>
      <c r="W1044" s="419"/>
      <c r="X1044" s="419"/>
      <c r="Y1044" s="419">
        <f t="shared" si="1016"/>
        <v>0</v>
      </c>
      <c r="Z1044" s="422"/>
      <c r="AA1044" s="422"/>
      <c r="AB1044" s="422"/>
      <c r="AC1044" s="419">
        <f>I1044-Q1044-W1044</f>
        <v>2400</v>
      </c>
      <c r="AD1044" s="419"/>
      <c r="AE1044" s="419">
        <f t="shared" si="1017"/>
        <v>2400</v>
      </c>
      <c r="AF1044" s="422"/>
      <c r="AG1044" s="422"/>
      <c r="AH1044" s="422"/>
      <c r="AI1044" s="358">
        <f t="shared" si="1019"/>
        <v>0</v>
      </c>
      <c r="AJ1044" s="358"/>
      <c r="AK1044" s="422">
        <f t="shared" si="1018"/>
        <v>0</v>
      </c>
      <c r="AL1044" s="422"/>
      <c r="AM1044" s="422"/>
      <c r="AN1044" s="422"/>
      <c r="AO1044" s="422"/>
      <c r="AP1044" s="422"/>
      <c r="AQ1044" s="422"/>
      <c r="AR1044" s="422"/>
      <c r="AS1044" s="422"/>
      <c r="AT1044" s="422"/>
      <c r="AU1044" s="448"/>
      <c r="AV1044" s="131"/>
      <c r="AW1044" s="448"/>
      <c r="AX1044" s="448"/>
      <c r="AY1044" s="448"/>
      <c r="AZ1044" s="145">
        <f t="shared" si="967"/>
        <v>0</v>
      </c>
      <c r="BA1044" s="145">
        <f t="shared" si="1011"/>
        <v>0</v>
      </c>
      <c r="BB1044" s="324"/>
      <c r="BC1044" s="324"/>
    </row>
    <row r="1045" spans="1:55" s="325" customFormat="1" ht="31.5">
      <c r="A1045" s="452">
        <v>8</v>
      </c>
      <c r="B1045" s="1" t="s">
        <v>1106</v>
      </c>
      <c r="C1045" s="351"/>
      <c r="D1045" s="352">
        <v>2400</v>
      </c>
      <c r="E1045" s="352">
        <v>2400</v>
      </c>
      <c r="F1045" s="350"/>
      <c r="G1045" s="350"/>
      <c r="H1045" s="155">
        <f t="shared" si="974"/>
        <v>2400</v>
      </c>
      <c r="I1045" s="180">
        <f t="shared" si="974"/>
        <v>2400</v>
      </c>
      <c r="J1045" s="221"/>
      <c r="K1045" s="350"/>
      <c r="L1045" s="350"/>
      <c r="M1045" s="350"/>
      <c r="N1045" s="338">
        <f t="shared" si="1015"/>
        <v>2400</v>
      </c>
      <c r="O1045" s="445">
        <v>2400</v>
      </c>
      <c r="P1045" s="422"/>
      <c r="Q1045" s="422"/>
      <c r="R1045" s="422"/>
      <c r="S1045" s="422"/>
      <c r="T1045" s="422"/>
      <c r="U1045" s="422"/>
      <c r="V1045" s="422"/>
      <c r="W1045" s="419"/>
      <c r="X1045" s="419"/>
      <c r="Y1045" s="419">
        <f t="shared" si="1016"/>
        <v>0</v>
      </c>
      <c r="Z1045" s="422"/>
      <c r="AA1045" s="422"/>
      <c r="AB1045" s="422"/>
      <c r="AC1045" s="419"/>
      <c r="AD1045" s="419"/>
      <c r="AE1045" s="419">
        <f t="shared" si="1017"/>
        <v>0</v>
      </c>
      <c r="AF1045" s="422"/>
      <c r="AG1045" s="422"/>
      <c r="AH1045" s="422"/>
      <c r="AI1045" s="358">
        <f t="shared" si="1019"/>
        <v>2400</v>
      </c>
      <c r="AJ1045" s="358"/>
      <c r="AK1045" s="422">
        <f t="shared" si="1018"/>
        <v>2400</v>
      </c>
      <c r="AL1045" s="422"/>
      <c r="AM1045" s="422"/>
      <c r="AN1045" s="422"/>
      <c r="AO1045" s="422"/>
      <c r="AP1045" s="422"/>
      <c r="AQ1045" s="422"/>
      <c r="AR1045" s="422"/>
      <c r="AS1045" s="422"/>
      <c r="AT1045" s="422"/>
      <c r="AU1045" s="448"/>
      <c r="AV1045" s="131"/>
      <c r="AW1045" s="448"/>
      <c r="AX1045" s="448"/>
      <c r="AY1045" s="448"/>
      <c r="AZ1045" s="145">
        <f t="shared" si="967"/>
        <v>0</v>
      </c>
      <c r="BA1045" s="145">
        <f t="shared" si="1011"/>
        <v>0</v>
      </c>
      <c r="BB1045" s="324"/>
      <c r="BC1045" s="324"/>
    </row>
    <row r="1046" spans="1:55" s="325" customFormat="1" ht="15.75">
      <c r="A1046" s="411" t="s">
        <v>674</v>
      </c>
      <c r="B1046" s="450" t="s">
        <v>654</v>
      </c>
      <c r="C1046" s="351"/>
      <c r="D1046" s="451">
        <f>SUM(D1047:D1049)</f>
        <v>13100</v>
      </c>
      <c r="E1046" s="451">
        <f>SUM(E1047:E1049)</f>
        <v>13100</v>
      </c>
      <c r="F1046" s="350"/>
      <c r="G1046" s="350"/>
      <c r="H1046" s="171">
        <f t="shared" si="974"/>
        <v>13100</v>
      </c>
      <c r="I1046" s="179">
        <f t="shared" si="974"/>
        <v>13100</v>
      </c>
      <c r="J1046" s="221">
        <f t="shared" si="974"/>
        <v>0</v>
      </c>
      <c r="K1046" s="350"/>
      <c r="L1046" s="350"/>
      <c r="M1046" s="350"/>
      <c r="N1046" s="451">
        <f>SUM(N1047:N1049)</f>
        <v>13100</v>
      </c>
      <c r="O1046" s="451">
        <f>SUM(O1047:O1049)</f>
        <v>13100</v>
      </c>
      <c r="P1046" s="451">
        <f t="shared" ref="P1046:AT1046" si="1020">SUM(P1047:P1049)</f>
        <v>0</v>
      </c>
      <c r="Q1046" s="451">
        <f t="shared" si="1020"/>
        <v>0</v>
      </c>
      <c r="R1046" s="451">
        <f t="shared" si="1020"/>
        <v>0</v>
      </c>
      <c r="S1046" s="451">
        <f t="shared" si="1020"/>
        <v>0</v>
      </c>
      <c r="T1046" s="451">
        <f t="shared" si="1020"/>
        <v>0</v>
      </c>
      <c r="U1046" s="451">
        <f t="shared" si="1020"/>
        <v>0</v>
      </c>
      <c r="V1046" s="451">
        <f t="shared" si="1020"/>
        <v>0</v>
      </c>
      <c r="W1046" s="451">
        <f t="shared" si="1020"/>
        <v>5000</v>
      </c>
      <c r="X1046" s="451">
        <f t="shared" si="1020"/>
        <v>0</v>
      </c>
      <c r="Y1046" s="451">
        <f t="shared" si="1020"/>
        <v>5000</v>
      </c>
      <c r="Z1046" s="451">
        <f t="shared" si="1020"/>
        <v>0</v>
      </c>
      <c r="AA1046" s="451">
        <f t="shared" si="1020"/>
        <v>0</v>
      </c>
      <c r="AB1046" s="451">
        <f t="shared" si="1020"/>
        <v>0</v>
      </c>
      <c r="AC1046" s="451">
        <f t="shared" si="1020"/>
        <v>6400</v>
      </c>
      <c r="AD1046" s="451">
        <f t="shared" si="1020"/>
        <v>0</v>
      </c>
      <c r="AE1046" s="451">
        <f t="shared" si="1020"/>
        <v>6400</v>
      </c>
      <c r="AF1046" s="451">
        <f t="shared" si="1020"/>
        <v>0</v>
      </c>
      <c r="AG1046" s="451">
        <f t="shared" si="1020"/>
        <v>0</v>
      </c>
      <c r="AH1046" s="451">
        <f t="shared" si="1020"/>
        <v>0</v>
      </c>
      <c r="AI1046" s="451">
        <f t="shared" si="1020"/>
        <v>1700</v>
      </c>
      <c r="AJ1046" s="451">
        <f t="shared" si="1020"/>
        <v>0</v>
      </c>
      <c r="AK1046" s="451">
        <f t="shared" si="1020"/>
        <v>1700</v>
      </c>
      <c r="AL1046" s="451">
        <f t="shared" si="1020"/>
        <v>0</v>
      </c>
      <c r="AM1046" s="451">
        <f t="shared" si="1020"/>
        <v>0</v>
      </c>
      <c r="AN1046" s="451">
        <f t="shared" si="1020"/>
        <v>0</v>
      </c>
      <c r="AO1046" s="451">
        <f t="shared" si="1020"/>
        <v>0</v>
      </c>
      <c r="AP1046" s="451">
        <f t="shared" si="1020"/>
        <v>0</v>
      </c>
      <c r="AQ1046" s="451">
        <f t="shared" si="1020"/>
        <v>0</v>
      </c>
      <c r="AR1046" s="451">
        <f t="shared" si="1020"/>
        <v>0</v>
      </c>
      <c r="AS1046" s="451">
        <f t="shared" si="1020"/>
        <v>0</v>
      </c>
      <c r="AT1046" s="451">
        <f t="shared" si="1020"/>
        <v>0</v>
      </c>
      <c r="AU1046" s="448"/>
      <c r="AV1046" s="131">
        <f t="shared" ref="AV1046:AV1063" si="1021">I1046-L1046-O1046</f>
        <v>0</v>
      </c>
      <c r="AW1046" s="448"/>
      <c r="AX1046" s="448"/>
      <c r="AY1046" s="448"/>
      <c r="AZ1046" s="145">
        <f t="shared" si="967"/>
        <v>0</v>
      </c>
      <c r="BA1046" s="145">
        <f t="shared" si="1011"/>
        <v>0</v>
      </c>
      <c r="BB1046" s="324"/>
      <c r="BC1046" s="324"/>
    </row>
    <row r="1047" spans="1:55" s="325" customFormat="1" ht="31.5">
      <c r="A1047" s="433" t="s">
        <v>20</v>
      </c>
      <c r="B1047" s="454" t="s">
        <v>1107</v>
      </c>
      <c r="C1047" s="351"/>
      <c r="D1047" s="352">
        <v>9600</v>
      </c>
      <c r="E1047" s="352">
        <v>9600</v>
      </c>
      <c r="F1047" s="350"/>
      <c r="G1047" s="350"/>
      <c r="H1047" s="155">
        <f t="shared" si="974"/>
        <v>9600</v>
      </c>
      <c r="I1047" s="180">
        <f t="shared" si="974"/>
        <v>9600</v>
      </c>
      <c r="J1047" s="221">
        <f t="shared" si="974"/>
        <v>0</v>
      </c>
      <c r="K1047" s="350"/>
      <c r="L1047" s="350"/>
      <c r="M1047" s="350"/>
      <c r="N1047" s="338">
        <f>O1047+P1047</f>
        <v>9600</v>
      </c>
      <c r="O1047" s="445">
        <v>9600</v>
      </c>
      <c r="P1047" s="422"/>
      <c r="Q1047" s="422"/>
      <c r="R1047" s="422"/>
      <c r="S1047" s="422"/>
      <c r="T1047" s="422"/>
      <c r="U1047" s="422"/>
      <c r="V1047" s="422"/>
      <c r="W1047" s="419">
        <v>5000</v>
      </c>
      <c r="X1047" s="419"/>
      <c r="Y1047" s="419">
        <f>W1047</f>
        <v>5000</v>
      </c>
      <c r="Z1047" s="422"/>
      <c r="AA1047" s="422"/>
      <c r="AB1047" s="422"/>
      <c r="AC1047" s="419">
        <f>I1047-Q1047-W1047</f>
        <v>4600</v>
      </c>
      <c r="AD1047" s="419"/>
      <c r="AE1047" s="419">
        <f>AC1047</f>
        <v>4600</v>
      </c>
      <c r="AF1047" s="422"/>
      <c r="AG1047" s="422"/>
      <c r="AH1047" s="422"/>
      <c r="AI1047" s="358">
        <f>I1047-Q1047-W1047-AC1047</f>
        <v>0</v>
      </c>
      <c r="AJ1047" s="358"/>
      <c r="AK1047" s="358">
        <f>AI1047</f>
        <v>0</v>
      </c>
      <c r="AL1047" s="422"/>
      <c r="AM1047" s="422"/>
      <c r="AN1047" s="422"/>
      <c r="AO1047" s="422"/>
      <c r="AP1047" s="422"/>
      <c r="AQ1047" s="422"/>
      <c r="AR1047" s="422"/>
      <c r="AS1047" s="422"/>
      <c r="AT1047" s="422"/>
      <c r="AU1047" s="448"/>
      <c r="AV1047" s="131">
        <f t="shared" si="1021"/>
        <v>0</v>
      </c>
      <c r="AW1047" s="448"/>
      <c r="AX1047" s="448"/>
      <c r="AY1047" s="448"/>
      <c r="AZ1047" s="145">
        <f t="shared" si="967"/>
        <v>0</v>
      </c>
      <c r="BA1047" s="145">
        <f t="shared" si="1011"/>
        <v>0</v>
      </c>
      <c r="BB1047" s="324"/>
      <c r="BC1047" s="324"/>
    </row>
    <row r="1048" spans="1:55" s="325" customFormat="1" ht="31.5">
      <c r="A1048" s="433" t="s">
        <v>48</v>
      </c>
      <c r="B1048" s="454" t="s">
        <v>1108</v>
      </c>
      <c r="C1048" s="351"/>
      <c r="D1048" s="352">
        <v>1800</v>
      </c>
      <c r="E1048" s="352">
        <v>1800</v>
      </c>
      <c r="F1048" s="350"/>
      <c r="G1048" s="350"/>
      <c r="H1048" s="155">
        <f t="shared" si="974"/>
        <v>1800</v>
      </c>
      <c r="I1048" s="180">
        <f t="shared" si="974"/>
        <v>1800</v>
      </c>
      <c r="J1048" s="221">
        <f t="shared" si="974"/>
        <v>0</v>
      </c>
      <c r="K1048" s="350"/>
      <c r="L1048" s="350"/>
      <c r="M1048" s="350"/>
      <c r="N1048" s="338">
        <f t="shared" ref="N1048:N1049" si="1022">O1048+P1048</f>
        <v>1800</v>
      </c>
      <c r="O1048" s="445">
        <v>1800</v>
      </c>
      <c r="P1048" s="422"/>
      <c r="Q1048" s="422"/>
      <c r="R1048" s="422"/>
      <c r="S1048" s="422"/>
      <c r="T1048" s="422"/>
      <c r="U1048" s="422"/>
      <c r="V1048" s="422"/>
      <c r="W1048" s="419"/>
      <c r="X1048" s="419"/>
      <c r="Y1048" s="419">
        <f t="shared" ref="Y1048:Y1049" si="1023">W1048</f>
        <v>0</v>
      </c>
      <c r="Z1048" s="422"/>
      <c r="AA1048" s="422"/>
      <c r="AB1048" s="422"/>
      <c r="AC1048" s="419">
        <f>I1048-Q1048-W1048</f>
        <v>1800</v>
      </c>
      <c r="AD1048" s="419"/>
      <c r="AE1048" s="419">
        <f t="shared" ref="AE1048:AE1049" si="1024">AC1048</f>
        <v>1800</v>
      </c>
      <c r="AF1048" s="422"/>
      <c r="AG1048" s="422"/>
      <c r="AH1048" s="422"/>
      <c r="AI1048" s="358">
        <f>I1048-Q1048-W1048-AC1048</f>
        <v>0</v>
      </c>
      <c r="AJ1048" s="358"/>
      <c r="AK1048" s="358">
        <f>AI1048</f>
        <v>0</v>
      </c>
      <c r="AL1048" s="422"/>
      <c r="AM1048" s="422"/>
      <c r="AN1048" s="422"/>
      <c r="AO1048" s="422"/>
      <c r="AP1048" s="422"/>
      <c r="AQ1048" s="422"/>
      <c r="AR1048" s="422"/>
      <c r="AS1048" s="422"/>
      <c r="AT1048" s="422"/>
      <c r="AU1048" s="448"/>
      <c r="AV1048" s="131">
        <f t="shared" si="1021"/>
        <v>0</v>
      </c>
      <c r="AW1048" s="448"/>
      <c r="AX1048" s="448"/>
      <c r="AY1048" s="448"/>
      <c r="AZ1048" s="145">
        <f t="shared" si="967"/>
        <v>0</v>
      </c>
      <c r="BA1048" s="145">
        <f t="shared" si="1011"/>
        <v>0</v>
      </c>
      <c r="BB1048" s="324"/>
      <c r="BC1048" s="324"/>
    </row>
    <row r="1049" spans="1:55" s="325" customFormat="1" ht="31.5">
      <c r="A1049" s="433" t="s">
        <v>49</v>
      </c>
      <c r="B1049" s="454" t="s">
        <v>293</v>
      </c>
      <c r="C1049" s="351"/>
      <c r="D1049" s="352">
        <v>1700</v>
      </c>
      <c r="E1049" s="352">
        <v>1700</v>
      </c>
      <c r="F1049" s="350"/>
      <c r="G1049" s="350"/>
      <c r="H1049" s="155">
        <f t="shared" si="974"/>
        <v>1700</v>
      </c>
      <c r="I1049" s="180">
        <f t="shared" si="974"/>
        <v>1700</v>
      </c>
      <c r="J1049" s="221">
        <f t="shared" si="974"/>
        <v>0</v>
      </c>
      <c r="K1049" s="350"/>
      <c r="L1049" s="350"/>
      <c r="M1049" s="350"/>
      <c r="N1049" s="338">
        <f t="shared" si="1022"/>
        <v>1700</v>
      </c>
      <c r="O1049" s="445">
        <v>1700</v>
      </c>
      <c r="P1049" s="422"/>
      <c r="Q1049" s="422"/>
      <c r="R1049" s="422"/>
      <c r="S1049" s="422"/>
      <c r="T1049" s="422"/>
      <c r="U1049" s="422"/>
      <c r="V1049" s="422"/>
      <c r="W1049" s="419"/>
      <c r="X1049" s="419"/>
      <c r="Y1049" s="419">
        <f t="shared" si="1023"/>
        <v>0</v>
      </c>
      <c r="Z1049" s="422"/>
      <c r="AA1049" s="422"/>
      <c r="AB1049" s="422"/>
      <c r="AC1049" s="419"/>
      <c r="AD1049" s="419"/>
      <c r="AE1049" s="419">
        <f t="shared" si="1024"/>
        <v>0</v>
      </c>
      <c r="AF1049" s="422"/>
      <c r="AG1049" s="422"/>
      <c r="AH1049" s="422"/>
      <c r="AI1049" s="358">
        <f>I1049-Q1049-W1049-AC1049</f>
        <v>1700</v>
      </c>
      <c r="AJ1049" s="358"/>
      <c r="AK1049" s="358">
        <f>AI1049</f>
        <v>1700</v>
      </c>
      <c r="AL1049" s="422"/>
      <c r="AM1049" s="422"/>
      <c r="AN1049" s="422"/>
      <c r="AO1049" s="422"/>
      <c r="AP1049" s="422"/>
      <c r="AQ1049" s="422"/>
      <c r="AR1049" s="422"/>
      <c r="AS1049" s="422"/>
      <c r="AT1049" s="422"/>
      <c r="AU1049" s="448"/>
      <c r="AV1049" s="131">
        <f t="shared" si="1021"/>
        <v>0</v>
      </c>
      <c r="AW1049" s="448"/>
      <c r="AX1049" s="448"/>
      <c r="AY1049" s="448"/>
      <c r="AZ1049" s="145">
        <f t="shared" si="967"/>
        <v>0</v>
      </c>
      <c r="BA1049" s="145">
        <f t="shared" si="1011"/>
        <v>0</v>
      </c>
      <c r="BB1049" s="324"/>
      <c r="BC1049" s="324"/>
    </row>
    <row r="1050" spans="1:55" s="325" customFormat="1" ht="15.75">
      <c r="A1050" s="411" t="s">
        <v>674</v>
      </c>
      <c r="B1050" s="436" t="s">
        <v>655</v>
      </c>
      <c r="C1050" s="455"/>
      <c r="D1050" s="451">
        <f>SUM(D1051:D1061)</f>
        <v>20367</v>
      </c>
      <c r="E1050" s="451">
        <f>SUM(E1051:E1061)</f>
        <v>16800</v>
      </c>
      <c r="F1050" s="436"/>
      <c r="G1050" s="436"/>
      <c r="H1050" s="171">
        <f t="shared" si="974"/>
        <v>16800</v>
      </c>
      <c r="I1050" s="179">
        <f t="shared" si="974"/>
        <v>16800</v>
      </c>
      <c r="J1050" s="221">
        <f t="shared" si="974"/>
        <v>0</v>
      </c>
      <c r="K1050" s="436"/>
      <c r="L1050" s="436"/>
      <c r="M1050" s="436"/>
      <c r="N1050" s="451">
        <f>SUM(N1051:N1061)</f>
        <v>16800</v>
      </c>
      <c r="O1050" s="451">
        <f t="shared" ref="O1050:AT1050" si="1025">SUM(O1051:O1061)</f>
        <v>16800</v>
      </c>
      <c r="P1050" s="451">
        <f t="shared" si="1025"/>
        <v>0</v>
      </c>
      <c r="Q1050" s="451">
        <f t="shared" si="1025"/>
        <v>0</v>
      </c>
      <c r="R1050" s="451">
        <f t="shared" si="1025"/>
        <v>0</v>
      </c>
      <c r="S1050" s="451">
        <f t="shared" si="1025"/>
        <v>0</v>
      </c>
      <c r="T1050" s="451">
        <f t="shared" si="1025"/>
        <v>0</v>
      </c>
      <c r="U1050" s="451">
        <f t="shared" si="1025"/>
        <v>0</v>
      </c>
      <c r="V1050" s="451">
        <f t="shared" si="1025"/>
        <v>0</v>
      </c>
      <c r="W1050" s="451">
        <f t="shared" si="1025"/>
        <v>8000</v>
      </c>
      <c r="X1050" s="451">
        <f t="shared" si="1025"/>
        <v>0</v>
      </c>
      <c r="Y1050" s="451">
        <f t="shared" si="1025"/>
        <v>8000</v>
      </c>
      <c r="Z1050" s="451">
        <f t="shared" si="1025"/>
        <v>0</v>
      </c>
      <c r="AA1050" s="451">
        <f t="shared" si="1025"/>
        <v>0</v>
      </c>
      <c r="AB1050" s="451">
        <f t="shared" si="1025"/>
        <v>0</v>
      </c>
      <c r="AC1050" s="451">
        <f t="shared" si="1025"/>
        <v>7300</v>
      </c>
      <c r="AD1050" s="451">
        <f t="shared" si="1025"/>
        <v>0</v>
      </c>
      <c r="AE1050" s="451">
        <f t="shared" si="1025"/>
        <v>7300</v>
      </c>
      <c r="AF1050" s="451">
        <f t="shared" si="1025"/>
        <v>0</v>
      </c>
      <c r="AG1050" s="451">
        <f t="shared" si="1025"/>
        <v>0</v>
      </c>
      <c r="AH1050" s="451">
        <f t="shared" si="1025"/>
        <v>0</v>
      </c>
      <c r="AI1050" s="451">
        <f t="shared" si="1025"/>
        <v>1500</v>
      </c>
      <c r="AJ1050" s="451">
        <f t="shared" si="1025"/>
        <v>0</v>
      </c>
      <c r="AK1050" s="451">
        <f t="shared" si="1025"/>
        <v>1500</v>
      </c>
      <c r="AL1050" s="451">
        <f t="shared" si="1025"/>
        <v>0</v>
      </c>
      <c r="AM1050" s="451">
        <f t="shared" si="1025"/>
        <v>0</v>
      </c>
      <c r="AN1050" s="451">
        <f t="shared" si="1025"/>
        <v>0</v>
      </c>
      <c r="AO1050" s="451">
        <f t="shared" si="1025"/>
        <v>0</v>
      </c>
      <c r="AP1050" s="451">
        <f t="shared" si="1025"/>
        <v>0</v>
      </c>
      <c r="AQ1050" s="451">
        <f t="shared" si="1025"/>
        <v>0</v>
      </c>
      <c r="AR1050" s="451">
        <f t="shared" si="1025"/>
        <v>0</v>
      </c>
      <c r="AS1050" s="451">
        <f t="shared" si="1025"/>
        <v>0</v>
      </c>
      <c r="AT1050" s="451">
        <f t="shared" si="1025"/>
        <v>0</v>
      </c>
      <c r="AU1050" s="448"/>
      <c r="AV1050" s="131">
        <f t="shared" si="1021"/>
        <v>0</v>
      </c>
      <c r="AW1050" s="448"/>
      <c r="AX1050" s="448"/>
      <c r="AY1050" s="448"/>
      <c r="AZ1050" s="145">
        <f t="shared" si="967"/>
        <v>0</v>
      </c>
      <c r="BA1050" s="145">
        <f t="shared" si="1011"/>
        <v>0</v>
      </c>
      <c r="BB1050" s="324"/>
      <c r="BC1050" s="324"/>
    </row>
    <row r="1051" spans="1:55" s="325" customFormat="1" ht="15.75">
      <c r="A1051" s="433" t="s">
        <v>20</v>
      </c>
      <c r="B1051" s="435" t="s">
        <v>1109</v>
      </c>
      <c r="C1051" s="456"/>
      <c r="D1051" s="338">
        <f>E1051</f>
        <v>1000</v>
      </c>
      <c r="E1051" s="338">
        <v>1000</v>
      </c>
      <c r="F1051" s="457"/>
      <c r="G1051" s="457"/>
      <c r="H1051" s="155">
        <f t="shared" si="974"/>
        <v>1000</v>
      </c>
      <c r="I1051" s="180">
        <f t="shared" si="974"/>
        <v>1000</v>
      </c>
      <c r="J1051" s="221">
        <f t="shared" si="974"/>
        <v>0</v>
      </c>
      <c r="K1051" s="457"/>
      <c r="L1051" s="457"/>
      <c r="M1051" s="457"/>
      <c r="N1051" s="338">
        <f>O1051+P1051</f>
        <v>1000</v>
      </c>
      <c r="O1051" s="445">
        <v>1000</v>
      </c>
      <c r="P1051" s="422"/>
      <c r="Q1051" s="422"/>
      <c r="R1051" s="422"/>
      <c r="S1051" s="422"/>
      <c r="T1051" s="422"/>
      <c r="U1051" s="422"/>
      <c r="V1051" s="422"/>
      <c r="W1051" s="419"/>
      <c r="X1051" s="419"/>
      <c r="Y1051" s="419">
        <f>W1051</f>
        <v>0</v>
      </c>
      <c r="Z1051" s="422"/>
      <c r="AA1051" s="422"/>
      <c r="AB1051" s="422"/>
      <c r="AC1051" s="419">
        <f>I1051-Q1051-W1051</f>
        <v>1000</v>
      </c>
      <c r="AD1051" s="419"/>
      <c r="AE1051" s="419">
        <f>AC1051</f>
        <v>1000</v>
      </c>
      <c r="AF1051" s="422"/>
      <c r="AG1051" s="422"/>
      <c r="AH1051" s="422"/>
      <c r="AI1051" s="358">
        <f>I1051-Q1051-W1051-AC1051</f>
        <v>0</v>
      </c>
      <c r="AJ1051" s="358"/>
      <c r="AK1051" s="358">
        <f>AI1051</f>
        <v>0</v>
      </c>
      <c r="AL1051" s="422"/>
      <c r="AM1051" s="422"/>
      <c r="AN1051" s="422"/>
      <c r="AO1051" s="422"/>
      <c r="AP1051" s="422"/>
      <c r="AQ1051" s="422"/>
      <c r="AR1051" s="422"/>
      <c r="AS1051" s="422"/>
      <c r="AT1051" s="422"/>
      <c r="AU1051" s="448"/>
      <c r="AV1051" s="131">
        <f t="shared" si="1021"/>
        <v>0</v>
      </c>
      <c r="AW1051" s="448"/>
      <c r="AX1051" s="448"/>
      <c r="AY1051" s="448"/>
      <c r="AZ1051" s="145">
        <f t="shared" si="967"/>
        <v>0</v>
      </c>
      <c r="BA1051" s="145">
        <f t="shared" si="1011"/>
        <v>0</v>
      </c>
      <c r="BB1051" s="324"/>
      <c r="BC1051" s="324"/>
    </row>
    <row r="1052" spans="1:55" s="325" customFormat="1" ht="15.75">
      <c r="A1052" s="433" t="s">
        <v>48</v>
      </c>
      <c r="B1052" s="435" t="s">
        <v>1110</v>
      </c>
      <c r="C1052" s="456"/>
      <c r="D1052" s="338">
        <f t="shared" ref="D1052:D1059" si="1026">E1052</f>
        <v>1000</v>
      </c>
      <c r="E1052" s="338">
        <v>1000</v>
      </c>
      <c r="F1052" s="457"/>
      <c r="G1052" s="457"/>
      <c r="H1052" s="155">
        <f t="shared" si="974"/>
        <v>1000</v>
      </c>
      <c r="I1052" s="180">
        <f t="shared" si="974"/>
        <v>1000</v>
      </c>
      <c r="J1052" s="221">
        <f t="shared" si="974"/>
        <v>0</v>
      </c>
      <c r="K1052" s="457"/>
      <c r="L1052" s="457"/>
      <c r="M1052" s="457"/>
      <c r="N1052" s="338">
        <f t="shared" ref="N1052:N1059" si="1027">O1052+P1052</f>
        <v>1000</v>
      </c>
      <c r="O1052" s="445">
        <v>1000</v>
      </c>
      <c r="P1052" s="422"/>
      <c r="Q1052" s="422"/>
      <c r="R1052" s="422"/>
      <c r="S1052" s="422"/>
      <c r="T1052" s="422"/>
      <c r="U1052" s="422"/>
      <c r="V1052" s="422"/>
      <c r="W1052" s="419">
        <f>I1052-Q1052</f>
        <v>1000</v>
      </c>
      <c r="X1052" s="419"/>
      <c r="Y1052" s="419">
        <f t="shared" ref="Y1052:Y1059" si="1028">W1052</f>
        <v>1000</v>
      </c>
      <c r="Z1052" s="422"/>
      <c r="AA1052" s="422"/>
      <c r="AB1052" s="422"/>
      <c r="AC1052" s="419">
        <f>I1052-Q1052-W1052</f>
        <v>0</v>
      </c>
      <c r="AD1052" s="419"/>
      <c r="AE1052" s="419">
        <f t="shared" ref="AE1052:AE1059" si="1029">AC1052</f>
        <v>0</v>
      </c>
      <c r="AF1052" s="422"/>
      <c r="AG1052" s="422"/>
      <c r="AH1052" s="422"/>
      <c r="AI1052" s="358">
        <f t="shared" ref="AI1052:AI1059" si="1030">I1052-Q1052-W1052-AC1052</f>
        <v>0</v>
      </c>
      <c r="AJ1052" s="358"/>
      <c r="AK1052" s="358">
        <f t="shared" ref="AK1052:AK1059" si="1031">AI1052</f>
        <v>0</v>
      </c>
      <c r="AL1052" s="422"/>
      <c r="AM1052" s="422"/>
      <c r="AN1052" s="422"/>
      <c r="AO1052" s="422"/>
      <c r="AP1052" s="422"/>
      <c r="AQ1052" s="422"/>
      <c r="AR1052" s="422"/>
      <c r="AS1052" s="422"/>
      <c r="AT1052" s="422"/>
      <c r="AU1052" s="448"/>
      <c r="AV1052" s="131">
        <f t="shared" si="1021"/>
        <v>0</v>
      </c>
      <c r="AW1052" s="448"/>
      <c r="AX1052" s="448"/>
      <c r="AY1052" s="448"/>
      <c r="AZ1052" s="145">
        <f t="shared" si="967"/>
        <v>0</v>
      </c>
      <c r="BA1052" s="145">
        <f t="shared" si="1011"/>
        <v>0</v>
      </c>
      <c r="BB1052" s="324"/>
      <c r="BC1052" s="324"/>
    </row>
    <row r="1053" spans="1:55" s="325" customFormat="1" ht="15.75">
      <c r="A1053" s="433" t="s">
        <v>49</v>
      </c>
      <c r="B1053" s="435" t="s">
        <v>1111</v>
      </c>
      <c r="C1053" s="456"/>
      <c r="D1053" s="338">
        <f t="shared" si="1026"/>
        <v>1000</v>
      </c>
      <c r="E1053" s="338">
        <v>1000</v>
      </c>
      <c r="F1053" s="457"/>
      <c r="G1053" s="457"/>
      <c r="H1053" s="155">
        <f t="shared" si="974"/>
        <v>1000</v>
      </c>
      <c r="I1053" s="180">
        <f t="shared" si="974"/>
        <v>1000</v>
      </c>
      <c r="J1053" s="221">
        <f t="shared" si="974"/>
        <v>0</v>
      </c>
      <c r="K1053" s="457"/>
      <c r="L1053" s="457"/>
      <c r="M1053" s="457"/>
      <c r="N1053" s="338">
        <f t="shared" si="1027"/>
        <v>1000</v>
      </c>
      <c r="O1053" s="445">
        <v>1000</v>
      </c>
      <c r="P1053" s="422"/>
      <c r="Q1053" s="422"/>
      <c r="R1053" s="422"/>
      <c r="S1053" s="422"/>
      <c r="T1053" s="422"/>
      <c r="U1053" s="422"/>
      <c r="V1053" s="422"/>
      <c r="W1053" s="419">
        <f t="shared" ref="W1053:W1056" si="1032">I1053-Q1053</f>
        <v>1000</v>
      </c>
      <c r="X1053" s="419"/>
      <c r="Y1053" s="419">
        <f t="shared" si="1028"/>
        <v>1000</v>
      </c>
      <c r="Z1053" s="422"/>
      <c r="AA1053" s="422"/>
      <c r="AB1053" s="422"/>
      <c r="AC1053" s="419">
        <f t="shared" ref="AC1053:AC1059" si="1033">I1053-Q1053-W1053</f>
        <v>0</v>
      </c>
      <c r="AD1053" s="419"/>
      <c r="AE1053" s="419">
        <f t="shared" si="1029"/>
        <v>0</v>
      </c>
      <c r="AF1053" s="422"/>
      <c r="AG1053" s="422"/>
      <c r="AH1053" s="422"/>
      <c r="AI1053" s="358">
        <f t="shared" si="1030"/>
        <v>0</v>
      </c>
      <c r="AJ1053" s="358"/>
      <c r="AK1053" s="358">
        <f t="shared" si="1031"/>
        <v>0</v>
      </c>
      <c r="AL1053" s="422"/>
      <c r="AM1053" s="422"/>
      <c r="AN1053" s="422"/>
      <c r="AO1053" s="422"/>
      <c r="AP1053" s="422"/>
      <c r="AQ1053" s="422"/>
      <c r="AR1053" s="422"/>
      <c r="AS1053" s="422"/>
      <c r="AT1053" s="422"/>
      <c r="AU1053" s="448"/>
      <c r="AV1053" s="131">
        <f t="shared" si="1021"/>
        <v>0</v>
      </c>
      <c r="AW1053" s="448"/>
      <c r="AX1053" s="448"/>
      <c r="AY1053" s="448"/>
      <c r="AZ1053" s="145">
        <f t="shared" si="967"/>
        <v>0</v>
      </c>
      <c r="BA1053" s="145">
        <f t="shared" si="1011"/>
        <v>0</v>
      </c>
      <c r="BB1053" s="324"/>
      <c r="BC1053" s="324"/>
    </row>
    <row r="1054" spans="1:55" s="325" customFormat="1" ht="15.75">
      <c r="A1054" s="433" t="s">
        <v>50</v>
      </c>
      <c r="B1054" s="435" t="s">
        <v>1112</v>
      </c>
      <c r="C1054" s="456"/>
      <c r="D1054" s="338">
        <f t="shared" si="1026"/>
        <v>1000</v>
      </c>
      <c r="E1054" s="338">
        <v>1000</v>
      </c>
      <c r="F1054" s="457"/>
      <c r="G1054" s="457"/>
      <c r="H1054" s="155">
        <f t="shared" si="974"/>
        <v>1000</v>
      </c>
      <c r="I1054" s="180">
        <f t="shared" si="974"/>
        <v>1000</v>
      </c>
      <c r="J1054" s="221">
        <f t="shared" si="974"/>
        <v>0</v>
      </c>
      <c r="K1054" s="457"/>
      <c r="L1054" s="457"/>
      <c r="M1054" s="457"/>
      <c r="N1054" s="338">
        <f t="shared" si="1027"/>
        <v>1000</v>
      </c>
      <c r="O1054" s="445">
        <v>1000</v>
      </c>
      <c r="P1054" s="422"/>
      <c r="Q1054" s="422"/>
      <c r="R1054" s="422"/>
      <c r="S1054" s="422"/>
      <c r="T1054" s="422"/>
      <c r="U1054" s="422"/>
      <c r="V1054" s="422"/>
      <c r="W1054" s="419">
        <f t="shared" si="1032"/>
        <v>1000</v>
      </c>
      <c r="X1054" s="419"/>
      <c r="Y1054" s="419">
        <f t="shared" si="1028"/>
        <v>1000</v>
      </c>
      <c r="Z1054" s="422"/>
      <c r="AA1054" s="422"/>
      <c r="AB1054" s="422"/>
      <c r="AC1054" s="419">
        <f t="shared" si="1033"/>
        <v>0</v>
      </c>
      <c r="AD1054" s="419"/>
      <c r="AE1054" s="419">
        <f t="shared" si="1029"/>
        <v>0</v>
      </c>
      <c r="AF1054" s="422"/>
      <c r="AG1054" s="422"/>
      <c r="AH1054" s="422"/>
      <c r="AI1054" s="358">
        <f t="shared" si="1030"/>
        <v>0</v>
      </c>
      <c r="AJ1054" s="358"/>
      <c r="AK1054" s="358">
        <f t="shared" si="1031"/>
        <v>0</v>
      </c>
      <c r="AL1054" s="422"/>
      <c r="AM1054" s="422"/>
      <c r="AN1054" s="422"/>
      <c r="AO1054" s="422"/>
      <c r="AP1054" s="422"/>
      <c r="AQ1054" s="422"/>
      <c r="AR1054" s="422"/>
      <c r="AS1054" s="422"/>
      <c r="AT1054" s="422"/>
      <c r="AU1054" s="448"/>
      <c r="AV1054" s="131">
        <f t="shared" si="1021"/>
        <v>0</v>
      </c>
      <c r="AW1054" s="448"/>
      <c r="AX1054" s="448"/>
      <c r="AY1054" s="448"/>
      <c r="AZ1054" s="145">
        <f t="shared" si="967"/>
        <v>0</v>
      </c>
      <c r="BA1054" s="145">
        <f t="shared" si="1011"/>
        <v>0</v>
      </c>
      <c r="BB1054" s="324"/>
      <c r="BC1054" s="324"/>
    </row>
    <row r="1055" spans="1:55" s="325" customFormat="1" ht="15.75">
      <c r="A1055" s="433" t="s">
        <v>51</v>
      </c>
      <c r="B1055" s="435" t="s">
        <v>1113</v>
      </c>
      <c r="C1055" s="456"/>
      <c r="D1055" s="338">
        <f t="shared" si="1026"/>
        <v>2500</v>
      </c>
      <c r="E1055" s="338">
        <v>2500</v>
      </c>
      <c r="F1055" s="457"/>
      <c r="G1055" s="457"/>
      <c r="H1055" s="155">
        <f t="shared" si="974"/>
        <v>2500</v>
      </c>
      <c r="I1055" s="180">
        <f>L1055+O1055</f>
        <v>2500</v>
      </c>
      <c r="J1055" s="221">
        <f t="shared" si="974"/>
        <v>0</v>
      </c>
      <c r="K1055" s="457"/>
      <c r="L1055" s="457"/>
      <c r="M1055" s="457"/>
      <c r="N1055" s="338">
        <f t="shared" si="1027"/>
        <v>2500</v>
      </c>
      <c r="O1055" s="445">
        <v>2500</v>
      </c>
      <c r="P1055" s="422"/>
      <c r="Q1055" s="422"/>
      <c r="R1055" s="422"/>
      <c r="S1055" s="422"/>
      <c r="T1055" s="422"/>
      <c r="U1055" s="422"/>
      <c r="V1055" s="422"/>
      <c r="W1055" s="419">
        <f t="shared" si="1032"/>
        <v>2500</v>
      </c>
      <c r="X1055" s="419"/>
      <c r="Y1055" s="419">
        <f t="shared" si="1028"/>
        <v>2500</v>
      </c>
      <c r="Z1055" s="422"/>
      <c r="AA1055" s="422"/>
      <c r="AB1055" s="422"/>
      <c r="AC1055" s="419">
        <f t="shared" si="1033"/>
        <v>0</v>
      </c>
      <c r="AD1055" s="419"/>
      <c r="AE1055" s="419">
        <f t="shared" si="1029"/>
        <v>0</v>
      </c>
      <c r="AF1055" s="422"/>
      <c r="AG1055" s="422"/>
      <c r="AH1055" s="422"/>
      <c r="AI1055" s="358">
        <f t="shared" si="1030"/>
        <v>0</v>
      </c>
      <c r="AJ1055" s="358"/>
      <c r="AK1055" s="358">
        <f t="shared" si="1031"/>
        <v>0</v>
      </c>
      <c r="AL1055" s="422"/>
      <c r="AM1055" s="422"/>
      <c r="AN1055" s="422"/>
      <c r="AO1055" s="422"/>
      <c r="AP1055" s="422"/>
      <c r="AQ1055" s="422"/>
      <c r="AR1055" s="422"/>
      <c r="AS1055" s="422"/>
      <c r="AT1055" s="422"/>
      <c r="AU1055" s="448"/>
      <c r="AV1055" s="131">
        <f t="shared" si="1021"/>
        <v>0</v>
      </c>
      <c r="AW1055" s="448"/>
      <c r="AX1055" s="448"/>
      <c r="AY1055" s="448"/>
      <c r="AZ1055" s="145">
        <f t="shared" si="967"/>
        <v>0</v>
      </c>
      <c r="BA1055" s="145">
        <f t="shared" si="1011"/>
        <v>0</v>
      </c>
      <c r="BB1055" s="324"/>
      <c r="BC1055" s="324"/>
    </row>
    <row r="1056" spans="1:55" s="325" customFormat="1" ht="15.75">
      <c r="A1056" s="433" t="s">
        <v>54</v>
      </c>
      <c r="B1056" s="435" t="s">
        <v>297</v>
      </c>
      <c r="C1056" s="456"/>
      <c r="D1056" s="338">
        <f t="shared" si="1026"/>
        <v>2500</v>
      </c>
      <c r="E1056" s="338">
        <v>2500</v>
      </c>
      <c r="F1056" s="457"/>
      <c r="G1056" s="457"/>
      <c r="H1056" s="155">
        <f t="shared" si="974"/>
        <v>2500</v>
      </c>
      <c r="I1056" s="180">
        <f t="shared" si="974"/>
        <v>2500</v>
      </c>
      <c r="J1056" s="221">
        <f t="shared" si="974"/>
        <v>0</v>
      </c>
      <c r="K1056" s="457"/>
      <c r="L1056" s="457"/>
      <c r="M1056" s="457"/>
      <c r="N1056" s="338">
        <f t="shared" si="1027"/>
        <v>2500</v>
      </c>
      <c r="O1056" s="445">
        <v>2500</v>
      </c>
      <c r="P1056" s="419"/>
      <c r="Q1056" s="419"/>
      <c r="R1056" s="419"/>
      <c r="S1056" s="419"/>
      <c r="T1056" s="419"/>
      <c r="U1056" s="419"/>
      <c r="V1056" s="419"/>
      <c r="W1056" s="419">
        <f t="shared" si="1032"/>
        <v>2500</v>
      </c>
      <c r="X1056" s="419"/>
      <c r="Y1056" s="419">
        <f t="shared" si="1028"/>
        <v>2500</v>
      </c>
      <c r="Z1056" s="419"/>
      <c r="AA1056" s="419"/>
      <c r="AB1056" s="419"/>
      <c r="AC1056" s="419">
        <f t="shared" si="1033"/>
        <v>0</v>
      </c>
      <c r="AD1056" s="419"/>
      <c r="AE1056" s="419">
        <f t="shared" si="1029"/>
        <v>0</v>
      </c>
      <c r="AF1056" s="419"/>
      <c r="AG1056" s="419"/>
      <c r="AH1056" s="419"/>
      <c r="AI1056" s="358">
        <f t="shared" si="1030"/>
        <v>0</v>
      </c>
      <c r="AJ1056" s="358"/>
      <c r="AK1056" s="358">
        <f t="shared" si="1031"/>
        <v>0</v>
      </c>
      <c r="AL1056" s="419"/>
      <c r="AM1056" s="419"/>
      <c r="AN1056" s="419"/>
      <c r="AO1056" s="419"/>
      <c r="AP1056" s="419"/>
      <c r="AQ1056" s="419"/>
      <c r="AR1056" s="419"/>
      <c r="AS1056" s="419"/>
      <c r="AT1056" s="419"/>
      <c r="AU1056" s="323"/>
      <c r="AV1056" s="131">
        <f t="shared" si="1021"/>
        <v>0</v>
      </c>
      <c r="AW1056" s="323"/>
      <c r="AX1056" s="323"/>
      <c r="AY1056" s="323"/>
      <c r="AZ1056" s="145">
        <f t="shared" si="967"/>
        <v>0</v>
      </c>
      <c r="BA1056" s="145">
        <f t="shared" si="1011"/>
        <v>0</v>
      </c>
      <c r="BB1056" s="324"/>
      <c r="BC1056" s="324"/>
    </row>
    <row r="1057" spans="1:55" s="325" customFormat="1" ht="15.75">
      <c r="A1057" s="433" t="s">
        <v>55</v>
      </c>
      <c r="B1057" s="435" t="s">
        <v>1114</v>
      </c>
      <c r="C1057" s="456"/>
      <c r="D1057" s="338">
        <f t="shared" si="1026"/>
        <v>3000</v>
      </c>
      <c r="E1057" s="338">
        <v>3000</v>
      </c>
      <c r="F1057" s="457"/>
      <c r="G1057" s="457"/>
      <c r="H1057" s="155">
        <f t="shared" si="974"/>
        <v>3000</v>
      </c>
      <c r="I1057" s="180">
        <f t="shared" si="974"/>
        <v>3000</v>
      </c>
      <c r="J1057" s="221">
        <f t="shared" si="974"/>
        <v>0</v>
      </c>
      <c r="K1057" s="457"/>
      <c r="L1057" s="457"/>
      <c r="M1057" s="457"/>
      <c r="N1057" s="338">
        <f t="shared" si="1027"/>
        <v>3000</v>
      </c>
      <c r="O1057" s="445">
        <v>3000</v>
      </c>
      <c r="P1057" s="419"/>
      <c r="Q1057" s="419"/>
      <c r="R1057" s="419"/>
      <c r="S1057" s="419"/>
      <c r="T1057" s="419"/>
      <c r="U1057" s="419"/>
      <c r="V1057" s="419"/>
      <c r="W1057" s="419"/>
      <c r="X1057" s="419"/>
      <c r="Y1057" s="419">
        <f t="shared" si="1028"/>
        <v>0</v>
      </c>
      <c r="Z1057" s="419"/>
      <c r="AA1057" s="419"/>
      <c r="AB1057" s="419"/>
      <c r="AC1057" s="419">
        <v>1500</v>
      </c>
      <c r="AD1057" s="419"/>
      <c r="AE1057" s="419">
        <f t="shared" si="1029"/>
        <v>1500</v>
      </c>
      <c r="AF1057" s="419"/>
      <c r="AG1057" s="419"/>
      <c r="AH1057" s="419"/>
      <c r="AI1057" s="358">
        <f t="shared" si="1030"/>
        <v>1500</v>
      </c>
      <c r="AJ1057" s="358"/>
      <c r="AK1057" s="358">
        <f t="shared" si="1031"/>
        <v>1500</v>
      </c>
      <c r="AL1057" s="419"/>
      <c r="AM1057" s="419"/>
      <c r="AN1057" s="419"/>
      <c r="AO1057" s="419"/>
      <c r="AP1057" s="419"/>
      <c r="AQ1057" s="419"/>
      <c r="AR1057" s="419"/>
      <c r="AS1057" s="419"/>
      <c r="AT1057" s="419"/>
      <c r="AU1057" s="323"/>
      <c r="AV1057" s="131">
        <f t="shared" si="1021"/>
        <v>0</v>
      </c>
      <c r="AW1057" s="323"/>
      <c r="AX1057" s="323"/>
      <c r="AY1057" s="323"/>
      <c r="AZ1057" s="145">
        <f t="shared" si="967"/>
        <v>0</v>
      </c>
      <c r="BA1057" s="145">
        <f t="shared" si="1011"/>
        <v>0</v>
      </c>
      <c r="BB1057" s="324"/>
      <c r="BC1057" s="324"/>
    </row>
    <row r="1058" spans="1:55" s="325" customFormat="1" ht="31.5">
      <c r="A1058" s="433" t="s">
        <v>56</v>
      </c>
      <c r="B1058" s="435" t="s">
        <v>1115</v>
      </c>
      <c r="C1058" s="456"/>
      <c r="D1058" s="338">
        <f t="shared" si="1026"/>
        <v>2400</v>
      </c>
      <c r="E1058" s="338">
        <v>2400</v>
      </c>
      <c r="F1058" s="457"/>
      <c r="G1058" s="457"/>
      <c r="H1058" s="155">
        <f t="shared" si="974"/>
        <v>2400</v>
      </c>
      <c r="I1058" s="180">
        <f t="shared" si="974"/>
        <v>2400</v>
      </c>
      <c r="J1058" s="221">
        <f t="shared" si="974"/>
        <v>0</v>
      </c>
      <c r="K1058" s="457"/>
      <c r="L1058" s="457"/>
      <c r="M1058" s="457"/>
      <c r="N1058" s="338">
        <f t="shared" si="1027"/>
        <v>2400</v>
      </c>
      <c r="O1058" s="445">
        <v>2400</v>
      </c>
      <c r="P1058" s="419"/>
      <c r="Q1058" s="419"/>
      <c r="R1058" s="419"/>
      <c r="S1058" s="419"/>
      <c r="T1058" s="419"/>
      <c r="U1058" s="419"/>
      <c r="V1058" s="419"/>
      <c r="W1058" s="419"/>
      <c r="X1058" s="419"/>
      <c r="Y1058" s="419">
        <f t="shared" si="1028"/>
        <v>0</v>
      </c>
      <c r="Z1058" s="419"/>
      <c r="AA1058" s="419"/>
      <c r="AB1058" s="419"/>
      <c r="AC1058" s="419">
        <f t="shared" si="1033"/>
        <v>2400</v>
      </c>
      <c r="AD1058" s="419"/>
      <c r="AE1058" s="419">
        <f t="shared" si="1029"/>
        <v>2400</v>
      </c>
      <c r="AF1058" s="419"/>
      <c r="AG1058" s="419"/>
      <c r="AH1058" s="419"/>
      <c r="AI1058" s="358">
        <f t="shared" si="1030"/>
        <v>0</v>
      </c>
      <c r="AJ1058" s="358"/>
      <c r="AK1058" s="358">
        <f t="shared" si="1031"/>
        <v>0</v>
      </c>
      <c r="AL1058" s="419"/>
      <c r="AM1058" s="419"/>
      <c r="AN1058" s="419"/>
      <c r="AO1058" s="419"/>
      <c r="AP1058" s="419"/>
      <c r="AQ1058" s="419"/>
      <c r="AR1058" s="419"/>
      <c r="AS1058" s="419"/>
      <c r="AT1058" s="419"/>
      <c r="AU1058" s="323"/>
      <c r="AV1058" s="131">
        <f t="shared" si="1021"/>
        <v>0</v>
      </c>
      <c r="AW1058" s="323"/>
      <c r="AX1058" s="323"/>
      <c r="AY1058" s="323"/>
      <c r="AZ1058" s="145">
        <f t="shared" si="967"/>
        <v>0</v>
      </c>
      <c r="BA1058" s="145">
        <f t="shared" si="1011"/>
        <v>0</v>
      </c>
      <c r="BB1058" s="324"/>
      <c r="BC1058" s="324"/>
    </row>
    <row r="1059" spans="1:55" s="325" customFormat="1" ht="31.5">
      <c r="A1059" s="433" t="s">
        <v>57</v>
      </c>
      <c r="B1059" s="435" t="s">
        <v>1116</v>
      </c>
      <c r="C1059" s="456"/>
      <c r="D1059" s="338">
        <f t="shared" si="1026"/>
        <v>2400</v>
      </c>
      <c r="E1059" s="338">
        <v>2400</v>
      </c>
      <c r="F1059" s="457"/>
      <c r="G1059" s="457"/>
      <c r="H1059" s="155">
        <f t="shared" si="974"/>
        <v>2400</v>
      </c>
      <c r="I1059" s="180">
        <f t="shared" si="974"/>
        <v>2400</v>
      </c>
      <c r="J1059" s="221">
        <f t="shared" si="974"/>
        <v>0</v>
      </c>
      <c r="K1059" s="457"/>
      <c r="L1059" s="457"/>
      <c r="M1059" s="457"/>
      <c r="N1059" s="338">
        <f t="shared" si="1027"/>
        <v>2400</v>
      </c>
      <c r="O1059" s="445">
        <v>2400</v>
      </c>
      <c r="P1059" s="419"/>
      <c r="Q1059" s="419"/>
      <c r="R1059" s="419"/>
      <c r="S1059" s="419"/>
      <c r="T1059" s="419"/>
      <c r="U1059" s="419"/>
      <c r="V1059" s="419"/>
      <c r="W1059" s="419"/>
      <c r="X1059" s="419"/>
      <c r="Y1059" s="419">
        <f t="shared" si="1028"/>
        <v>0</v>
      </c>
      <c r="Z1059" s="419"/>
      <c r="AA1059" s="419"/>
      <c r="AB1059" s="419"/>
      <c r="AC1059" s="419">
        <f t="shared" si="1033"/>
        <v>2400</v>
      </c>
      <c r="AD1059" s="419"/>
      <c r="AE1059" s="419">
        <f t="shared" si="1029"/>
        <v>2400</v>
      </c>
      <c r="AF1059" s="419"/>
      <c r="AG1059" s="419"/>
      <c r="AH1059" s="419"/>
      <c r="AI1059" s="358">
        <f t="shared" si="1030"/>
        <v>0</v>
      </c>
      <c r="AJ1059" s="358"/>
      <c r="AK1059" s="358">
        <f t="shared" si="1031"/>
        <v>0</v>
      </c>
      <c r="AL1059" s="419"/>
      <c r="AM1059" s="419"/>
      <c r="AN1059" s="419"/>
      <c r="AO1059" s="419"/>
      <c r="AP1059" s="419"/>
      <c r="AQ1059" s="419"/>
      <c r="AR1059" s="419"/>
      <c r="AS1059" s="419"/>
      <c r="AT1059" s="419"/>
      <c r="AU1059" s="323"/>
      <c r="AV1059" s="131">
        <f t="shared" si="1021"/>
        <v>0</v>
      </c>
      <c r="AW1059" s="323"/>
      <c r="AX1059" s="323"/>
      <c r="AY1059" s="323"/>
      <c r="AZ1059" s="145">
        <f t="shared" si="967"/>
        <v>0</v>
      </c>
      <c r="BA1059" s="145">
        <f t="shared" si="1011"/>
        <v>0</v>
      </c>
      <c r="BB1059" s="324"/>
      <c r="BC1059" s="324"/>
    </row>
    <row r="1060" spans="1:55" s="132" customFormat="1" ht="15.75">
      <c r="A1060" s="240" t="s">
        <v>52</v>
      </c>
      <c r="B1060" s="458" t="s">
        <v>1117</v>
      </c>
      <c r="C1060" s="459"/>
      <c r="D1060" s="154">
        <v>800</v>
      </c>
      <c r="E1060" s="154"/>
      <c r="F1060" s="460"/>
      <c r="G1060" s="460"/>
      <c r="H1060" s="155">
        <f t="shared" si="974"/>
        <v>0</v>
      </c>
      <c r="I1060" s="180">
        <f t="shared" si="974"/>
        <v>0</v>
      </c>
      <c r="J1060" s="221">
        <f t="shared" si="974"/>
        <v>0</v>
      </c>
      <c r="K1060" s="460"/>
      <c r="L1060" s="460"/>
      <c r="M1060" s="460"/>
      <c r="N1060" s="154">
        <f>O1060+P1060</f>
        <v>0</v>
      </c>
      <c r="O1060" s="461"/>
      <c r="P1060" s="157"/>
      <c r="Q1060" s="157"/>
      <c r="R1060" s="157"/>
      <c r="S1060" s="157"/>
      <c r="T1060" s="157"/>
      <c r="U1060" s="157"/>
      <c r="V1060" s="157"/>
      <c r="W1060" s="157">
        <f>I1060-Q1060</f>
        <v>0</v>
      </c>
      <c r="X1060" s="157"/>
      <c r="Y1060" s="157">
        <f>W1060</f>
        <v>0</v>
      </c>
      <c r="Z1060" s="157"/>
      <c r="AA1060" s="157"/>
      <c r="AB1060" s="157"/>
      <c r="AC1060" s="157">
        <f>I1060-Q1060-W1060</f>
        <v>0</v>
      </c>
      <c r="AD1060" s="157"/>
      <c r="AE1060" s="157">
        <f>AC1060</f>
        <v>0</v>
      </c>
      <c r="AF1060" s="157"/>
      <c r="AG1060" s="157"/>
      <c r="AH1060" s="157"/>
      <c r="AI1060" s="358">
        <f>I1060-Q1060-W1060-AC1060</f>
        <v>0</v>
      </c>
      <c r="AJ1060" s="358"/>
      <c r="AK1060" s="358">
        <f>AI1060</f>
        <v>0</v>
      </c>
      <c r="AL1060" s="157"/>
      <c r="AM1060" s="157"/>
      <c r="AN1060" s="157"/>
      <c r="AO1060" s="157"/>
      <c r="AP1060" s="157"/>
      <c r="AQ1060" s="157"/>
      <c r="AR1060" s="157"/>
      <c r="AS1060" s="157"/>
      <c r="AT1060" s="157"/>
      <c r="AU1060" s="222"/>
      <c r="AV1060" s="131">
        <f>I1060-L1060-O1060</f>
        <v>0</v>
      </c>
      <c r="AW1060" s="222"/>
      <c r="AX1060" s="222"/>
      <c r="AY1060" s="222"/>
      <c r="AZ1060" s="160">
        <f>H1060-K1060-N1060</f>
        <v>0</v>
      </c>
      <c r="BA1060" s="160">
        <f>L1060-R1060-X1060-AD1060-AJ1060</f>
        <v>0</v>
      </c>
      <c r="BB1060" s="131"/>
      <c r="BC1060" s="131"/>
    </row>
    <row r="1061" spans="1:55" s="132" customFormat="1" ht="31.5">
      <c r="A1061" s="240" t="s">
        <v>53</v>
      </c>
      <c r="B1061" s="458" t="s">
        <v>1118</v>
      </c>
      <c r="C1061" s="459"/>
      <c r="D1061" s="154">
        <v>2767</v>
      </c>
      <c r="E1061" s="154"/>
      <c r="F1061" s="460"/>
      <c r="G1061" s="460"/>
      <c r="H1061" s="155">
        <f t="shared" si="974"/>
        <v>0</v>
      </c>
      <c r="I1061" s="180">
        <f t="shared" si="974"/>
        <v>0</v>
      </c>
      <c r="J1061" s="221">
        <f t="shared" si="974"/>
        <v>0</v>
      </c>
      <c r="K1061" s="460"/>
      <c r="L1061" s="460"/>
      <c r="M1061" s="460"/>
      <c r="N1061" s="154">
        <f>O1061+P1061</f>
        <v>0</v>
      </c>
      <c r="O1061" s="461"/>
      <c r="P1061" s="157"/>
      <c r="Q1061" s="157"/>
      <c r="R1061" s="157"/>
      <c r="S1061" s="157"/>
      <c r="T1061" s="157"/>
      <c r="U1061" s="157"/>
      <c r="V1061" s="157"/>
      <c r="W1061" s="157">
        <f>I1061-Q1061</f>
        <v>0</v>
      </c>
      <c r="X1061" s="157"/>
      <c r="Y1061" s="157">
        <f>W1061</f>
        <v>0</v>
      </c>
      <c r="Z1061" s="157"/>
      <c r="AA1061" s="157"/>
      <c r="AB1061" s="157"/>
      <c r="AC1061" s="157">
        <f>I1061-Q1061-W1061</f>
        <v>0</v>
      </c>
      <c r="AD1061" s="157"/>
      <c r="AE1061" s="157">
        <f>AC1061</f>
        <v>0</v>
      </c>
      <c r="AF1061" s="157"/>
      <c r="AG1061" s="157"/>
      <c r="AH1061" s="157"/>
      <c r="AI1061" s="358">
        <f>I1061-Q1061-W1061-AC1061</f>
        <v>0</v>
      </c>
      <c r="AJ1061" s="358"/>
      <c r="AK1061" s="358">
        <f>AI1061</f>
        <v>0</v>
      </c>
      <c r="AL1061" s="157"/>
      <c r="AM1061" s="157"/>
      <c r="AN1061" s="157"/>
      <c r="AO1061" s="157"/>
      <c r="AP1061" s="157"/>
      <c r="AQ1061" s="157"/>
      <c r="AR1061" s="157"/>
      <c r="AS1061" s="157"/>
      <c r="AT1061" s="157"/>
      <c r="AU1061" s="222"/>
      <c r="AV1061" s="131">
        <f>I1061-L1061-O1061</f>
        <v>0</v>
      </c>
      <c r="AW1061" s="222"/>
      <c r="AX1061" s="222"/>
      <c r="AY1061" s="222"/>
      <c r="AZ1061" s="160">
        <f>H1061-K1061-N1061</f>
        <v>0</v>
      </c>
      <c r="BA1061" s="160">
        <f>L1061-R1061-X1061-AD1061-AJ1061</f>
        <v>0</v>
      </c>
      <c r="BB1061" s="131"/>
      <c r="BC1061" s="131"/>
    </row>
    <row r="1062" spans="1:55" s="343" customFormat="1" ht="15.75">
      <c r="A1062" s="449" t="s">
        <v>674</v>
      </c>
      <c r="B1062" s="462" t="s">
        <v>656</v>
      </c>
      <c r="C1062" s="463"/>
      <c r="D1062" s="434">
        <f>SUM(D1063:D1064)</f>
        <v>4000</v>
      </c>
      <c r="E1062" s="434">
        <f>SUM(E1063:E1064)</f>
        <v>4000</v>
      </c>
      <c r="F1062" s="464"/>
      <c r="G1062" s="464"/>
      <c r="H1062" s="171">
        <f t="shared" si="974"/>
        <v>4000</v>
      </c>
      <c r="I1062" s="179">
        <f t="shared" si="974"/>
        <v>4000</v>
      </c>
      <c r="J1062" s="221">
        <f t="shared" si="974"/>
        <v>0</v>
      </c>
      <c r="K1062" s="434">
        <f>SUM(K1063:K1064)</f>
        <v>0</v>
      </c>
      <c r="L1062" s="434">
        <f>SUM(L1063:L1064)</f>
        <v>0</v>
      </c>
      <c r="M1062" s="464"/>
      <c r="N1062" s="434">
        <f>SUM(N1063:N1064)</f>
        <v>4000</v>
      </c>
      <c r="O1062" s="434">
        <f>SUM(O1063:O1064)</f>
        <v>4000</v>
      </c>
      <c r="P1062" s="434">
        <f t="shared" ref="P1062:AT1062" si="1034">SUM(P1063:P1064)</f>
        <v>0</v>
      </c>
      <c r="Q1062" s="434">
        <f t="shared" si="1034"/>
        <v>0</v>
      </c>
      <c r="R1062" s="434">
        <f t="shared" si="1034"/>
        <v>0</v>
      </c>
      <c r="S1062" s="434">
        <f t="shared" si="1034"/>
        <v>0</v>
      </c>
      <c r="T1062" s="434">
        <f t="shared" si="1034"/>
        <v>0</v>
      </c>
      <c r="U1062" s="434">
        <f t="shared" si="1034"/>
        <v>0</v>
      </c>
      <c r="V1062" s="434">
        <f t="shared" si="1034"/>
        <v>0</v>
      </c>
      <c r="W1062" s="434">
        <f t="shared" si="1034"/>
        <v>0</v>
      </c>
      <c r="X1062" s="434">
        <f t="shared" si="1034"/>
        <v>0</v>
      </c>
      <c r="Y1062" s="434">
        <f t="shared" si="1034"/>
        <v>0</v>
      </c>
      <c r="Z1062" s="434">
        <f t="shared" si="1034"/>
        <v>0</v>
      </c>
      <c r="AA1062" s="434">
        <f t="shared" si="1034"/>
        <v>0</v>
      </c>
      <c r="AB1062" s="434">
        <f t="shared" si="1034"/>
        <v>0</v>
      </c>
      <c r="AC1062" s="434">
        <f t="shared" si="1034"/>
        <v>1600</v>
      </c>
      <c r="AD1062" s="434">
        <f t="shared" si="1034"/>
        <v>0</v>
      </c>
      <c r="AE1062" s="434">
        <f t="shared" si="1034"/>
        <v>1600</v>
      </c>
      <c r="AF1062" s="434">
        <f t="shared" si="1034"/>
        <v>0</v>
      </c>
      <c r="AG1062" s="434">
        <f t="shared" si="1034"/>
        <v>0</v>
      </c>
      <c r="AH1062" s="434">
        <f t="shared" si="1034"/>
        <v>0</v>
      </c>
      <c r="AI1062" s="434">
        <f t="shared" si="1034"/>
        <v>2400</v>
      </c>
      <c r="AJ1062" s="434">
        <f t="shared" si="1034"/>
        <v>0</v>
      </c>
      <c r="AK1062" s="434">
        <f t="shared" si="1034"/>
        <v>2400</v>
      </c>
      <c r="AL1062" s="434">
        <f t="shared" si="1034"/>
        <v>0</v>
      </c>
      <c r="AM1062" s="434">
        <f t="shared" si="1034"/>
        <v>0</v>
      </c>
      <c r="AN1062" s="434">
        <f t="shared" si="1034"/>
        <v>0</v>
      </c>
      <c r="AO1062" s="434">
        <f t="shared" si="1034"/>
        <v>0</v>
      </c>
      <c r="AP1062" s="434">
        <f t="shared" si="1034"/>
        <v>0</v>
      </c>
      <c r="AQ1062" s="434">
        <f t="shared" si="1034"/>
        <v>0</v>
      </c>
      <c r="AR1062" s="434">
        <f t="shared" si="1034"/>
        <v>0</v>
      </c>
      <c r="AS1062" s="434">
        <f t="shared" si="1034"/>
        <v>0</v>
      </c>
      <c r="AT1062" s="434">
        <f t="shared" si="1034"/>
        <v>0</v>
      </c>
      <c r="AU1062" s="341"/>
      <c r="AV1062" s="160">
        <f t="shared" si="1021"/>
        <v>0</v>
      </c>
      <c r="AW1062" s="341"/>
      <c r="AX1062" s="341"/>
      <c r="AY1062" s="341"/>
      <c r="AZ1062" s="145">
        <f t="shared" si="967"/>
        <v>0</v>
      </c>
      <c r="BA1062" s="145">
        <f t="shared" si="1011"/>
        <v>0</v>
      </c>
      <c r="BB1062" s="342"/>
      <c r="BC1062" s="342"/>
    </row>
    <row r="1063" spans="1:55" s="325" customFormat="1" ht="31.5">
      <c r="A1063" s="452">
        <v>1</v>
      </c>
      <c r="B1063" s="435" t="s">
        <v>1119</v>
      </c>
      <c r="C1063" s="465"/>
      <c r="D1063" s="155">
        <v>2400</v>
      </c>
      <c r="E1063" s="155">
        <v>2400</v>
      </c>
      <c r="F1063" s="457"/>
      <c r="G1063" s="457"/>
      <c r="H1063" s="155">
        <f t="shared" si="974"/>
        <v>2400</v>
      </c>
      <c r="I1063" s="180">
        <f t="shared" si="974"/>
        <v>2400</v>
      </c>
      <c r="J1063" s="221">
        <f t="shared" si="974"/>
        <v>0</v>
      </c>
      <c r="K1063" s="457"/>
      <c r="L1063" s="457"/>
      <c r="M1063" s="457"/>
      <c r="N1063" s="338">
        <f>O1063+P1063</f>
        <v>2400</v>
      </c>
      <c r="O1063" s="445">
        <v>2400</v>
      </c>
      <c r="P1063" s="419"/>
      <c r="Q1063" s="419"/>
      <c r="R1063" s="419"/>
      <c r="S1063" s="419"/>
      <c r="T1063" s="419"/>
      <c r="U1063" s="419"/>
      <c r="V1063" s="419"/>
      <c r="W1063" s="419"/>
      <c r="X1063" s="419"/>
      <c r="Y1063" s="419"/>
      <c r="Z1063" s="419"/>
      <c r="AA1063" s="419"/>
      <c r="AB1063" s="419"/>
      <c r="AC1063" s="422"/>
      <c r="AD1063" s="422"/>
      <c r="AE1063" s="422"/>
      <c r="AF1063" s="419"/>
      <c r="AG1063" s="419"/>
      <c r="AH1063" s="419"/>
      <c r="AI1063" s="358">
        <f>I1063-Q1063-W1063-AC1063</f>
        <v>2400</v>
      </c>
      <c r="AJ1063" s="358"/>
      <c r="AK1063" s="358">
        <f>AI1063</f>
        <v>2400</v>
      </c>
      <c r="AL1063" s="419"/>
      <c r="AM1063" s="419"/>
      <c r="AN1063" s="419"/>
      <c r="AO1063" s="419"/>
      <c r="AP1063" s="419"/>
      <c r="AQ1063" s="419"/>
      <c r="AR1063" s="419"/>
      <c r="AS1063" s="419"/>
      <c r="AT1063" s="419"/>
      <c r="AU1063" s="323"/>
      <c r="AV1063" s="131">
        <f t="shared" si="1021"/>
        <v>0</v>
      </c>
      <c r="AW1063" s="323"/>
      <c r="AX1063" s="323"/>
      <c r="AY1063" s="323"/>
      <c r="AZ1063" s="145">
        <f t="shared" si="967"/>
        <v>0</v>
      </c>
      <c r="BA1063" s="145">
        <f t="shared" si="1011"/>
        <v>0</v>
      </c>
      <c r="BB1063" s="324"/>
      <c r="BC1063" s="324"/>
    </row>
    <row r="1064" spans="1:55" s="325" customFormat="1" ht="31.5">
      <c r="A1064" s="452">
        <v>2</v>
      </c>
      <c r="B1064" s="435" t="s">
        <v>1120</v>
      </c>
      <c r="C1064" s="465"/>
      <c r="D1064" s="155">
        <v>1600</v>
      </c>
      <c r="E1064" s="155">
        <v>1600</v>
      </c>
      <c r="F1064" s="457"/>
      <c r="G1064" s="457"/>
      <c r="H1064" s="155">
        <f t="shared" si="974"/>
        <v>1600</v>
      </c>
      <c r="I1064" s="180">
        <f t="shared" si="974"/>
        <v>1600</v>
      </c>
      <c r="J1064" s="221"/>
      <c r="K1064" s="457"/>
      <c r="L1064" s="457"/>
      <c r="M1064" s="457"/>
      <c r="N1064" s="338">
        <f>O1064+P1064</f>
        <v>1600</v>
      </c>
      <c r="O1064" s="445">
        <v>1600</v>
      </c>
      <c r="P1064" s="419"/>
      <c r="Q1064" s="419"/>
      <c r="R1064" s="419"/>
      <c r="S1064" s="419"/>
      <c r="T1064" s="419"/>
      <c r="U1064" s="419"/>
      <c r="V1064" s="419"/>
      <c r="W1064" s="419"/>
      <c r="X1064" s="419"/>
      <c r="Y1064" s="419"/>
      <c r="Z1064" s="419"/>
      <c r="AA1064" s="419"/>
      <c r="AB1064" s="419"/>
      <c r="AC1064" s="419">
        <f t="shared" ref="AC1064" si="1035">I1064-Q1064-W1064</f>
        <v>1600</v>
      </c>
      <c r="AD1064" s="419"/>
      <c r="AE1064" s="419">
        <f>AC1064</f>
        <v>1600</v>
      </c>
      <c r="AF1064" s="419"/>
      <c r="AG1064" s="419"/>
      <c r="AH1064" s="419"/>
      <c r="AI1064" s="358"/>
      <c r="AJ1064" s="358"/>
      <c r="AK1064" s="358">
        <f>AI1064</f>
        <v>0</v>
      </c>
      <c r="AL1064" s="419"/>
      <c r="AM1064" s="419"/>
      <c r="AN1064" s="419"/>
      <c r="AO1064" s="419"/>
      <c r="AP1064" s="419"/>
      <c r="AQ1064" s="419"/>
      <c r="AR1064" s="419"/>
      <c r="AS1064" s="419"/>
      <c r="AT1064" s="419"/>
      <c r="AU1064" s="323"/>
      <c r="AV1064" s="131"/>
      <c r="AW1064" s="323"/>
      <c r="AX1064" s="323"/>
      <c r="AY1064" s="323"/>
      <c r="AZ1064" s="145">
        <f t="shared" si="967"/>
        <v>0</v>
      </c>
      <c r="BA1064" s="145">
        <f t="shared" si="1011"/>
        <v>0</v>
      </c>
      <c r="BB1064" s="324"/>
      <c r="BC1064" s="324"/>
    </row>
    <row r="1065" spans="1:55" s="343" customFormat="1" ht="15.75">
      <c r="A1065" s="449" t="s">
        <v>674</v>
      </c>
      <c r="B1065" s="462" t="s">
        <v>657</v>
      </c>
      <c r="C1065" s="466"/>
      <c r="D1065" s="434">
        <f>SUM(D1066:D1071)</f>
        <v>15100</v>
      </c>
      <c r="E1065" s="434">
        <f>SUM(E1066:E1071)</f>
        <v>13400</v>
      </c>
      <c r="F1065" s="434">
        <f>SUM(F1066:F1070)</f>
        <v>0</v>
      </c>
      <c r="G1065" s="434">
        <f>SUM(G1066:G1070)</f>
        <v>0</v>
      </c>
      <c r="H1065" s="171">
        <f t="shared" si="974"/>
        <v>13400</v>
      </c>
      <c r="I1065" s="179">
        <f t="shared" si="974"/>
        <v>13400</v>
      </c>
      <c r="J1065" s="221">
        <f t="shared" si="974"/>
        <v>0</v>
      </c>
      <c r="K1065" s="434">
        <f>SUM(K1066:K1070)</f>
        <v>0</v>
      </c>
      <c r="L1065" s="434">
        <f>SUM(L1066:L1070)</f>
        <v>0</v>
      </c>
      <c r="M1065" s="467"/>
      <c r="N1065" s="434">
        <f>SUM(N1066:N1071)</f>
        <v>13400</v>
      </c>
      <c r="O1065" s="434">
        <f>SUM(O1066:O1071)</f>
        <v>13400</v>
      </c>
      <c r="P1065" s="434">
        <f t="shared" ref="P1065:AN1065" si="1036">SUM(P1066:P1071)</f>
        <v>0</v>
      </c>
      <c r="Q1065" s="434">
        <f t="shared" si="1036"/>
        <v>0</v>
      </c>
      <c r="R1065" s="434">
        <f t="shared" si="1036"/>
        <v>0</v>
      </c>
      <c r="S1065" s="434">
        <f t="shared" si="1036"/>
        <v>0</v>
      </c>
      <c r="T1065" s="434">
        <f t="shared" si="1036"/>
        <v>0</v>
      </c>
      <c r="U1065" s="434">
        <f t="shared" si="1036"/>
        <v>0</v>
      </c>
      <c r="V1065" s="434">
        <f t="shared" si="1036"/>
        <v>0</v>
      </c>
      <c r="W1065" s="434">
        <f t="shared" si="1036"/>
        <v>0</v>
      </c>
      <c r="X1065" s="434">
        <f t="shared" si="1036"/>
        <v>0</v>
      </c>
      <c r="Y1065" s="434">
        <f t="shared" si="1036"/>
        <v>0</v>
      </c>
      <c r="Z1065" s="434">
        <f t="shared" si="1036"/>
        <v>0</v>
      </c>
      <c r="AA1065" s="434">
        <f t="shared" si="1036"/>
        <v>0</v>
      </c>
      <c r="AB1065" s="434">
        <f t="shared" si="1036"/>
        <v>0</v>
      </c>
      <c r="AC1065" s="434">
        <f t="shared" si="1036"/>
        <v>6000</v>
      </c>
      <c r="AD1065" s="434">
        <f t="shared" si="1036"/>
        <v>0</v>
      </c>
      <c r="AE1065" s="434">
        <f t="shared" si="1036"/>
        <v>6000</v>
      </c>
      <c r="AF1065" s="434">
        <f t="shared" si="1036"/>
        <v>0</v>
      </c>
      <c r="AG1065" s="434">
        <f t="shared" si="1036"/>
        <v>0</v>
      </c>
      <c r="AH1065" s="434">
        <f t="shared" si="1036"/>
        <v>0</v>
      </c>
      <c r="AI1065" s="434">
        <f t="shared" si="1036"/>
        <v>7400</v>
      </c>
      <c r="AJ1065" s="434">
        <f t="shared" si="1036"/>
        <v>0</v>
      </c>
      <c r="AK1065" s="434">
        <f t="shared" si="1036"/>
        <v>7400</v>
      </c>
      <c r="AL1065" s="434">
        <f t="shared" si="1036"/>
        <v>0</v>
      </c>
      <c r="AM1065" s="434">
        <f t="shared" si="1036"/>
        <v>0</v>
      </c>
      <c r="AN1065" s="434">
        <f t="shared" si="1036"/>
        <v>0</v>
      </c>
      <c r="AO1065" s="434">
        <f t="shared" ref="AO1065:AT1065" si="1037">SUM(AO1066:AO1070)</f>
        <v>0</v>
      </c>
      <c r="AP1065" s="434">
        <f t="shared" si="1037"/>
        <v>0</v>
      </c>
      <c r="AQ1065" s="434">
        <f t="shared" si="1037"/>
        <v>0</v>
      </c>
      <c r="AR1065" s="434">
        <f t="shared" si="1037"/>
        <v>0</v>
      </c>
      <c r="AS1065" s="434">
        <f t="shared" si="1037"/>
        <v>0</v>
      </c>
      <c r="AT1065" s="434">
        <f t="shared" si="1037"/>
        <v>0</v>
      </c>
      <c r="AU1065" s="341"/>
      <c r="AV1065" s="160">
        <f t="shared" ref="AV1065:AV1090" si="1038">I1065-L1065-O1065</f>
        <v>0</v>
      </c>
      <c r="AW1065" s="341"/>
      <c r="AX1065" s="341"/>
      <c r="AY1065" s="341"/>
      <c r="AZ1065" s="145">
        <f t="shared" si="967"/>
        <v>0</v>
      </c>
      <c r="BA1065" s="145">
        <f t="shared" si="1011"/>
        <v>0</v>
      </c>
      <c r="BB1065" s="342"/>
      <c r="BC1065" s="342"/>
    </row>
    <row r="1066" spans="1:55" s="325" customFormat="1" ht="15.75">
      <c r="A1066" s="452">
        <v>1</v>
      </c>
      <c r="B1066" s="435" t="s">
        <v>1121</v>
      </c>
      <c r="C1066" s="319"/>
      <c r="D1066" s="445">
        <v>3000</v>
      </c>
      <c r="E1066" s="445">
        <v>3000</v>
      </c>
      <c r="F1066" s="318"/>
      <c r="G1066" s="318"/>
      <c r="H1066" s="155">
        <f t="shared" si="974"/>
        <v>3000</v>
      </c>
      <c r="I1066" s="180">
        <f t="shared" si="974"/>
        <v>3000</v>
      </c>
      <c r="J1066" s="221">
        <f t="shared" si="974"/>
        <v>0</v>
      </c>
      <c r="K1066" s="318"/>
      <c r="L1066" s="318"/>
      <c r="M1066" s="318"/>
      <c r="N1066" s="338">
        <f>O1066+P1066</f>
        <v>3000</v>
      </c>
      <c r="O1066" s="445">
        <v>3000</v>
      </c>
      <c r="P1066" s="419"/>
      <c r="Q1066" s="419"/>
      <c r="R1066" s="419"/>
      <c r="S1066" s="419"/>
      <c r="T1066" s="419"/>
      <c r="U1066" s="419"/>
      <c r="V1066" s="419"/>
      <c r="W1066" s="419"/>
      <c r="X1066" s="419"/>
      <c r="Y1066" s="419"/>
      <c r="Z1066" s="419"/>
      <c r="AA1066" s="419"/>
      <c r="AB1066" s="419"/>
      <c r="AC1066" s="419">
        <v>1500</v>
      </c>
      <c r="AD1066" s="419"/>
      <c r="AE1066" s="419">
        <f>AC1066</f>
        <v>1500</v>
      </c>
      <c r="AF1066" s="419"/>
      <c r="AG1066" s="419"/>
      <c r="AH1066" s="419"/>
      <c r="AI1066" s="358">
        <f>I1066-Q1066-W1066-AC1066</f>
        <v>1500</v>
      </c>
      <c r="AJ1066" s="358"/>
      <c r="AK1066" s="358">
        <f>AI1066</f>
        <v>1500</v>
      </c>
      <c r="AL1066" s="419"/>
      <c r="AM1066" s="419"/>
      <c r="AN1066" s="419"/>
      <c r="AO1066" s="419"/>
      <c r="AP1066" s="419"/>
      <c r="AQ1066" s="419"/>
      <c r="AR1066" s="419"/>
      <c r="AS1066" s="419"/>
      <c r="AT1066" s="419"/>
      <c r="AU1066" s="323"/>
      <c r="AV1066" s="131">
        <f t="shared" si="1038"/>
        <v>0</v>
      </c>
      <c r="AW1066" s="323"/>
      <c r="AX1066" s="323"/>
      <c r="AY1066" s="323"/>
      <c r="AZ1066" s="145">
        <f t="shared" ref="AZ1066:AZ1129" si="1039">H1066-K1066-N1066</f>
        <v>0</v>
      </c>
      <c r="BA1066" s="145">
        <f t="shared" si="1011"/>
        <v>0</v>
      </c>
      <c r="BB1066" s="324"/>
      <c r="BC1066" s="324"/>
    </row>
    <row r="1067" spans="1:55" s="325" customFormat="1" ht="31.5">
      <c r="A1067" s="452">
        <v>2</v>
      </c>
      <c r="B1067" s="468" t="s">
        <v>1122</v>
      </c>
      <c r="C1067" s="319"/>
      <c r="D1067" s="445">
        <v>1800</v>
      </c>
      <c r="E1067" s="445">
        <v>1800</v>
      </c>
      <c r="F1067" s="318"/>
      <c r="G1067" s="318"/>
      <c r="H1067" s="155">
        <f t="shared" si="974"/>
        <v>1800</v>
      </c>
      <c r="I1067" s="180">
        <f t="shared" si="974"/>
        <v>1800</v>
      </c>
      <c r="J1067" s="221">
        <f t="shared" si="974"/>
        <v>0</v>
      </c>
      <c r="K1067" s="318"/>
      <c r="L1067" s="318"/>
      <c r="M1067" s="318"/>
      <c r="N1067" s="338">
        <f t="shared" ref="N1067:N1070" si="1040">O1067+P1067</f>
        <v>1800</v>
      </c>
      <c r="O1067" s="445">
        <v>1800</v>
      </c>
      <c r="P1067" s="419"/>
      <c r="Q1067" s="419"/>
      <c r="R1067" s="419"/>
      <c r="S1067" s="419"/>
      <c r="T1067" s="419"/>
      <c r="U1067" s="419"/>
      <c r="V1067" s="419"/>
      <c r="W1067" s="419"/>
      <c r="X1067" s="419"/>
      <c r="Y1067" s="419"/>
      <c r="Z1067" s="419"/>
      <c r="AA1067" s="419"/>
      <c r="AB1067" s="419"/>
      <c r="AC1067" s="419"/>
      <c r="AD1067" s="419"/>
      <c r="AE1067" s="419">
        <f t="shared" ref="AE1067:AE1070" si="1041">AC1067</f>
        <v>0</v>
      </c>
      <c r="AF1067" s="419"/>
      <c r="AG1067" s="419"/>
      <c r="AH1067" s="419"/>
      <c r="AI1067" s="358">
        <f t="shared" ref="AI1067:AI1070" si="1042">I1067-Q1067-W1067-AC1067</f>
        <v>1800</v>
      </c>
      <c r="AJ1067" s="358"/>
      <c r="AK1067" s="358">
        <f t="shared" ref="AK1067:AK1070" si="1043">AI1067</f>
        <v>1800</v>
      </c>
      <c r="AL1067" s="419"/>
      <c r="AM1067" s="419"/>
      <c r="AN1067" s="419"/>
      <c r="AO1067" s="419"/>
      <c r="AP1067" s="419"/>
      <c r="AQ1067" s="419"/>
      <c r="AR1067" s="419"/>
      <c r="AS1067" s="419"/>
      <c r="AT1067" s="419"/>
      <c r="AU1067" s="323"/>
      <c r="AV1067" s="131">
        <f t="shared" si="1038"/>
        <v>0</v>
      </c>
      <c r="AW1067" s="323"/>
      <c r="AX1067" s="323"/>
      <c r="AY1067" s="323"/>
      <c r="AZ1067" s="145">
        <f t="shared" si="1039"/>
        <v>0</v>
      </c>
      <c r="BA1067" s="145">
        <f t="shared" si="1011"/>
        <v>0</v>
      </c>
      <c r="BB1067" s="324"/>
      <c r="BC1067" s="324"/>
    </row>
    <row r="1068" spans="1:55" s="325" customFormat="1" ht="15.75">
      <c r="A1068" s="452">
        <v>3</v>
      </c>
      <c r="B1068" s="468" t="s">
        <v>1123</v>
      </c>
      <c r="C1068" s="319"/>
      <c r="D1068" s="445">
        <v>3000</v>
      </c>
      <c r="E1068" s="445">
        <v>3000</v>
      </c>
      <c r="F1068" s="318"/>
      <c r="G1068" s="318"/>
      <c r="H1068" s="155">
        <f t="shared" si="974"/>
        <v>3000</v>
      </c>
      <c r="I1068" s="180">
        <f t="shared" si="974"/>
        <v>3000</v>
      </c>
      <c r="J1068" s="221">
        <f t="shared" si="974"/>
        <v>0</v>
      </c>
      <c r="K1068" s="318"/>
      <c r="L1068" s="318"/>
      <c r="M1068" s="318"/>
      <c r="N1068" s="338">
        <f t="shared" si="1040"/>
        <v>3000</v>
      </c>
      <c r="O1068" s="445">
        <v>3000</v>
      </c>
      <c r="P1068" s="419"/>
      <c r="Q1068" s="419"/>
      <c r="R1068" s="419"/>
      <c r="S1068" s="419"/>
      <c r="T1068" s="419"/>
      <c r="U1068" s="419"/>
      <c r="V1068" s="419"/>
      <c r="W1068" s="419"/>
      <c r="X1068" s="419"/>
      <c r="Y1068" s="419"/>
      <c r="Z1068" s="419"/>
      <c r="AA1068" s="419"/>
      <c r="AB1068" s="419"/>
      <c r="AC1068" s="419">
        <v>1500</v>
      </c>
      <c r="AD1068" s="419"/>
      <c r="AE1068" s="419">
        <f t="shared" si="1041"/>
        <v>1500</v>
      </c>
      <c r="AF1068" s="419"/>
      <c r="AG1068" s="419"/>
      <c r="AH1068" s="419"/>
      <c r="AI1068" s="358">
        <f t="shared" si="1042"/>
        <v>1500</v>
      </c>
      <c r="AJ1068" s="358"/>
      <c r="AK1068" s="358">
        <f t="shared" si="1043"/>
        <v>1500</v>
      </c>
      <c r="AL1068" s="419"/>
      <c r="AM1068" s="419"/>
      <c r="AN1068" s="419"/>
      <c r="AO1068" s="419"/>
      <c r="AP1068" s="419"/>
      <c r="AQ1068" s="419"/>
      <c r="AR1068" s="419"/>
      <c r="AS1068" s="419"/>
      <c r="AT1068" s="419"/>
      <c r="AU1068" s="323"/>
      <c r="AV1068" s="131">
        <f t="shared" si="1038"/>
        <v>0</v>
      </c>
      <c r="AW1068" s="323"/>
      <c r="AX1068" s="323"/>
      <c r="AY1068" s="323"/>
      <c r="AZ1068" s="145">
        <f t="shared" si="1039"/>
        <v>0</v>
      </c>
      <c r="BA1068" s="145">
        <f t="shared" si="1011"/>
        <v>0</v>
      </c>
      <c r="BB1068" s="324"/>
      <c r="BC1068" s="324"/>
    </row>
    <row r="1069" spans="1:55" s="325" customFormat="1" ht="47.25">
      <c r="A1069" s="452">
        <v>4</v>
      </c>
      <c r="B1069" s="435" t="s">
        <v>1124</v>
      </c>
      <c r="C1069" s="319"/>
      <c r="D1069" s="445">
        <v>3200</v>
      </c>
      <c r="E1069" s="445">
        <v>3200</v>
      </c>
      <c r="F1069" s="318"/>
      <c r="G1069" s="318"/>
      <c r="H1069" s="155">
        <f t="shared" si="974"/>
        <v>3200</v>
      </c>
      <c r="I1069" s="180">
        <f t="shared" si="974"/>
        <v>3200</v>
      </c>
      <c r="J1069" s="221">
        <f t="shared" si="974"/>
        <v>0</v>
      </c>
      <c r="K1069" s="318"/>
      <c r="L1069" s="318"/>
      <c r="M1069" s="318"/>
      <c r="N1069" s="338">
        <f t="shared" si="1040"/>
        <v>3200</v>
      </c>
      <c r="O1069" s="445">
        <v>3200</v>
      </c>
      <c r="P1069" s="419"/>
      <c r="Q1069" s="419"/>
      <c r="R1069" s="419"/>
      <c r="S1069" s="419"/>
      <c r="T1069" s="419"/>
      <c r="U1069" s="419"/>
      <c r="V1069" s="419"/>
      <c r="W1069" s="419"/>
      <c r="X1069" s="419"/>
      <c r="Y1069" s="419"/>
      <c r="Z1069" s="419"/>
      <c r="AA1069" s="419"/>
      <c r="AB1069" s="419"/>
      <c r="AC1069" s="419">
        <v>1500</v>
      </c>
      <c r="AD1069" s="419"/>
      <c r="AE1069" s="419">
        <f t="shared" si="1041"/>
        <v>1500</v>
      </c>
      <c r="AF1069" s="419"/>
      <c r="AG1069" s="419"/>
      <c r="AH1069" s="419"/>
      <c r="AI1069" s="358">
        <f t="shared" si="1042"/>
        <v>1700</v>
      </c>
      <c r="AJ1069" s="358"/>
      <c r="AK1069" s="358">
        <f>AI1069</f>
        <v>1700</v>
      </c>
      <c r="AL1069" s="419"/>
      <c r="AM1069" s="419"/>
      <c r="AN1069" s="419"/>
      <c r="AO1069" s="419"/>
      <c r="AP1069" s="419"/>
      <c r="AQ1069" s="419"/>
      <c r="AR1069" s="419"/>
      <c r="AS1069" s="419"/>
      <c r="AT1069" s="419"/>
      <c r="AU1069" s="323"/>
      <c r="AV1069" s="131">
        <f t="shared" si="1038"/>
        <v>0</v>
      </c>
      <c r="AW1069" s="323"/>
      <c r="AX1069" s="323"/>
      <c r="AY1069" s="323"/>
      <c r="AZ1069" s="145">
        <f t="shared" si="1039"/>
        <v>0</v>
      </c>
      <c r="BA1069" s="145">
        <f t="shared" si="1011"/>
        <v>0</v>
      </c>
      <c r="BB1069" s="324"/>
      <c r="BC1069" s="324"/>
    </row>
    <row r="1070" spans="1:55" s="325" customFormat="1" ht="31.5">
      <c r="A1070" s="452">
        <v>5</v>
      </c>
      <c r="B1070" s="435" t="s">
        <v>1125</v>
      </c>
      <c r="C1070" s="319"/>
      <c r="D1070" s="445">
        <v>2400</v>
      </c>
      <c r="E1070" s="445">
        <v>2400</v>
      </c>
      <c r="F1070" s="318"/>
      <c r="G1070" s="318"/>
      <c r="H1070" s="155">
        <f t="shared" si="974"/>
        <v>2400</v>
      </c>
      <c r="I1070" s="180">
        <f t="shared" si="974"/>
        <v>2400</v>
      </c>
      <c r="J1070" s="221">
        <f t="shared" si="974"/>
        <v>0</v>
      </c>
      <c r="K1070" s="318"/>
      <c r="L1070" s="318"/>
      <c r="M1070" s="318"/>
      <c r="N1070" s="338">
        <f t="shared" si="1040"/>
        <v>2400</v>
      </c>
      <c r="O1070" s="445">
        <v>2400</v>
      </c>
      <c r="P1070" s="419"/>
      <c r="Q1070" s="419"/>
      <c r="R1070" s="419"/>
      <c r="S1070" s="419"/>
      <c r="T1070" s="419"/>
      <c r="U1070" s="419"/>
      <c r="V1070" s="419"/>
      <c r="W1070" s="419"/>
      <c r="X1070" s="419"/>
      <c r="Y1070" s="419"/>
      <c r="Z1070" s="419"/>
      <c r="AA1070" s="419"/>
      <c r="AB1070" s="419"/>
      <c r="AC1070" s="419">
        <v>1500</v>
      </c>
      <c r="AD1070" s="419"/>
      <c r="AE1070" s="419">
        <f t="shared" si="1041"/>
        <v>1500</v>
      </c>
      <c r="AF1070" s="419"/>
      <c r="AG1070" s="419"/>
      <c r="AH1070" s="419"/>
      <c r="AI1070" s="358">
        <f t="shared" si="1042"/>
        <v>900</v>
      </c>
      <c r="AJ1070" s="358"/>
      <c r="AK1070" s="358">
        <f t="shared" si="1043"/>
        <v>900</v>
      </c>
      <c r="AL1070" s="419"/>
      <c r="AM1070" s="419"/>
      <c r="AN1070" s="419"/>
      <c r="AO1070" s="419"/>
      <c r="AP1070" s="419"/>
      <c r="AQ1070" s="419"/>
      <c r="AR1070" s="419"/>
      <c r="AS1070" s="419"/>
      <c r="AT1070" s="419"/>
      <c r="AU1070" s="323"/>
      <c r="AV1070" s="131">
        <f t="shared" si="1038"/>
        <v>0</v>
      </c>
      <c r="AW1070" s="323"/>
      <c r="AX1070" s="323"/>
      <c r="AY1070" s="323"/>
      <c r="AZ1070" s="145">
        <f t="shared" si="1039"/>
        <v>0</v>
      </c>
      <c r="BA1070" s="145">
        <f t="shared" si="1011"/>
        <v>0</v>
      </c>
      <c r="BB1070" s="324"/>
      <c r="BC1070" s="324"/>
    </row>
    <row r="1071" spans="1:55" s="132" customFormat="1" ht="31.5">
      <c r="A1071" s="469">
        <v>6</v>
      </c>
      <c r="B1071" s="458" t="s">
        <v>1126</v>
      </c>
      <c r="C1071" s="247"/>
      <c r="D1071" s="461">
        <v>1700</v>
      </c>
      <c r="E1071" s="461"/>
      <c r="F1071" s="246"/>
      <c r="G1071" s="246"/>
      <c r="H1071" s="155">
        <f>K1071+N1071</f>
        <v>0</v>
      </c>
      <c r="I1071" s="180">
        <f>L1071+O1071</f>
        <v>0</v>
      </c>
      <c r="J1071" s="221">
        <f>M1071+P1071</f>
        <v>0</v>
      </c>
      <c r="K1071" s="246"/>
      <c r="L1071" s="246"/>
      <c r="M1071" s="246"/>
      <c r="N1071" s="154">
        <f>O1071+P1071</f>
        <v>0</v>
      </c>
      <c r="O1071" s="461"/>
      <c r="P1071" s="157"/>
      <c r="Q1071" s="157"/>
      <c r="R1071" s="157"/>
      <c r="S1071" s="157"/>
      <c r="T1071" s="157"/>
      <c r="U1071" s="157"/>
      <c r="V1071" s="157"/>
      <c r="W1071" s="157"/>
      <c r="X1071" s="157"/>
      <c r="Y1071" s="157"/>
      <c r="Z1071" s="157"/>
      <c r="AA1071" s="157"/>
      <c r="AB1071" s="157"/>
      <c r="AC1071" s="157"/>
      <c r="AD1071" s="157"/>
      <c r="AE1071" s="157">
        <f>AC1071</f>
        <v>0</v>
      </c>
      <c r="AF1071" s="157"/>
      <c r="AG1071" s="157"/>
      <c r="AH1071" s="157"/>
      <c r="AI1071" s="358">
        <f>I1071-Q1071-W1071-AC1071</f>
        <v>0</v>
      </c>
      <c r="AJ1071" s="358"/>
      <c r="AK1071" s="358">
        <f>AI1071</f>
        <v>0</v>
      </c>
      <c r="AL1071" s="157"/>
      <c r="AM1071" s="157"/>
      <c r="AN1071" s="157"/>
      <c r="AO1071" s="157"/>
      <c r="AP1071" s="157"/>
      <c r="AQ1071" s="157"/>
      <c r="AR1071" s="157"/>
      <c r="AS1071" s="157"/>
      <c r="AT1071" s="157"/>
      <c r="AU1071" s="222"/>
      <c r="AV1071" s="131">
        <f>I1071-L1071-O1071</f>
        <v>0</v>
      </c>
      <c r="AW1071" s="222"/>
      <c r="AX1071" s="222"/>
      <c r="AY1071" s="222"/>
      <c r="AZ1071" s="160">
        <f>H1071-K1071-N1071</f>
        <v>0</v>
      </c>
      <c r="BA1071" s="160">
        <f>L1071-R1071-X1071-AD1071-AJ1071</f>
        <v>0</v>
      </c>
      <c r="BB1071" s="131"/>
      <c r="BC1071" s="131"/>
    </row>
    <row r="1072" spans="1:55" s="325" customFormat="1" ht="15.75">
      <c r="A1072" s="411" t="s">
        <v>796</v>
      </c>
      <c r="B1072" s="350" t="s">
        <v>616</v>
      </c>
      <c r="C1072" s="351"/>
      <c r="D1072" s="434">
        <f>SUM(D1073:D1093)</f>
        <v>68100</v>
      </c>
      <c r="E1072" s="434">
        <f>SUM(E1073:E1093)</f>
        <v>65100</v>
      </c>
      <c r="F1072" s="350"/>
      <c r="G1072" s="350"/>
      <c r="H1072" s="171">
        <f t="shared" ref="H1072:J1128" si="1044">K1072+N1072</f>
        <v>65100</v>
      </c>
      <c r="I1072" s="179">
        <f t="shared" si="1044"/>
        <v>65100</v>
      </c>
      <c r="J1072" s="221">
        <f t="shared" si="1044"/>
        <v>0</v>
      </c>
      <c r="K1072" s="434">
        <f>SUM(K1073:K1093)</f>
        <v>14500</v>
      </c>
      <c r="L1072" s="434">
        <f>SUM(L1073:L1093)</f>
        <v>14500</v>
      </c>
      <c r="M1072" s="434">
        <f>SUM(M1073:M1090)</f>
        <v>0</v>
      </c>
      <c r="N1072" s="434">
        <f>SUM(N1073:N1093)</f>
        <v>50600</v>
      </c>
      <c r="O1072" s="434">
        <f>SUM(O1073:O1093)</f>
        <v>50600</v>
      </c>
      <c r="P1072" s="434">
        <f t="shared" ref="P1072:AT1072" si="1045">SUM(P1073:P1093)</f>
        <v>0</v>
      </c>
      <c r="Q1072" s="434">
        <f t="shared" si="1045"/>
        <v>10150</v>
      </c>
      <c r="R1072" s="434">
        <f t="shared" si="1045"/>
        <v>10150</v>
      </c>
      <c r="S1072" s="434">
        <f t="shared" si="1045"/>
        <v>0</v>
      </c>
      <c r="T1072" s="434">
        <f t="shared" si="1045"/>
        <v>0</v>
      </c>
      <c r="U1072" s="434">
        <f t="shared" si="1045"/>
        <v>0</v>
      </c>
      <c r="V1072" s="434">
        <f t="shared" si="1045"/>
        <v>0</v>
      </c>
      <c r="W1072" s="434">
        <f t="shared" si="1045"/>
        <v>17950</v>
      </c>
      <c r="X1072" s="434">
        <f t="shared" si="1045"/>
        <v>4350</v>
      </c>
      <c r="Y1072" s="434">
        <f t="shared" si="1045"/>
        <v>13600</v>
      </c>
      <c r="Z1072" s="434">
        <f t="shared" si="1045"/>
        <v>0</v>
      </c>
      <c r="AA1072" s="434">
        <f t="shared" si="1045"/>
        <v>0</v>
      </c>
      <c r="AB1072" s="434">
        <f t="shared" si="1045"/>
        <v>0</v>
      </c>
      <c r="AC1072" s="434">
        <f t="shared" si="1045"/>
        <v>15400</v>
      </c>
      <c r="AD1072" s="434">
        <f t="shared" si="1045"/>
        <v>0</v>
      </c>
      <c r="AE1072" s="434">
        <f t="shared" si="1045"/>
        <v>15400</v>
      </c>
      <c r="AF1072" s="434">
        <f t="shared" si="1045"/>
        <v>0</v>
      </c>
      <c r="AG1072" s="434">
        <f t="shared" si="1045"/>
        <v>0</v>
      </c>
      <c r="AH1072" s="434">
        <f t="shared" si="1045"/>
        <v>0</v>
      </c>
      <c r="AI1072" s="434">
        <f t="shared" si="1045"/>
        <v>21600</v>
      </c>
      <c r="AJ1072" s="434">
        <f t="shared" si="1045"/>
        <v>0</v>
      </c>
      <c r="AK1072" s="434">
        <f t="shared" si="1045"/>
        <v>21600</v>
      </c>
      <c r="AL1072" s="434">
        <f t="shared" si="1045"/>
        <v>0</v>
      </c>
      <c r="AM1072" s="434">
        <f t="shared" si="1045"/>
        <v>0</v>
      </c>
      <c r="AN1072" s="434">
        <f t="shared" si="1045"/>
        <v>0</v>
      </c>
      <c r="AO1072" s="434">
        <f t="shared" si="1045"/>
        <v>0</v>
      </c>
      <c r="AP1072" s="434">
        <f t="shared" si="1045"/>
        <v>0</v>
      </c>
      <c r="AQ1072" s="434">
        <f t="shared" si="1045"/>
        <v>0</v>
      </c>
      <c r="AR1072" s="434">
        <f t="shared" si="1045"/>
        <v>0</v>
      </c>
      <c r="AS1072" s="434">
        <f t="shared" si="1045"/>
        <v>0</v>
      </c>
      <c r="AT1072" s="434">
        <f t="shared" si="1045"/>
        <v>0</v>
      </c>
      <c r="AU1072" s="434">
        <f t="shared" ref="AU1072" si="1046">SUM(AU1073:AU1090)</f>
        <v>0</v>
      </c>
      <c r="AV1072" s="131">
        <f t="shared" si="1038"/>
        <v>0</v>
      </c>
      <c r="AW1072" s="323"/>
      <c r="AX1072" s="323"/>
      <c r="AY1072" s="323"/>
      <c r="AZ1072" s="145">
        <f t="shared" si="1039"/>
        <v>0</v>
      </c>
      <c r="BA1072" s="145">
        <f t="shared" si="1011"/>
        <v>0</v>
      </c>
      <c r="BB1072" s="324"/>
      <c r="BC1072" s="324"/>
    </row>
    <row r="1073" spans="1:55" s="354" customFormat="1" ht="31.5">
      <c r="A1073" s="470">
        <v>1</v>
      </c>
      <c r="B1073" s="471" t="s">
        <v>1127</v>
      </c>
      <c r="C1073" s="472" t="s">
        <v>1128</v>
      </c>
      <c r="D1073" s="473">
        <v>14500</v>
      </c>
      <c r="E1073" s="473">
        <v>14500</v>
      </c>
      <c r="F1073" s="471"/>
      <c r="G1073" s="471"/>
      <c r="H1073" s="217">
        <f t="shared" si="1044"/>
        <v>14500</v>
      </c>
      <c r="I1073" s="276">
        <f t="shared" si="1044"/>
        <v>14500</v>
      </c>
      <c r="J1073" s="275">
        <f t="shared" si="1044"/>
        <v>0</v>
      </c>
      <c r="K1073" s="474">
        <f>L1073+M1073</f>
        <v>14500</v>
      </c>
      <c r="L1073" s="475">
        <v>14500</v>
      </c>
      <c r="M1073" s="471"/>
      <c r="N1073" s="474">
        <f>O1073+P1073</f>
        <v>0</v>
      </c>
      <c r="O1073" s="475"/>
      <c r="P1073" s="474"/>
      <c r="Q1073" s="474">
        <f>70%*I1073</f>
        <v>10150</v>
      </c>
      <c r="R1073" s="474">
        <f>Q1073</f>
        <v>10150</v>
      </c>
      <c r="S1073" s="474"/>
      <c r="T1073" s="474"/>
      <c r="U1073" s="474"/>
      <c r="V1073" s="474"/>
      <c r="W1073" s="474">
        <f>I1073-Q1073</f>
        <v>4350</v>
      </c>
      <c r="X1073" s="474">
        <f>W1073</f>
        <v>4350</v>
      </c>
      <c r="Y1073" s="474"/>
      <c r="Z1073" s="474"/>
      <c r="AA1073" s="474"/>
      <c r="AB1073" s="474"/>
      <c r="AC1073" s="476">
        <f>I1073-Q1073-W1073</f>
        <v>0</v>
      </c>
      <c r="AD1073" s="476"/>
      <c r="AE1073" s="476"/>
      <c r="AF1073" s="474"/>
      <c r="AG1073" s="474"/>
      <c r="AH1073" s="474"/>
      <c r="AI1073" s="375">
        <f>I1073-Q1073-W1073-AC1073</f>
        <v>0</v>
      </c>
      <c r="AJ1073" s="375"/>
      <c r="AK1073" s="375"/>
      <c r="AL1073" s="474"/>
      <c r="AM1073" s="474"/>
      <c r="AN1073" s="474"/>
      <c r="AO1073" s="474"/>
      <c r="AP1073" s="474"/>
      <c r="AQ1073" s="474"/>
      <c r="AR1073" s="474"/>
      <c r="AS1073" s="474"/>
      <c r="AT1073" s="474"/>
      <c r="AU1073" s="477"/>
      <c r="AV1073" s="218">
        <f t="shared" si="1038"/>
        <v>0</v>
      </c>
      <c r="AW1073" s="477"/>
      <c r="AX1073" s="477"/>
      <c r="AY1073" s="477"/>
      <c r="AZ1073" s="220">
        <f t="shared" si="1039"/>
        <v>0</v>
      </c>
      <c r="BA1073" s="220">
        <f t="shared" si="1011"/>
        <v>0</v>
      </c>
    </row>
    <row r="1074" spans="1:55" s="325" customFormat="1" ht="31.5">
      <c r="A1074" s="452">
        <v>2</v>
      </c>
      <c r="B1074" s="318" t="s">
        <v>1129</v>
      </c>
      <c r="C1074" s="465"/>
      <c r="D1074" s="445">
        <v>12000</v>
      </c>
      <c r="E1074" s="445">
        <v>12000</v>
      </c>
      <c r="F1074" s="457"/>
      <c r="G1074" s="457"/>
      <c r="H1074" s="155">
        <f t="shared" si="1044"/>
        <v>12000</v>
      </c>
      <c r="I1074" s="180">
        <f t="shared" si="1044"/>
        <v>12000</v>
      </c>
      <c r="J1074" s="221">
        <f t="shared" si="1044"/>
        <v>0</v>
      </c>
      <c r="K1074" s="457"/>
      <c r="L1074" s="457"/>
      <c r="M1074" s="457"/>
      <c r="N1074" s="419">
        <f>O1074+P1074</f>
        <v>12000</v>
      </c>
      <c r="O1074" s="419">
        <v>12000</v>
      </c>
      <c r="P1074" s="419"/>
      <c r="Q1074" s="419"/>
      <c r="R1074" s="419"/>
      <c r="S1074" s="419"/>
      <c r="T1074" s="419"/>
      <c r="U1074" s="419"/>
      <c r="V1074" s="419"/>
      <c r="W1074" s="419">
        <v>4000</v>
      </c>
      <c r="X1074" s="419"/>
      <c r="Y1074" s="419">
        <f>W1074</f>
        <v>4000</v>
      </c>
      <c r="Z1074" s="419"/>
      <c r="AA1074" s="419"/>
      <c r="AB1074" s="419"/>
      <c r="AC1074" s="419">
        <v>4000</v>
      </c>
      <c r="AD1074" s="419"/>
      <c r="AE1074" s="419">
        <f>AC1074</f>
        <v>4000</v>
      </c>
      <c r="AF1074" s="419"/>
      <c r="AG1074" s="419"/>
      <c r="AH1074" s="419"/>
      <c r="AI1074" s="358">
        <f t="shared" ref="AI1074:AI1077" si="1047">I1074-Q1074-W1074-AC1074</f>
        <v>4000</v>
      </c>
      <c r="AJ1074" s="358"/>
      <c r="AK1074" s="358">
        <f>AI1074</f>
        <v>4000</v>
      </c>
      <c r="AL1074" s="419"/>
      <c r="AM1074" s="419"/>
      <c r="AN1074" s="419"/>
      <c r="AO1074" s="419"/>
      <c r="AP1074" s="419"/>
      <c r="AQ1074" s="419"/>
      <c r="AR1074" s="419"/>
      <c r="AS1074" s="419"/>
      <c r="AT1074" s="419"/>
      <c r="AU1074" s="323"/>
      <c r="AV1074" s="131">
        <f t="shared" si="1038"/>
        <v>0</v>
      </c>
      <c r="AW1074" s="323"/>
      <c r="AX1074" s="323"/>
      <c r="AY1074" s="323"/>
      <c r="AZ1074" s="145">
        <f t="shared" si="1039"/>
        <v>0</v>
      </c>
      <c r="BA1074" s="145">
        <f t="shared" si="1011"/>
        <v>0</v>
      </c>
      <c r="BB1074" s="324"/>
      <c r="BC1074" s="324"/>
    </row>
    <row r="1075" spans="1:55" s="325" customFormat="1" ht="15.75">
      <c r="A1075" s="452">
        <v>3</v>
      </c>
      <c r="B1075" s="318" t="s">
        <v>1130</v>
      </c>
      <c r="C1075" s="465"/>
      <c r="D1075" s="445">
        <v>5000</v>
      </c>
      <c r="E1075" s="445">
        <v>5000</v>
      </c>
      <c r="F1075" s="457"/>
      <c r="G1075" s="457"/>
      <c r="H1075" s="155">
        <f t="shared" si="1044"/>
        <v>5000</v>
      </c>
      <c r="I1075" s="180">
        <f t="shared" si="1044"/>
        <v>5000</v>
      </c>
      <c r="J1075" s="221">
        <f t="shared" si="1044"/>
        <v>0</v>
      </c>
      <c r="K1075" s="457"/>
      <c r="L1075" s="457"/>
      <c r="M1075" s="457"/>
      <c r="N1075" s="419">
        <f t="shared" ref="N1075:N1090" si="1048">O1075+P1075</f>
        <v>5000</v>
      </c>
      <c r="O1075" s="419">
        <v>5000</v>
      </c>
      <c r="P1075" s="419"/>
      <c r="Q1075" s="419"/>
      <c r="R1075" s="419"/>
      <c r="S1075" s="419"/>
      <c r="T1075" s="419"/>
      <c r="U1075" s="419"/>
      <c r="V1075" s="419"/>
      <c r="W1075" s="419">
        <v>2500</v>
      </c>
      <c r="X1075" s="419"/>
      <c r="Y1075" s="419">
        <f t="shared" ref="Y1075:Y1089" si="1049">W1075</f>
        <v>2500</v>
      </c>
      <c r="Z1075" s="419"/>
      <c r="AA1075" s="419"/>
      <c r="AB1075" s="419"/>
      <c r="AC1075" s="419">
        <f>I1075-Q1075-W1075</f>
        <v>2500</v>
      </c>
      <c r="AD1075" s="419"/>
      <c r="AE1075" s="419">
        <f t="shared" ref="AE1075:AE1090" si="1050">AC1075</f>
        <v>2500</v>
      </c>
      <c r="AF1075" s="419"/>
      <c r="AG1075" s="419"/>
      <c r="AH1075" s="419"/>
      <c r="AI1075" s="358">
        <f t="shared" si="1047"/>
        <v>0</v>
      </c>
      <c r="AJ1075" s="358"/>
      <c r="AK1075" s="358">
        <f t="shared" ref="AK1075:AK1090" si="1051">AI1075</f>
        <v>0</v>
      </c>
      <c r="AL1075" s="419"/>
      <c r="AM1075" s="419"/>
      <c r="AN1075" s="419"/>
      <c r="AO1075" s="419"/>
      <c r="AP1075" s="419"/>
      <c r="AQ1075" s="419"/>
      <c r="AR1075" s="419"/>
      <c r="AS1075" s="419"/>
      <c r="AT1075" s="419"/>
      <c r="AU1075" s="323"/>
      <c r="AV1075" s="131">
        <f t="shared" si="1038"/>
        <v>0</v>
      </c>
      <c r="AW1075" s="323"/>
      <c r="AX1075" s="323"/>
      <c r="AY1075" s="323"/>
      <c r="AZ1075" s="145">
        <f t="shared" si="1039"/>
        <v>0</v>
      </c>
      <c r="BA1075" s="145">
        <f t="shared" si="1011"/>
        <v>0</v>
      </c>
      <c r="BB1075" s="324"/>
      <c r="BC1075" s="324"/>
    </row>
    <row r="1076" spans="1:55" s="325" customFormat="1" ht="31.5">
      <c r="A1076" s="452">
        <v>4</v>
      </c>
      <c r="B1076" s="318" t="s">
        <v>1131</v>
      </c>
      <c r="C1076" s="465"/>
      <c r="D1076" s="445">
        <v>800</v>
      </c>
      <c r="E1076" s="445">
        <v>800</v>
      </c>
      <c r="F1076" s="457"/>
      <c r="G1076" s="457"/>
      <c r="H1076" s="155">
        <f t="shared" si="1044"/>
        <v>800</v>
      </c>
      <c r="I1076" s="180">
        <f t="shared" si="1044"/>
        <v>800</v>
      </c>
      <c r="J1076" s="221">
        <f t="shared" si="1044"/>
        <v>0</v>
      </c>
      <c r="K1076" s="457"/>
      <c r="L1076" s="457"/>
      <c r="M1076" s="457"/>
      <c r="N1076" s="419">
        <f t="shared" si="1048"/>
        <v>800</v>
      </c>
      <c r="O1076" s="419">
        <v>800</v>
      </c>
      <c r="P1076" s="419"/>
      <c r="Q1076" s="419"/>
      <c r="R1076" s="419"/>
      <c r="S1076" s="419"/>
      <c r="T1076" s="419"/>
      <c r="U1076" s="419"/>
      <c r="V1076" s="419"/>
      <c r="W1076" s="419">
        <v>800</v>
      </c>
      <c r="X1076" s="419"/>
      <c r="Y1076" s="419">
        <f t="shared" si="1049"/>
        <v>800</v>
      </c>
      <c r="Z1076" s="419"/>
      <c r="AA1076" s="419"/>
      <c r="AB1076" s="419"/>
      <c r="AC1076" s="419">
        <f>I1076-Q1076-W1076</f>
        <v>0</v>
      </c>
      <c r="AD1076" s="419"/>
      <c r="AE1076" s="419">
        <f t="shared" si="1050"/>
        <v>0</v>
      </c>
      <c r="AF1076" s="419"/>
      <c r="AG1076" s="419"/>
      <c r="AH1076" s="419"/>
      <c r="AI1076" s="358">
        <f t="shared" si="1047"/>
        <v>0</v>
      </c>
      <c r="AJ1076" s="358"/>
      <c r="AK1076" s="358">
        <f t="shared" si="1051"/>
        <v>0</v>
      </c>
      <c r="AL1076" s="419"/>
      <c r="AM1076" s="419"/>
      <c r="AN1076" s="419"/>
      <c r="AO1076" s="419"/>
      <c r="AP1076" s="419"/>
      <c r="AQ1076" s="419"/>
      <c r="AR1076" s="419"/>
      <c r="AS1076" s="419"/>
      <c r="AT1076" s="419"/>
      <c r="AU1076" s="323"/>
      <c r="AV1076" s="131">
        <f t="shared" si="1038"/>
        <v>0</v>
      </c>
      <c r="AW1076" s="323"/>
      <c r="AX1076" s="323"/>
      <c r="AY1076" s="323"/>
      <c r="AZ1076" s="145">
        <f t="shared" si="1039"/>
        <v>0</v>
      </c>
      <c r="BA1076" s="145">
        <f t="shared" si="1011"/>
        <v>0</v>
      </c>
      <c r="BB1076" s="324"/>
      <c r="BC1076" s="324"/>
    </row>
    <row r="1077" spans="1:55" s="325" customFormat="1" ht="15.75">
      <c r="A1077" s="452">
        <v>5</v>
      </c>
      <c r="B1077" s="318" t="s">
        <v>1132</v>
      </c>
      <c r="C1077" s="465"/>
      <c r="D1077" s="445">
        <v>800</v>
      </c>
      <c r="E1077" s="445">
        <v>800</v>
      </c>
      <c r="F1077" s="457"/>
      <c r="G1077" s="457"/>
      <c r="H1077" s="155">
        <f t="shared" si="1044"/>
        <v>800</v>
      </c>
      <c r="I1077" s="180">
        <f>L1077+O1077</f>
        <v>800</v>
      </c>
      <c r="J1077" s="221">
        <f t="shared" si="1044"/>
        <v>0</v>
      </c>
      <c r="K1077" s="457"/>
      <c r="L1077" s="457"/>
      <c r="M1077" s="457"/>
      <c r="N1077" s="419">
        <f t="shared" si="1048"/>
        <v>800</v>
      </c>
      <c r="O1077" s="419">
        <v>800</v>
      </c>
      <c r="P1077" s="419"/>
      <c r="Q1077" s="419"/>
      <c r="R1077" s="419"/>
      <c r="S1077" s="419"/>
      <c r="T1077" s="419"/>
      <c r="U1077" s="419"/>
      <c r="V1077" s="419"/>
      <c r="W1077" s="419"/>
      <c r="X1077" s="419"/>
      <c r="Y1077" s="419">
        <f t="shared" si="1049"/>
        <v>0</v>
      </c>
      <c r="Z1077" s="419"/>
      <c r="AA1077" s="419"/>
      <c r="AB1077" s="419"/>
      <c r="AC1077" s="422"/>
      <c r="AD1077" s="422"/>
      <c r="AE1077" s="419">
        <f t="shared" si="1050"/>
        <v>0</v>
      </c>
      <c r="AF1077" s="419"/>
      <c r="AG1077" s="419"/>
      <c r="AH1077" s="419"/>
      <c r="AI1077" s="358">
        <f t="shared" si="1047"/>
        <v>800</v>
      </c>
      <c r="AJ1077" s="358"/>
      <c r="AK1077" s="358">
        <f t="shared" si="1051"/>
        <v>800</v>
      </c>
      <c r="AL1077" s="419"/>
      <c r="AM1077" s="419"/>
      <c r="AN1077" s="419"/>
      <c r="AO1077" s="419"/>
      <c r="AP1077" s="419"/>
      <c r="AQ1077" s="419"/>
      <c r="AR1077" s="419"/>
      <c r="AS1077" s="419"/>
      <c r="AT1077" s="419"/>
      <c r="AU1077" s="323"/>
      <c r="AV1077" s="131">
        <f t="shared" si="1038"/>
        <v>0</v>
      </c>
      <c r="AW1077" s="323"/>
      <c r="AX1077" s="323"/>
      <c r="AY1077" s="323"/>
      <c r="AZ1077" s="145">
        <f t="shared" si="1039"/>
        <v>0</v>
      </c>
      <c r="BA1077" s="145">
        <f t="shared" si="1011"/>
        <v>0</v>
      </c>
      <c r="BB1077" s="324"/>
      <c r="BC1077" s="324"/>
    </row>
    <row r="1078" spans="1:55" s="325" customFormat="1" ht="31.5">
      <c r="A1078" s="452">
        <v>9</v>
      </c>
      <c r="B1078" s="318" t="s">
        <v>1133</v>
      </c>
      <c r="C1078" s="465"/>
      <c r="D1078" s="445">
        <v>2400</v>
      </c>
      <c r="E1078" s="445">
        <v>2400</v>
      </c>
      <c r="F1078" s="457"/>
      <c r="G1078" s="457"/>
      <c r="H1078" s="155">
        <f t="shared" si="1044"/>
        <v>2400</v>
      </c>
      <c r="I1078" s="180">
        <f t="shared" si="1044"/>
        <v>2400</v>
      </c>
      <c r="J1078" s="221">
        <f t="shared" si="1044"/>
        <v>0</v>
      </c>
      <c r="K1078" s="457"/>
      <c r="L1078" s="457"/>
      <c r="M1078" s="457"/>
      <c r="N1078" s="419">
        <f t="shared" si="1048"/>
        <v>2400</v>
      </c>
      <c r="O1078" s="419">
        <v>2400</v>
      </c>
      <c r="P1078" s="419"/>
      <c r="Q1078" s="419"/>
      <c r="R1078" s="419"/>
      <c r="S1078" s="419"/>
      <c r="T1078" s="419"/>
      <c r="U1078" s="419"/>
      <c r="V1078" s="419"/>
      <c r="W1078" s="419"/>
      <c r="X1078" s="419"/>
      <c r="Y1078" s="419">
        <f t="shared" si="1049"/>
        <v>0</v>
      </c>
      <c r="Z1078" s="419"/>
      <c r="AA1078" s="419"/>
      <c r="AB1078" s="419"/>
      <c r="AC1078" s="422"/>
      <c r="AD1078" s="422"/>
      <c r="AE1078" s="419">
        <f t="shared" si="1050"/>
        <v>0</v>
      </c>
      <c r="AF1078" s="419"/>
      <c r="AG1078" s="419"/>
      <c r="AH1078" s="419"/>
      <c r="AI1078" s="358">
        <f>I1078-Q1078-W1078-AC1078</f>
        <v>2400</v>
      </c>
      <c r="AJ1078" s="358"/>
      <c r="AK1078" s="358">
        <f t="shared" si="1051"/>
        <v>2400</v>
      </c>
      <c r="AL1078" s="419"/>
      <c r="AM1078" s="419"/>
      <c r="AN1078" s="419"/>
      <c r="AO1078" s="419"/>
      <c r="AP1078" s="419"/>
      <c r="AQ1078" s="419"/>
      <c r="AR1078" s="419"/>
      <c r="AS1078" s="419"/>
      <c r="AT1078" s="419"/>
      <c r="AU1078" s="323"/>
      <c r="AV1078" s="131">
        <f t="shared" si="1038"/>
        <v>0</v>
      </c>
      <c r="AW1078" s="323"/>
      <c r="AX1078" s="323"/>
      <c r="AY1078" s="323"/>
      <c r="AZ1078" s="145">
        <f t="shared" si="1039"/>
        <v>0</v>
      </c>
      <c r="BA1078" s="145">
        <f t="shared" si="1011"/>
        <v>0</v>
      </c>
      <c r="BB1078" s="324"/>
      <c r="BC1078" s="324"/>
    </row>
    <row r="1079" spans="1:55" s="325" customFormat="1" ht="47.25">
      <c r="A1079" s="452">
        <v>10</v>
      </c>
      <c r="B1079" s="318" t="s">
        <v>1134</v>
      </c>
      <c r="C1079" s="465"/>
      <c r="D1079" s="445">
        <v>3200</v>
      </c>
      <c r="E1079" s="445">
        <v>3200</v>
      </c>
      <c r="F1079" s="457"/>
      <c r="G1079" s="457"/>
      <c r="H1079" s="155">
        <f t="shared" si="1044"/>
        <v>3200</v>
      </c>
      <c r="I1079" s="180">
        <f t="shared" si="1044"/>
        <v>3200</v>
      </c>
      <c r="J1079" s="221">
        <f t="shared" si="1044"/>
        <v>0</v>
      </c>
      <c r="K1079" s="457"/>
      <c r="L1079" s="457"/>
      <c r="M1079" s="457"/>
      <c r="N1079" s="419">
        <f t="shared" si="1048"/>
        <v>3200</v>
      </c>
      <c r="O1079" s="419">
        <v>3200</v>
      </c>
      <c r="P1079" s="419"/>
      <c r="Q1079" s="419"/>
      <c r="R1079" s="419"/>
      <c r="S1079" s="419"/>
      <c r="T1079" s="419"/>
      <c r="U1079" s="419"/>
      <c r="V1079" s="419"/>
      <c r="W1079" s="419">
        <v>1500</v>
      </c>
      <c r="X1079" s="419"/>
      <c r="Y1079" s="419">
        <f t="shared" si="1049"/>
        <v>1500</v>
      </c>
      <c r="Z1079" s="419"/>
      <c r="AA1079" s="419"/>
      <c r="AB1079" s="419"/>
      <c r="AC1079" s="419">
        <f>O1079-Q1079-W1079</f>
        <v>1700</v>
      </c>
      <c r="AD1079" s="419"/>
      <c r="AE1079" s="419">
        <f t="shared" si="1050"/>
        <v>1700</v>
      </c>
      <c r="AF1079" s="419"/>
      <c r="AG1079" s="419"/>
      <c r="AH1079" s="419"/>
      <c r="AI1079" s="358">
        <f>I1079-Q1079-W1079-AC1079</f>
        <v>0</v>
      </c>
      <c r="AJ1079" s="358"/>
      <c r="AK1079" s="358">
        <f t="shared" si="1051"/>
        <v>0</v>
      </c>
      <c r="AL1079" s="419"/>
      <c r="AM1079" s="419"/>
      <c r="AN1079" s="419"/>
      <c r="AO1079" s="419"/>
      <c r="AP1079" s="419"/>
      <c r="AQ1079" s="419"/>
      <c r="AR1079" s="419"/>
      <c r="AS1079" s="419"/>
      <c r="AT1079" s="419"/>
      <c r="AU1079" s="323"/>
      <c r="AV1079" s="131">
        <f t="shared" si="1038"/>
        <v>0</v>
      </c>
      <c r="AW1079" s="323"/>
      <c r="AX1079" s="323"/>
      <c r="AY1079" s="323"/>
      <c r="AZ1079" s="145">
        <f t="shared" si="1039"/>
        <v>0</v>
      </c>
      <c r="BA1079" s="145">
        <f t="shared" si="1011"/>
        <v>0</v>
      </c>
      <c r="BB1079" s="324"/>
      <c r="BC1079" s="324"/>
    </row>
    <row r="1080" spans="1:55" s="325" customFormat="1" ht="47.25">
      <c r="A1080" s="452">
        <v>11</v>
      </c>
      <c r="B1080" s="318" t="s">
        <v>1135</v>
      </c>
      <c r="C1080" s="465"/>
      <c r="D1080" s="445">
        <v>3200</v>
      </c>
      <c r="E1080" s="445">
        <v>3200</v>
      </c>
      <c r="F1080" s="457"/>
      <c r="G1080" s="457"/>
      <c r="H1080" s="155">
        <f t="shared" si="1044"/>
        <v>3200</v>
      </c>
      <c r="I1080" s="180">
        <f t="shared" si="1044"/>
        <v>3200</v>
      </c>
      <c r="J1080" s="221">
        <f t="shared" si="1044"/>
        <v>0</v>
      </c>
      <c r="K1080" s="457"/>
      <c r="L1080" s="457"/>
      <c r="M1080" s="457"/>
      <c r="N1080" s="419">
        <f t="shared" si="1048"/>
        <v>3200</v>
      </c>
      <c r="O1080" s="419">
        <v>3200</v>
      </c>
      <c r="P1080" s="419"/>
      <c r="Q1080" s="419"/>
      <c r="R1080" s="419"/>
      <c r="S1080" s="419"/>
      <c r="T1080" s="419"/>
      <c r="U1080" s="419"/>
      <c r="V1080" s="419"/>
      <c r="W1080" s="419"/>
      <c r="X1080" s="419"/>
      <c r="Y1080" s="419">
        <f t="shared" si="1049"/>
        <v>0</v>
      </c>
      <c r="Z1080" s="419"/>
      <c r="AA1080" s="419"/>
      <c r="AB1080" s="419"/>
      <c r="AC1080" s="422"/>
      <c r="AD1080" s="422"/>
      <c r="AE1080" s="419">
        <f t="shared" si="1050"/>
        <v>0</v>
      </c>
      <c r="AF1080" s="419"/>
      <c r="AG1080" s="419"/>
      <c r="AH1080" s="419"/>
      <c r="AI1080" s="358">
        <f t="shared" ref="AI1080:AI1085" si="1052">I1080-Q1080-W1080-AC1080</f>
        <v>3200</v>
      </c>
      <c r="AJ1080" s="358"/>
      <c r="AK1080" s="358">
        <f t="shared" si="1051"/>
        <v>3200</v>
      </c>
      <c r="AL1080" s="419"/>
      <c r="AM1080" s="419"/>
      <c r="AN1080" s="419"/>
      <c r="AO1080" s="419"/>
      <c r="AP1080" s="419"/>
      <c r="AQ1080" s="419"/>
      <c r="AR1080" s="419"/>
      <c r="AS1080" s="419"/>
      <c r="AT1080" s="419"/>
      <c r="AU1080" s="323"/>
      <c r="AV1080" s="131">
        <f t="shared" si="1038"/>
        <v>0</v>
      </c>
      <c r="AW1080" s="323"/>
      <c r="AX1080" s="323"/>
      <c r="AY1080" s="323"/>
      <c r="AZ1080" s="145">
        <f t="shared" si="1039"/>
        <v>0</v>
      </c>
      <c r="BA1080" s="145">
        <f t="shared" si="1011"/>
        <v>0</v>
      </c>
      <c r="BB1080" s="324"/>
      <c r="BC1080" s="324"/>
    </row>
    <row r="1081" spans="1:55" s="325" customFormat="1" ht="31.5">
      <c r="A1081" s="452">
        <v>12</v>
      </c>
      <c r="B1081" s="318" t="s">
        <v>1136</v>
      </c>
      <c r="C1081" s="465"/>
      <c r="D1081" s="445">
        <v>2400</v>
      </c>
      <c r="E1081" s="445">
        <v>2400</v>
      </c>
      <c r="F1081" s="457"/>
      <c r="G1081" s="457"/>
      <c r="H1081" s="155">
        <f t="shared" si="1044"/>
        <v>2400</v>
      </c>
      <c r="I1081" s="180">
        <f t="shared" si="1044"/>
        <v>2400</v>
      </c>
      <c r="J1081" s="221">
        <f t="shared" si="1044"/>
        <v>0</v>
      </c>
      <c r="K1081" s="457"/>
      <c r="L1081" s="457"/>
      <c r="M1081" s="457"/>
      <c r="N1081" s="419">
        <f t="shared" si="1048"/>
        <v>2400</v>
      </c>
      <c r="O1081" s="419">
        <v>2400</v>
      </c>
      <c r="P1081" s="419"/>
      <c r="Q1081" s="419"/>
      <c r="R1081" s="419"/>
      <c r="S1081" s="419"/>
      <c r="T1081" s="419"/>
      <c r="U1081" s="419"/>
      <c r="V1081" s="419"/>
      <c r="W1081" s="419"/>
      <c r="X1081" s="419"/>
      <c r="Y1081" s="419">
        <f t="shared" si="1049"/>
        <v>0</v>
      </c>
      <c r="Z1081" s="419"/>
      <c r="AA1081" s="419"/>
      <c r="AB1081" s="419"/>
      <c r="AC1081" s="422"/>
      <c r="AD1081" s="422"/>
      <c r="AE1081" s="419">
        <f t="shared" si="1050"/>
        <v>0</v>
      </c>
      <c r="AF1081" s="419"/>
      <c r="AG1081" s="419"/>
      <c r="AH1081" s="419"/>
      <c r="AI1081" s="358">
        <f t="shared" si="1052"/>
        <v>2400</v>
      </c>
      <c r="AJ1081" s="358"/>
      <c r="AK1081" s="358">
        <f t="shared" si="1051"/>
        <v>2400</v>
      </c>
      <c r="AL1081" s="419"/>
      <c r="AM1081" s="419"/>
      <c r="AN1081" s="419"/>
      <c r="AO1081" s="419"/>
      <c r="AP1081" s="419"/>
      <c r="AQ1081" s="419"/>
      <c r="AR1081" s="419"/>
      <c r="AS1081" s="419"/>
      <c r="AT1081" s="419"/>
      <c r="AU1081" s="323"/>
      <c r="AV1081" s="131">
        <f t="shared" si="1038"/>
        <v>0</v>
      </c>
      <c r="AW1081" s="323"/>
      <c r="AX1081" s="323"/>
      <c r="AY1081" s="323"/>
      <c r="AZ1081" s="145">
        <f t="shared" si="1039"/>
        <v>0</v>
      </c>
      <c r="BA1081" s="145">
        <f t="shared" si="1011"/>
        <v>0</v>
      </c>
      <c r="BB1081" s="324"/>
      <c r="BC1081" s="324"/>
    </row>
    <row r="1082" spans="1:55" s="325" customFormat="1" ht="31.5">
      <c r="A1082" s="452">
        <v>13</v>
      </c>
      <c r="B1082" s="318" t="s">
        <v>1137</v>
      </c>
      <c r="C1082" s="465"/>
      <c r="D1082" s="445">
        <v>1600</v>
      </c>
      <c r="E1082" s="445">
        <v>1600</v>
      </c>
      <c r="F1082" s="457"/>
      <c r="G1082" s="457"/>
      <c r="H1082" s="155">
        <f t="shared" si="1044"/>
        <v>1600</v>
      </c>
      <c r="I1082" s="180">
        <f t="shared" si="1044"/>
        <v>1600</v>
      </c>
      <c r="J1082" s="221">
        <f t="shared" si="1044"/>
        <v>0</v>
      </c>
      <c r="K1082" s="457"/>
      <c r="L1082" s="457"/>
      <c r="M1082" s="457"/>
      <c r="N1082" s="419">
        <f t="shared" si="1048"/>
        <v>1600</v>
      </c>
      <c r="O1082" s="419">
        <v>1600</v>
      </c>
      <c r="P1082" s="419"/>
      <c r="Q1082" s="419"/>
      <c r="R1082" s="419"/>
      <c r="S1082" s="419"/>
      <c r="T1082" s="419"/>
      <c r="U1082" s="419"/>
      <c r="V1082" s="419"/>
      <c r="W1082" s="419"/>
      <c r="X1082" s="419"/>
      <c r="Y1082" s="419">
        <f t="shared" si="1049"/>
        <v>0</v>
      </c>
      <c r="Z1082" s="419"/>
      <c r="AA1082" s="419"/>
      <c r="AB1082" s="419"/>
      <c r="AC1082" s="422"/>
      <c r="AD1082" s="422"/>
      <c r="AE1082" s="419">
        <f t="shared" si="1050"/>
        <v>0</v>
      </c>
      <c r="AF1082" s="419"/>
      <c r="AG1082" s="419"/>
      <c r="AH1082" s="419"/>
      <c r="AI1082" s="358">
        <f t="shared" si="1052"/>
        <v>1600</v>
      </c>
      <c r="AJ1082" s="358"/>
      <c r="AK1082" s="358">
        <f t="shared" si="1051"/>
        <v>1600</v>
      </c>
      <c r="AL1082" s="419"/>
      <c r="AM1082" s="419"/>
      <c r="AN1082" s="419"/>
      <c r="AO1082" s="419"/>
      <c r="AP1082" s="419"/>
      <c r="AQ1082" s="419"/>
      <c r="AR1082" s="419"/>
      <c r="AS1082" s="419"/>
      <c r="AT1082" s="419"/>
      <c r="AU1082" s="323"/>
      <c r="AV1082" s="131">
        <f t="shared" si="1038"/>
        <v>0</v>
      </c>
      <c r="AW1082" s="323"/>
      <c r="AX1082" s="323"/>
      <c r="AY1082" s="323"/>
      <c r="AZ1082" s="145">
        <f t="shared" si="1039"/>
        <v>0</v>
      </c>
      <c r="BA1082" s="145">
        <f t="shared" si="1011"/>
        <v>0</v>
      </c>
      <c r="BB1082" s="324"/>
      <c r="BC1082" s="324"/>
    </row>
    <row r="1083" spans="1:55" s="325" customFormat="1" ht="47.25">
      <c r="A1083" s="452">
        <v>14</v>
      </c>
      <c r="B1083" s="454" t="s">
        <v>1138</v>
      </c>
      <c r="C1083" s="465"/>
      <c r="D1083" s="445">
        <v>2400</v>
      </c>
      <c r="E1083" s="445">
        <v>2400</v>
      </c>
      <c r="F1083" s="457"/>
      <c r="G1083" s="457"/>
      <c r="H1083" s="155">
        <f t="shared" si="1044"/>
        <v>2400</v>
      </c>
      <c r="I1083" s="180">
        <f t="shared" si="1044"/>
        <v>2400</v>
      </c>
      <c r="J1083" s="221">
        <f t="shared" si="1044"/>
        <v>0</v>
      </c>
      <c r="K1083" s="457"/>
      <c r="L1083" s="457"/>
      <c r="M1083" s="457"/>
      <c r="N1083" s="419">
        <f t="shared" si="1048"/>
        <v>2400</v>
      </c>
      <c r="O1083" s="419">
        <v>2400</v>
      </c>
      <c r="P1083" s="419"/>
      <c r="Q1083" s="419"/>
      <c r="R1083" s="419"/>
      <c r="S1083" s="419"/>
      <c r="T1083" s="419"/>
      <c r="U1083" s="419"/>
      <c r="V1083" s="419"/>
      <c r="W1083" s="419"/>
      <c r="X1083" s="419"/>
      <c r="Y1083" s="419">
        <f t="shared" si="1049"/>
        <v>0</v>
      </c>
      <c r="Z1083" s="419"/>
      <c r="AA1083" s="419"/>
      <c r="AB1083" s="419"/>
      <c r="AC1083" s="422"/>
      <c r="AD1083" s="422"/>
      <c r="AE1083" s="419">
        <f t="shared" si="1050"/>
        <v>0</v>
      </c>
      <c r="AF1083" s="419"/>
      <c r="AG1083" s="419"/>
      <c r="AH1083" s="419"/>
      <c r="AI1083" s="358">
        <f t="shared" si="1052"/>
        <v>2400</v>
      </c>
      <c r="AJ1083" s="358"/>
      <c r="AK1083" s="358">
        <f t="shared" si="1051"/>
        <v>2400</v>
      </c>
      <c r="AL1083" s="419"/>
      <c r="AM1083" s="419"/>
      <c r="AN1083" s="419"/>
      <c r="AO1083" s="419"/>
      <c r="AP1083" s="419"/>
      <c r="AQ1083" s="419"/>
      <c r="AR1083" s="419"/>
      <c r="AS1083" s="419"/>
      <c r="AT1083" s="419"/>
      <c r="AU1083" s="323"/>
      <c r="AV1083" s="131">
        <f t="shared" si="1038"/>
        <v>0</v>
      </c>
      <c r="AW1083" s="323"/>
      <c r="AX1083" s="323"/>
      <c r="AY1083" s="323"/>
      <c r="AZ1083" s="145">
        <f t="shared" si="1039"/>
        <v>0</v>
      </c>
      <c r="BA1083" s="145">
        <f t="shared" si="1011"/>
        <v>0</v>
      </c>
      <c r="BB1083" s="324"/>
      <c r="BC1083" s="324"/>
    </row>
    <row r="1084" spans="1:55" s="325" customFormat="1" ht="47.25">
      <c r="A1084" s="452">
        <v>15</v>
      </c>
      <c r="B1084" s="454" t="s">
        <v>1139</v>
      </c>
      <c r="C1084" s="465"/>
      <c r="D1084" s="445">
        <v>2400</v>
      </c>
      <c r="E1084" s="445">
        <v>2400</v>
      </c>
      <c r="F1084" s="457"/>
      <c r="G1084" s="457"/>
      <c r="H1084" s="155">
        <f t="shared" si="1044"/>
        <v>2400</v>
      </c>
      <c r="I1084" s="180">
        <f t="shared" si="1044"/>
        <v>2400</v>
      </c>
      <c r="J1084" s="221">
        <f t="shared" si="1044"/>
        <v>0</v>
      </c>
      <c r="K1084" s="457"/>
      <c r="L1084" s="457"/>
      <c r="M1084" s="457"/>
      <c r="N1084" s="419">
        <f t="shared" si="1048"/>
        <v>2400</v>
      </c>
      <c r="O1084" s="419">
        <v>2400</v>
      </c>
      <c r="P1084" s="419"/>
      <c r="Q1084" s="419"/>
      <c r="R1084" s="419"/>
      <c r="S1084" s="419"/>
      <c r="T1084" s="419"/>
      <c r="U1084" s="419"/>
      <c r="V1084" s="419"/>
      <c r="W1084" s="419"/>
      <c r="X1084" s="419"/>
      <c r="Y1084" s="419">
        <f t="shared" si="1049"/>
        <v>0</v>
      </c>
      <c r="Z1084" s="419"/>
      <c r="AA1084" s="419"/>
      <c r="AB1084" s="419"/>
      <c r="AC1084" s="422"/>
      <c r="AD1084" s="422"/>
      <c r="AE1084" s="419">
        <f t="shared" si="1050"/>
        <v>0</v>
      </c>
      <c r="AF1084" s="419"/>
      <c r="AG1084" s="419"/>
      <c r="AH1084" s="419"/>
      <c r="AI1084" s="358">
        <f t="shared" si="1052"/>
        <v>2400</v>
      </c>
      <c r="AJ1084" s="358"/>
      <c r="AK1084" s="358">
        <f t="shared" si="1051"/>
        <v>2400</v>
      </c>
      <c r="AL1084" s="419"/>
      <c r="AM1084" s="419"/>
      <c r="AN1084" s="419"/>
      <c r="AO1084" s="419"/>
      <c r="AP1084" s="419"/>
      <c r="AQ1084" s="419"/>
      <c r="AR1084" s="419"/>
      <c r="AS1084" s="419"/>
      <c r="AT1084" s="419"/>
      <c r="AU1084" s="323"/>
      <c r="AV1084" s="131">
        <f t="shared" si="1038"/>
        <v>0</v>
      </c>
      <c r="AW1084" s="323"/>
      <c r="AX1084" s="323"/>
      <c r="AY1084" s="323"/>
      <c r="AZ1084" s="145">
        <f t="shared" si="1039"/>
        <v>0</v>
      </c>
      <c r="BA1084" s="145">
        <f t="shared" si="1011"/>
        <v>0</v>
      </c>
      <c r="BB1084" s="324"/>
      <c r="BC1084" s="324"/>
    </row>
    <row r="1085" spans="1:55" s="325" customFormat="1" ht="31.5">
      <c r="A1085" s="452">
        <v>16</v>
      </c>
      <c r="B1085" s="454" t="s">
        <v>1140</v>
      </c>
      <c r="C1085" s="465"/>
      <c r="D1085" s="445">
        <v>2400</v>
      </c>
      <c r="E1085" s="445">
        <v>2400</v>
      </c>
      <c r="F1085" s="457"/>
      <c r="G1085" s="457"/>
      <c r="H1085" s="155">
        <f t="shared" si="1044"/>
        <v>2400</v>
      </c>
      <c r="I1085" s="180">
        <f t="shared" si="1044"/>
        <v>2400</v>
      </c>
      <c r="J1085" s="221">
        <f t="shared" si="1044"/>
        <v>0</v>
      </c>
      <c r="K1085" s="457"/>
      <c r="L1085" s="457"/>
      <c r="M1085" s="457"/>
      <c r="N1085" s="419">
        <f t="shared" si="1048"/>
        <v>2400</v>
      </c>
      <c r="O1085" s="419">
        <v>2400</v>
      </c>
      <c r="P1085" s="419"/>
      <c r="Q1085" s="419"/>
      <c r="R1085" s="419"/>
      <c r="S1085" s="419"/>
      <c r="T1085" s="419"/>
      <c r="U1085" s="419"/>
      <c r="V1085" s="419"/>
      <c r="W1085" s="419"/>
      <c r="X1085" s="419"/>
      <c r="Y1085" s="419">
        <f t="shared" si="1049"/>
        <v>0</v>
      </c>
      <c r="Z1085" s="419"/>
      <c r="AA1085" s="419"/>
      <c r="AB1085" s="419"/>
      <c r="AC1085" s="422"/>
      <c r="AD1085" s="422"/>
      <c r="AE1085" s="419">
        <f t="shared" si="1050"/>
        <v>0</v>
      </c>
      <c r="AF1085" s="419"/>
      <c r="AG1085" s="419"/>
      <c r="AH1085" s="419"/>
      <c r="AI1085" s="358">
        <f t="shared" si="1052"/>
        <v>2400</v>
      </c>
      <c r="AJ1085" s="358"/>
      <c r="AK1085" s="358">
        <f t="shared" si="1051"/>
        <v>2400</v>
      </c>
      <c r="AL1085" s="419"/>
      <c r="AM1085" s="419"/>
      <c r="AN1085" s="419"/>
      <c r="AO1085" s="419"/>
      <c r="AP1085" s="419"/>
      <c r="AQ1085" s="419"/>
      <c r="AR1085" s="419"/>
      <c r="AS1085" s="419"/>
      <c r="AT1085" s="419"/>
      <c r="AU1085" s="323"/>
      <c r="AV1085" s="131">
        <f t="shared" si="1038"/>
        <v>0</v>
      </c>
      <c r="AW1085" s="323"/>
      <c r="AX1085" s="323"/>
      <c r="AY1085" s="323"/>
      <c r="AZ1085" s="145">
        <f t="shared" si="1039"/>
        <v>0</v>
      </c>
      <c r="BA1085" s="145">
        <f t="shared" si="1011"/>
        <v>0</v>
      </c>
      <c r="BB1085" s="324"/>
      <c r="BC1085" s="324"/>
    </row>
    <row r="1086" spans="1:55" s="325" customFormat="1" ht="31.5">
      <c r="A1086" s="452">
        <v>17</v>
      </c>
      <c r="B1086" s="454" t="s">
        <v>1141</v>
      </c>
      <c r="C1086" s="465"/>
      <c r="D1086" s="445">
        <v>2400</v>
      </c>
      <c r="E1086" s="445">
        <v>2400</v>
      </c>
      <c r="F1086" s="454"/>
      <c r="G1086" s="454"/>
      <c r="H1086" s="155">
        <f t="shared" si="1044"/>
        <v>2400</v>
      </c>
      <c r="I1086" s="180">
        <f t="shared" si="1044"/>
        <v>2400</v>
      </c>
      <c r="J1086" s="221">
        <f t="shared" si="1044"/>
        <v>0</v>
      </c>
      <c r="K1086" s="454"/>
      <c r="L1086" s="454"/>
      <c r="M1086" s="454"/>
      <c r="N1086" s="419">
        <f t="shared" si="1048"/>
        <v>2400</v>
      </c>
      <c r="O1086" s="419">
        <v>2400</v>
      </c>
      <c r="P1086" s="419"/>
      <c r="Q1086" s="419"/>
      <c r="R1086" s="419"/>
      <c r="S1086" s="419"/>
      <c r="T1086" s="419"/>
      <c r="U1086" s="419"/>
      <c r="V1086" s="419"/>
      <c r="W1086" s="419"/>
      <c r="X1086" s="419"/>
      <c r="Y1086" s="419">
        <f t="shared" si="1049"/>
        <v>0</v>
      </c>
      <c r="Z1086" s="419"/>
      <c r="AA1086" s="419"/>
      <c r="AB1086" s="419"/>
      <c r="AC1086" s="419">
        <f>I1086-Q1086-W1086</f>
        <v>2400</v>
      </c>
      <c r="AD1086" s="422"/>
      <c r="AE1086" s="419">
        <f>AC1086</f>
        <v>2400</v>
      </c>
      <c r="AF1086" s="419"/>
      <c r="AG1086" s="419"/>
      <c r="AH1086" s="419"/>
      <c r="AI1086" s="358">
        <f>I1086-Q1086-W1086-AC1086</f>
        <v>0</v>
      </c>
      <c r="AJ1086" s="358"/>
      <c r="AK1086" s="358">
        <f t="shared" si="1051"/>
        <v>0</v>
      </c>
      <c r="AL1086" s="419"/>
      <c r="AM1086" s="419"/>
      <c r="AN1086" s="419"/>
      <c r="AO1086" s="419"/>
      <c r="AP1086" s="419"/>
      <c r="AQ1086" s="419"/>
      <c r="AR1086" s="419"/>
      <c r="AS1086" s="419"/>
      <c r="AT1086" s="419"/>
      <c r="AU1086" s="323"/>
      <c r="AV1086" s="131">
        <f t="shared" si="1038"/>
        <v>0</v>
      </c>
      <c r="AW1086" s="323"/>
      <c r="AX1086" s="323"/>
      <c r="AY1086" s="323"/>
      <c r="AZ1086" s="145">
        <f t="shared" si="1039"/>
        <v>0</v>
      </c>
      <c r="BA1086" s="145">
        <f t="shared" si="1011"/>
        <v>0</v>
      </c>
      <c r="BB1086" s="324"/>
      <c r="BC1086" s="324"/>
    </row>
    <row r="1087" spans="1:55" s="325" customFormat="1" ht="31.5">
      <c r="A1087" s="452">
        <v>18</v>
      </c>
      <c r="B1087" s="454" t="s">
        <v>1142</v>
      </c>
      <c r="C1087" s="465"/>
      <c r="D1087" s="445">
        <v>2400</v>
      </c>
      <c r="E1087" s="445">
        <v>2400</v>
      </c>
      <c r="F1087" s="457"/>
      <c r="G1087" s="457"/>
      <c r="H1087" s="155">
        <f t="shared" si="1044"/>
        <v>2400</v>
      </c>
      <c r="I1087" s="180">
        <f t="shared" si="1044"/>
        <v>2400</v>
      </c>
      <c r="J1087" s="221">
        <f t="shared" si="1044"/>
        <v>0</v>
      </c>
      <c r="K1087" s="457"/>
      <c r="L1087" s="457"/>
      <c r="M1087" s="457"/>
      <c r="N1087" s="419">
        <f t="shared" si="1048"/>
        <v>2400</v>
      </c>
      <c r="O1087" s="419">
        <v>2400</v>
      </c>
      <c r="P1087" s="419"/>
      <c r="Q1087" s="419"/>
      <c r="R1087" s="419"/>
      <c r="S1087" s="419"/>
      <c r="T1087" s="419"/>
      <c r="U1087" s="419"/>
      <c r="V1087" s="419"/>
      <c r="W1087" s="419">
        <f>I1087-Q1087</f>
        <v>2400</v>
      </c>
      <c r="X1087" s="419"/>
      <c r="Y1087" s="419">
        <f>W1087</f>
        <v>2400</v>
      </c>
      <c r="Z1087" s="419"/>
      <c r="AA1087" s="419"/>
      <c r="AB1087" s="419"/>
      <c r="AC1087" s="419">
        <f>O1087-Q1087-W1087</f>
        <v>0</v>
      </c>
      <c r="AD1087" s="419"/>
      <c r="AE1087" s="419">
        <f t="shared" si="1050"/>
        <v>0</v>
      </c>
      <c r="AF1087" s="419"/>
      <c r="AG1087" s="419"/>
      <c r="AH1087" s="419"/>
      <c r="AI1087" s="358">
        <f t="shared" ref="AI1087:AI1089" si="1053">I1087-Q1087-W1087-AC1087</f>
        <v>0</v>
      </c>
      <c r="AJ1087" s="358"/>
      <c r="AK1087" s="358">
        <f t="shared" si="1051"/>
        <v>0</v>
      </c>
      <c r="AL1087" s="419"/>
      <c r="AM1087" s="419"/>
      <c r="AN1087" s="419"/>
      <c r="AO1087" s="419"/>
      <c r="AP1087" s="419"/>
      <c r="AQ1087" s="419"/>
      <c r="AR1087" s="419"/>
      <c r="AS1087" s="419"/>
      <c r="AT1087" s="419"/>
      <c r="AU1087" s="323"/>
      <c r="AV1087" s="131">
        <f t="shared" si="1038"/>
        <v>0</v>
      </c>
      <c r="AW1087" s="323"/>
      <c r="AX1087" s="323"/>
      <c r="AY1087" s="323"/>
      <c r="AZ1087" s="145">
        <f t="shared" si="1039"/>
        <v>0</v>
      </c>
      <c r="BA1087" s="145">
        <f t="shared" si="1011"/>
        <v>0</v>
      </c>
      <c r="BB1087" s="324"/>
      <c r="BC1087" s="324"/>
    </row>
    <row r="1088" spans="1:55" s="325" customFormat="1" ht="31.5">
      <c r="A1088" s="452">
        <v>19</v>
      </c>
      <c r="B1088" s="454" t="s">
        <v>1143</v>
      </c>
      <c r="C1088" s="465"/>
      <c r="D1088" s="445">
        <v>2400</v>
      </c>
      <c r="E1088" s="445">
        <v>2400</v>
      </c>
      <c r="F1088" s="457"/>
      <c r="G1088" s="457"/>
      <c r="H1088" s="155">
        <f t="shared" si="1044"/>
        <v>2400</v>
      </c>
      <c r="I1088" s="180">
        <f>L1088+O1088</f>
        <v>2400</v>
      </c>
      <c r="J1088" s="221">
        <f t="shared" si="1044"/>
        <v>0</v>
      </c>
      <c r="K1088" s="457"/>
      <c r="L1088" s="457"/>
      <c r="M1088" s="457"/>
      <c r="N1088" s="419">
        <f t="shared" si="1048"/>
        <v>2400</v>
      </c>
      <c r="O1088" s="419">
        <v>2400</v>
      </c>
      <c r="P1088" s="419"/>
      <c r="Q1088" s="419"/>
      <c r="R1088" s="419"/>
      <c r="S1088" s="419"/>
      <c r="T1088" s="419"/>
      <c r="U1088" s="419"/>
      <c r="V1088" s="419"/>
      <c r="W1088" s="419"/>
      <c r="X1088" s="419"/>
      <c r="Y1088" s="419">
        <f t="shared" si="1049"/>
        <v>0</v>
      </c>
      <c r="Z1088" s="419"/>
      <c r="AA1088" s="419"/>
      <c r="AB1088" s="419"/>
      <c r="AC1088" s="419">
        <f>I1088-Q1088-W1088</f>
        <v>2400</v>
      </c>
      <c r="AD1088" s="419"/>
      <c r="AE1088" s="419">
        <f t="shared" si="1050"/>
        <v>2400</v>
      </c>
      <c r="AF1088" s="419"/>
      <c r="AG1088" s="419"/>
      <c r="AH1088" s="419"/>
      <c r="AI1088" s="358">
        <f t="shared" si="1053"/>
        <v>0</v>
      </c>
      <c r="AJ1088" s="358"/>
      <c r="AK1088" s="358">
        <f t="shared" si="1051"/>
        <v>0</v>
      </c>
      <c r="AL1088" s="419"/>
      <c r="AM1088" s="419"/>
      <c r="AN1088" s="419"/>
      <c r="AO1088" s="419"/>
      <c r="AP1088" s="419"/>
      <c r="AQ1088" s="419"/>
      <c r="AR1088" s="419"/>
      <c r="AS1088" s="419"/>
      <c r="AT1088" s="419"/>
      <c r="AU1088" s="323"/>
      <c r="AV1088" s="131">
        <f t="shared" si="1038"/>
        <v>0</v>
      </c>
      <c r="AW1088" s="323"/>
      <c r="AX1088" s="323"/>
      <c r="AY1088" s="323"/>
      <c r="AZ1088" s="145">
        <f t="shared" si="1039"/>
        <v>0</v>
      </c>
      <c r="BA1088" s="145">
        <f t="shared" si="1011"/>
        <v>0</v>
      </c>
      <c r="BB1088" s="324"/>
      <c r="BC1088" s="324"/>
    </row>
    <row r="1089" spans="1:55" s="325" customFormat="1" ht="31.5">
      <c r="A1089" s="452">
        <v>20</v>
      </c>
      <c r="B1089" s="454" t="s">
        <v>1144</v>
      </c>
      <c r="C1089" s="465"/>
      <c r="D1089" s="445">
        <v>2400</v>
      </c>
      <c r="E1089" s="445">
        <v>2400</v>
      </c>
      <c r="F1089" s="457"/>
      <c r="G1089" s="457"/>
      <c r="H1089" s="155">
        <f t="shared" si="1044"/>
        <v>2400</v>
      </c>
      <c r="I1089" s="180">
        <f t="shared" si="1044"/>
        <v>2400</v>
      </c>
      <c r="J1089" s="221">
        <f t="shared" si="1044"/>
        <v>0</v>
      </c>
      <c r="K1089" s="457"/>
      <c r="L1089" s="457"/>
      <c r="M1089" s="457"/>
      <c r="N1089" s="419">
        <f t="shared" si="1048"/>
        <v>2400</v>
      </c>
      <c r="O1089" s="419">
        <v>2400</v>
      </c>
      <c r="P1089" s="419"/>
      <c r="Q1089" s="419"/>
      <c r="R1089" s="419"/>
      <c r="S1089" s="419"/>
      <c r="T1089" s="419"/>
      <c r="U1089" s="419"/>
      <c r="V1089" s="419"/>
      <c r="W1089" s="419"/>
      <c r="X1089" s="419"/>
      <c r="Y1089" s="419">
        <f t="shared" si="1049"/>
        <v>0</v>
      </c>
      <c r="Z1089" s="419"/>
      <c r="AA1089" s="419"/>
      <c r="AB1089" s="419"/>
      <c r="AC1089" s="419">
        <f>I1089-Q1089-W1089</f>
        <v>2400</v>
      </c>
      <c r="AD1089" s="419"/>
      <c r="AE1089" s="419">
        <f>AC1089</f>
        <v>2400</v>
      </c>
      <c r="AF1089" s="419"/>
      <c r="AG1089" s="419"/>
      <c r="AH1089" s="419"/>
      <c r="AI1089" s="358">
        <f t="shared" si="1053"/>
        <v>0</v>
      </c>
      <c r="AJ1089" s="358"/>
      <c r="AK1089" s="358">
        <f t="shared" si="1051"/>
        <v>0</v>
      </c>
      <c r="AL1089" s="419"/>
      <c r="AM1089" s="419"/>
      <c r="AN1089" s="419"/>
      <c r="AO1089" s="419"/>
      <c r="AP1089" s="419"/>
      <c r="AQ1089" s="419"/>
      <c r="AR1089" s="419"/>
      <c r="AS1089" s="419"/>
      <c r="AT1089" s="419"/>
      <c r="AU1089" s="323"/>
      <c r="AV1089" s="131">
        <f t="shared" si="1038"/>
        <v>0</v>
      </c>
      <c r="AW1089" s="323"/>
      <c r="AX1089" s="323"/>
      <c r="AY1089" s="323"/>
      <c r="AZ1089" s="145">
        <f t="shared" si="1039"/>
        <v>0</v>
      </c>
      <c r="BA1089" s="145">
        <f t="shared" si="1011"/>
        <v>0</v>
      </c>
      <c r="BB1089" s="324"/>
      <c r="BC1089" s="324"/>
    </row>
    <row r="1090" spans="1:55" s="146" customFormat="1" ht="31.5">
      <c r="A1090" s="478">
        <v>21</v>
      </c>
      <c r="B1090" s="479" t="s">
        <v>1145</v>
      </c>
      <c r="C1090" s="480"/>
      <c r="D1090" s="481">
        <v>2400</v>
      </c>
      <c r="E1090" s="481">
        <v>2400</v>
      </c>
      <c r="F1090" s="482"/>
      <c r="G1090" s="482"/>
      <c r="H1090" s="483">
        <f t="shared" si="1044"/>
        <v>2400</v>
      </c>
      <c r="I1090" s="484">
        <f>L1090+O1090</f>
        <v>2400</v>
      </c>
      <c r="J1090" s="485"/>
      <c r="K1090" s="482"/>
      <c r="L1090" s="482"/>
      <c r="M1090" s="482"/>
      <c r="N1090" s="486">
        <f t="shared" si="1048"/>
        <v>2400</v>
      </c>
      <c r="O1090" s="486">
        <v>2400</v>
      </c>
      <c r="P1090" s="486"/>
      <c r="Q1090" s="486"/>
      <c r="R1090" s="486"/>
      <c r="S1090" s="486"/>
      <c r="T1090" s="486"/>
      <c r="U1090" s="486"/>
      <c r="V1090" s="486"/>
      <c r="W1090" s="486">
        <f>I1090-Q1090</f>
        <v>2400</v>
      </c>
      <c r="X1090" s="486"/>
      <c r="Y1090" s="486">
        <f>W1090</f>
        <v>2400</v>
      </c>
      <c r="Z1090" s="486"/>
      <c r="AA1090" s="486"/>
      <c r="AB1090" s="486"/>
      <c r="AC1090" s="486"/>
      <c r="AD1090" s="486"/>
      <c r="AE1090" s="486">
        <f t="shared" si="1050"/>
        <v>0</v>
      </c>
      <c r="AF1090" s="486"/>
      <c r="AG1090" s="486"/>
      <c r="AH1090" s="486"/>
      <c r="AI1090" s="487"/>
      <c r="AJ1090" s="487"/>
      <c r="AK1090" s="487">
        <f t="shared" si="1051"/>
        <v>0</v>
      </c>
      <c r="AL1090" s="486"/>
      <c r="AM1090" s="486"/>
      <c r="AN1090" s="486"/>
      <c r="AO1090" s="486"/>
      <c r="AP1090" s="486"/>
      <c r="AQ1090" s="486"/>
      <c r="AR1090" s="486"/>
      <c r="AS1090" s="486"/>
      <c r="AT1090" s="486"/>
      <c r="AU1090" s="488"/>
      <c r="AV1090" s="144">
        <f t="shared" si="1038"/>
        <v>0</v>
      </c>
      <c r="AW1090" s="488"/>
      <c r="AX1090" s="488"/>
      <c r="AY1090" s="488"/>
      <c r="AZ1090" s="145">
        <f t="shared" si="1039"/>
        <v>0</v>
      </c>
      <c r="BA1090" s="145">
        <f t="shared" si="1011"/>
        <v>0</v>
      </c>
      <c r="BB1090" s="144"/>
      <c r="BC1090" s="144"/>
    </row>
    <row r="1091" spans="1:55" s="132" customFormat="1" ht="15.75">
      <c r="A1091" s="469">
        <v>22</v>
      </c>
      <c r="B1091" s="246" t="s">
        <v>1146</v>
      </c>
      <c r="C1091" s="489"/>
      <c r="D1091" s="461">
        <v>1000</v>
      </c>
      <c r="E1091" s="461">
        <v>0</v>
      </c>
      <c r="F1091" s="460"/>
      <c r="G1091" s="460"/>
      <c r="H1091" s="155">
        <f>K1091+N1091</f>
        <v>0</v>
      </c>
      <c r="I1091" s="180">
        <f>L1091+O1091</f>
        <v>0</v>
      </c>
      <c r="J1091" s="221">
        <f>M1091+P1091</f>
        <v>0</v>
      </c>
      <c r="K1091" s="460"/>
      <c r="L1091" s="460"/>
      <c r="M1091" s="460"/>
      <c r="N1091" s="157">
        <f>O1091+P1091</f>
        <v>0</v>
      </c>
      <c r="O1091" s="157"/>
      <c r="P1091" s="157"/>
      <c r="Q1091" s="157"/>
      <c r="R1091" s="157"/>
      <c r="S1091" s="157"/>
      <c r="T1091" s="157"/>
      <c r="U1091" s="157"/>
      <c r="V1091" s="157"/>
      <c r="W1091" s="157"/>
      <c r="X1091" s="157"/>
      <c r="Y1091" s="157">
        <f>W1091</f>
        <v>0</v>
      </c>
      <c r="Z1091" s="157"/>
      <c r="AA1091" s="157"/>
      <c r="AB1091" s="157"/>
      <c r="AC1091" s="199"/>
      <c r="AD1091" s="199"/>
      <c r="AE1091" s="157">
        <f>AC1091</f>
        <v>0</v>
      </c>
      <c r="AF1091" s="157"/>
      <c r="AG1091" s="157"/>
      <c r="AH1091" s="157"/>
      <c r="AI1091" s="358">
        <f>I1091-Q1091-W1091-AC1091</f>
        <v>0</v>
      </c>
      <c r="AJ1091" s="358"/>
      <c r="AK1091" s="358">
        <f>AI1091</f>
        <v>0</v>
      </c>
      <c r="AL1091" s="157"/>
      <c r="AM1091" s="157"/>
      <c r="AN1091" s="157"/>
      <c r="AO1091" s="157"/>
      <c r="AP1091" s="157"/>
      <c r="AQ1091" s="157"/>
      <c r="AR1091" s="157"/>
      <c r="AS1091" s="157"/>
      <c r="AT1091" s="157"/>
      <c r="AU1091" s="222"/>
      <c r="AV1091" s="131">
        <f>I1091-L1091-O1091</f>
        <v>0</v>
      </c>
      <c r="AW1091" s="222"/>
      <c r="AX1091" s="222"/>
      <c r="AY1091" s="222"/>
      <c r="AZ1091" s="160">
        <f>H1091-K1091-N1091</f>
        <v>0</v>
      </c>
      <c r="BA1091" s="160">
        <f>L1091-R1091-X1091-AD1091-AJ1091</f>
        <v>0</v>
      </c>
      <c r="BB1091" s="131"/>
      <c r="BC1091" s="131"/>
    </row>
    <row r="1092" spans="1:55" s="132" customFormat="1" ht="15.75">
      <c r="A1092" s="469">
        <v>23</v>
      </c>
      <c r="B1092" s="246" t="s">
        <v>1147</v>
      </c>
      <c r="C1092" s="489"/>
      <c r="D1092" s="461">
        <v>1000</v>
      </c>
      <c r="E1092" s="461">
        <v>0</v>
      </c>
      <c r="F1092" s="460"/>
      <c r="G1092" s="460"/>
      <c r="H1092" s="155">
        <f>K1092+N1092</f>
        <v>0</v>
      </c>
      <c r="I1092" s="180">
        <f>L1092+O1092</f>
        <v>0</v>
      </c>
      <c r="J1092" s="221">
        <f>M1092+P1092</f>
        <v>0</v>
      </c>
      <c r="K1092" s="460"/>
      <c r="L1092" s="460"/>
      <c r="M1092" s="460"/>
      <c r="N1092" s="157">
        <f>O1092+P1092</f>
        <v>0</v>
      </c>
      <c r="O1092" s="157"/>
      <c r="P1092" s="157"/>
      <c r="Q1092" s="157"/>
      <c r="R1092" s="157"/>
      <c r="S1092" s="157"/>
      <c r="T1092" s="157"/>
      <c r="U1092" s="157"/>
      <c r="V1092" s="157"/>
      <c r="W1092" s="157"/>
      <c r="X1092" s="157"/>
      <c r="Y1092" s="157">
        <f>W1092</f>
        <v>0</v>
      </c>
      <c r="Z1092" s="157"/>
      <c r="AA1092" s="157"/>
      <c r="AB1092" s="157"/>
      <c r="AC1092" s="199"/>
      <c r="AD1092" s="199"/>
      <c r="AE1092" s="157">
        <f>AC1092</f>
        <v>0</v>
      </c>
      <c r="AF1092" s="157"/>
      <c r="AG1092" s="157"/>
      <c r="AH1092" s="157"/>
      <c r="AI1092" s="358">
        <f>I1092-Q1092-W1092-AC1092</f>
        <v>0</v>
      </c>
      <c r="AJ1092" s="358"/>
      <c r="AK1092" s="358">
        <f>AI1092</f>
        <v>0</v>
      </c>
      <c r="AL1092" s="157"/>
      <c r="AM1092" s="157"/>
      <c r="AN1092" s="157"/>
      <c r="AO1092" s="157"/>
      <c r="AP1092" s="157"/>
      <c r="AQ1092" s="157"/>
      <c r="AR1092" s="157"/>
      <c r="AS1092" s="157"/>
      <c r="AT1092" s="157"/>
      <c r="AU1092" s="222"/>
      <c r="AV1092" s="131">
        <f>I1092-L1092-O1092</f>
        <v>0</v>
      </c>
      <c r="AW1092" s="222"/>
      <c r="AX1092" s="222"/>
      <c r="AY1092" s="222"/>
      <c r="AZ1092" s="160">
        <f>H1092-K1092-N1092</f>
        <v>0</v>
      </c>
      <c r="BA1092" s="160">
        <f>L1092-R1092-X1092-AD1092-AJ1092</f>
        <v>0</v>
      </c>
      <c r="BB1092" s="131"/>
      <c r="BC1092" s="131"/>
    </row>
    <row r="1093" spans="1:55" s="132" customFormat="1" ht="15.75">
      <c r="A1093" s="469">
        <v>24</v>
      </c>
      <c r="B1093" s="246" t="s">
        <v>1148</v>
      </c>
      <c r="C1093" s="489"/>
      <c r="D1093" s="461">
        <v>1000</v>
      </c>
      <c r="E1093" s="461">
        <v>0</v>
      </c>
      <c r="F1093" s="460"/>
      <c r="G1093" s="460"/>
      <c r="H1093" s="155">
        <f>K1093+N1093</f>
        <v>0</v>
      </c>
      <c r="I1093" s="180">
        <f>L1093+O1093</f>
        <v>0</v>
      </c>
      <c r="J1093" s="221">
        <f>M1093+P1093</f>
        <v>0</v>
      </c>
      <c r="K1093" s="460"/>
      <c r="L1093" s="460"/>
      <c r="M1093" s="460"/>
      <c r="N1093" s="157">
        <f>O1093+P1093</f>
        <v>0</v>
      </c>
      <c r="O1093" s="157"/>
      <c r="P1093" s="157"/>
      <c r="Q1093" s="157"/>
      <c r="R1093" s="157"/>
      <c r="S1093" s="157"/>
      <c r="T1093" s="157"/>
      <c r="U1093" s="157"/>
      <c r="V1093" s="157"/>
      <c r="W1093" s="157"/>
      <c r="X1093" s="157"/>
      <c r="Y1093" s="157">
        <f>W1093</f>
        <v>0</v>
      </c>
      <c r="Z1093" s="157"/>
      <c r="AA1093" s="157"/>
      <c r="AB1093" s="157"/>
      <c r="AC1093" s="199"/>
      <c r="AD1093" s="199"/>
      <c r="AE1093" s="157">
        <f>AC1093</f>
        <v>0</v>
      </c>
      <c r="AF1093" s="157"/>
      <c r="AG1093" s="157"/>
      <c r="AH1093" s="157"/>
      <c r="AI1093" s="358">
        <f>I1093-Q1093-W1093-AC1093</f>
        <v>0</v>
      </c>
      <c r="AJ1093" s="358"/>
      <c r="AK1093" s="358">
        <f>AI1093</f>
        <v>0</v>
      </c>
      <c r="AL1093" s="157"/>
      <c r="AM1093" s="157"/>
      <c r="AN1093" s="157"/>
      <c r="AO1093" s="157"/>
      <c r="AP1093" s="157"/>
      <c r="AQ1093" s="157"/>
      <c r="AR1093" s="157"/>
      <c r="AS1093" s="157"/>
      <c r="AT1093" s="157"/>
      <c r="AU1093" s="222"/>
      <c r="AV1093" s="131">
        <f>I1093-L1093-O1093</f>
        <v>0</v>
      </c>
      <c r="AW1093" s="222"/>
      <c r="AX1093" s="222"/>
      <c r="AY1093" s="222"/>
      <c r="AZ1093" s="160">
        <f>H1093-K1093-N1093</f>
        <v>0</v>
      </c>
      <c r="BA1093" s="160">
        <f>L1093-R1093-X1093-AD1093-AJ1093</f>
        <v>0</v>
      </c>
      <c r="BB1093" s="131"/>
      <c r="BC1093" s="131"/>
    </row>
    <row r="1094" spans="1:55" s="343" customFormat="1" ht="15.75">
      <c r="A1094" s="449" t="s">
        <v>615</v>
      </c>
      <c r="B1094" s="467" t="s">
        <v>740</v>
      </c>
      <c r="C1094" s="466"/>
      <c r="D1094" s="466">
        <v>0</v>
      </c>
      <c r="E1094" s="466">
        <v>0</v>
      </c>
      <c r="F1094" s="467"/>
      <c r="G1094" s="467"/>
      <c r="H1094" s="155">
        <f t="shared" si="1044"/>
        <v>0</v>
      </c>
      <c r="I1094" s="180">
        <f t="shared" si="1044"/>
        <v>0</v>
      </c>
      <c r="J1094" s="221">
        <f t="shared" si="1044"/>
        <v>0</v>
      </c>
      <c r="K1094" s="467"/>
      <c r="L1094" s="467"/>
      <c r="M1094" s="467"/>
      <c r="N1094" s="422"/>
      <c r="O1094" s="422"/>
      <c r="P1094" s="422"/>
      <c r="Q1094" s="422"/>
      <c r="R1094" s="422"/>
      <c r="S1094" s="422"/>
      <c r="T1094" s="422"/>
      <c r="U1094" s="422"/>
      <c r="V1094" s="422"/>
      <c r="W1094" s="422"/>
      <c r="X1094" s="422"/>
      <c r="Y1094" s="422"/>
      <c r="Z1094" s="422"/>
      <c r="AA1094" s="422"/>
      <c r="AB1094" s="422"/>
      <c r="AC1094" s="221"/>
      <c r="AD1094" s="221"/>
      <c r="AE1094" s="221"/>
      <c r="AF1094" s="422"/>
      <c r="AG1094" s="422"/>
      <c r="AH1094" s="422"/>
      <c r="AI1094" s="363"/>
      <c r="AJ1094" s="363"/>
      <c r="AK1094" s="363"/>
      <c r="AL1094" s="422"/>
      <c r="AM1094" s="422"/>
      <c r="AN1094" s="422"/>
      <c r="AO1094" s="422"/>
      <c r="AP1094" s="422"/>
      <c r="AQ1094" s="422"/>
      <c r="AR1094" s="422"/>
      <c r="AS1094" s="422"/>
      <c r="AT1094" s="422"/>
      <c r="AU1094" s="341"/>
      <c r="AV1094" s="131">
        <f t="shared" ref="AV1094:AV1121" si="1054">I1094-L1094-O1094</f>
        <v>0</v>
      </c>
      <c r="AW1094" s="341"/>
      <c r="AX1094" s="341"/>
      <c r="AY1094" s="341"/>
      <c r="AZ1094" s="145">
        <f t="shared" si="1039"/>
        <v>0</v>
      </c>
      <c r="BA1094" s="145">
        <f t="shared" si="1011"/>
        <v>0</v>
      </c>
      <c r="BB1094" s="342"/>
      <c r="BC1094" s="342"/>
    </row>
    <row r="1095" spans="1:55" s="325" customFormat="1" ht="31.5">
      <c r="A1095" s="452" t="s">
        <v>741</v>
      </c>
      <c r="B1095" s="436" t="s">
        <v>1149</v>
      </c>
      <c r="C1095" s="319"/>
      <c r="D1095" s="319">
        <v>0</v>
      </c>
      <c r="E1095" s="319">
        <v>0</v>
      </c>
      <c r="F1095" s="318"/>
      <c r="G1095" s="318"/>
      <c r="H1095" s="155">
        <f t="shared" si="1044"/>
        <v>0</v>
      </c>
      <c r="I1095" s="180">
        <f t="shared" si="1044"/>
        <v>0</v>
      </c>
      <c r="J1095" s="221">
        <f t="shared" si="1044"/>
        <v>0</v>
      </c>
      <c r="K1095" s="318"/>
      <c r="L1095" s="318"/>
      <c r="M1095" s="318"/>
      <c r="N1095" s="419"/>
      <c r="O1095" s="419"/>
      <c r="P1095" s="419"/>
      <c r="Q1095" s="419"/>
      <c r="R1095" s="419"/>
      <c r="S1095" s="419"/>
      <c r="T1095" s="419"/>
      <c r="U1095" s="419"/>
      <c r="V1095" s="419"/>
      <c r="W1095" s="419"/>
      <c r="X1095" s="419"/>
      <c r="Y1095" s="419"/>
      <c r="Z1095" s="419"/>
      <c r="AA1095" s="419"/>
      <c r="AB1095" s="419"/>
      <c r="AC1095" s="236"/>
      <c r="AD1095" s="236"/>
      <c r="AE1095" s="236"/>
      <c r="AF1095" s="419"/>
      <c r="AG1095" s="419"/>
      <c r="AH1095" s="419"/>
      <c r="AI1095" s="358"/>
      <c r="AJ1095" s="358"/>
      <c r="AK1095" s="358"/>
      <c r="AL1095" s="419"/>
      <c r="AM1095" s="419"/>
      <c r="AN1095" s="419"/>
      <c r="AO1095" s="419"/>
      <c r="AP1095" s="419"/>
      <c r="AQ1095" s="419"/>
      <c r="AR1095" s="419"/>
      <c r="AS1095" s="419"/>
      <c r="AT1095" s="419"/>
      <c r="AU1095" s="323"/>
      <c r="AV1095" s="131">
        <f t="shared" si="1054"/>
        <v>0</v>
      </c>
      <c r="AW1095" s="323"/>
      <c r="AX1095" s="323"/>
      <c r="AY1095" s="323"/>
      <c r="AZ1095" s="145">
        <f t="shared" si="1039"/>
        <v>0</v>
      </c>
      <c r="BA1095" s="145">
        <f t="shared" si="1011"/>
        <v>0</v>
      </c>
      <c r="BB1095" s="324"/>
      <c r="BC1095" s="324"/>
    </row>
    <row r="1096" spans="1:55" s="325" customFormat="1" ht="15.75">
      <c r="A1096" s="452" t="s">
        <v>744</v>
      </c>
      <c r="B1096" s="318" t="s">
        <v>658</v>
      </c>
      <c r="C1096" s="319"/>
      <c r="D1096" s="319">
        <v>0</v>
      </c>
      <c r="E1096" s="319">
        <v>0</v>
      </c>
      <c r="F1096" s="318"/>
      <c r="G1096" s="318"/>
      <c r="H1096" s="155">
        <f t="shared" si="1044"/>
        <v>0</v>
      </c>
      <c r="I1096" s="180">
        <f t="shared" si="1044"/>
        <v>0</v>
      </c>
      <c r="J1096" s="221">
        <f t="shared" si="1044"/>
        <v>0</v>
      </c>
      <c r="K1096" s="318"/>
      <c r="L1096" s="318"/>
      <c r="M1096" s="318"/>
      <c r="N1096" s="419"/>
      <c r="O1096" s="419"/>
      <c r="P1096" s="419"/>
      <c r="Q1096" s="419"/>
      <c r="R1096" s="419"/>
      <c r="S1096" s="419"/>
      <c r="T1096" s="419"/>
      <c r="U1096" s="419"/>
      <c r="V1096" s="419"/>
      <c r="W1096" s="419"/>
      <c r="X1096" s="419"/>
      <c r="Y1096" s="419"/>
      <c r="Z1096" s="419"/>
      <c r="AA1096" s="419"/>
      <c r="AB1096" s="419"/>
      <c r="AC1096" s="236"/>
      <c r="AD1096" s="236"/>
      <c r="AE1096" s="236"/>
      <c r="AF1096" s="419"/>
      <c r="AG1096" s="419"/>
      <c r="AH1096" s="419"/>
      <c r="AI1096" s="358"/>
      <c r="AJ1096" s="358"/>
      <c r="AK1096" s="358"/>
      <c r="AL1096" s="419"/>
      <c r="AM1096" s="419"/>
      <c r="AN1096" s="419"/>
      <c r="AO1096" s="419"/>
      <c r="AP1096" s="419"/>
      <c r="AQ1096" s="419"/>
      <c r="AR1096" s="419"/>
      <c r="AS1096" s="419"/>
      <c r="AT1096" s="419"/>
      <c r="AU1096" s="323"/>
      <c r="AV1096" s="131">
        <f t="shared" si="1054"/>
        <v>0</v>
      </c>
      <c r="AW1096" s="323"/>
      <c r="AX1096" s="323"/>
      <c r="AY1096" s="323"/>
      <c r="AZ1096" s="145">
        <f t="shared" si="1039"/>
        <v>0</v>
      </c>
      <c r="BA1096" s="145">
        <f t="shared" si="1011"/>
        <v>0</v>
      </c>
      <c r="BB1096" s="324"/>
      <c r="BC1096" s="324"/>
    </row>
    <row r="1097" spans="1:55" s="325" customFormat="1" ht="15.75">
      <c r="A1097" s="411" t="s">
        <v>745</v>
      </c>
      <c r="B1097" s="350" t="s">
        <v>746</v>
      </c>
      <c r="C1097" s="351"/>
      <c r="D1097" s="351">
        <v>0</v>
      </c>
      <c r="E1097" s="351">
        <v>0</v>
      </c>
      <c r="F1097" s="350"/>
      <c r="G1097" s="350"/>
      <c r="H1097" s="155">
        <f t="shared" si="1044"/>
        <v>0</v>
      </c>
      <c r="I1097" s="180">
        <f t="shared" si="1044"/>
        <v>0</v>
      </c>
      <c r="J1097" s="221">
        <f t="shared" si="1044"/>
        <v>0</v>
      </c>
      <c r="K1097" s="350"/>
      <c r="L1097" s="350"/>
      <c r="M1097" s="350"/>
      <c r="N1097" s="422">
        <v>0</v>
      </c>
      <c r="O1097" s="422">
        <v>0</v>
      </c>
      <c r="P1097" s="422">
        <v>0</v>
      </c>
      <c r="Q1097" s="422"/>
      <c r="R1097" s="422"/>
      <c r="S1097" s="422"/>
      <c r="T1097" s="422"/>
      <c r="U1097" s="422"/>
      <c r="V1097" s="422"/>
      <c r="W1097" s="422"/>
      <c r="X1097" s="422"/>
      <c r="Y1097" s="422"/>
      <c r="Z1097" s="422"/>
      <c r="AA1097" s="422"/>
      <c r="AB1097" s="422"/>
      <c r="AC1097" s="269">
        <f>O1097-Q1097-W1097</f>
        <v>0</v>
      </c>
      <c r="AD1097" s="269"/>
      <c r="AE1097" s="269"/>
      <c r="AF1097" s="422"/>
      <c r="AG1097" s="422"/>
      <c r="AH1097" s="422"/>
      <c r="AI1097" s="269">
        <f>O1097-W1097-AC1097</f>
        <v>0</v>
      </c>
      <c r="AJ1097" s="269"/>
      <c r="AK1097" s="269"/>
      <c r="AL1097" s="422"/>
      <c r="AM1097" s="422"/>
      <c r="AN1097" s="422"/>
      <c r="AO1097" s="422"/>
      <c r="AP1097" s="422"/>
      <c r="AQ1097" s="422"/>
      <c r="AR1097" s="422"/>
      <c r="AS1097" s="422"/>
      <c r="AT1097" s="422"/>
      <c r="AU1097" s="448"/>
      <c r="AV1097" s="131">
        <f t="shared" si="1054"/>
        <v>0</v>
      </c>
      <c r="AW1097" s="323"/>
      <c r="AX1097" s="323"/>
      <c r="AY1097" s="323"/>
      <c r="AZ1097" s="145">
        <f t="shared" si="1039"/>
        <v>0</v>
      </c>
      <c r="BA1097" s="145">
        <f t="shared" si="1011"/>
        <v>0</v>
      </c>
      <c r="BB1097" s="324"/>
      <c r="BC1097" s="324"/>
    </row>
    <row r="1098" spans="1:55" s="325" customFormat="1" ht="31.5">
      <c r="A1098" s="411" t="s">
        <v>747</v>
      </c>
      <c r="B1098" s="350" t="s">
        <v>748</v>
      </c>
      <c r="C1098" s="351"/>
      <c r="D1098" s="351">
        <v>0</v>
      </c>
      <c r="E1098" s="351">
        <v>0</v>
      </c>
      <c r="F1098" s="350"/>
      <c r="G1098" s="350"/>
      <c r="H1098" s="155">
        <f t="shared" si="1044"/>
        <v>0</v>
      </c>
      <c r="I1098" s="180">
        <f t="shared" si="1044"/>
        <v>0</v>
      </c>
      <c r="J1098" s="221">
        <f t="shared" si="1044"/>
        <v>0</v>
      </c>
      <c r="K1098" s="350"/>
      <c r="L1098" s="350"/>
      <c r="M1098" s="350"/>
      <c r="N1098" s="422"/>
      <c r="O1098" s="422"/>
      <c r="P1098" s="422"/>
      <c r="Q1098" s="422"/>
      <c r="R1098" s="422"/>
      <c r="S1098" s="422"/>
      <c r="T1098" s="422"/>
      <c r="U1098" s="422"/>
      <c r="V1098" s="422"/>
      <c r="W1098" s="422"/>
      <c r="X1098" s="422"/>
      <c r="Y1098" s="422"/>
      <c r="Z1098" s="422"/>
      <c r="AA1098" s="422"/>
      <c r="AB1098" s="422"/>
      <c r="AC1098" s="269">
        <f>O1098-Q1098-W1098</f>
        <v>0</v>
      </c>
      <c r="AD1098" s="269"/>
      <c r="AE1098" s="269"/>
      <c r="AF1098" s="422"/>
      <c r="AG1098" s="422"/>
      <c r="AH1098" s="422"/>
      <c r="AI1098" s="269">
        <f>O1098-W1098-AC1098</f>
        <v>0</v>
      </c>
      <c r="AJ1098" s="269"/>
      <c r="AK1098" s="269"/>
      <c r="AL1098" s="422"/>
      <c r="AM1098" s="422"/>
      <c r="AN1098" s="422"/>
      <c r="AO1098" s="422"/>
      <c r="AP1098" s="422"/>
      <c r="AQ1098" s="422"/>
      <c r="AR1098" s="422"/>
      <c r="AS1098" s="422"/>
      <c r="AT1098" s="422"/>
      <c r="AU1098" s="323"/>
      <c r="AV1098" s="131">
        <f t="shared" si="1054"/>
        <v>0</v>
      </c>
      <c r="AW1098" s="323"/>
      <c r="AX1098" s="323"/>
      <c r="AY1098" s="323"/>
      <c r="AZ1098" s="145">
        <f t="shared" si="1039"/>
        <v>0</v>
      </c>
      <c r="BA1098" s="145">
        <f t="shared" si="1011"/>
        <v>0</v>
      </c>
      <c r="BB1098" s="324"/>
      <c r="BC1098" s="324"/>
    </row>
    <row r="1099" spans="1:55" s="325" customFormat="1" ht="31.5">
      <c r="A1099" s="411" t="s">
        <v>749</v>
      </c>
      <c r="B1099" s="350" t="s">
        <v>750</v>
      </c>
      <c r="C1099" s="351"/>
      <c r="D1099" s="422">
        <f>D1100+D1111</f>
        <v>13100</v>
      </c>
      <c r="E1099" s="422">
        <f>E1100+E1111</f>
        <v>13100</v>
      </c>
      <c r="F1099" s="350"/>
      <c r="G1099" s="350"/>
      <c r="H1099" s="171">
        <f t="shared" si="1044"/>
        <v>13100</v>
      </c>
      <c r="I1099" s="179">
        <f t="shared" si="1044"/>
        <v>13100</v>
      </c>
      <c r="J1099" s="221">
        <f t="shared" si="1044"/>
        <v>0</v>
      </c>
      <c r="K1099" s="350"/>
      <c r="L1099" s="350"/>
      <c r="M1099" s="350"/>
      <c r="N1099" s="422">
        <f>N1100+N1111</f>
        <v>13100</v>
      </c>
      <c r="O1099" s="422">
        <f t="shared" ref="O1099:AT1099" si="1055">O1100+O1111</f>
        <v>13100</v>
      </c>
      <c r="P1099" s="422">
        <f t="shared" si="1055"/>
        <v>0</v>
      </c>
      <c r="Q1099" s="422">
        <f t="shared" si="1055"/>
        <v>0</v>
      </c>
      <c r="R1099" s="422">
        <f t="shared" si="1055"/>
        <v>0</v>
      </c>
      <c r="S1099" s="422">
        <f t="shared" si="1055"/>
        <v>0</v>
      </c>
      <c r="T1099" s="422">
        <f t="shared" si="1055"/>
        <v>0</v>
      </c>
      <c r="U1099" s="422">
        <f t="shared" si="1055"/>
        <v>0</v>
      </c>
      <c r="V1099" s="422">
        <f t="shared" si="1055"/>
        <v>0</v>
      </c>
      <c r="W1099" s="422">
        <f t="shared" si="1055"/>
        <v>0</v>
      </c>
      <c r="X1099" s="422">
        <f t="shared" si="1055"/>
        <v>0</v>
      </c>
      <c r="Y1099" s="422">
        <f t="shared" si="1055"/>
        <v>0</v>
      </c>
      <c r="Z1099" s="422">
        <f t="shared" si="1055"/>
        <v>0</v>
      </c>
      <c r="AA1099" s="422">
        <f t="shared" si="1055"/>
        <v>0</v>
      </c>
      <c r="AB1099" s="422">
        <f t="shared" si="1055"/>
        <v>0</v>
      </c>
      <c r="AC1099" s="422">
        <f t="shared" si="1055"/>
        <v>0</v>
      </c>
      <c r="AD1099" s="422">
        <f t="shared" si="1055"/>
        <v>0</v>
      </c>
      <c r="AE1099" s="422">
        <f t="shared" si="1055"/>
        <v>0</v>
      </c>
      <c r="AF1099" s="422">
        <f t="shared" si="1055"/>
        <v>0</v>
      </c>
      <c r="AG1099" s="422">
        <f t="shared" si="1055"/>
        <v>0</v>
      </c>
      <c r="AH1099" s="422">
        <f t="shared" si="1055"/>
        <v>0</v>
      </c>
      <c r="AI1099" s="422">
        <f t="shared" si="1055"/>
        <v>13100</v>
      </c>
      <c r="AJ1099" s="422">
        <f t="shared" si="1055"/>
        <v>0</v>
      </c>
      <c r="AK1099" s="422">
        <f t="shared" si="1055"/>
        <v>13100</v>
      </c>
      <c r="AL1099" s="422">
        <f t="shared" si="1055"/>
        <v>0</v>
      </c>
      <c r="AM1099" s="422">
        <f t="shared" si="1055"/>
        <v>0</v>
      </c>
      <c r="AN1099" s="422">
        <f t="shared" si="1055"/>
        <v>0</v>
      </c>
      <c r="AO1099" s="422">
        <f t="shared" si="1055"/>
        <v>0</v>
      </c>
      <c r="AP1099" s="422">
        <f t="shared" si="1055"/>
        <v>0</v>
      </c>
      <c r="AQ1099" s="422">
        <f t="shared" si="1055"/>
        <v>0</v>
      </c>
      <c r="AR1099" s="422">
        <f t="shared" si="1055"/>
        <v>0</v>
      </c>
      <c r="AS1099" s="422">
        <f t="shared" si="1055"/>
        <v>0</v>
      </c>
      <c r="AT1099" s="422">
        <f t="shared" si="1055"/>
        <v>0</v>
      </c>
      <c r="AU1099" s="323"/>
      <c r="AV1099" s="131">
        <f t="shared" si="1054"/>
        <v>0</v>
      </c>
      <c r="AW1099" s="323"/>
      <c r="AX1099" s="323"/>
      <c r="AY1099" s="323"/>
      <c r="AZ1099" s="145">
        <f t="shared" si="1039"/>
        <v>0</v>
      </c>
      <c r="BA1099" s="145">
        <f t="shared" si="1011"/>
        <v>0</v>
      </c>
      <c r="BB1099" s="324"/>
      <c r="BC1099" s="324"/>
    </row>
    <row r="1100" spans="1:55" s="325" customFormat="1" ht="31.5">
      <c r="A1100" s="411" t="s">
        <v>612</v>
      </c>
      <c r="B1100" s="436" t="s">
        <v>717</v>
      </c>
      <c r="C1100" s="351"/>
      <c r="D1100" s="422">
        <f>D1101+D1103+D1105+D1107+D1109</f>
        <v>8600</v>
      </c>
      <c r="E1100" s="422">
        <f>E1101+E1103+E1105+E1107+E1109</f>
        <v>8600</v>
      </c>
      <c r="F1100" s="350"/>
      <c r="G1100" s="350"/>
      <c r="H1100" s="171">
        <f t="shared" si="1044"/>
        <v>8600</v>
      </c>
      <c r="I1100" s="179">
        <f t="shared" si="1044"/>
        <v>8600</v>
      </c>
      <c r="J1100" s="221">
        <f t="shared" si="1044"/>
        <v>0</v>
      </c>
      <c r="K1100" s="350"/>
      <c r="L1100" s="350"/>
      <c r="M1100" s="350"/>
      <c r="N1100" s="422">
        <f>N1101+N1103+N1105+N1107+N1109</f>
        <v>8600</v>
      </c>
      <c r="O1100" s="422">
        <f t="shared" ref="O1100:AT1100" si="1056">O1101+O1103+O1105+O1107+O1109</f>
        <v>8600</v>
      </c>
      <c r="P1100" s="422">
        <f t="shared" si="1056"/>
        <v>0</v>
      </c>
      <c r="Q1100" s="422">
        <f t="shared" si="1056"/>
        <v>0</v>
      </c>
      <c r="R1100" s="422">
        <f t="shared" si="1056"/>
        <v>0</v>
      </c>
      <c r="S1100" s="422">
        <f t="shared" si="1056"/>
        <v>0</v>
      </c>
      <c r="T1100" s="422">
        <f t="shared" si="1056"/>
        <v>0</v>
      </c>
      <c r="U1100" s="422">
        <f t="shared" si="1056"/>
        <v>0</v>
      </c>
      <c r="V1100" s="422">
        <f t="shared" si="1056"/>
        <v>0</v>
      </c>
      <c r="W1100" s="422">
        <f t="shared" si="1056"/>
        <v>0</v>
      </c>
      <c r="X1100" s="422">
        <f t="shared" si="1056"/>
        <v>0</v>
      </c>
      <c r="Y1100" s="422">
        <f t="shared" si="1056"/>
        <v>0</v>
      </c>
      <c r="Z1100" s="422">
        <f t="shared" si="1056"/>
        <v>0</v>
      </c>
      <c r="AA1100" s="422">
        <f t="shared" si="1056"/>
        <v>0</v>
      </c>
      <c r="AB1100" s="422">
        <f t="shared" si="1056"/>
        <v>0</v>
      </c>
      <c r="AC1100" s="422">
        <f t="shared" si="1056"/>
        <v>0</v>
      </c>
      <c r="AD1100" s="422">
        <f t="shared" si="1056"/>
        <v>0</v>
      </c>
      <c r="AE1100" s="422">
        <f t="shared" si="1056"/>
        <v>0</v>
      </c>
      <c r="AF1100" s="422">
        <f t="shared" si="1056"/>
        <v>0</v>
      </c>
      <c r="AG1100" s="422">
        <f t="shared" si="1056"/>
        <v>0</v>
      </c>
      <c r="AH1100" s="422">
        <f t="shared" si="1056"/>
        <v>0</v>
      </c>
      <c r="AI1100" s="422">
        <f t="shared" si="1056"/>
        <v>8600</v>
      </c>
      <c r="AJ1100" s="422">
        <f t="shared" si="1056"/>
        <v>0</v>
      </c>
      <c r="AK1100" s="422">
        <f t="shared" si="1056"/>
        <v>8600</v>
      </c>
      <c r="AL1100" s="422">
        <f t="shared" si="1056"/>
        <v>0</v>
      </c>
      <c r="AM1100" s="422">
        <f t="shared" si="1056"/>
        <v>0</v>
      </c>
      <c r="AN1100" s="422">
        <f t="shared" si="1056"/>
        <v>0</v>
      </c>
      <c r="AO1100" s="422">
        <f t="shared" si="1056"/>
        <v>0</v>
      </c>
      <c r="AP1100" s="422">
        <f t="shared" si="1056"/>
        <v>0</v>
      </c>
      <c r="AQ1100" s="422">
        <f t="shared" si="1056"/>
        <v>0</v>
      </c>
      <c r="AR1100" s="422">
        <f t="shared" si="1056"/>
        <v>0</v>
      </c>
      <c r="AS1100" s="422">
        <f t="shared" si="1056"/>
        <v>0</v>
      </c>
      <c r="AT1100" s="422">
        <f t="shared" si="1056"/>
        <v>0</v>
      </c>
      <c r="AU1100" s="323"/>
      <c r="AV1100" s="131">
        <f t="shared" si="1054"/>
        <v>0</v>
      </c>
      <c r="AW1100" s="323"/>
      <c r="AX1100" s="323"/>
      <c r="AY1100" s="323"/>
      <c r="AZ1100" s="145">
        <f t="shared" si="1039"/>
        <v>0</v>
      </c>
      <c r="BA1100" s="145">
        <f t="shared" ref="BA1100:BA1163" si="1057">L1100-R1100-X1100-AD1100-AJ1100</f>
        <v>0</v>
      </c>
      <c r="BB1100" s="324"/>
      <c r="BC1100" s="324"/>
    </row>
    <row r="1101" spans="1:55" s="325" customFormat="1" ht="15.75">
      <c r="A1101" s="411" t="s">
        <v>674</v>
      </c>
      <c r="B1101" s="350" t="s">
        <v>656</v>
      </c>
      <c r="C1101" s="351"/>
      <c r="D1101" s="422">
        <f>D1102</f>
        <v>2600</v>
      </c>
      <c r="E1101" s="422">
        <f>E1102</f>
        <v>2600</v>
      </c>
      <c r="F1101" s="350"/>
      <c r="G1101" s="350"/>
      <c r="H1101" s="171">
        <f t="shared" si="1044"/>
        <v>2600</v>
      </c>
      <c r="I1101" s="179">
        <f t="shared" si="1044"/>
        <v>2600</v>
      </c>
      <c r="J1101" s="221">
        <f t="shared" si="1044"/>
        <v>0</v>
      </c>
      <c r="K1101" s="350"/>
      <c r="L1101" s="350"/>
      <c r="M1101" s="350"/>
      <c r="N1101" s="422">
        <f>N1102</f>
        <v>2600</v>
      </c>
      <c r="O1101" s="422">
        <f t="shared" ref="O1101:AN1101" si="1058">O1102</f>
        <v>2600</v>
      </c>
      <c r="P1101" s="422">
        <f t="shared" si="1058"/>
        <v>0</v>
      </c>
      <c r="Q1101" s="422">
        <f t="shared" si="1058"/>
        <v>0</v>
      </c>
      <c r="R1101" s="422">
        <f t="shared" si="1058"/>
        <v>0</v>
      </c>
      <c r="S1101" s="422">
        <f t="shared" si="1058"/>
        <v>0</v>
      </c>
      <c r="T1101" s="422">
        <f t="shared" si="1058"/>
        <v>0</v>
      </c>
      <c r="U1101" s="422">
        <f t="shared" si="1058"/>
        <v>0</v>
      </c>
      <c r="V1101" s="422">
        <f t="shared" si="1058"/>
        <v>0</v>
      </c>
      <c r="W1101" s="422">
        <f t="shared" si="1058"/>
        <v>0</v>
      </c>
      <c r="X1101" s="422">
        <f t="shared" si="1058"/>
        <v>0</v>
      </c>
      <c r="Y1101" s="422">
        <f t="shared" si="1058"/>
        <v>0</v>
      </c>
      <c r="Z1101" s="422">
        <f t="shared" si="1058"/>
        <v>0</v>
      </c>
      <c r="AA1101" s="422">
        <f t="shared" si="1058"/>
        <v>0</v>
      </c>
      <c r="AB1101" s="422">
        <f t="shared" si="1058"/>
        <v>0</v>
      </c>
      <c r="AC1101" s="422">
        <f t="shared" si="1058"/>
        <v>0</v>
      </c>
      <c r="AD1101" s="422">
        <f t="shared" si="1058"/>
        <v>0</v>
      </c>
      <c r="AE1101" s="422">
        <f t="shared" si="1058"/>
        <v>0</v>
      </c>
      <c r="AF1101" s="422">
        <f t="shared" si="1058"/>
        <v>0</v>
      </c>
      <c r="AG1101" s="422">
        <f t="shared" si="1058"/>
        <v>0</v>
      </c>
      <c r="AH1101" s="422">
        <f t="shared" si="1058"/>
        <v>0</v>
      </c>
      <c r="AI1101" s="422">
        <f t="shared" si="1058"/>
        <v>2600</v>
      </c>
      <c r="AJ1101" s="422">
        <f t="shared" si="1058"/>
        <v>0</v>
      </c>
      <c r="AK1101" s="422">
        <f t="shared" si="1058"/>
        <v>2600</v>
      </c>
      <c r="AL1101" s="422">
        <f t="shared" si="1058"/>
        <v>0</v>
      </c>
      <c r="AM1101" s="422">
        <f t="shared" si="1058"/>
        <v>0</v>
      </c>
      <c r="AN1101" s="422">
        <f t="shared" si="1058"/>
        <v>0</v>
      </c>
      <c r="AO1101" s="422"/>
      <c r="AP1101" s="422"/>
      <c r="AQ1101" s="422"/>
      <c r="AR1101" s="422"/>
      <c r="AS1101" s="422"/>
      <c r="AT1101" s="422"/>
      <c r="AU1101" s="323"/>
      <c r="AV1101" s="131">
        <f t="shared" si="1054"/>
        <v>0</v>
      </c>
      <c r="AW1101" s="323"/>
      <c r="AX1101" s="323"/>
      <c r="AY1101" s="323"/>
      <c r="AZ1101" s="145">
        <f t="shared" si="1039"/>
        <v>0</v>
      </c>
      <c r="BA1101" s="145">
        <f t="shared" si="1057"/>
        <v>0</v>
      </c>
      <c r="BB1101" s="324"/>
      <c r="BC1101" s="324"/>
    </row>
    <row r="1102" spans="1:55" s="325" customFormat="1" ht="15.75">
      <c r="A1102" s="433" t="s">
        <v>20</v>
      </c>
      <c r="B1102" s="1" t="s">
        <v>1150</v>
      </c>
      <c r="C1102" s="340"/>
      <c r="D1102" s="155">
        <v>2600</v>
      </c>
      <c r="E1102" s="155">
        <v>2600</v>
      </c>
      <c r="F1102" s="359"/>
      <c r="G1102" s="359"/>
      <c r="H1102" s="155">
        <f t="shared" si="1044"/>
        <v>2600</v>
      </c>
      <c r="I1102" s="180">
        <f t="shared" si="1044"/>
        <v>2600</v>
      </c>
      <c r="J1102" s="221">
        <f t="shared" si="1044"/>
        <v>0</v>
      </c>
      <c r="K1102" s="359"/>
      <c r="L1102" s="359"/>
      <c r="M1102" s="359"/>
      <c r="N1102" s="419">
        <f>O1102+P1102</f>
        <v>2600</v>
      </c>
      <c r="O1102" s="320">
        <v>2600</v>
      </c>
      <c r="P1102" s="422"/>
      <c r="Q1102" s="422"/>
      <c r="R1102" s="422"/>
      <c r="S1102" s="422"/>
      <c r="T1102" s="422"/>
      <c r="U1102" s="422"/>
      <c r="V1102" s="422"/>
      <c r="W1102" s="422"/>
      <c r="X1102" s="422"/>
      <c r="Y1102" s="422"/>
      <c r="Z1102" s="422"/>
      <c r="AA1102" s="422"/>
      <c r="AB1102" s="422"/>
      <c r="AC1102" s="236"/>
      <c r="AD1102" s="236"/>
      <c r="AE1102" s="236"/>
      <c r="AF1102" s="422"/>
      <c r="AG1102" s="422"/>
      <c r="AH1102" s="422"/>
      <c r="AI1102" s="358">
        <f>I1102-Q1102-W1102-AC1102</f>
        <v>2600</v>
      </c>
      <c r="AJ1102" s="358"/>
      <c r="AK1102" s="358">
        <f>AI1102</f>
        <v>2600</v>
      </c>
      <c r="AL1102" s="422"/>
      <c r="AM1102" s="422"/>
      <c r="AN1102" s="422"/>
      <c r="AO1102" s="422"/>
      <c r="AP1102" s="422"/>
      <c r="AQ1102" s="422"/>
      <c r="AR1102" s="422"/>
      <c r="AS1102" s="422"/>
      <c r="AT1102" s="422"/>
      <c r="AU1102" s="323"/>
      <c r="AV1102" s="131">
        <f t="shared" si="1054"/>
        <v>0</v>
      </c>
      <c r="AW1102" s="323"/>
      <c r="AX1102" s="323"/>
      <c r="AY1102" s="323"/>
      <c r="AZ1102" s="145">
        <f t="shared" si="1039"/>
        <v>0</v>
      </c>
      <c r="BA1102" s="145">
        <f t="shared" si="1057"/>
        <v>0</v>
      </c>
      <c r="BB1102" s="324"/>
      <c r="BC1102" s="324"/>
    </row>
    <row r="1103" spans="1:55" s="343" customFormat="1" ht="15.75">
      <c r="A1103" s="411" t="s">
        <v>674</v>
      </c>
      <c r="B1103" s="359" t="s">
        <v>653</v>
      </c>
      <c r="C1103" s="340"/>
      <c r="D1103" s="490">
        <f>D1104</f>
        <v>1500</v>
      </c>
      <c r="E1103" s="490">
        <f>E1104</f>
        <v>1500</v>
      </c>
      <c r="F1103" s="359"/>
      <c r="G1103" s="359"/>
      <c r="H1103" s="171">
        <f t="shared" si="1044"/>
        <v>1500</v>
      </c>
      <c r="I1103" s="179">
        <f t="shared" si="1044"/>
        <v>1500</v>
      </c>
      <c r="J1103" s="221">
        <f t="shared" si="1044"/>
        <v>0</v>
      </c>
      <c r="K1103" s="359"/>
      <c r="L1103" s="359"/>
      <c r="M1103" s="359"/>
      <c r="N1103" s="490">
        <f>N1104</f>
        <v>1500</v>
      </c>
      <c r="O1103" s="490">
        <f t="shared" ref="O1103:AT1103" si="1059">O1104</f>
        <v>1500</v>
      </c>
      <c r="P1103" s="490">
        <f t="shared" si="1059"/>
        <v>0</v>
      </c>
      <c r="Q1103" s="490">
        <f t="shared" si="1059"/>
        <v>0</v>
      </c>
      <c r="R1103" s="490">
        <f t="shared" si="1059"/>
        <v>0</v>
      </c>
      <c r="S1103" s="490">
        <f t="shared" si="1059"/>
        <v>0</v>
      </c>
      <c r="T1103" s="490">
        <f t="shared" si="1059"/>
        <v>0</v>
      </c>
      <c r="U1103" s="490">
        <f t="shared" si="1059"/>
        <v>0</v>
      </c>
      <c r="V1103" s="490">
        <f t="shared" si="1059"/>
        <v>0</v>
      </c>
      <c r="W1103" s="490">
        <f t="shared" si="1059"/>
        <v>0</v>
      </c>
      <c r="X1103" s="490">
        <f t="shared" si="1059"/>
        <v>0</v>
      </c>
      <c r="Y1103" s="490">
        <f t="shared" si="1059"/>
        <v>0</v>
      </c>
      <c r="Z1103" s="490">
        <f t="shared" si="1059"/>
        <v>0</v>
      </c>
      <c r="AA1103" s="490">
        <f t="shared" si="1059"/>
        <v>0</v>
      </c>
      <c r="AB1103" s="490">
        <f t="shared" si="1059"/>
        <v>0</v>
      </c>
      <c r="AC1103" s="490">
        <f t="shared" si="1059"/>
        <v>0</v>
      </c>
      <c r="AD1103" s="490">
        <f t="shared" si="1059"/>
        <v>0</v>
      </c>
      <c r="AE1103" s="490">
        <f t="shared" si="1059"/>
        <v>0</v>
      </c>
      <c r="AF1103" s="490">
        <f t="shared" si="1059"/>
        <v>0</v>
      </c>
      <c r="AG1103" s="490">
        <f t="shared" si="1059"/>
        <v>0</v>
      </c>
      <c r="AH1103" s="490">
        <f t="shared" si="1059"/>
        <v>0</v>
      </c>
      <c r="AI1103" s="490">
        <f t="shared" si="1059"/>
        <v>1500</v>
      </c>
      <c r="AJ1103" s="490">
        <f t="shared" si="1059"/>
        <v>0</v>
      </c>
      <c r="AK1103" s="490">
        <f t="shared" si="1059"/>
        <v>1500</v>
      </c>
      <c r="AL1103" s="490">
        <f t="shared" si="1059"/>
        <v>0</v>
      </c>
      <c r="AM1103" s="490">
        <f t="shared" si="1059"/>
        <v>0</v>
      </c>
      <c r="AN1103" s="490">
        <f t="shared" si="1059"/>
        <v>0</v>
      </c>
      <c r="AO1103" s="490">
        <f t="shared" si="1059"/>
        <v>0</v>
      </c>
      <c r="AP1103" s="490">
        <f t="shared" si="1059"/>
        <v>0</v>
      </c>
      <c r="AQ1103" s="490">
        <f t="shared" si="1059"/>
        <v>0</v>
      </c>
      <c r="AR1103" s="490">
        <f t="shared" si="1059"/>
        <v>0</v>
      </c>
      <c r="AS1103" s="490">
        <f t="shared" si="1059"/>
        <v>0</v>
      </c>
      <c r="AT1103" s="490">
        <f t="shared" si="1059"/>
        <v>0</v>
      </c>
      <c r="AU1103" s="341"/>
      <c r="AV1103" s="131">
        <f t="shared" si="1054"/>
        <v>0</v>
      </c>
      <c r="AW1103" s="341"/>
      <c r="AX1103" s="341"/>
      <c r="AY1103" s="341"/>
      <c r="AZ1103" s="145">
        <f t="shared" si="1039"/>
        <v>0</v>
      </c>
      <c r="BA1103" s="145">
        <f t="shared" si="1057"/>
        <v>0</v>
      </c>
      <c r="BB1103" s="342"/>
      <c r="BC1103" s="342"/>
    </row>
    <row r="1104" spans="1:55" s="325" customFormat="1" ht="15.75">
      <c r="A1104" s="407">
        <v>2</v>
      </c>
      <c r="B1104" s="1" t="s">
        <v>1151</v>
      </c>
      <c r="C1104" s="340"/>
      <c r="D1104" s="155">
        <v>1500</v>
      </c>
      <c r="E1104" s="155">
        <v>1500</v>
      </c>
      <c r="F1104" s="359"/>
      <c r="G1104" s="359"/>
      <c r="H1104" s="155">
        <f t="shared" si="1044"/>
        <v>1500</v>
      </c>
      <c r="I1104" s="180">
        <f t="shared" si="1044"/>
        <v>1500</v>
      </c>
      <c r="J1104" s="221">
        <f t="shared" si="1044"/>
        <v>0</v>
      </c>
      <c r="K1104" s="359"/>
      <c r="L1104" s="359"/>
      <c r="M1104" s="359"/>
      <c r="N1104" s="419">
        <f>O1104+P1104</f>
        <v>1500</v>
      </c>
      <c r="O1104" s="320">
        <v>1500</v>
      </c>
      <c r="P1104" s="422"/>
      <c r="Q1104" s="422"/>
      <c r="R1104" s="422"/>
      <c r="S1104" s="422"/>
      <c r="T1104" s="422"/>
      <c r="U1104" s="422"/>
      <c r="V1104" s="422"/>
      <c r="W1104" s="422"/>
      <c r="X1104" s="422"/>
      <c r="Y1104" s="422"/>
      <c r="Z1104" s="422"/>
      <c r="AA1104" s="422"/>
      <c r="AB1104" s="422"/>
      <c r="AC1104" s="236"/>
      <c r="AD1104" s="236"/>
      <c r="AE1104" s="236"/>
      <c r="AF1104" s="422"/>
      <c r="AG1104" s="422"/>
      <c r="AH1104" s="422"/>
      <c r="AI1104" s="358">
        <f>I1104-Q1104-W1104-AC1104</f>
        <v>1500</v>
      </c>
      <c r="AJ1104" s="358"/>
      <c r="AK1104" s="358">
        <f>AI1104</f>
        <v>1500</v>
      </c>
      <c r="AL1104" s="422"/>
      <c r="AM1104" s="422"/>
      <c r="AN1104" s="422"/>
      <c r="AO1104" s="422"/>
      <c r="AP1104" s="422"/>
      <c r="AQ1104" s="422"/>
      <c r="AR1104" s="422"/>
      <c r="AS1104" s="422"/>
      <c r="AT1104" s="422"/>
      <c r="AU1104" s="323"/>
      <c r="AV1104" s="131">
        <f t="shared" si="1054"/>
        <v>0</v>
      </c>
      <c r="AW1104" s="323"/>
      <c r="AX1104" s="323"/>
      <c r="AY1104" s="323"/>
      <c r="AZ1104" s="145">
        <f t="shared" si="1039"/>
        <v>0</v>
      </c>
      <c r="BA1104" s="145">
        <f t="shared" si="1057"/>
        <v>0</v>
      </c>
      <c r="BB1104" s="324"/>
      <c r="BC1104" s="324"/>
    </row>
    <row r="1105" spans="1:55" s="343" customFormat="1" ht="15.75">
      <c r="A1105" s="412" t="s">
        <v>674</v>
      </c>
      <c r="B1105" s="359" t="s">
        <v>657</v>
      </c>
      <c r="C1105" s="340"/>
      <c r="D1105" s="490">
        <f>D1106</f>
        <v>1500</v>
      </c>
      <c r="E1105" s="490">
        <f>E1106</f>
        <v>1500</v>
      </c>
      <c r="F1105" s="359"/>
      <c r="G1105" s="359"/>
      <c r="H1105" s="171">
        <f t="shared" si="1044"/>
        <v>1500</v>
      </c>
      <c r="I1105" s="179">
        <f t="shared" si="1044"/>
        <v>1500</v>
      </c>
      <c r="J1105" s="221">
        <f t="shared" si="1044"/>
        <v>0</v>
      </c>
      <c r="K1105" s="359"/>
      <c r="L1105" s="359"/>
      <c r="M1105" s="359"/>
      <c r="N1105" s="490">
        <f>N1106</f>
        <v>1500</v>
      </c>
      <c r="O1105" s="490">
        <f t="shared" ref="O1105:AU1105" si="1060">O1106</f>
        <v>1500</v>
      </c>
      <c r="P1105" s="490">
        <f t="shared" si="1060"/>
        <v>0</v>
      </c>
      <c r="Q1105" s="490">
        <f t="shared" si="1060"/>
        <v>0</v>
      </c>
      <c r="R1105" s="490">
        <f t="shared" si="1060"/>
        <v>0</v>
      </c>
      <c r="S1105" s="490">
        <f t="shared" si="1060"/>
        <v>0</v>
      </c>
      <c r="T1105" s="490">
        <f t="shared" si="1060"/>
        <v>0</v>
      </c>
      <c r="U1105" s="490">
        <f t="shared" si="1060"/>
        <v>0</v>
      </c>
      <c r="V1105" s="490">
        <f t="shared" si="1060"/>
        <v>0</v>
      </c>
      <c r="W1105" s="490">
        <f t="shared" si="1060"/>
        <v>0</v>
      </c>
      <c r="X1105" s="490">
        <f t="shared" si="1060"/>
        <v>0</v>
      </c>
      <c r="Y1105" s="490">
        <f t="shared" si="1060"/>
        <v>0</v>
      </c>
      <c r="Z1105" s="490">
        <f t="shared" si="1060"/>
        <v>0</v>
      </c>
      <c r="AA1105" s="490">
        <f t="shared" si="1060"/>
        <v>0</v>
      </c>
      <c r="AB1105" s="490">
        <f t="shared" si="1060"/>
        <v>0</v>
      </c>
      <c r="AC1105" s="490">
        <f t="shared" si="1060"/>
        <v>0</v>
      </c>
      <c r="AD1105" s="490">
        <f t="shared" si="1060"/>
        <v>0</v>
      </c>
      <c r="AE1105" s="490">
        <f t="shared" si="1060"/>
        <v>0</v>
      </c>
      <c r="AF1105" s="490">
        <f t="shared" si="1060"/>
        <v>0</v>
      </c>
      <c r="AG1105" s="490">
        <f t="shared" si="1060"/>
        <v>0</v>
      </c>
      <c r="AH1105" s="490">
        <f t="shared" si="1060"/>
        <v>0</v>
      </c>
      <c r="AI1105" s="490">
        <f t="shared" si="1060"/>
        <v>1500</v>
      </c>
      <c r="AJ1105" s="490">
        <f t="shared" si="1060"/>
        <v>0</v>
      </c>
      <c r="AK1105" s="490">
        <f t="shared" si="1060"/>
        <v>1500</v>
      </c>
      <c r="AL1105" s="490">
        <f t="shared" si="1060"/>
        <v>0</v>
      </c>
      <c r="AM1105" s="490">
        <f t="shared" si="1060"/>
        <v>0</v>
      </c>
      <c r="AN1105" s="490">
        <f t="shared" si="1060"/>
        <v>0</v>
      </c>
      <c r="AO1105" s="490">
        <f t="shared" si="1060"/>
        <v>0</v>
      </c>
      <c r="AP1105" s="490">
        <f t="shared" si="1060"/>
        <v>0</v>
      </c>
      <c r="AQ1105" s="490">
        <f t="shared" si="1060"/>
        <v>0</v>
      </c>
      <c r="AR1105" s="490">
        <f t="shared" si="1060"/>
        <v>0</v>
      </c>
      <c r="AS1105" s="490">
        <f t="shared" si="1060"/>
        <v>0</v>
      </c>
      <c r="AT1105" s="490">
        <f t="shared" si="1060"/>
        <v>0</v>
      </c>
      <c r="AU1105" s="490">
        <f t="shared" si="1060"/>
        <v>0</v>
      </c>
      <c r="AV1105" s="131">
        <f t="shared" si="1054"/>
        <v>0</v>
      </c>
      <c r="AW1105" s="341"/>
      <c r="AX1105" s="341"/>
      <c r="AY1105" s="341"/>
      <c r="AZ1105" s="145">
        <f t="shared" si="1039"/>
        <v>0</v>
      </c>
      <c r="BA1105" s="145">
        <f t="shared" si="1057"/>
        <v>0</v>
      </c>
      <c r="BB1105" s="342"/>
      <c r="BC1105" s="342"/>
    </row>
    <row r="1106" spans="1:55" s="325" customFormat="1" ht="15.75">
      <c r="A1106" s="433" t="s">
        <v>48</v>
      </c>
      <c r="B1106" s="1" t="s">
        <v>1152</v>
      </c>
      <c r="C1106" s="340"/>
      <c r="D1106" s="338">
        <v>1500</v>
      </c>
      <c r="E1106" s="338">
        <v>1500</v>
      </c>
      <c r="F1106" s="359"/>
      <c r="G1106" s="359"/>
      <c r="H1106" s="155">
        <f t="shared" si="1044"/>
        <v>1500</v>
      </c>
      <c r="I1106" s="180">
        <f t="shared" si="1044"/>
        <v>1500</v>
      </c>
      <c r="J1106" s="221">
        <f t="shared" si="1044"/>
        <v>0</v>
      </c>
      <c r="K1106" s="359"/>
      <c r="L1106" s="359"/>
      <c r="M1106" s="359"/>
      <c r="N1106" s="419">
        <f>O1106+P1106</f>
        <v>1500</v>
      </c>
      <c r="O1106" s="320">
        <v>1500</v>
      </c>
      <c r="P1106" s="422"/>
      <c r="Q1106" s="422"/>
      <c r="R1106" s="422"/>
      <c r="S1106" s="422"/>
      <c r="T1106" s="422"/>
      <c r="U1106" s="422"/>
      <c r="V1106" s="422"/>
      <c r="W1106" s="422"/>
      <c r="X1106" s="422"/>
      <c r="Y1106" s="422"/>
      <c r="Z1106" s="422"/>
      <c r="AA1106" s="422"/>
      <c r="AB1106" s="422"/>
      <c r="AC1106" s="236"/>
      <c r="AD1106" s="236"/>
      <c r="AE1106" s="236"/>
      <c r="AF1106" s="422"/>
      <c r="AG1106" s="422"/>
      <c r="AH1106" s="422"/>
      <c r="AI1106" s="358">
        <f>I1106-Q1106-W1106-AC1106</f>
        <v>1500</v>
      </c>
      <c r="AJ1106" s="358"/>
      <c r="AK1106" s="358">
        <f>AI1106</f>
        <v>1500</v>
      </c>
      <c r="AL1106" s="422"/>
      <c r="AM1106" s="422"/>
      <c r="AN1106" s="422"/>
      <c r="AO1106" s="422"/>
      <c r="AP1106" s="422"/>
      <c r="AQ1106" s="422"/>
      <c r="AR1106" s="422"/>
      <c r="AS1106" s="422"/>
      <c r="AT1106" s="422"/>
      <c r="AU1106" s="323"/>
      <c r="AV1106" s="131">
        <f t="shared" si="1054"/>
        <v>0</v>
      </c>
      <c r="AW1106" s="323"/>
      <c r="AX1106" s="323"/>
      <c r="AY1106" s="323"/>
      <c r="AZ1106" s="145">
        <f t="shared" si="1039"/>
        <v>0</v>
      </c>
      <c r="BA1106" s="145">
        <f t="shared" si="1057"/>
        <v>0</v>
      </c>
      <c r="BB1106" s="324"/>
      <c r="BC1106" s="324"/>
    </row>
    <row r="1107" spans="1:55" s="343" customFormat="1" ht="15.75">
      <c r="A1107" s="411" t="s">
        <v>674</v>
      </c>
      <c r="B1107" s="359" t="s">
        <v>654</v>
      </c>
      <c r="C1107" s="340"/>
      <c r="D1107" s="490">
        <f>D1108</f>
        <v>1500</v>
      </c>
      <c r="E1107" s="490">
        <f>E1108</f>
        <v>1500</v>
      </c>
      <c r="F1107" s="359"/>
      <c r="G1107" s="359"/>
      <c r="H1107" s="171">
        <f t="shared" si="1044"/>
        <v>1500</v>
      </c>
      <c r="I1107" s="179">
        <f t="shared" si="1044"/>
        <v>1500</v>
      </c>
      <c r="J1107" s="221">
        <f t="shared" si="1044"/>
        <v>0</v>
      </c>
      <c r="K1107" s="359"/>
      <c r="L1107" s="359"/>
      <c r="M1107" s="359"/>
      <c r="N1107" s="490">
        <f>N1108</f>
        <v>1500</v>
      </c>
      <c r="O1107" s="490">
        <f t="shared" ref="O1107:AT1107" si="1061">O1108</f>
        <v>1500</v>
      </c>
      <c r="P1107" s="490">
        <f t="shared" si="1061"/>
        <v>0</v>
      </c>
      <c r="Q1107" s="490">
        <f t="shared" si="1061"/>
        <v>0</v>
      </c>
      <c r="R1107" s="490">
        <f t="shared" si="1061"/>
        <v>0</v>
      </c>
      <c r="S1107" s="490">
        <f t="shared" si="1061"/>
        <v>0</v>
      </c>
      <c r="T1107" s="490">
        <f t="shared" si="1061"/>
        <v>0</v>
      </c>
      <c r="U1107" s="490">
        <f t="shared" si="1061"/>
        <v>0</v>
      </c>
      <c r="V1107" s="490">
        <f t="shared" si="1061"/>
        <v>0</v>
      </c>
      <c r="W1107" s="490">
        <f t="shared" si="1061"/>
        <v>0</v>
      </c>
      <c r="X1107" s="490">
        <f t="shared" si="1061"/>
        <v>0</v>
      </c>
      <c r="Y1107" s="490">
        <f t="shared" si="1061"/>
        <v>0</v>
      </c>
      <c r="Z1107" s="490">
        <f t="shared" si="1061"/>
        <v>0</v>
      </c>
      <c r="AA1107" s="490">
        <f t="shared" si="1061"/>
        <v>0</v>
      </c>
      <c r="AB1107" s="490">
        <f t="shared" si="1061"/>
        <v>0</v>
      </c>
      <c r="AC1107" s="490">
        <f t="shared" si="1061"/>
        <v>0</v>
      </c>
      <c r="AD1107" s="490">
        <f t="shared" si="1061"/>
        <v>0</v>
      </c>
      <c r="AE1107" s="490">
        <f t="shared" si="1061"/>
        <v>0</v>
      </c>
      <c r="AF1107" s="490">
        <f t="shared" si="1061"/>
        <v>0</v>
      </c>
      <c r="AG1107" s="490">
        <f t="shared" si="1061"/>
        <v>0</v>
      </c>
      <c r="AH1107" s="490">
        <f t="shared" si="1061"/>
        <v>0</v>
      </c>
      <c r="AI1107" s="490">
        <f t="shared" si="1061"/>
        <v>1500</v>
      </c>
      <c r="AJ1107" s="490">
        <f t="shared" si="1061"/>
        <v>0</v>
      </c>
      <c r="AK1107" s="490">
        <f t="shared" si="1061"/>
        <v>1500</v>
      </c>
      <c r="AL1107" s="490">
        <f t="shared" si="1061"/>
        <v>0</v>
      </c>
      <c r="AM1107" s="490">
        <f t="shared" si="1061"/>
        <v>0</v>
      </c>
      <c r="AN1107" s="490">
        <f t="shared" si="1061"/>
        <v>0</v>
      </c>
      <c r="AO1107" s="490">
        <f t="shared" si="1061"/>
        <v>0</v>
      </c>
      <c r="AP1107" s="490">
        <f t="shared" si="1061"/>
        <v>0</v>
      </c>
      <c r="AQ1107" s="490">
        <f t="shared" si="1061"/>
        <v>0</v>
      </c>
      <c r="AR1107" s="490">
        <f t="shared" si="1061"/>
        <v>0</v>
      </c>
      <c r="AS1107" s="490">
        <f t="shared" si="1061"/>
        <v>0</v>
      </c>
      <c r="AT1107" s="490">
        <f t="shared" si="1061"/>
        <v>0</v>
      </c>
      <c r="AU1107" s="341"/>
      <c r="AV1107" s="131">
        <f t="shared" si="1054"/>
        <v>0</v>
      </c>
      <c r="AW1107" s="341"/>
      <c r="AX1107" s="341"/>
      <c r="AY1107" s="341"/>
      <c r="AZ1107" s="145">
        <f t="shared" si="1039"/>
        <v>0</v>
      </c>
      <c r="BA1107" s="145">
        <f t="shared" si="1057"/>
        <v>0</v>
      </c>
      <c r="BB1107" s="342"/>
      <c r="BC1107" s="342"/>
    </row>
    <row r="1108" spans="1:55" s="325" customFormat="1" ht="15.75">
      <c r="A1108" s="433" t="s">
        <v>49</v>
      </c>
      <c r="B1108" s="1" t="s">
        <v>1153</v>
      </c>
      <c r="C1108" s="340"/>
      <c r="D1108" s="338">
        <v>1500</v>
      </c>
      <c r="E1108" s="338">
        <v>1500</v>
      </c>
      <c r="F1108" s="359"/>
      <c r="G1108" s="359"/>
      <c r="H1108" s="155">
        <f t="shared" si="1044"/>
        <v>1500</v>
      </c>
      <c r="I1108" s="180">
        <f t="shared" si="1044"/>
        <v>1500</v>
      </c>
      <c r="J1108" s="221">
        <f t="shared" si="1044"/>
        <v>0</v>
      </c>
      <c r="K1108" s="359"/>
      <c r="L1108" s="359"/>
      <c r="M1108" s="359"/>
      <c r="N1108" s="419">
        <f t="shared" ref="N1108" si="1062">O1108+P1108</f>
        <v>1500</v>
      </c>
      <c r="O1108" s="320">
        <v>1500</v>
      </c>
      <c r="P1108" s="422"/>
      <c r="Q1108" s="422"/>
      <c r="R1108" s="422"/>
      <c r="S1108" s="422"/>
      <c r="T1108" s="422"/>
      <c r="U1108" s="422"/>
      <c r="V1108" s="422"/>
      <c r="W1108" s="422"/>
      <c r="X1108" s="422"/>
      <c r="Y1108" s="422"/>
      <c r="Z1108" s="422"/>
      <c r="AA1108" s="422"/>
      <c r="AB1108" s="422"/>
      <c r="AC1108" s="236"/>
      <c r="AD1108" s="236"/>
      <c r="AE1108" s="236"/>
      <c r="AF1108" s="422"/>
      <c r="AG1108" s="422"/>
      <c r="AH1108" s="422"/>
      <c r="AI1108" s="358">
        <f>I1108-Q1108-W1108-AC1108</f>
        <v>1500</v>
      </c>
      <c r="AJ1108" s="358"/>
      <c r="AK1108" s="358">
        <f>AI1108</f>
        <v>1500</v>
      </c>
      <c r="AL1108" s="422"/>
      <c r="AM1108" s="422"/>
      <c r="AN1108" s="422"/>
      <c r="AO1108" s="422"/>
      <c r="AP1108" s="422"/>
      <c r="AQ1108" s="422"/>
      <c r="AR1108" s="422"/>
      <c r="AS1108" s="422"/>
      <c r="AT1108" s="422"/>
      <c r="AU1108" s="323"/>
      <c r="AV1108" s="131">
        <f t="shared" si="1054"/>
        <v>0</v>
      </c>
      <c r="AW1108" s="323"/>
      <c r="AX1108" s="323"/>
      <c r="AY1108" s="323"/>
      <c r="AZ1108" s="145">
        <f t="shared" si="1039"/>
        <v>0</v>
      </c>
      <c r="BA1108" s="145">
        <f t="shared" si="1057"/>
        <v>0</v>
      </c>
      <c r="BB1108" s="324"/>
      <c r="BC1108" s="324"/>
    </row>
    <row r="1109" spans="1:55" s="343" customFormat="1" ht="15.75">
      <c r="A1109" s="411" t="s">
        <v>674</v>
      </c>
      <c r="B1109" s="359" t="s">
        <v>655</v>
      </c>
      <c r="C1109" s="340"/>
      <c r="D1109" s="490">
        <f>D1110</f>
        <v>1500</v>
      </c>
      <c r="E1109" s="490">
        <f>E1110</f>
        <v>1500</v>
      </c>
      <c r="F1109" s="359"/>
      <c r="G1109" s="359"/>
      <c r="H1109" s="171">
        <f t="shared" si="1044"/>
        <v>1500</v>
      </c>
      <c r="I1109" s="179">
        <f t="shared" si="1044"/>
        <v>1500</v>
      </c>
      <c r="J1109" s="221">
        <f t="shared" si="1044"/>
        <v>0</v>
      </c>
      <c r="K1109" s="359"/>
      <c r="L1109" s="359"/>
      <c r="M1109" s="359"/>
      <c r="N1109" s="490">
        <f>N1110</f>
        <v>1500</v>
      </c>
      <c r="O1109" s="490">
        <f t="shared" ref="O1109:AN1109" si="1063">O1110</f>
        <v>1500</v>
      </c>
      <c r="P1109" s="490">
        <f t="shared" si="1063"/>
        <v>0</v>
      </c>
      <c r="Q1109" s="490">
        <f t="shared" si="1063"/>
        <v>0</v>
      </c>
      <c r="R1109" s="490">
        <f t="shared" si="1063"/>
        <v>0</v>
      </c>
      <c r="S1109" s="490">
        <f t="shared" si="1063"/>
        <v>0</v>
      </c>
      <c r="T1109" s="490">
        <f t="shared" si="1063"/>
        <v>0</v>
      </c>
      <c r="U1109" s="490">
        <f t="shared" si="1063"/>
        <v>0</v>
      </c>
      <c r="V1109" s="490">
        <f t="shared" si="1063"/>
        <v>0</v>
      </c>
      <c r="W1109" s="490">
        <f t="shared" si="1063"/>
        <v>0</v>
      </c>
      <c r="X1109" s="490">
        <f t="shared" si="1063"/>
        <v>0</v>
      </c>
      <c r="Y1109" s="490">
        <f t="shared" si="1063"/>
        <v>0</v>
      </c>
      <c r="Z1109" s="490">
        <f t="shared" si="1063"/>
        <v>0</v>
      </c>
      <c r="AA1109" s="490">
        <f t="shared" si="1063"/>
        <v>0</v>
      </c>
      <c r="AB1109" s="490">
        <f t="shared" si="1063"/>
        <v>0</v>
      </c>
      <c r="AC1109" s="490">
        <f t="shared" si="1063"/>
        <v>0</v>
      </c>
      <c r="AD1109" s="490">
        <f t="shared" si="1063"/>
        <v>0</v>
      </c>
      <c r="AE1109" s="490">
        <f t="shared" si="1063"/>
        <v>0</v>
      </c>
      <c r="AF1109" s="490">
        <f t="shared" si="1063"/>
        <v>0</v>
      </c>
      <c r="AG1109" s="490">
        <f t="shared" si="1063"/>
        <v>0</v>
      </c>
      <c r="AH1109" s="490">
        <f t="shared" si="1063"/>
        <v>0</v>
      </c>
      <c r="AI1109" s="490">
        <f t="shared" si="1063"/>
        <v>1500</v>
      </c>
      <c r="AJ1109" s="490">
        <f t="shared" si="1063"/>
        <v>0</v>
      </c>
      <c r="AK1109" s="490">
        <f t="shared" si="1063"/>
        <v>1500</v>
      </c>
      <c r="AL1109" s="490">
        <f t="shared" si="1063"/>
        <v>0</v>
      </c>
      <c r="AM1109" s="490">
        <f t="shared" si="1063"/>
        <v>0</v>
      </c>
      <c r="AN1109" s="490">
        <f t="shared" si="1063"/>
        <v>0</v>
      </c>
      <c r="AO1109" s="422"/>
      <c r="AP1109" s="422"/>
      <c r="AQ1109" s="422"/>
      <c r="AR1109" s="422"/>
      <c r="AS1109" s="422"/>
      <c r="AT1109" s="422"/>
      <c r="AU1109" s="341"/>
      <c r="AV1109" s="131">
        <f t="shared" si="1054"/>
        <v>0</v>
      </c>
      <c r="AW1109" s="341"/>
      <c r="AX1109" s="341"/>
      <c r="AY1109" s="341"/>
      <c r="AZ1109" s="145">
        <f t="shared" si="1039"/>
        <v>0</v>
      </c>
      <c r="BA1109" s="145">
        <f t="shared" si="1057"/>
        <v>0</v>
      </c>
      <c r="BB1109" s="342"/>
      <c r="BC1109" s="342"/>
    </row>
    <row r="1110" spans="1:55" s="325" customFormat="1" ht="15.75">
      <c r="A1110" s="407">
        <v>5</v>
      </c>
      <c r="B1110" s="1" t="s">
        <v>1154</v>
      </c>
      <c r="C1110" s="349"/>
      <c r="D1110" s="338">
        <v>1500</v>
      </c>
      <c r="E1110" s="338">
        <v>1500</v>
      </c>
      <c r="F1110" s="1"/>
      <c r="G1110" s="1"/>
      <c r="H1110" s="155">
        <f t="shared" si="1044"/>
        <v>1500</v>
      </c>
      <c r="I1110" s="180">
        <f t="shared" si="1044"/>
        <v>1500</v>
      </c>
      <c r="J1110" s="221">
        <f t="shared" si="1044"/>
        <v>0</v>
      </c>
      <c r="K1110" s="1"/>
      <c r="L1110" s="1"/>
      <c r="M1110" s="1"/>
      <c r="N1110" s="419">
        <f t="shared" ref="N1110" si="1064">O1110+P1110</f>
        <v>1500</v>
      </c>
      <c r="O1110" s="320">
        <v>1500</v>
      </c>
      <c r="P1110" s="419"/>
      <c r="Q1110" s="419"/>
      <c r="R1110" s="419"/>
      <c r="S1110" s="419"/>
      <c r="T1110" s="419"/>
      <c r="U1110" s="419"/>
      <c r="V1110" s="419"/>
      <c r="W1110" s="419"/>
      <c r="X1110" s="419"/>
      <c r="Y1110" s="419"/>
      <c r="Z1110" s="419"/>
      <c r="AA1110" s="419"/>
      <c r="AB1110" s="419"/>
      <c r="AC1110" s="236"/>
      <c r="AD1110" s="236"/>
      <c r="AE1110" s="236"/>
      <c r="AF1110" s="419"/>
      <c r="AG1110" s="419"/>
      <c r="AH1110" s="419"/>
      <c r="AI1110" s="358">
        <f>I1110-Q1110-W1110-AC1110</f>
        <v>1500</v>
      </c>
      <c r="AJ1110" s="358"/>
      <c r="AK1110" s="358">
        <f>AI1110</f>
        <v>1500</v>
      </c>
      <c r="AL1110" s="419"/>
      <c r="AM1110" s="419"/>
      <c r="AN1110" s="419"/>
      <c r="AO1110" s="419"/>
      <c r="AP1110" s="419"/>
      <c r="AQ1110" s="419"/>
      <c r="AR1110" s="419"/>
      <c r="AS1110" s="419"/>
      <c r="AT1110" s="419"/>
      <c r="AU1110" s="323"/>
      <c r="AV1110" s="131">
        <f t="shared" si="1054"/>
        <v>0</v>
      </c>
      <c r="AW1110" s="323"/>
      <c r="AX1110" s="323"/>
      <c r="AY1110" s="323"/>
      <c r="AZ1110" s="145">
        <f t="shared" si="1039"/>
        <v>0</v>
      </c>
      <c r="BA1110" s="145">
        <f t="shared" si="1057"/>
        <v>0</v>
      </c>
      <c r="BB1110" s="324"/>
      <c r="BC1110" s="324"/>
    </row>
    <row r="1111" spans="1:55" s="343" customFormat="1" ht="15.75">
      <c r="A1111" s="412" t="s">
        <v>615</v>
      </c>
      <c r="B1111" s="359" t="s">
        <v>616</v>
      </c>
      <c r="C1111" s="340"/>
      <c r="D1111" s="490">
        <f t="shared" ref="D1111:E1111" si="1065">SUM(D1112:D1114)</f>
        <v>4500</v>
      </c>
      <c r="E1111" s="490">
        <f t="shared" si="1065"/>
        <v>4500</v>
      </c>
      <c r="F1111" s="359"/>
      <c r="G1111" s="359"/>
      <c r="H1111" s="171">
        <f t="shared" si="1044"/>
        <v>4500</v>
      </c>
      <c r="I1111" s="179">
        <f t="shared" si="1044"/>
        <v>4500</v>
      </c>
      <c r="J1111" s="221">
        <f t="shared" si="1044"/>
        <v>0</v>
      </c>
      <c r="K1111" s="359"/>
      <c r="L1111" s="359"/>
      <c r="M1111" s="359"/>
      <c r="N1111" s="490">
        <f t="shared" ref="N1111:AN1111" si="1066">SUM(N1112:N1114)</f>
        <v>4500</v>
      </c>
      <c r="O1111" s="490">
        <f t="shared" si="1066"/>
        <v>4500</v>
      </c>
      <c r="P1111" s="490">
        <f t="shared" si="1066"/>
        <v>0</v>
      </c>
      <c r="Q1111" s="490">
        <f t="shared" si="1066"/>
        <v>0</v>
      </c>
      <c r="R1111" s="490">
        <f t="shared" si="1066"/>
        <v>0</v>
      </c>
      <c r="S1111" s="490">
        <f t="shared" si="1066"/>
        <v>0</v>
      </c>
      <c r="T1111" s="490">
        <f t="shared" si="1066"/>
        <v>0</v>
      </c>
      <c r="U1111" s="490">
        <f t="shared" si="1066"/>
        <v>0</v>
      </c>
      <c r="V1111" s="490">
        <f t="shared" si="1066"/>
        <v>0</v>
      </c>
      <c r="W1111" s="490">
        <f t="shared" si="1066"/>
        <v>0</v>
      </c>
      <c r="X1111" s="490">
        <f t="shared" si="1066"/>
        <v>0</v>
      </c>
      <c r="Y1111" s="490">
        <f t="shared" si="1066"/>
        <v>0</v>
      </c>
      <c r="Z1111" s="490">
        <f t="shared" si="1066"/>
        <v>0</v>
      </c>
      <c r="AA1111" s="490">
        <f t="shared" si="1066"/>
        <v>0</v>
      </c>
      <c r="AB1111" s="490">
        <f t="shared" si="1066"/>
        <v>0</v>
      </c>
      <c r="AC1111" s="490">
        <f t="shared" si="1066"/>
        <v>0</v>
      </c>
      <c r="AD1111" s="490">
        <f t="shared" si="1066"/>
        <v>0</v>
      </c>
      <c r="AE1111" s="490">
        <f t="shared" si="1066"/>
        <v>0</v>
      </c>
      <c r="AF1111" s="490">
        <f t="shared" si="1066"/>
        <v>0</v>
      </c>
      <c r="AG1111" s="490">
        <f t="shared" si="1066"/>
        <v>0</v>
      </c>
      <c r="AH1111" s="490">
        <f t="shared" si="1066"/>
        <v>0</v>
      </c>
      <c r="AI1111" s="490">
        <f t="shared" si="1066"/>
        <v>4500</v>
      </c>
      <c r="AJ1111" s="490">
        <f t="shared" si="1066"/>
        <v>0</v>
      </c>
      <c r="AK1111" s="490">
        <f t="shared" si="1066"/>
        <v>4500</v>
      </c>
      <c r="AL1111" s="490">
        <f t="shared" si="1066"/>
        <v>0</v>
      </c>
      <c r="AM1111" s="490">
        <f t="shared" si="1066"/>
        <v>0</v>
      </c>
      <c r="AN1111" s="490">
        <f t="shared" si="1066"/>
        <v>0</v>
      </c>
      <c r="AO1111" s="422"/>
      <c r="AP1111" s="422"/>
      <c r="AQ1111" s="422"/>
      <c r="AR1111" s="422"/>
      <c r="AS1111" s="422"/>
      <c r="AT1111" s="422"/>
      <c r="AU1111" s="341"/>
      <c r="AV1111" s="131">
        <f t="shared" si="1054"/>
        <v>0</v>
      </c>
      <c r="AW1111" s="341"/>
      <c r="AX1111" s="341"/>
      <c r="AY1111" s="341"/>
      <c r="AZ1111" s="145">
        <f t="shared" si="1039"/>
        <v>0</v>
      </c>
      <c r="BA1111" s="145">
        <f t="shared" si="1057"/>
        <v>0</v>
      </c>
      <c r="BB1111" s="342"/>
      <c r="BC1111" s="342"/>
    </row>
    <row r="1112" spans="1:55" s="325" customFormat="1" ht="15.75">
      <c r="A1112" s="407">
        <v>4</v>
      </c>
      <c r="B1112" s="1" t="s">
        <v>1155</v>
      </c>
      <c r="C1112" s="340"/>
      <c r="D1112" s="338">
        <v>1500</v>
      </c>
      <c r="E1112" s="338">
        <v>1500</v>
      </c>
      <c r="F1112" s="359"/>
      <c r="G1112" s="359"/>
      <c r="H1112" s="155">
        <f t="shared" si="1044"/>
        <v>1500</v>
      </c>
      <c r="I1112" s="180">
        <f t="shared" si="1044"/>
        <v>1500</v>
      </c>
      <c r="J1112" s="221">
        <f t="shared" si="1044"/>
        <v>0</v>
      </c>
      <c r="K1112" s="359"/>
      <c r="L1112" s="359"/>
      <c r="M1112" s="359"/>
      <c r="N1112" s="419">
        <f>O1112+P1112</f>
        <v>1500</v>
      </c>
      <c r="O1112" s="320">
        <v>1500</v>
      </c>
      <c r="P1112" s="422"/>
      <c r="Q1112" s="422"/>
      <c r="R1112" s="422"/>
      <c r="S1112" s="422"/>
      <c r="T1112" s="422"/>
      <c r="U1112" s="422"/>
      <c r="V1112" s="422"/>
      <c r="W1112" s="422"/>
      <c r="X1112" s="422"/>
      <c r="Y1112" s="422"/>
      <c r="Z1112" s="422"/>
      <c r="AA1112" s="422"/>
      <c r="AB1112" s="422"/>
      <c r="AC1112" s="236"/>
      <c r="AD1112" s="236"/>
      <c r="AE1112" s="236"/>
      <c r="AF1112" s="422"/>
      <c r="AG1112" s="422"/>
      <c r="AH1112" s="422"/>
      <c r="AI1112" s="358">
        <f>I1112-Q1112-W1112-AC1112</f>
        <v>1500</v>
      </c>
      <c r="AJ1112" s="358"/>
      <c r="AK1112" s="358">
        <f>AI1112</f>
        <v>1500</v>
      </c>
      <c r="AL1112" s="422"/>
      <c r="AM1112" s="422"/>
      <c r="AN1112" s="422"/>
      <c r="AO1112" s="422"/>
      <c r="AP1112" s="422"/>
      <c r="AQ1112" s="422"/>
      <c r="AR1112" s="422"/>
      <c r="AS1112" s="422"/>
      <c r="AT1112" s="422"/>
      <c r="AU1112" s="323"/>
      <c r="AV1112" s="131">
        <f t="shared" si="1054"/>
        <v>0</v>
      </c>
      <c r="AW1112" s="323"/>
      <c r="AX1112" s="323"/>
      <c r="AY1112" s="323"/>
      <c r="AZ1112" s="145">
        <f t="shared" si="1039"/>
        <v>0</v>
      </c>
      <c r="BA1112" s="145">
        <f t="shared" si="1057"/>
        <v>0</v>
      </c>
      <c r="BB1112" s="324"/>
      <c r="BC1112" s="324"/>
    </row>
    <row r="1113" spans="1:55" s="325" customFormat="1" ht="15.75">
      <c r="A1113" s="433" t="s">
        <v>50</v>
      </c>
      <c r="B1113" s="1" t="s">
        <v>1156</v>
      </c>
      <c r="C1113" s="340"/>
      <c r="D1113" s="338">
        <v>1500</v>
      </c>
      <c r="E1113" s="338">
        <v>1500</v>
      </c>
      <c r="F1113" s="359"/>
      <c r="G1113" s="359"/>
      <c r="H1113" s="155">
        <f t="shared" si="1044"/>
        <v>1500</v>
      </c>
      <c r="I1113" s="180">
        <f t="shared" si="1044"/>
        <v>1500</v>
      </c>
      <c r="J1113" s="221">
        <f t="shared" si="1044"/>
        <v>0</v>
      </c>
      <c r="K1113" s="359"/>
      <c r="L1113" s="359"/>
      <c r="M1113" s="359"/>
      <c r="N1113" s="419">
        <f t="shared" ref="N1113:N1114" si="1067">O1113+P1113</f>
        <v>1500</v>
      </c>
      <c r="O1113" s="320">
        <v>1500</v>
      </c>
      <c r="P1113" s="422"/>
      <c r="Q1113" s="422"/>
      <c r="R1113" s="422"/>
      <c r="S1113" s="422"/>
      <c r="T1113" s="422"/>
      <c r="U1113" s="422"/>
      <c r="V1113" s="422"/>
      <c r="W1113" s="422"/>
      <c r="X1113" s="422"/>
      <c r="Y1113" s="422"/>
      <c r="Z1113" s="422"/>
      <c r="AA1113" s="422"/>
      <c r="AB1113" s="422"/>
      <c r="AC1113" s="236"/>
      <c r="AD1113" s="236"/>
      <c r="AE1113" s="236"/>
      <c r="AF1113" s="422"/>
      <c r="AG1113" s="422"/>
      <c r="AH1113" s="422"/>
      <c r="AI1113" s="358">
        <f>I1113-Q1113-W1113-AC1113</f>
        <v>1500</v>
      </c>
      <c r="AJ1113" s="358"/>
      <c r="AK1113" s="358">
        <f t="shared" ref="AK1113:AK1114" si="1068">AI1113</f>
        <v>1500</v>
      </c>
      <c r="AL1113" s="422"/>
      <c r="AM1113" s="422"/>
      <c r="AN1113" s="422"/>
      <c r="AO1113" s="422"/>
      <c r="AP1113" s="422"/>
      <c r="AQ1113" s="422"/>
      <c r="AR1113" s="422"/>
      <c r="AS1113" s="422"/>
      <c r="AT1113" s="422"/>
      <c r="AU1113" s="323"/>
      <c r="AV1113" s="131">
        <f t="shared" si="1054"/>
        <v>0</v>
      </c>
      <c r="AW1113" s="323"/>
      <c r="AX1113" s="323"/>
      <c r="AY1113" s="323"/>
      <c r="AZ1113" s="145">
        <f t="shared" si="1039"/>
        <v>0</v>
      </c>
      <c r="BA1113" s="145">
        <f t="shared" si="1057"/>
        <v>0</v>
      </c>
      <c r="BB1113" s="324"/>
      <c r="BC1113" s="324"/>
    </row>
    <row r="1114" spans="1:55" s="325" customFormat="1" ht="15.75">
      <c r="A1114" s="407">
        <v>3</v>
      </c>
      <c r="B1114" s="1" t="s">
        <v>1157</v>
      </c>
      <c r="C1114" s="340"/>
      <c r="D1114" s="338">
        <v>1500</v>
      </c>
      <c r="E1114" s="338">
        <v>1500</v>
      </c>
      <c r="F1114" s="359"/>
      <c r="G1114" s="359"/>
      <c r="H1114" s="155">
        <f t="shared" si="1044"/>
        <v>1500</v>
      </c>
      <c r="I1114" s="180">
        <f t="shared" si="1044"/>
        <v>1500</v>
      </c>
      <c r="J1114" s="221">
        <f t="shared" si="1044"/>
        <v>0</v>
      </c>
      <c r="K1114" s="359"/>
      <c r="L1114" s="359"/>
      <c r="M1114" s="359"/>
      <c r="N1114" s="419">
        <f t="shared" si="1067"/>
        <v>1500</v>
      </c>
      <c r="O1114" s="320">
        <v>1500</v>
      </c>
      <c r="P1114" s="422"/>
      <c r="Q1114" s="422"/>
      <c r="R1114" s="422"/>
      <c r="S1114" s="422"/>
      <c r="T1114" s="422"/>
      <c r="U1114" s="422"/>
      <c r="V1114" s="422"/>
      <c r="W1114" s="422"/>
      <c r="X1114" s="422"/>
      <c r="Y1114" s="422"/>
      <c r="Z1114" s="422"/>
      <c r="AA1114" s="422"/>
      <c r="AB1114" s="422"/>
      <c r="AC1114" s="236"/>
      <c r="AD1114" s="236"/>
      <c r="AE1114" s="236"/>
      <c r="AF1114" s="422"/>
      <c r="AG1114" s="422"/>
      <c r="AH1114" s="422"/>
      <c r="AI1114" s="358">
        <f t="shared" ref="AI1114" si="1069">I1114-Q1114-W1114-AC1114</f>
        <v>1500</v>
      </c>
      <c r="AJ1114" s="358"/>
      <c r="AK1114" s="358">
        <f t="shared" si="1068"/>
        <v>1500</v>
      </c>
      <c r="AL1114" s="422"/>
      <c r="AM1114" s="422"/>
      <c r="AN1114" s="422"/>
      <c r="AO1114" s="422"/>
      <c r="AP1114" s="422"/>
      <c r="AQ1114" s="422"/>
      <c r="AR1114" s="422"/>
      <c r="AS1114" s="422"/>
      <c r="AT1114" s="422"/>
      <c r="AU1114" s="323"/>
      <c r="AV1114" s="131">
        <f t="shared" si="1054"/>
        <v>0</v>
      </c>
      <c r="AW1114" s="323"/>
      <c r="AX1114" s="323"/>
      <c r="AY1114" s="323"/>
      <c r="AZ1114" s="145">
        <f t="shared" si="1039"/>
        <v>0</v>
      </c>
      <c r="BA1114" s="145">
        <f t="shared" si="1057"/>
        <v>0</v>
      </c>
      <c r="BB1114" s="324"/>
      <c r="BC1114" s="324"/>
    </row>
    <row r="1115" spans="1:55" s="257" customFormat="1" ht="31.5">
      <c r="A1115" s="250" t="s">
        <v>78</v>
      </c>
      <c r="B1115" s="251" t="s">
        <v>692</v>
      </c>
      <c r="C1115" s="252"/>
      <c r="D1115" s="253">
        <f>D1116</f>
        <v>63556</v>
      </c>
      <c r="E1115" s="253">
        <f>E1116</f>
        <v>56341</v>
      </c>
      <c r="F1115" s="251"/>
      <c r="G1115" s="251"/>
      <c r="H1115" s="252">
        <f t="shared" si="1044"/>
        <v>56341</v>
      </c>
      <c r="I1115" s="254">
        <f t="shared" si="1044"/>
        <v>56341</v>
      </c>
      <c r="J1115" s="252">
        <f t="shared" si="1044"/>
        <v>0</v>
      </c>
      <c r="K1115" s="253">
        <f t="shared" ref="K1115:M1115" si="1070">K1116</f>
        <v>50056</v>
      </c>
      <c r="L1115" s="253">
        <f t="shared" si="1070"/>
        <v>50056</v>
      </c>
      <c r="M1115" s="253">
        <f t="shared" si="1070"/>
        <v>0</v>
      </c>
      <c r="N1115" s="253">
        <f>N1116</f>
        <v>6285</v>
      </c>
      <c r="O1115" s="253">
        <f t="shared" ref="O1115:P1115" si="1071">O1116</f>
        <v>6285</v>
      </c>
      <c r="P1115" s="253">
        <f t="shared" si="1071"/>
        <v>0</v>
      </c>
      <c r="Q1115" s="253">
        <f>Q1116</f>
        <v>27539.199999999997</v>
      </c>
      <c r="R1115" s="253">
        <f t="shared" ref="R1115:AU1115" si="1072">R1116</f>
        <v>27539.199999999997</v>
      </c>
      <c r="S1115" s="253">
        <f t="shared" si="1072"/>
        <v>0</v>
      </c>
      <c r="T1115" s="253">
        <f t="shared" si="1072"/>
        <v>0</v>
      </c>
      <c r="U1115" s="253">
        <f t="shared" si="1072"/>
        <v>0</v>
      </c>
      <c r="V1115" s="253">
        <f t="shared" si="1072"/>
        <v>0</v>
      </c>
      <c r="W1115" s="253">
        <f t="shared" si="1072"/>
        <v>17516.800000000003</v>
      </c>
      <c r="X1115" s="253">
        <f t="shared" si="1072"/>
        <v>17516.800000000003</v>
      </c>
      <c r="Y1115" s="253">
        <f t="shared" si="1072"/>
        <v>0</v>
      </c>
      <c r="Z1115" s="253">
        <f t="shared" si="1072"/>
        <v>0</v>
      </c>
      <c r="AA1115" s="253">
        <f t="shared" si="1072"/>
        <v>0</v>
      </c>
      <c r="AB1115" s="253">
        <f t="shared" si="1072"/>
        <v>0</v>
      </c>
      <c r="AC1115" s="253">
        <f t="shared" si="1072"/>
        <v>8000</v>
      </c>
      <c r="AD1115" s="253">
        <f t="shared" si="1072"/>
        <v>5000</v>
      </c>
      <c r="AE1115" s="253">
        <f t="shared" si="1072"/>
        <v>3000</v>
      </c>
      <c r="AF1115" s="253">
        <f t="shared" si="1072"/>
        <v>0</v>
      </c>
      <c r="AG1115" s="253">
        <f t="shared" si="1072"/>
        <v>0</v>
      </c>
      <c r="AH1115" s="253">
        <f t="shared" si="1072"/>
        <v>0</v>
      </c>
      <c r="AI1115" s="253">
        <f t="shared" si="1072"/>
        <v>3285</v>
      </c>
      <c r="AJ1115" s="253">
        <f t="shared" si="1072"/>
        <v>0</v>
      </c>
      <c r="AK1115" s="253">
        <f t="shared" si="1072"/>
        <v>3285</v>
      </c>
      <c r="AL1115" s="253">
        <f t="shared" si="1072"/>
        <v>0</v>
      </c>
      <c r="AM1115" s="253">
        <f t="shared" si="1072"/>
        <v>0</v>
      </c>
      <c r="AN1115" s="253">
        <f t="shared" si="1072"/>
        <v>0</v>
      </c>
      <c r="AO1115" s="253">
        <f t="shared" si="1072"/>
        <v>0</v>
      </c>
      <c r="AP1115" s="253">
        <f t="shared" si="1072"/>
        <v>0</v>
      </c>
      <c r="AQ1115" s="253">
        <f t="shared" si="1072"/>
        <v>0</v>
      </c>
      <c r="AR1115" s="253">
        <f t="shared" si="1072"/>
        <v>0</v>
      </c>
      <c r="AS1115" s="253">
        <f t="shared" si="1072"/>
        <v>0</v>
      </c>
      <c r="AT1115" s="253">
        <f t="shared" si="1072"/>
        <v>0</v>
      </c>
      <c r="AU1115" s="253">
        <f t="shared" si="1072"/>
        <v>0</v>
      </c>
      <c r="AV1115" s="256">
        <f t="shared" si="1054"/>
        <v>0</v>
      </c>
      <c r="AW1115" s="255"/>
      <c r="AX1115" s="255"/>
      <c r="AY1115" s="255"/>
      <c r="AZ1115" s="145">
        <f t="shared" si="1039"/>
        <v>0</v>
      </c>
      <c r="BA1115" s="145">
        <f t="shared" si="1057"/>
        <v>0</v>
      </c>
      <c r="BB1115" s="256"/>
      <c r="BC1115" s="256"/>
    </row>
    <row r="1116" spans="1:55" s="325" customFormat="1" ht="15.75">
      <c r="A1116" s="411" t="s">
        <v>751</v>
      </c>
      <c r="B1116" s="350" t="s">
        <v>752</v>
      </c>
      <c r="C1116" s="351"/>
      <c r="D1116" s="422">
        <f t="shared" ref="D1116:E1116" si="1073">D1117+D1122</f>
        <v>63556</v>
      </c>
      <c r="E1116" s="422">
        <f t="shared" si="1073"/>
        <v>56341</v>
      </c>
      <c r="F1116" s="350"/>
      <c r="G1116" s="350"/>
      <c r="H1116" s="155">
        <f t="shared" si="1044"/>
        <v>56341</v>
      </c>
      <c r="I1116" s="180">
        <f t="shared" si="1044"/>
        <v>56341</v>
      </c>
      <c r="J1116" s="221">
        <f t="shared" si="1044"/>
        <v>0</v>
      </c>
      <c r="K1116" s="422">
        <f t="shared" ref="K1116:AU1116" si="1074">K1117+K1122</f>
        <v>50056</v>
      </c>
      <c r="L1116" s="422">
        <f t="shared" si="1074"/>
        <v>50056</v>
      </c>
      <c r="M1116" s="422">
        <f t="shared" si="1074"/>
        <v>0</v>
      </c>
      <c r="N1116" s="422">
        <f t="shared" si="1074"/>
        <v>6285</v>
      </c>
      <c r="O1116" s="422">
        <f t="shared" si="1074"/>
        <v>6285</v>
      </c>
      <c r="P1116" s="422">
        <f t="shared" si="1074"/>
        <v>0</v>
      </c>
      <c r="Q1116" s="422">
        <f t="shared" si="1074"/>
        <v>27539.199999999997</v>
      </c>
      <c r="R1116" s="422">
        <f t="shared" si="1074"/>
        <v>27539.199999999997</v>
      </c>
      <c r="S1116" s="422">
        <f t="shared" si="1074"/>
        <v>0</v>
      </c>
      <c r="T1116" s="422">
        <f t="shared" si="1074"/>
        <v>0</v>
      </c>
      <c r="U1116" s="422">
        <f t="shared" si="1074"/>
        <v>0</v>
      </c>
      <c r="V1116" s="422">
        <f t="shared" si="1074"/>
        <v>0</v>
      </c>
      <c r="W1116" s="422">
        <f t="shared" si="1074"/>
        <v>17516.800000000003</v>
      </c>
      <c r="X1116" s="422">
        <f t="shared" si="1074"/>
        <v>17516.800000000003</v>
      </c>
      <c r="Y1116" s="422">
        <f t="shared" si="1074"/>
        <v>0</v>
      </c>
      <c r="Z1116" s="422">
        <f t="shared" si="1074"/>
        <v>0</v>
      </c>
      <c r="AA1116" s="422">
        <f t="shared" si="1074"/>
        <v>0</v>
      </c>
      <c r="AB1116" s="422">
        <f t="shared" si="1074"/>
        <v>0</v>
      </c>
      <c r="AC1116" s="422">
        <f t="shared" si="1074"/>
        <v>8000</v>
      </c>
      <c r="AD1116" s="422">
        <f t="shared" si="1074"/>
        <v>5000</v>
      </c>
      <c r="AE1116" s="422">
        <f t="shared" si="1074"/>
        <v>3000</v>
      </c>
      <c r="AF1116" s="422">
        <f t="shared" si="1074"/>
        <v>0</v>
      </c>
      <c r="AG1116" s="422">
        <f t="shared" si="1074"/>
        <v>0</v>
      </c>
      <c r="AH1116" s="422">
        <f t="shared" si="1074"/>
        <v>0</v>
      </c>
      <c r="AI1116" s="422">
        <f t="shared" si="1074"/>
        <v>3285</v>
      </c>
      <c r="AJ1116" s="422">
        <f t="shared" si="1074"/>
        <v>0</v>
      </c>
      <c r="AK1116" s="422">
        <f t="shared" si="1074"/>
        <v>3285</v>
      </c>
      <c r="AL1116" s="422">
        <f t="shared" si="1074"/>
        <v>0</v>
      </c>
      <c r="AM1116" s="422">
        <f t="shared" si="1074"/>
        <v>0</v>
      </c>
      <c r="AN1116" s="422">
        <f t="shared" si="1074"/>
        <v>0</v>
      </c>
      <c r="AO1116" s="422">
        <f t="shared" si="1074"/>
        <v>0</v>
      </c>
      <c r="AP1116" s="422">
        <f t="shared" si="1074"/>
        <v>0</v>
      </c>
      <c r="AQ1116" s="422">
        <f t="shared" si="1074"/>
        <v>0</v>
      </c>
      <c r="AR1116" s="422">
        <f t="shared" si="1074"/>
        <v>0</v>
      </c>
      <c r="AS1116" s="422">
        <f t="shared" si="1074"/>
        <v>0</v>
      </c>
      <c r="AT1116" s="422">
        <f t="shared" si="1074"/>
        <v>0</v>
      </c>
      <c r="AU1116" s="422">
        <f t="shared" si="1074"/>
        <v>0</v>
      </c>
      <c r="AV1116" s="131">
        <f t="shared" si="1054"/>
        <v>0</v>
      </c>
      <c r="AW1116" s="323"/>
      <c r="AX1116" s="323"/>
      <c r="AY1116" s="323"/>
      <c r="AZ1116" s="145">
        <f t="shared" si="1039"/>
        <v>0</v>
      </c>
      <c r="BA1116" s="145">
        <f t="shared" si="1057"/>
        <v>0</v>
      </c>
      <c r="BB1116" s="324"/>
      <c r="BC1116" s="324"/>
    </row>
    <row r="1117" spans="1:55" s="325" customFormat="1" ht="31.5">
      <c r="A1117" s="411" t="s">
        <v>612</v>
      </c>
      <c r="B1117" s="436" t="s">
        <v>992</v>
      </c>
      <c r="C1117" s="491"/>
      <c r="D1117" s="322">
        <f>D1118+D1120</f>
        <v>26028</v>
      </c>
      <c r="E1117" s="322">
        <f>E1118+E1120</f>
        <v>18813</v>
      </c>
      <c r="F1117" s="492"/>
      <c r="G1117" s="492"/>
      <c r="H1117" s="171">
        <f t="shared" si="1044"/>
        <v>18813</v>
      </c>
      <c r="I1117" s="179">
        <f t="shared" si="1044"/>
        <v>18813</v>
      </c>
      <c r="J1117" s="221">
        <f t="shared" si="1044"/>
        <v>0</v>
      </c>
      <c r="K1117" s="322">
        <f>K1118+K1120</f>
        <v>12528</v>
      </c>
      <c r="L1117" s="322">
        <f>L1118+L1120</f>
        <v>12528</v>
      </c>
      <c r="M1117" s="322">
        <f>M1118+M1120</f>
        <v>0</v>
      </c>
      <c r="N1117" s="322">
        <f>N1118+N1120</f>
        <v>6285</v>
      </c>
      <c r="O1117" s="322">
        <f t="shared" ref="O1117:AU1117" si="1075">O1118+O1120</f>
        <v>6285</v>
      </c>
      <c r="P1117" s="322">
        <f t="shared" si="1075"/>
        <v>0</v>
      </c>
      <c r="Q1117" s="322">
        <f t="shared" si="1075"/>
        <v>8769.5999999999985</v>
      </c>
      <c r="R1117" s="322">
        <f t="shared" si="1075"/>
        <v>8769.5999999999985</v>
      </c>
      <c r="S1117" s="322">
        <f t="shared" si="1075"/>
        <v>0</v>
      </c>
      <c r="T1117" s="322">
        <f t="shared" si="1075"/>
        <v>0</v>
      </c>
      <c r="U1117" s="322">
        <f t="shared" si="1075"/>
        <v>0</v>
      </c>
      <c r="V1117" s="322">
        <f t="shared" si="1075"/>
        <v>0</v>
      </c>
      <c r="W1117" s="322">
        <f t="shared" si="1075"/>
        <v>3758.4000000000015</v>
      </c>
      <c r="X1117" s="322">
        <f t="shared" si="1075"/>
        <v>3758.4000000000015</v>
      </c>
      <c r="Y1117" s="322">
        <f t="shared" si="1075"/>
        <v>0</v>
      </c>
      <c r="Z1117" s="322">
        <f t="shared" si="1075"/>
        <v>0</v>
      </c>
      <c r="AA1117" s="322">
        <f t="shared" si="1075"/>
        <v>0</v>
      </c>
      <c r="AB1117" s="322">
        <f t="shared" si="1075"/>
        <v>0</v>
      </c>
      <c r="AC1117" s="322">
        <f t="shared" si="1075"/>
        <v>3000</v>
      </c>
      <c r="AD1117" s="322">
        <f t="shared" si="1075"/>
        <v>0</v>
      </c>
      <c r="AE1117" s="322">
        <f t="shared" si="1075"/>
        <v>3000</v>
      </c>
      <c r="AF1117" s="322">
        <f t="shared" si="1075"/>
        <v>0</v>
      </c>
      <c r="AG1117" s="322">
        <f t="shared" si="1075"/>
        <v>0</v>
      </c>
      <c r="AH1117" s="322">
        <f t="shared" si="1075"/>
        <v>0</v>
      </c>
      <c r="AI1117" s="322">
        <f t="shared" si="1075"/>
        <v>3285</v>
      </c>
      <c r="AJ1117" s="322">
        <f t="shared" si="1075"/>
        <v>0</v>
      </c>
      <c r="AK1117" s="322">
        <f t="shared" si="1075"/>
        <v>3285</v>
      </c>
      <c r="AL1117" s="322">
        <f t="shared" si="1075"/>
        <v>0</v>
      </c>
      <c r="AM1117" s="322">
        <f t="shared" si="1075"/>
        <v>0</v>
      </c>
      <c r="AN1117" s="322">
        <f t="shared" si="1075"/>
        <v>0</v>
      </c>
      <c r="AO1117" s="322">
        <f t="shared" si="1075"/>
        <v>0</v>
      </c>
      <c r="AP1117" s="322">
        <f t="shared" si="1075"/>
        <v>0</v>
      </c>
      <c r="AQ1117" s="322">
        <f t="shared" si="1075"/>
        <v>0</v>
      </c>
      <c r="AR1117" s="322">
        <f t="shared" si="1075"/>
        <v>0</v>
      </c>
      <c r="AS1117" s="322">
        <f t="shared" si="1075"/>
        <v>0</v>
      </c>
      <c r="AT1117" s="322">
        <f t="shared" si="1075"/>
        <v>0</v>
      </c>
      <c r="AU1117" s="322">
        <f t="shared" si="1075"/>
        <v>0</v>
      </c>
      <c r="AV1117" s="131">
        <f t="shared" si="1054"/>
        <v>0</v>
      </c>
      <c r="AW1117" s="493"/>
      <c r="AX1117" s="493"/>
      <c r="AY1117" s="323"/>
      <c r="AZ1117" s="145">
        <f t="shared" si="1039"/>
        <v>0</v>
      </c>
      <c r="BA1117" s="145">
        <f t="shared" si="1057"/>
        <v>0</v>
      </c>
      <c r="BB1117" s="324"/>
      <c r="BC1117" s="324"/>
    </row>
    <row r="1118" spans="1:55" s="325" customFormat="1" ht="15.75">
      <c r="A1118" s="411" t="s">
        <v>674</v>
      </c>
      <c r="B1118" s="350" t="s">
        <v>655</v>
      </c>
      <c r="C1118" s="491"/>
      <c r="D1118" s="434">
        <f t="shared" ref="D1118:E1118" si="1076">SUM(D1119:D1119)</f>
        <v>12528</v>
      </c>
      <c r="E1118" s="434">
        <f t="shared" si="1076"/>
        <v>12528</v>
      </c>
      <c r="F1118" s="492"/>
      <c r="G1118" s="492"/>
      <c r="H1118" s="155">
        <f t="shared" si="1044"/>
        <v>12528</v>
      </c>
      <c r="I1118" s="180">
        <f t="shared" si="1044"/>
        <v>12528</v>
      </c>
      <c r="J1118" s="221">
        <f t="shared" si="1044"/>
        <v>0</v>
      </c>
      <c r="K1118" s="434">
        <f>SUM(K1119:K1119)</f>
        <v>12528</v>
      </c>
      <c r="L1118" s="434">
        <f>SUM(L1119:L1119)</f>
        <v>12528</v>
      </c>
      <c r="M1118" s="492"/>
      <c r="N1118" s="434">
        <f>SUM(N1119:N1119)</f>
        <v>0</v>
      </c>
      <c r="O1118" s="434">
        <f t="shared" ref="O1118:AU1118" si="1077">SUM(O1119:O1119)</f>
        <v>0</v>
      </c>
      <c r="P1118" s="434">
        <f t="shared" si="1077"/>
        <v>0</v>
      </c>
      <c r="Q1118" s="434">
        <f t="shared" si="1077"/>
        <v>8769.5999999999985</v>
      </c>
      <c r="R1118" s="434">
        <f t="shared" si="1077"/>
        <v>8769.5999999999985</v>
      </c>
      <c r="S1118" s="434">
        <f t="shared" si="1077"/>
        <v>0</v>
      </c>
      <c r="T1118" s="434">
        <f t="shared" si="1077"/>
        <v>0</v>
      </c>
      <c r="U1118" s="434">
        <f t="shared" si="1077"/>
        <v>0</v>
      </c>
      <c r="V1118" s="434">
        <f t="shared" si="1077"/>
        <v>0</v>
      </c>
      <c r="W1118" s="434">
        <f t="shared" si="1077"/>
        <v>3758.4000000000015</v>
      </c>
      <c r="X1118" s="434">
        <f t="shared" si="1077"/>
        <v>3758.4000000000015</v>
      </c>
      <c r="Y1118" s="434">
        <f t="shared" si="1077"/>
        <v>0</v>
      </c>
      <c r="Z1118" s="434">
        <f t="shared" si="1077"/>
        <v>0</v>
      </c>
      <c r="AA1118" s="434">
        <f t="shared" si="1077"/>
        <v>0</v>
      </c>
      <c r="AB1118" s="434">
        <f t="shared" si="1077"/>
        <v>0</v>
      </c>
      <c r="AC1118" s="434">
        <f t="shared" si="1077"/>
        <v>0</v>
      </c>
      <c r="AD1118" s="434">
        <f t="shared" si="1077"/>
        <v>0</v>
      </c>
      <c r="AE1118" s="434">
        <f t="shared" si="1077"/>
        <v>0</v>
      </c>
      <c r="AF1118" s="434">
        <f t="shared" si="1077"/>
        <v>0</v>
      </c>
      <c r="AG1118" s="434">
        <f t="shared" si="1077"/>
        <v>0</v>
      </c>
      <c r="AH1118" s="434">
        <f t="shared" si="1077"/>
        <v>0</v>
      </c>
      <c r="AI1118" s="434">
        <f>SUM(AI1119:AI1119)</f>
        <v>0</v>
      </c>
      <c r="AJ1118" s="434">
        <f t="shared" si="1077"/>
        <v>0</v>
      </c>
      <c r="AK1118" s="434">
        <f t="shared" si="1077"/>
        <v>0</v>
      </c>
      <c r="AL1118" s="434">
        <f t="shared" si="1077"/>
        <v>0</v>
      </c>
      <c r="AM1118" s="434">
        <f t="shared" si="1077"/>
        <v>0</v>
      </c>
      <c r="AN1118" s="434">
        <f t="shared" si="1077"/>
        <v>0</v>
      </c>
      <c r="AO1118" s="434">
        <f t="shared" si="1077"/>
        <v>0</v>
      </c>
      <c r="AP1118" s="434">
        <f t="shared" si="1077"/>
        <v>0</v>
      </c>
      <c r="AQ1118" s="434">
        <f t="shared" si="1077"/>
        <v>0</v>
      </c>
      <c r="AR1118" s="434">
        <f t="shared" si="1077"/>
        <v>0</v>
      </c>
      <c r="AS1118" s="434">
        <f t="shared" si="1077"/>
        <v>0</v>
      </c>
      <c r="AT1118" s="434">
        <f t="shared" si="1077"/>
        <v>0</v>
      </c>
      <c r="AU1118" s="434">
        <f t="shared" si="1077"/>
        <v>0</v>
      </c>
      <c r="AV1118" s="131">
        <f t="shared" si="1054"/>
        <v>0</v>
      </c>
      <c r="AW1118" s="493"/>
      <c r="AX1118" s="493"/>
      <c r="AY1118" s="323"/>
      <c r="AZ1118" s="145">
        <f t="shared" si="1039"/>
        <v>0</v>
      </c>
      <c r="BA1118" s="145">
        <f t="shared" si="1057"/>
        <v>0</v>
      </c>
      <c r="BB1118" s="324"/>
      <c r="BC1118" s="324"/>
    </row>
    <row r="1119" spans="1:55" s="354" customFormat="1" ht="47.25">
      <c r="A1119" s="494" t="s">
        <v>20</v>
      </c>
      <c r="B1119" s="495" t="s">
        <v>1158</v>
      </c>
      <c r="C1119" s="496" t="s">
        <v>1159</v>
      </c>
      <c r="D1119" s="497">
        <v>12528</v>
      </c>
      <c r="E1119" s="497">
        <v>12528</v>
      </c>
      <c r="F1119" s="495"/>
      <c r="G1119" s="495"/>
      <c r="H1119" s="217">
        <f t="shared" si="1044"/>
        <v>12528</v>
      </c>
      <c r="I1119" s="276">
        <f>L1119+O1119</f>
        <v>12528</v>
      </c>
      <c r="J1119" s="275">
        <f t="shared" si="1044"/>
        <v>0</v>
      </c>
      <c r="K1119" s="498">
        <f>L1119+M1119</f>
        <v>12528</v>
      </c>
      <c r="L1119" s="498">
        <v>12528</v>
      </c>
      <c r="M1119" s="495"/>
      <c r="N1119" s="474">
        <f>O1119+P1119</f>
        <v>0</v>
      </c>
      <c r="O1119" s="499"/>
      <c r="P1119" s="474"/>
      <c r="Q1119" s="474">
        <f>70%*I1119</f>
        <v>8769.5999999999985</v>
      </c>
      <c r="R1119" s="474">
        <f>Q1119</f>
        <v>8769.5999999999985</v>
      </c>
      <c r="S1119" s="474"/>
      <c r="T1119" s="474"/>
      <c r="U1119" s="474"/>
      <c r="V1119" s="474"/>
      <c r="W1119" s="474">
        <f>I1119-Q1119</f>
        <v>3758.4000000000015</v>
      </c>
      <c r="X1119" s="474">
        <f>W1119</f>
        <v>3758.4000000000015</v>
      </c>
      <c r="Y1119" s="474"/>
      <c r="Z1119" s="474"/>
      <c r="AA1119" s="474"/>
      <c r="AB1119" s="474"/>
      <c r="AC1119" s="230"/>
      <c r="AD1119" s="230"/>
      <c r="AE1119" s="230"/>
      <c r="AF1119" s="474"/>
      <c r="AG1119" s="474"/>
      <c r="AH1119" s="474"/>
      <c r="AI1119" s="375"/>
      <c r="AJ1119" s="375"/>
      <c r="AK1119" s="375"/>
      <c r="AL1119" s="474"/>
      <c r="AM1119" s="474"/>
      <c r="AN1119" s="474"/>
      <c r="AO1119" s="474"/>
      <c r="AP1119" s="474"/>
      <c r="AQ1119" s="474"/>
      <c r="AR1119" s="474"/>
      <c r="AS1119" s="474"/>
      <c r="AT1119" s="474"/>
      <c r="AU1119" s="500"/>
      <c r="AV1119" s="218">
        <f t="shared" si="1054"/>
        <v>0</v>
      </c>
      <c r="AW1119" s="501"/>
      <c r="AX1119" s="501"/>
      <c r="AY1119" s="477"/>
      <c r="AZ1119" s="220">
        <f t="shared" si="1039"/>
        <v>0</v>
      </c>
      <c r="BA1119" s="220">
        <f t="shared" si="1057"/>
        <v>0</v>
      </c>
    </row>
    <row r="1120" spans="1:55" s="132" customFormat="1" ht="15.75">
      <c r="A1120" s="411" t="s">
        <v>674</v>
      </c>
      <c r="B1120" s="502" t="s">
        <v>1160</v>
      </c>
      <c r="C1120" s="287"/>
      <c r="D1120" s="171">
        <f>SUM(D1121)</f>
        <v>13500</v>
      </c>
      <c r="E1120" s="171">
        <f>SUM(E1121)</f>
        <v>6285</v>
      </c>
      <c r="F1120" s="292"/>
      <c r="G1120" s="292"/>
      <c r="H1120" s="171">
        <f t="shared" si="1044"/>
        <v>6285</v>
      </c>
      <c r="I1120" s="179">
        <f t="shared" si="1044"/>
        <v>6285</v>
      </c>
      <c r="J1120" s="221">
        <f t="shared" si="1044"/>
        <v>0</v>
      </c>
      <c r="K1120" s="292"/>
      <c r="L1120" s="292"/>
      <c r="M1120" s="292"/>
      <c r="N1120" s="503">
        <f>SUM(N1121)</f>
        <v>6285</v>
      </c>
      <c r="O1120" s="503">
        <f t="shared" ref="O1120:AT1120" si="1078">SUM(O1121)</f>
        <v>6285</v>
      </c>
      <c r="P1120" s="503">
        <f t="shared" si="1078"/>
        <v>0</v>
      </c>
      <c r="Q1120" s="503">
        <f t="shared" si="1078"/>
        <v>0</v>
      </c>
      <c r="R1120" s="503">
        <f t="shared" si="1078"/>
        <v>0</v>
      </c>
      <c r="S1120" s="503">
        <f t="shared" si="1078"/>
        <v>0</v>
      </c>
      <c r="T1120" s="503">
        <f t="shared" si="1078"/>
        <v>0</v>
      </c>
      <c r="U1120" s="503">
        <f t="shared" si="1078"/>
        <v>0</v>
      </c>
      <c r="V1120" s="503">
        <f t="shared" si="1078"/>
        <v>0</v>
      </c>
      <c r="W1120" s="503">
        <f t="shared" si="1078"/>
        <v>0</v>
      </c>
      <c r="X1120" s="503">
        <f t="shared" si="1078"/>
        <v>0</v>
      </c>
      <c r="Y1120" s="503">
        <f t="shared" si="1078"/>
        <v>0</v>
      </c>
      <c r="Z1120" s="503">
        <f t="shared" si="1078"/>
        <v>0</v>
      </c>
      <c r="AA1120" s="503">
        <f t="shared" si="1078"/>
        <v>0</v>
      </c>
      <c r="AB1120" s="503">
        <f t="shared" si="1078"/>
        <v>0</v>
      </c>
      <c r="AC1120" s="503">
        <f t="shared" si="1078"/>
        <v>3000</v>
      </c>
      <c r="AD1120" s="503">
        <f t="shared" si="1078"/>
        <v>0</v>
      </c>
      <c r="AE1120" s="503">
        <f t="shared" si="1078"/>
        <v>3000</v>
      </c>
      <c r="AF1120" s="503">
        <f t="shared" si="1078"/>
        <v>0</v>
      </c>
      <c r="AG1120" s="503">
        <f t="shared" si="1078"/>
        <v>0</v>
      </c>
      <c r="AH1120" s="503">
        <f t="shared" si="1078"/>
        <v>0</v>
      </c>
      <c r="AI1120" s="503">
        <f t="shared" si="1078"/>
        <v>3285</v>
      </c>
      <c r="AJ1120" s="503">
        <f t="shared" si="1078"/>
        <v>0</v>
      </c>
      <c r="AK1120" s="503">
        <f t="shared" si="1078"/>
        <v>3285</v>
      </c>
      <c r="AL1120" s="503">
        <f t="shared" si="1078"/>
        <v>0</v>
      </c>
      <c r="AM1120" s="503">
        <f t="shared" si="1078"/>
        <v>0</v>
      </c>
      <c r="AN1120" s="503">
        <f t="shared" si="1078"/>
        <v>0</v>
      </c>
      <c r="AO1120" s="503">
        <f t="shared" si="1078"/>
        <v>0</v>
      </c>
      <c r="AP1120" s="503">
        <f t="shared" si="1078"/>
        <v>0</v>
      </c>
      <c r="AQ1120" s="503">
        <f t="shared" si="1078"/>
        <v>0</v>
      </c>
      <c r="AR1120" s="503">
        <f t="shared" si="1078"/>
        <v>0</v>
      </c>
      <c r="AS1120" s="503">
        <f t="shared" si="1078"/>
        <v>0</v>
      </c>
      <c r="AT1120" s="503">
        <f t="shared" si="1078"/>
        <v>0</v>
      </c>
      <c r="AU1120" s="410"/>
      <c r="AV1120" s="131">
        <f t="shared" si="1054"/>
        <v>0</v>
      </c>
      <c r="AW1120" s="222"/>
      <c r="AX1120" s="222"/>
      <c r="AY1120" s="222"/>
      <c r="AZ1120" s="145">
        <f t="shared" si="1039"/>
        <v>0</v>
      </c>
      <c r="BA1120" s="145">
        <f t="shared" si="1057"/>
        <v>0</v>
      </c>
      <c r="BB1120" s="131"/>
      <c r="BC1120" s="131"/>
    </row>
    <row r="1121" spans="1:57" s="325" customFormat="1" ht="15.75">
      <c r="A1121" s="433" t="s">
        <v>20</v>
      </c>
      <c r="B1121" s="492" t="s">
        <v>1161</v>
      </c>
      <c r="C1121" s="432"/>
      <c r="D1121" s="155">
        <v>13500</v>
      </c>
      <c r="E1121" s="155">
        <v>6285</v>
      </c>
      <c r="F1121" s="416"/>
      <c r="G1121" s="416"/>
      <c r="H1121" s="155">
        <f t="shared" si="1044"/>
        <v>6285</v>
      </c>
      <c r="I1121" s="180">
        <f t="shared" si="1044"/>
        <v>6285</v>
      </c>
      <c r="J1121" s="221">
        <f t="shared" si="1044"/>
        <v>0</v>
      </c>
      <c r="K1121" s="416"/>
      <c r="L1121" s="416"/>
      <c r="M1121" s="416"/>
      <c r="N1121" s="504">
        <f>O1121+P1121</f>
        <v>6285</v>
      </c>
      <c r="O1121" s="504">
        <v>6285</v>
      </c>
      <c r="P1121" s="419"/>
      <c r="Q1121" s="419"/>
      <c r="R1121" s="419"/>
      <c r="S1121" s="419"/>
      <c r="T1121" s="419"/>
      <c r="U1121" s="419"/>
      <c r="V1121" s="419"/>
      <c r="W1121" s="419"/>
      <c r="X1121" s="419"/>
      <c r="Y1121" s="419"/>
      <c r="Z1121" s="419"/>
      <c r="AA1121" s="419"/>
      <c r="AB1121" s="419"/>
      <c r="AC1121" s="236">
        <v>3000</v>
      </c>
      <c r="AD1121" s="236"/>
      <c r="AE1121" s="236">
        <f>AC1121</f>
        <v>3000</v>
      </c>
      <c r="AF1121" s="419"/>
      <c r="AG1121" s="419"/>
      <c r="AH1121" s="419"/>
      <c r="AI1121" s="358">
        <f>I1121-Q1121-W1121-AC1121</f>
        <v>3285</v>
      </c>
      <c r="AJ1121" s="358"/>
      <c r="AK1121" s="358">
        <f>AI1121</f>
        <v>3285</v>
      </c>
      <c r="AL1121" s="419"/>
      <c r="AM1121" s="419"/>
      <c r="AN1121" s="419"/>
      <c r="AO1121" s="419"/>
      <c r="AP1121" s="419"/>
      <c r="AQ1121" s="419"/>
      <c r="AR1121" s="419"/>
      <c r="AS1121" s="419"/>
      <c r="AT1121" s="419"/>
      <c r="AU1121" s="323"/>
      <c r="AV1121" s="131">
        <f t="shared" si="1054"/>
        <v>0</v>
      </c>
      <c r="AW1121" s="323"/>
      <c r="AX1121" s="323"/>
      <c r="AY1121" s="323"/>
      <c r="AZ1121" s="145">
        <f t="shared" si="1039"/>
        <v>0</v>
      </c>
      <c r="BA1121" s="145">
        <f t="shared" si="1057"/>
        <v>0</v>
      </c>
      <c r="BB1121" s="324"/>
      <c r="BC1121" s="324"/>
    </row>
    <row r="1122" spans="1:57" s="325" customFormat="1" ht="15.75">
      <c r="A1122" s="411" t="s">
        <v>1162</v>
      </c>
      <c r="B1122" s="350" t="s">
        <v>616</v>
      </c>
      <c r="C1122" s="351"/>
      <c r="D1122" s="434">
        <f>SUM(D1123:D1124)</f>
        <v>37528</v>
      </c>
      <c r="E1122" s="434">
        <f>SUM(E1123:E1124)</f>
        <v>37528</v>
      </c>
      <c r="F1122" s="350"/>
      <c r="G1122" s="350"/>
      <c r="H1122" s="171">
        <f>K1122+N1122</f>
        <v>37528</v>
      </c>
      <c r="I1122" s="179">
        <f>L1122+O1122</f>
        <v>37528</v>
      </c>
      <c r="J1122" s="221">
        <f t="shared" si="1044"/>
        <v>0</v>
      </c>
      <c r="K1122" s="434">
        <f t="shared" ref="K1122:AV1122" si="1079">SUM(K1123:K1124)</f>
        <v>37528</v>
      </c>
      <c r="L1122" s="434">
        <f t="shared" si="1079"/>
        <v>37528</v>
      </c>
      <c r="M1122" s="434">
        <f t="shared" si="1079"/>
        <v>0</v>
      </c>
      <c r="N1122" s="434">
        <f t="shared" si="1079"/>
        <v>0</v>
      </c>
      <c r="O1122" s="434">
        <f t="shared" si="1079"/>
        <v>0</v>
      </c>
      <c r="P1122" s="434">
        <f t="shared" si="1079"/>
        <v>0</v>
      </c>
      <c r="Q1122" s="434">
        <f t="shared" si="1079"/>
        <v>18769.599999999999</v>
      </c>
      <c r="R1122" s="434">
        <f t="shared" si="1079"/>
        <v>18769.599999999999</v>
      </c>
      <c r="S1122" s="434">
        <f t="shared" si="1079"/>
        <v>0</v>
      </c>
      <c r="T1122" s="434">
        <f t="shared" si="1079"/>
        <v>0</v>
      </c>
      <c r="U1122" s="434">
        <f t="shared" si="1079"/>
        <v>0</v>
      </c>
      <c r="V1122" s="434">
        <f t="shared" si="1079"/>
        <v>0</v>
      </c>
      <c r="W1122" s="434">
        <f t="shared" si="1079"/>
        <v>13758.400000000001</v>
      </c>
      <c r="X1122" s="434">
        <f t="shared" si="1079"/>
        <v>13758.400000000001</v>
      </c>
      <c r="Y1122" s="434">
        <f t="shared" si="1079"/>
        <v>0</v>
      </c>
      <c r="Z1122" s="434">
        <f t="shared" si="1079"/>
        <v>0</v>
      </c>
      <c r="AA1122" s="434">
        <f t="shared" si="1079"/>
        <v>0</v>
      </c>
      <c r="AB1122" s="434">
        <f t="shared" si="1079"/>
        <v>0</v>
      </c>
      <c r="AC1122" s="434">
        <f t="shared" si="1079"/>
        <v>5000</v>
      </c>
      <c r="AD1122" s="434">
        <f t="shared" si="1079"/>
        <v>5000</v>
      </c>
      <c r="AE1122" s="434">
        <f t="shared" si="1079"/>
        <v>0</v>
      </c>
      <c r="AF1122" s="434">
        <f t="shared" si="1079"/>
        <v>0</v>
      </c>
      <c r="AG1122" s="434">
        <f t="shared" si="1079"/>
        <v>0</v>
      </c>
      <c r="AH1122" s="434">
        <f t="shared" si="1079"/>
        <v>0</v>
      </c>
      <c r="AI1122" s="434">
        <f t="shared" si="1079"/>
        <v>0</v>
      </c>
      <c r="AJ1122" s="434">
        <f t="shared" si="1079"/>
        <v>0</v>
      </c>
      <c r="AK1122" s="434">
        <f t="shared" si="1079"/>
        <v>0</v>
      </c>
      <c r="AL1122" s="434">
        <f t="shared" si="1079"/>
        <v>0</v>
      </c>
      <c r="AM1122" s="434">
        <f t="shared" si="1079"/>
        <v>0</v>
      </c>
      <c r="AN1122" s="434">
        <f t="shared" si="1079"/>
        <v>0</v>
      </c>
      <c r="AO1122" s="434">
        <f t="shared" si="1079"/>
        <v>0</v>
      </c>
      <c r="AP1122" s="434">
        <f t="shared" si="1079"/>
        <v>0</v>
      </c>
      <c r="AQ1122" s="434">
        <f t="shared" si="1079"/>
        <v>0</v>
      </c>
      <c r="AR1122" s="434">
        <f t="shared" si="1079"/>
        <v>0</v>
      </c>
      <c r="AS1122" s="434">
        <f t="shared" si="1079"/>
        <v>0</v>
      </c>
      <c r="AT1122" s="434">
        <f t="shared" si="1079"/>
        <v>0</v>
      </c>
      <c r="AU1122" s="434">
        <f t="shared" si="1079"/>
        <v>0</v>
      </c>
      <c r="AV1122" s="434">
        <f t="shared" si="1079"/>
        <v>0</v>
      </c>
      <c r="AW1122" s="323"/>
      <c r="AX1122" s="323"/>
      <c r="AY1122" s="323"/>
      <c r="AZ1122" s="145">
        <f t="shared" si="1039"/>
        <v>0</v>
      </c>
      <c r="BA1122" s="145">
        <f t="shared" si="1057"/>
        <v>0</v>
      </c>
      <c r="BB1122" s="324"/>
      <c r="BC1122" s="324"/>
    </row>
    <row r="1123" spans="1:57" s="354" customFormat="1" ht="47.25">
      <c r="A1123" s="494" t="s">
        <v>20</v>
      </c>
      <c r="B1123" s="495" t="s">
        <v>1163</v>
      </c>
      <c r="C1123" s="496" t="s">
        <v>1164</v>
      </c>
      <c r="D1123" s="217">
        <v>12528</v>
      </c>
      <c r="E1123" s="217">
        <v>12528</v>
      </c>
      <c r="F1123" s="496"/>
      <c r="G1123" s="496"/>
      <c r="H1123" s="217">
        <f t="shared" si="1044"/>
        <v>12528</v>
      </c>
      <c r="I1123" s="276">
        <f t="shared" si="1044"/>
        <v>12528</v>
      </c>
      <c r="J1123" s="275">
        <f t="shared" si="1044"/>
        <v>0</v>
      </c>
      <c r="K1123" s="499">
        <v>12528</v>
      </c>
      <c r="L1123" s="499">
        <v>12528</v>
      </c>
      <c r="M1123" s="496"/>
      <c r="N1123" s="499"/>
      <c r="O1123" s="499"/>
      <c r="P1123" s="474"/>
      <c r="Q1123" s="474">
        <f>70%*I1123</f>
        <v>8769.5999999999985</v>
      </c>
      <c r="R1123" s="474">
        <f>Q1123</f>
        <v>8769.5999999999985</v>
      </c>
      <c r="S1123" s="474"/>
      <c r="T1123" s="474"/>
      <c r="U1123" s="474"/>
      <c r="V1123" s="474"/>
      <c r="W1123" s="474">
        <f>I1123-Q1123</f>
        <v>3758.4000000000015</v>
      </c>
      <c r="X1123" s="474">
        <f>W1123</f>
        <v>3758.4000000000015</v>
      </c>
      <c r="Y1123" s="474"/>
      <c r="Z1123" s="474"/>
      <c r="AA1123" s="474"/>
      <c r="AB1123" s="474"/>
      <c r="AC1123" s="230"/>
      <c r="AD1123" s="230"/>
      <c r="AE1123" s="230"/>
      <c r="AF1123" s="474"/>
      <c r="AG1123" s="474"/>
      <c r="AH1123" s="474"/>
      <c r="AI1123" s="375"/>
      <c r="AJ1123" s="375"/>
      <c r="AK1123" s="375"/>
      <c r="AL1123" s="474"/>
      <c r="AM1123" s="474"/>
      <c r="AN1123" s="474"/>
      <c r="AO1123" s="474"/>
      <c r="AP1123" s="474"/>
      <c r="AQ1123" s="474"/>
      <c r="AR1123" s="474"/>
      <c r="AS1123" s="474"/>
      <c r="AT1123" s="474"/>
      <c r="AU1123" s="477"/>
      <c r="AV1123" s="218">
        <f t="shared" ref="AV1123:AV1132" si="1080">I1123-L1123-O1123</f>
        <v>0</v>
      </c>
      <c r="AW1123" s="477"/>
      <c r="AX1123" s="477"/>
      <c r="AY1123" s="477"/>
      <c r="AZ1123" s="220">
        <f t="shared" si="1039"/>
        <v>0</v>
      </c>
      <c r="BA1123" s="220">
        <f t="shared" si="1057"/>
        <v>0</v>
      </c>
    </row>
    <row r="1124" spans="1:57" s="354" customFormat="1" ht="31.5">
      <c r="A1124" s="494" t="s">
        <v>20</v>
      </c>
      <c r="B1124" s="495" t="s">
        <v>1165</v>
      </c>
      <c r="C1124" s="496" t="s">
        <v>1166</v>
      </c>
      <c r="D1124" s="497">
        <v>25000</v>
      </c>
      <c r="E1124" s="497">
        <v>25000</v>
      </c>
      <c r="F1124" s="505"/>
      <c r="G1124" s="505"/>
      <c r="H1124" s="229">
        <f t="shared" si="1044"/>
        <v>25000</v>
      </c>
      <c r="I1124" s="276">
        <f t="shared" si="1044"/>
        <v>25000</v>
      </c>
      <c r="J1124" s="275">
        <f t="shared" si="1044"/>
        <v>0</v>
      </c>
      <c r="K1124" s="506">
        <v>25000</v>
      </c>
      <c r="L1124" s="506">
        <v>25000</v>
      </c>
      <c r="M1124" s="496"/>
      <c r="N1124" s="506"/>
      <c r="O1124" s="506"/>
      <c r="P1124" s="474"/>
      <c r="Q1124" s="474">
        <v>10000</v>
      </c>
      <c r="R1124" s="474">
        <f>Q1124</f>
        <v>10000</v>
      </c>
      <c r="S1124" s="474"/>
      <c r="T1124" s="474"/>
      <c r="U1124" s="474"/>
      <c r="V1124" s="474"/>
      <c r="W1124" s="474">
        <v>10000</v>
      </c>
      <c r="X1124" s="474">
        <f>W1124</f>
        <v>10000</v>
      </c>
      <c r="Y1124" s="474"/>
      <c r="Z1124" s="474"/>
      <c r="AA1124" s="474"/>
      <c r="AB1124" s="474"/>
      <c r="AC1124" s="230">
        <f>I1124-Q1124-W1124</f>
        <v>5000</v>
      </c>
      <c r="AD1124" s="230">
        <f>AC1124</f>
        <v>5000</v>
      </c>
      <c r="AE1124" s="230"/>
      <c r="AF1124" s="474"/>
      <c r="AG1124" s="474"/>
      <c r="AH1124" s="474"/>
      <c r="AI1124" s="375"/>
      <c r="AJ1124" s="375"/>
      <c r="AK1124" s="375"/>
      <c r="AL1124" s="474"/>
      <c r="AM1124" s="474"/>
      <c r="AN1124" s="474"/>
      <c r="AO1124" s="474"/>
      <c r="AP1124" s="474"/>
      <c r="AQ1124" s="474"/>
      <c r="AR1124" s="474"/>
      <c r="AS1124" s="474"/>
      <c r="AT1124" s="474"/>
      <c r="AU1124" s="477"/>
      <c r="AV1124" s="218">
        <f t="shared" si="1080"/>
        <v>0</v>
      </c>
      <c r="AW1124" s="477"/>
      <c r="AX1124" s="477"/>
      <c r="AY1124" s="477"/>
      <c r="AZ1124" s="220">
        <f t="shared" si="1039"/>
        <v>0</v>
      </c>
      <c r="BA1124" s="220">
        <f t="shared" si="1057"/>
        <v>0</v>
      </c>
    </row>
    <row r="1125" spans="1:57" s="257" customFormat="1" ht="47.25">
      <c r="A1125" s="250" t="s">
        <v>78</v>
      </c>
      <c r="B1125" s="251" t="s">
        <v>769</v>
      </c>
      <c r="C1125" s="252"/>
      <c r="D1125" s="253">
        <f>D1126</f>
        <v>3084</v>
      </c>
      <c r="E1125" s="253">
        <f t="shared" ref="E1125:G1125" si="1081">E1126</f>
        <v>3084</v>
      </c>
      <c r="F1125" s="253">
        <f t="shared" si="1081"/>
        <v>0</v>
      </c>
      <c r="G1125" s="253">
        <f t="shared" si="1081"/>
        <v>0</v>
      </c>
      <c r="H1125" s="252">
        <f>K1125+N1125</f>
        <v>3084</v>
      </c>
      <c r="I1125" s="254">
        <f t="shared" si="1044"/>
        <v>3084</v>
      </c>
      <c r="J1125" s="221">
        <f t="shared" si="1044"/>
        <v>0</v>
      </c>
      <c r="K1125" s="253"/>
      <c r="L1125" s="253"/>
      <c r="M1125" s="253"/>
      <c r="N1125" s="253">
        <f>N1126</f>
        <v>3084</v>
      </c>
      <c r="O1125" s="253">
        <f>O1126</f>
        <v>3084</v>
      </c>
      <c r="P1125" s="253">
        <f t="shared" ref="P1125:AU1125" si="1082">P1126</f>
        <v>0</v>
      </c>
      <c r="Q1125" s="253">
        <f t="shared" si="1082"/>
        <v>0</v>
      </c>
      <c r="R1125" s="253">
        <f t="shared" si="1082"/>
        <v>0</v>
      </c>
      <c r="S1125" s="253">
        <f t="shared" si="1082"/>
        <v>0</v>
      </c>
      <c r="T1125" s="253">
        <f t="shared" si="1082"/>
        <v>0</v>
      </c>
      <c r="U1125" s="253">
        <f t="shared" si="1082"/>
        <v>0</v>
      </c>
      <c r="V1125" s="253">
        <f t="shared" si="1082"/>
        <v>0</v>
      </c>
      <c r="W1125" s="253">
        <f t="shared" si="1082"/>
        <v>3084</v>
      </c>
      <c r="X1125" s="253">
        <f t="shared" si="1082"/>
        <v>0</v>
      </c>
      <c r="Y1125" s="253">
        <f t="shared" si="1082"/>
        <v>3084</v>
      </c>
      <c r="Z1125" s="253">
        <f t="shared" si="1082"/>
        <v>0</v>
      </c>
      <c r="AA1125" s="253">
        <f t="shared" si="1082"/>
        <v>0</v>
      </c>
      <c r="AB1125" s="253">
        <f t="shared" si="1082"/>
        <v>0</v>
      </c>
      <c r="AC1125" s="253">
        <f t="shared" si="1082"/>
        <v>0</v>
      </c>
      <c r="AD1125" s="253">
        <f t="shared" si="1082"/>
        <v>0</v>
      </c>
      <c r="AE1125" s="253">
        <f t="shared" si="1082"/>
        <v>0</v>
      </c>
      <c r="AF1125" s="253">
        <f t="shared" si="1082"/>
        <v>0</v>
      </c>
      <c r="AG1125" s="253">
        <f t="shared" si="1082"/>
        <v>0</v>
      </c>
      <c r="AH1125" s="253">
        <f t="shared" si="1082"/>
        <v>0</v>
      </c>
      <c r="AI1125" s="253">
        <f t="shared" si="1082"/>
        <v>0</v>
      </c>
      <c r="AJ1125" s="253">
        <f t="shared" si="1082"/>
        <v>0</v>
      </c>
      <c r="AK1125" s="253">
        <f t="shared" si="1082"/>
        <v>0</v>
      </c>
      <c r="AL1125" s="253">
        <f t="shared" si="1082"/>
        <v>0</v>
      </c>
      <c r="AM1125" s="253">
        <f t="shared" si="1082"/>
        <v>0</v>
      </c>
      <c r="AN1125" s="253">
        <f t="shared" si="1082"/>
        <v>0</v>
      </c>
      <c r="AO1125" s="253">
        <f t="shared" si="1082"/>
        <v>0</v>
      </c>
      <c r="AP1125" s="253">
        <f t="shared" si="1082"/>
        <v>0</v>
      </c>
      <c r="AQ1125" s="253">
        <f t="shared" si="1082"/>
        <v>0</v>
      </c>
      <c r="AR1125" s="253">
        <f t="shared" si="1082"/>
        <v>0</v>
      </c>
      <c r="AS1125" s="253">
        <f t="shared" si="1082"/>
        <v>0</v>
      </c>
      <c r="AT1125" s="253">
        <f t="shared" si="1082"/>
        <v>0</v>
      </c>
      <c r="AU1125" s="253">
        <f t="shared" si="1082"/>
        <v>0</v>
      </c>
      <c r="AV1125" s="256">
        <f t="shared" si="1080"/>
        <v>0</v>
      </c>
      <c r="AW1125" s="255"/>
      <c r="AX1125" s="255"/>
      <c r="AY1125" s="255"/>
      <c r="AZ1125" s="145">
        <f t="shared" si="1039"/>
        <v>0</v>
      </c>
      <c r="BA1125" s="145">
        <f t="shared" si="1057"/>
        <v>0</v>
      </c>
      <c r="BB1125" s="256"/>
      <c r="BC1125" s="256"/>
    </row>
    <row r="1126" spans="1:57" s="325" customFormat="1" ht="47.25">
      <c r="A1126" s="406"/>
      <c r="B1126" s="268" t="s">
        <v>1167</v>
      </c>
      <c r="C1126" s="352"/>
      <c r="D1126" s="352">
        <v>3084</v>
      </c>
      <c r="E1126" s="352">
        <v>3084</v>
      </c>
      <c r="F1126" s="268"/>
      <c r="G1126" s="268"/>
      <c r="H1126" s="155">
        <f t="shared" si="1044"/>
        <v>3084</v>
      </c>
      <c r="I1126" s="180">
        <f t="shared" si="1044"/>
        <v>3084</v>
      </c>
      <c r="J1126" s="221">
        <f t="shared" si="1044"/>
        <v>0</v>
      </c>
      <c r="K1126" s="268"/>
      <c r="L1126" s="268"/>
      <c r="M1126" s="268"/>
      <c r="N1126" s="507">
        <f>O1126+P1126</f>
        <v>3084</v>
      </c>
      <c r="O1126" s="352">
        <v>3084</v>
      </c>
      <c r="P1126" s="352"/>
      <c r="Q1126" s="352"/>
      <c r="R1126" s="352"/>
      <c r="S1126" s="352"/>
      <c r="T1126" s="352"/>
      <c r="U1126" s="352"/>
      <c r="V1126" s="352"/>
      <c r="W1126" s="352">
        <f>I1126-Q1126</f>
        <v>3084</v>
      </c>
      <c r="X1126" s="352"/>
      <c r="Y1126" s="352">
        <f>W1126</f>
        <v>3084</v>
      </c>
      <c r="Z1126" s="352"/>
      <c r="AA1126" s="352"/>
      <c r="AB1126" s="352"/>
      <c r="AC1126" s="236">
        <f>O1126-Q1126-W1126</f>
        <v>0</v>
      </c>
      <c r="AD1126" s="236"/>
      <c r="AE1126" s="236"/>
      <c r="AF1126" s="352"/>
      <c r="AG1126" s="352"/>
      <c r="AH1126" s="352"/>
      <c r="AI1126" s="358">
        <f>O1126-Q1126-W1126-AC1126</f>
        <v>0</v>
      </c>
      <c r="AJ1126" s="358"/>
      <c r="AK1126" s="358"/>
      <c r="AL1126" s="352"/>
      <c r="AM1126" s="352"/>
      <c r="AN1126" s="352"/>
      <c r="AO1126" s="352"/>
      <c r="AP1126" s="352"/>
      <c r="AQ1126" s="352"/>
      <c r="AR1126" s="352"/>
      <c r="AS1126" s="352"/>
      <c r="AT1126" s="352"/>
      <c r="AU1126" s="268"/>
      <c r="AV1126" s="131">
        <f t="shared" si="1080"/>
        <v>0</v>
      </c>
      <c r="AW1126" s="323"/>
      <c r="AX1126" s="323"/>
      <c r="AY1126" s="323"/>
      <c r="AZ1126" s="145">
        <f t="shared" si="1039"/>
        <v>0</v>
      </c>
      <c r="BA1126" s="145">
        <f t="shared" si="1057"/>
        <v>0</v>
      </c>
      <c r="BB1126" s="324"/>
      <c r="BC1126" s="324"/>
    </row>
    <row r="1127" spans="1:57" s="257" customFormat="1" ht="31.5">
      <c r="A1127" s="250" t="s">
        <v>80</v>
      </c>
      <c r="B1127" s="251" t="s">
        <v>771</v>
      </c>
      <c r="C1127" s="252"/>
      <c r="D1127" s="253">
        <f>D1128+D1131</f>
        <v>26500</v>
      </c>
      <c r="E1127" s="253">
        <f t="shared" ref="E1127" si="1083">E1128+E1131</f>
        <v>26500</v>
      </c>
      <c r="F1127" s="251"/>
      <c r="G1127" s="251"/>
      <c r="H1127" s="252">
        <f t="shared" si="1044"/>
        <v>23288</v>
      </c>
      <c r="I1127" s="254">
        <f t="shared" si="1044"/>
        <v>23288</v>
      </c>
      <c r="J1127" s="221">
        <f t="shared" si="1044"/>
        <v>0</v>
      </c>
      <c r="K1127" s="253">
        <f t="shared" ref="K1127:AT1127" si="1084">K1128+K1131</f>
        <v>23288</v>
      </c>
      <c r="L1127" s="253">
        <f t="shared" si="1084"/>
        <v>23288</v>
      </c>
      <c r="M1127" s="253">
        <f t="shared" si="1084"/>
        <v>0</v>
      </c>
      <c r="N1127" s="253">
        <f t="shared" si="1084"/>
        <v>0</v>
      </c>
      <c r="O1127" s="253">
        <f t="shared" si="1084"/>
        <v>0</v>
      </c>
      <c r="P1127" s="253">
        <f t="shared" si="1084"/>
        <v>0</v>
      </c>
      <c r="Q1127" s="253">
        <f t="shared" si="1084"/>
        <v>14800.599999999999</v>
      </c>
      <c r="R1127" s="253">
        <f t="shared" si="1084"/>
        <v>14800.599999999999</v>
      </c>
      <c r="S1127" s="253">
        <f t="shared" si="1084"/>
        <v>0</v>
      </c>
      <c r="T1127" s="253">
        <f t="shared" si="1084"/>
        <v>0</v>
      </c>
      <c r="U1127" s="253">
        <f t="shared" si="1084"/>
        <v>0</v>
      </c>
      <c r="V1127" s="253">
        <f t="shared" si="1084"/>
        <v>0</v>
      </c>
      <c r="W1127" s="253">
        <f t="shared" si="1084"/>
        <v>8487.4000000000015</v>
      </c>
      <c r="X1127" s="253">
        <f t="shared" si="1084"/>
        <v>8487.4000000000015</v>
      </c>
      <c r="Y1127" s="253">
        <f t="shared" si="1084"/>
        <v>0</v>
      </c>
      <c r="Z1127" s="253">
        <f t="shared" si="1084"/>
        <v>0</v>
      </c>
      <c r="AA1127" s="253">
        <f t="shared" si="1084"/>
        <v>0</v>
      </c>
      <c r="AB1127" s="253">
        <f t="shared" si="1084"/>
        <v>0</v>
      </c>
      <c r="AC1127" s="253">
        <f t="shared" si="1084"/>
        <v>0</v>
      </c>
      <c r="AD1127" s="253">
        <f t="shared" si="1084"/>
        <v>0</v>
      </c>
      <c r="AE1127" s="253">
        <f t="shared" si="1084"/>
        <v>0</v>
      </c>
      <c r="AF1127" s="253">
        <f t="shared" si="1084"/>
        <v>0</v>
      </c>
      <c r="AG1127" s="253">
        <f t="shared" si="1084"/>
        <v>0</v>
      </c>
      <c r="AH1127" s="253">
        <f t="shared" si="1084"/>
        <v>0</v>
      </c>
      <c r="AI1127" s="253">
        <f t="shared" si="1084"/>
        <v>0</v>
      </c>
      <c r="AJ1127" s="253">
        <f t="shared" si="1084"/>
        <v>0</v>
      </c>
      <c r="AK1127" s="253">
        <f t="shared" si="1084"/>
        <v>0</v>
      </c>
      <c r="AL1127" s="253">
        <f t="shared" si="1084"/>
        <v>0</v>
      </c>
      <c r="AM1127" s="253">
        <f t="shared" si="1084"/>
        <v>0</v>
      </c>
      <c r="AN1127" s="253">
        <f t="shared" si="1084"/>
        <v>0</v>
      </c>
      <c r="AO1127" s="253">
        <f t="shared" si="1084"/>
        <v>0</v>
      </c>
      <c r="AP1127" s="253">
        <f t="shared" si="1084"/>
        <v>0</v>
      </c>
      <c r="AQ1127" s="253">
        <f t="shared" si="1084"/>
        <v>0</v>
      </c>
      <c r="AR1127" s="253">
        <f t="shared" si="1084"/>
        <v>0</v>
      </c>
      <c r="AS1127" s="253">
        <f t="shared" si="1084"/>
        <v>0</v>
      </c>
      <c r="AT1127" s="253">
        <f t="shared" si="1084"/>
        <v>0</v>
      </c>
      <c r="AU1127" s="255">
        <f t="shared" ref="AU1127" si="1085">SUM(AU1130:AU1132)</f>
        <v>0</v>
      </c>
      <c r="AV1127" s="256">
        <f t="shared" si="1080"/>
        <v>0</v>
      </c>
      <c r="AW1127" s="255" t="e">
        <f>22000-#REF!</f>
        <v>#REF!</v>
      </c>
      <c r="AX1127" s="255"/>
      <c r="AY1127" s="255"/>
      <c r="AZ1127" s="145">
        <f t="shared" si="1039"/>
        <v>0</v>
      </c>
      <c r="BA1127" s="145">
        <f t="shared" si="1057"/>
        <v>0</v>
      </c>
      <c r="BB1127" s="256"/>
      <c r="BC1127" s="256"/>
    </row>
    <row r="1128" spans="1:57" s="132" customFormat="1" ht="31.5">
      <c r="A1128" s="159" t="s">
        <v>612</v>
      </c>
      <c r="B1128" s="158" t="s">
        <v>992</v>
      </c>
      <c r="C1128" s="171"/>
      <c r="D1128" s="171">
        <f>D1129</f>
        <v>26500</v>
      </c>
      <c r="E1128" s="171">
        <f t="shared" ref="E1128" si="1086">E1129</f>
        <v>26500</v>
      </c>
      <c r="F1128" s="158"/>
      <c r="G1128" s="158"/>
      <c r="H1128" s="171">
        <f t="shared" si="1044"/>
        <v>23288</v>
      </c>
      <c r="I1128" s="179">
        <f t="shared" si="1044"/>
        <v>23288</v>
      </c>
      <c r="J1128" s="221">
        <f t="shared" si="1044"/>
        <v>0</v>
      </c>
      <c r="K1128" s="171">
        <f t="shared" ref="K1128:AT1129" si="1087">K1129</f>
        <v>23288</v>
      </c>
      <c r="L1128" s="171">
        <f t="shared" si="1087"/>
        <v>23288</v>
      </c>
      <c r="M1128" s="171">
        <f t="shared" si="1087"/>
        <v>0</v>
      </c>
      <c r="N1128" s="171">
        <f t="shared" si="1087"/>
        <v>0</v>
      </c>
      <c r="O1128" s="171">
        <f t="shared" si="1087"/>
        <v>0</v>
      </c>
      <c r="P1128" s="171">
        <f t="shared" si="1087"/>
        <v>0</v>
      </c>
      <c r="Q1128" s="171">
        <f t="shared" si="1087"/>
        <v>14800.599999999999</v>
      </c>
      <c r="R1128" s="171">
        <f t="shared" si="1087"/>
        <v>14800.599999999999</v>
      </c>
      <c r="S1128" s="171">
        <f t="shared" si="1087"/>
        <v>0</v>
      </c>
      <c r="T1128" s="171">
        <f t="shared" si="1087"/>
        <v>0</v>
      </c>
      <c r="U1128" s="171">
        <f t="shared" si="1087"/>
        <v>0</v>
      </c>
      <c r="V1128" s="171">
        <f t="shared" si="1087"/>
        <v>0</v>
      </c>
      <c r="W1128" s="171">
        <f t="shared" si="1087"/>
        <v>8487.4000000000015</v>
      </c>
      <c r="X1128" s="171">
        <f t="shared" si="1087"/>
        <v>8487.4000000000015</v>
      </c>
      <c r="Y1128" s="171">
        <f t="shared" si="1087"/>
        <v>0</v>
      </c>
      <c r="Z1128" s="171">
        <f t="shared" si="1087"/>
        <v>0</v>
      </c>
      <c r="AA1128" s="171">
        <f t="shared" si="1087"/>
        <v>0</v>
      </c>
      <c r="AB1128" s="171">
        <f t="shared" si="1087"/>
        <v>0</v>
      </c>
      <c r="AC1128" s="171">
        <f t="shared" si="1087"/>
        <v>0</v>
      </c>
      <c r="AD1128" s="171">
        <f t="shared" si="1087"/>
        <v>0</v>
      </c>
      <c r="AE1128" s="171">
        <f t="shared" si="1087"/>
        <v>0</v>
      </c>
      <c r="AF1128" s="171">
        <f t="shared" si="1087"/>
        <v>0</v>
      </c>
      <c r="AG1128" s="171">
        <f t="shared" si="1087"/>
        <v>0</v>
      </c>
      <c r="AH1128" s="171">
        <f t="shared" si="1087"/>
        <v>0</v>
      </c>
      <c r="AI1128" s="171">
        <f t="shared" si="1087"/>
        <v>0</v>
      </c>
      <c r="AJ1128" s="171">
        <f t="shared" si="1087"/>
        <v>0</v>
      </c>
      <c r="AK1128" s="171">
        <f t="shared" si="1087"/>
        <v>0</v>
      </c>
      <c r="AL1128" s="171">
        <f t="shared" si="1087"/>
        <v>0</v>
      </c>
      <c r="AM1128" s="171">
        <f t="shared" si="1087"/>
        <v>0</v>
      </c>
      <c r="AN1128" s="171">
        <f t="shared" si="1087"/>
        <v>0</v>
      </c>
      <c r="AO1128" s="171">
        <f t="shared" si="1087"/>
        <v>0</v>
      </c>
      <c r="AP1128" s="171">
        <f t="shared" si="1087"/>
        <v>0</v>
      </c>
      <c r="AQ1128" s="171">
        <f t="shared" si="1087"/>
        <v>0</v>
      </c>
      <c r="AR1128" s="171">
        <f t="shared" si="1087"/>
        <v>0</v>
      </c>
      <c r="AS1128" s="171">
        <f t="shared" si="1087"/>
        <v>0</v>
      </c>
      <c r="AT1128" s="171">
        <f t="shared" si="1087"/>
        <v>0</v>
      </c>
      <c r="AU1128" s="171"/>
      <c r="AV1128" s="131">
        <f t="shared" si="1080"/>
        <v>0</v>
      </c>
      <c r="AW1128" s="222"/>
      <c r="AX1128" s="222"/>
      <c r="AY1128" s="222"/>
      <c r="AZ1128" s="145">
        <f t="shared" si="1039"/>
        <v>0</v>
      </c>
      <c r="BA1128" s="145">
        <f t="shared" si="1057"/>
        <v>0</v>
      </c>
      <c r="BB1128" s="131"/>
      <c r="BC1128" s="131"/>
    </row>
    <row r="1129" spans="1:57" s="132" customFormat="1" ht="15.75">
      <c r="A1129" s="159" t="s">
        <v>674</v>
      </c>
      <c r="B1129" s="158" t="s">
        <v>654</v>
      </c>
      <c r="C1129" s="171"/>
      <c r="D1129" s="171">
        <f>D1130</f>
        <v>26500</v>
      </c>
      <c r="E1129" s="171">
        <f>E1130</f>
        <v>26500</v>
      </c>
      <c r="F1129" s="158"/>
      <c r="G1129" s="158"/>
      <c r="H1129" s="171">
        <f t="shared" ref="H1129:J1196" si="1088">K1129+N1129</f>
        <v>23288</v>
      </c>
      <c r="I1129" s="179">
        <f t="shared" si="1088"/>
        <v>23288</v>
      </c>
      <c r="J1129" s="221">
        <f t="shared" si="1088"/>
        <v>0</v>
      </c>
      <c r="K1129" s="171">
        <f>K1130</f>
        <v>23288</v>
      </c>
      <c r="L1129" s="171">
        <f>L1130</f>
        <v>23288</v>
      </c>
      <c r="M1129" s="158"/>
      <c r="N1129" s="171">
        <f>N1130</f>
        <v>0</v>
      </c>
      <c r="O1129" s="171">
        <f t="shared" si="1087"/>
        <v>0</v>
      </c>
      <c r="P1129" s="171">
        <f>P1130</f>
        <v>0</v>
      </c>
      <c r="Q1129" s="171">
        <f t="shared" si="1087"/>
        <v>14800.599999999999</v>
      </c>
      <c r="R1129" s="171">
        <f t="shared" si="1087"/>
        <v>14800.599999999999</v>
      </c>
      <c r="S1129" s="171">
        <f t="shared" si="1087"/>
        <v>0</v>
      </c>
      <c r="T1129" s="171">
        <f t="shared" si="1087"/>
        <v>0</v>
      </c>
      <c r="U1129" s="171">
        <f t="shared" si="1087"/>
        <v>0</v>
      </c>
      <c r="V1129" s="171">
        <f t="shared" si="1087"/>
        <v>0</v>
      </c>
      <c r="W1129" s="171">
        <f t="shared" si="1087"/>
        <v>8487.4000000000015</v>
      </c>
      <c r="X1129" s="171">
        <f t="shared" si="1087"/>
        <v>8487.4000000000015</v>
      </c>
      <c r="Y1129" s="171">
        <f t="shared" si="1087"/>
        <v>0</v>
      </c>
      <c r="Z1129" s="171">
        <f t="shared" si="1087"/>
        <v>0</v>
      </c>
      <c r="AA1129" s="171">
        <f t="shared" si="1087"/>
        <v>0</v>
      </c>
      <c r="AB1129" s="171">
        <f t="shared" si="1087"/>
        <v>0</v>
      </c>
      <c r="AC1129" s="171">
        <f t="shared" si="1087"/>
        <v>0</v>
      </c>
      <c r="AD1129" s="171">
        <f t="shared" si="1087"/>
        <v>0</v>
      </c>
      <c r="AE1129" s="171">
        <f t="shared" si="1087"/>
        <v>0</v>
      </c>
      <c r="AF1129" s="171">
        <f t="shared" si="1087"/>
        <v>0</v>
      </c>
      <c r="AG1129" s="171">
        <f t="shared" si="1087"/>
        <v>0</v>
      </c>
      <c r="AH1129" s="171">
        <f t="shared" si="1087"/>
        <v>0</v>
      </c>
      <c r="AI1129" s="171">
        <f t="shared" si="1087"/>
        <v>0</v>
      </c>
      <c r="AJ1129" s="171">
        <f t="shared" si="1087"/>
        <v>0</v>
      </c>
      <c r="AK1129" s="171">
        <f t="shared" si="1087"/>
        <v>0</v>
      </c>
      <c r="AL1129" s="171">
        <f t="shared" si="1087"/>
        <v>0</v>
      </c>
      <c r="AM1129" s="171">
        <f t="shared" si="1087"/>
        <v>0</v>
      </c>
      <c r="AN1129" s="171">
        <f t="shared" si="1087"/>
        <v>0</v>
      </c>
      <c r="AO1129" s="171">
        <f t="shared" si="1087"/>
        <v>0</v>
      </c>
      <c r="AP1129" s="171">
        <f t="shared" si="1087"/>
        <v>0</v>
      </c>
      <c r="AQ1129" s="171">
        <f t="shared" si="1087"/>
        <v>0</v>
      </c>
      <c r="AR1129" s="171">
        <f t="shared" si="1087"/>
        <v>0</v>
      </c>
      <c r="AS1129" s="171">
        <f t="shared" si="1087"/>
        <v>0</v>
      </c>
      <c r="AT1129" s="171">
        <f t="shared" si="1087"/>
        <v>0</v>
      </c>
      <c r="AU1129" s="171">
        <f t="shared" ref="AU1129" si="1089">AU1130</f>
        <v>0</v>
      </c>
      <c r="AV1129" s="131">
        <f t="shared" si="1080"/>
        <v>0</v>
      </c>
      <c r="AW1129" s="222"/>
      <c r="AX1129" s="222"/>
      <c r="AY1129" s="222"/>
      <c r="AZ1129" s="145">
        <f t="shared" si="1039"/>
        <v>0</v>
      </c>
      <c r="BA1129" s="145">
        <f t="shared" si="1057"/>
        <v>0</v>
      </c>
      <c r="BB1129" s="131"/>
      <c r="BC1129" s="131"/>
    </row>
    <row r="1130" spans="1:57" s="218" customFormat="1" ht="31.5">
      <c r="A1130" s="226" t="s">
        <v>20</v>
      </c>
      <c r="B1130" s="508" t="s">
        <v>1168</v>
      </c>
      <c r="C1130" s="509" t="s">
        <v>1169</v>
      </c>
      <c r="D1130" s="510">
        <v>26500</v>
      </c>
      <c r="E1130" s="510">
        <v>26500</v>
      </c>
      <c r="F1130" s="510"/>
      <c r="G1130" s="510"/>
      <c r="H1130" s="217">
        <f t="shared" si="1088"/>
        <v>23288</v>
      </c>
      <c r="I1130" s="276">
        <f t="shared" si="1088"/>
        <v>23288</v>
      </c>
      <c r="J1130" s="275">
        <f t="shared" si="1088"/>
        <v>0</v>
      </c>
      <c r="K1130" s="374">
        <f>L1130+M1130</f>
        <v>23288</v>
      </c>
      <c r="L1130" s="374">
        <f>21144+2144</f>
        <v>23288</v>
      </c>
      <c r="M1130" s="510"/>
      <c r="N1130" s="374"/>
      <c r="O1130" s="374"/>
      <c r="P1130" s="396"/>
      <c r="Q1130" s="374">
        <f>70%*I1130-1501</f>
        <v>14800.599999999999</v>
      </c>
      <c r="R1130" s="374">
        <f>Q1130</f>
        <v>14800.599999999999</v>
      </c>
      <c r="S1130" s="374"/>
      <c r="T1130" s="374"/>
      <c r="U1130" s="374"/>
      <c r="V1130" s="374"/>
      <c r="W1130" s="396">
        <f>I1130-Q1130</f>
        <v>8487.4000000000015</v>
      </c>
      <c r="X1130" s="396">
        <f>W1130</f>
        <v>8487.4000000000015</v>
      </c>
      <c r="Y1130" s="396"/>
      <c r="Z1130" s="511"/>
      <c r="AA1130" s="511"/>
      <c r="AB1130" s="511"/>
      <c r="AC1130" s="230">
        <f>L1130-O1130-Q1130-W1130</f>
        <v>0</v>
      </c>
      <c r="AD1130" s="230"/>
      <c r="AE1130" s="230"/>
      <c r="AF1130" s="511"/>
      <c r="AG1130" s="511"/>
      <c r="AH1130" s="511"/>
      <c r="AI1130" s="375">
        <f>L1130-O1130-Q1130-W1130-AC1130</f>
        <v>0</v>
      </c>
      <c r="AJ1130" s="375"/>
      <c r="AK1130" s="375"/>
      <c r="AL1130" s="511"/>
      <c r="AM1130" s="511"/>
      <c r="AN1130" s="511"/>
      <c r="AO1130" s="511"/>
      <c r="AP1130" s="511"/>
      <c r="AQ1130" s="511"/>
      <c r="AR1130" s="511"/>
      <c r="AS1130" s="511"/>
      <c r="AT1130" s="511"/>
      <c r="AU1130" s="511"/>
      <c r="AV1130" s="218">
        <f t="shared" si="1080"/>
        <v>0</v>
      </c>
      <c r="AW1130" s="511"/>
      <c r="AX1130" s="219" t="s">
        <v>1170</v>
      </c>
      <c r="AY1130" s="219"/>
      <c r="AZ1130" s="220">
        <f t="shared" ref="AZ1130:AZ1190" si="1090">H1130-K1130-N1130</f>
        <v>0</v>
      </c>
      <c r="BA1130" s="220">
        <f t="shared" si="1057"/>
        <v>0</v>
      </c>
      <c r="BB1130" s="219">
        <f>Q1130-P1130</f>
        <v>14800.599999999999</v>
      </c>
      <c r="BC1130" s="219"/>
      <c r="BD1130" s="219"/>
      <c r="BE1130" s="219"/>
    </row>
    <row r="1131" spans="1:57" s="161" customFormat="1" ht="15.75">
      <c r="A1131" s="170" t="s">
        <v>615</v>
      </c>
      <c r="B1131" s="512" t="s">
        <v>616</v>
      </c>
      <c r="C1131" s="513"/>
      <c r="D1131" s="513">
        <f>D1132</f>
        <v>0</v>
      </c>
      <c r="E1131" s="513">
        <f>E1132</f>
        <v>0</v>
      </c>
      <c r="F1131" s="513"/>
      <c r="G1131" s="513"/>
      <c r="H1131" s="155">
        <f t="shared" si="1088"/>
        <v>0</v>
      </c>
      <c r="I1131" s="180">
        <f t="shared" si="1088"/>
        <v>0</v>
      </c>
      <c r="J1131" s="221">
        <f t="shared" si="1088"/>
        <v>0</v>
      </c>
      <c r="K1131" s="513"/>
      <c r="L1131" s="513"/>
      <c r="M1131" s="513"/>
      <c r="N1131" s="362"/>
      <c r="O1131" s="362"/>
      <c r="P1131" s="397"/>
      <c r="Q1131" s="362"/>
      <c r="R1131" s="362"/>
      <c r="S1131" s="362"/>
      <c r="T1131" s="362"/>
      <c r="U1131" s="362"/>
      <c r="V1131" s="362"/>
      <c r="W1131" s="397"/>
      <c r="X1131" s="397"/>
      <c r="Y1131" s="397"/>
      <c r="Z1131" s="397"/>
      <c r="AA1131" s="397"/>
      <c r="AB1131" s="397"/>
      <c r="AC1131" s="221"/>
      <c r="AD1131" s="221"/>
      <c r="AE1131" s="221"/>
      <c r="AF1131" s="397"/>
      <c r="AG1131" s="397"/>
      <c r="AH1131" s="397"/>
      <c r="AI1131" s="363"/>
      <c r="AJ1131" s="363"/>
      <c r="AK1131" s="363"/>
      <c r="AL1131" s="397"/>
      <c r="AM1131" s="397"/>
      <c r="AN1131" s="397"/>
      <c r="AO1131" s="397"/>
      <c r="AP1131" s="397"/>
      <c r="AQ1131" s="397"/>
      <c r="AR1131" s="397"/>
      <c r="AS1131" s="397"/>
      <c r="AT1131" s="397"/>
      <c r="AU1131" s="397"/>
      <c r="AV1131" s="131">
        <f t="shared" si="1080"/>
        <v>0</v>
      </c>
      <c r="AW1131" s="397"/>
      <c r="AX1131" s="242"/>
      <c r="AY1131" s="242"/>
      <c r="AZ1131" s="145">
        <f t="shared" si="1090"/>
        <v>0</v>
      </c>
      <c r="BA1131" s="145">
        <f t="shared" si="1057"/>
        <v>0</v>
      </c>
      <c r="BB1131" s="242"/>
      <c r="BC1131" s="242"/>
      <c r="BD1131" s="514"/>
      <c r="BE1131" s="514"/>
    </row>
    <row r="1132" spans="1:57" s="132" customFormat="1" ht="31.5">
      <c r="A1132" s="240" t="s">
        <v>49</v>
      </c>
      <c r="B1132" s="232" t="s">
        <v>1171</v>
      </c>
      <c r="C1132" s="377"/>
      <c r="D1132" s="377">
        <v>0</v>
      </c>
      <c r="E1132" s="377">
        <v>0</v>
      </c>
      <c r="F1132" s="377"/>
      <c r="G1132" s="377"/>
      <c r="H1132" s="155">
        <f t="shared" si="1088"/>
        <v>0</v>
      </c>
      <c r="I1132" s="180">
        <f t="shared" si="1088"/>
        <v>0</v>
      </c>
      <c r="J1132" s="221">
        <f t="shared" si="1088"/>
        <v>0</v>
      </c>
      <c r="K1132" s="377"/>
      <c r="L1132" s="377"/>
      <c r="M1132" s="377"/>
      <c r="N1132" s="377"/>
      <c r="O1132" s="377"/>
      <c r="P1132" s="397"/>
      <c r="Q1132" s="377"/>
      <c r="R1132" s="377"/>
      <c r="S1132" s="377"/>
      <c r="T1132" s="377"/>
      <c r="U1132" s="377"/>
      <c r="V1132" s="377"/>
      <c r="W1132" s="397"/>
      <c r="X1132" s="397"/>
      <c r="Y1132" s="397"/>
      <c r="Z1132" s="397"/>
      <c r="AA1132" s="397"/>
      <c r="AB1132" s="397"/>
      <c r="AC1132" s="236"/>
      <c r="AD1132" s="236"/>
      <c r="AE1132" s="236"/>
      <c r="AF1132" s="397"/>
      <c r="AG1132" s="397"/>
      <c r="AH1132" s="397"/>
      <c r="AI1132" s="358">
        <f>O1132-Q1132-W1132-AC1132</f>
        <v>0</v>
      </c>
      <c r="AJ1132" s="358"/>
      <c r="AK1132" s="358"/>
      <c r="AL1132" s="397"/>
      <c r="AM1132" s="397"/>
      <c r="AN1132" s="397"/>
      <c r="AO1132" s="397"/>
      <c r="AP1132" s="397"/>
      <c r="AQ1132" s="397"/>
      <c r="AR1132" s="397"/>
      <c r="AS1132" s="397"/>
      <c r="AT1132" s="397"/>
      <c r="AU1132" s="397"/>
      <c r="AV1132" s="131">
        <f t="shared" si="1080"/>
        <v>0</v>
      </c>
      <c r="AW1132" s="397"/>
      <c r="AX1132" s="222"/>
      <c r="AY1132" s="222"/>
      <c r="AZ1132" s="145">
        <f t="shared" si="1090"/>
        <v>0</v>
      </c>
      <c r="BA1132" s="145">
        <f t="shared" si="1057"/>
        <v>0</v>
      </c>
      <c r="BB1132" s="222"/>
      <c r="BC1132" s="222"/>
      <c r="BD1132" s="223"/>
      <c r="BE1132" s="223"/>
    </row>
    <row r="1133" spans="1:57" s="257" customFormat="1" ht="63">
      <c r="A1133" s="250" t="s">
        <v>86</v>
      </c>
      <c r="B1133" s="251" t="s">
        <v>711</v>
      </c>
      <c r="C1133" s="252"/>
      <c r="D1133" s="252">
        <v>0</v>
      </c>
      <c r="E1133" s="252">
        <v>0</v>
      </c>
      <c r="F1133" s="251"/>
      <c r="G1133" s="251"/>
      <c r="H1133" s="252">
        <f t="shared" si="1088"/>
        <v>0</v>
      </c>
      <c r="I1133" s="254">
        <f t="shared" si="1088"/>
        <v>0</v>
      </c>
      <c r="J1133" s="254">
        <f t="shared" si="1088"/>
        <v>0</v>
      </c>
      <c r="K1133" s="253"/>
      <c r="L1133" s="253"/>
      <c r="M1133" s="253"/>
      <c r="N1133" s="253">
        <v>0</v>
      </c>
      <c r="O1133" s="253">
        <v>0</v>
      </c>
      <c r="P1133" s="253">
        <v>0</v>
      </c>
      <c r="Q1133" s="253"/>
      <c r="R1133" s="253"/>
      <c r="S1133" s="253"/>
      <c r="T1133" s="253"/>
      <c r="U1133" s="253"/>
      <c r="V1133" s="253"/>
      <c r="W1133" s="253"/>
      <c r="X1133" s="253"/>
      <c r="Y1133" s="253"/>
      <c r="Z1133" s="253"/>
      <c r="AA1133" s="253"/>
      <c r="AB1133" s="253"/>
      <c r="AC1133" s="253">
        <f>O1133-Q1133-W1133</f>
        <v>0</v>
      </c>
      <c r="AD1133" s="253"/>
      <c r="AE1133" s="253"/>
      <c r="AF1133" s="253"/>
      <c r="AG1133" s="253"/>
      <c r="AH1133" s="253"/>
      <c r="AI1133" s="253">
        <f>O1133-W1133-AC1133</f>
        <v>0</v>
      </c>
      <c r="AJ1133" s="253"/>
      <c r="AK1133" s="253"/>
      <c r="AL1133" s="253"/>
      <c r="AM1133" s="253"/>
      <c r="AN1133" s="253"/>
      <c r="AO1133" s="253"/>
      <c r="AP1133" s="253"/>
      <c r="AQ1133" s="253"/>
      <c r="AR1133" s="253"/>
      <c r="AS1133" s="253"/>
      <c r="AT1133" s="253"/>
      <c r="AU1133" s="255"/>
      <c r="AV1133" s="256">
        <f>I1135-Q1135-W1135-AC1135-AI1135</f>
        <v>0.18999999997322448</v>
      </c>
      <c r="AW1133" s="255"/>
      <c r="AX1133" s="255"/>
      <c r="AY1133" s="255"/>
      <c r="AZ1133" s="145">
        <f t="shared" si="1090"/>
        <v>0</v>
      </c>
      <c r="BA1133" s="145">
        <f t="shared" si="1057"/>
        <v>0</v>
      </c>
      <c r="BB1133" s="256"/>
      <c r="BC1133" s="256">
        <v>286488.51</v>
      </c>
    </row>
    <row r="1134" spans="1:57" s="257" customFormat="1" ht="47.25">
      <c r="A1134" s="250" t="s">
        <v>93</v>
      </c>
      <c r="B1134" s="251" t="s">
        <v>860</v>
      </c>
      <c r="C1134" s="252"/>
      <c r="D1134" s="252">
        <f>H1134</f>
        <v>9681.75</v>
      </c>
      <c r="E1134" s="252"/>
      <c r="F1134" s="251"/>
      <c r="G1134" s="251"/>
      <c r="H1134" s="252">
        <f>K1134+N1134</f>
        <v>9681.75</v>
      </c>
      <c r="I1134" s="252"/>
      <c r="J1134" s="252">
        <f t="shared" si="1088"/>
        <v>9681.75</v>
      </c>
      <c r="K1134" s="253"/>
      <c r="L1134" s="253"/>
      <c r="M1134" s="253"/>
      <c r="N1134" s="253">
        <f>O1134+P1134</f>
        <v>9681.75</v>
      </c>
      <c r="O1134" s="253"/>
      <c r="P1134" s="253">
        <f>5%*O1003</f>
        <v>9681.75</v>
      </c>
      <c r="Q1134" s="253"/>
      <c r="R1134" s="253"/>
      <c r="S1134" s="253"/>
      <c r="T1134" s="253"/>
      <c r="U1134" s="253"/>
      <c r="V1134" s="253"/>
      <c r="W1134" s="253"/>
      <c r="X1134" s="253"/>
      <c r="Y1134" s="253"/>
      <c r="Z1134" s="253"/>
      <c r="AA1134" s="253"/>
      <c r="AB1134" s="253"/>
      <c r="AC1134" s="253"/>
      <c r="AD1134" s="253"/>
      <c r="AE1134" s="253"/>
      <c r="AF1134" s="253"/>
      <c r="AG1134" s="253"/>
      <c r="AH1134" s="253"/>
      <c r="AI1134" s="253"/>
      <c r="AJ1134" s="253"/>
      <c r="AK1134" s="253"/>
      <c r="AL1134" s="253"/>
      <c r="AM1134" s="253"/>
      <c r="AN1134" s="253"/>
      <c r="AO1134" s="253"/>
      <c r="AP1134" s="253"/>
      <c r="AQ1134" s="253"/>
      <c r="AR1134" s="253"/>
      <c r="AS1134" s="253"/>
      <c r="AT1134" s="253"/>
      <c r="AU1134" s="278" t="s">
        <v>1172</v>
      </c>
      <c r="AV1134" s="256"/>
      <c r="AW1134" s="255"/>
      <c r="AX1134" s="255"/>
      <c r="AY1134" s="255"/>
      <c r="AZ1134" s="145">
        <f t="shared" si="1090"/>
        <v>0</v>
      </c>
      <c r="BA1134" s="145">
        <f t="shared" si="1057"/>
        <v>0</v>
      </c>
      <c r="BB1134" s="256"/>
      <c r="BC1134" s="256"/>
    </row>
    <row r="1135" spans="1:57" s="249" customFormat="1" ht="15.75">
      <c r="A1135" s="364" t="s">
        <v>1173</v>
      </c>
      <c r="B1135" s="365" t="s">
        <v>1174</v>
      </c>
      <c r="C1135" s="366"/>
      <c r="D1135" s="206">
        <f>D1136+D1148+D1156+D1212+D1224+D1225+D1219</f>
        <v>328564</v>
      </c>
      <c r="E1135" s="206">
        <f>E1136+E1148+E1156+E1212+E1224+E1225+E1219</f>
        <v>321229.5</v>
      </c>
      <c r="F1135" s="365"/>
      <c r="G1135" s="365"/>
      <c r="H1135" s="206">
        <f>H1136+H1148+H1156+H1212+H1224+H1225+H1219+H1226</f>
        <v>293195.85599999997</v>
      </c>
      <c r="I1135" s="206">
        <f>I1136+I1148+I1156+I1212+I1224+I1225+I1219+I1226</f>
        <v>286312.21999999997</v>
      </c>
      <c r="J1135" s="206">
        <f t="shared" si="1088"/>
        <v>6883.6360000000004</v>
      </c>
      <c r="K1135" s="206">
        <f>K1136+K1148+K1156+K1212+K1224+K1225+K1219+K1226</f>
        <v>148639.5</v>
      </c>
      <c r="L1135" s="206">
        <f>L1136+L1148+L1156+L1212+L1224+L1225+L1219</f>
        <v>148639.5</v>
      </c>
      <c r="M1135" s="206">
        <f>M1136+M1148+M1156+M1212+M1224+M1225+M1219</f>
        <v>0</v>
      </c>
      <c r="N1135" s="206">
        <f>N1136+N1148+N1156+N1212+N1224+N1225+N1219+N1226</f>
        <v>144556.356</v>
      </c>
      <c r="O1135" s="206">
        <f>O1136+O1148+O1156+O1212+O1224+O1225+O1219</f>
        <v>137672.72</v>
      </c>
      <c r="P1135" s="206">
        <f>P1136+P1148+P1156+P1212+P1224+P1225+P1219+P1226</f>
        <v>6883.6360000000004</v>
      </c>
      <c r="Q1135" s="206">
        <f t="shared" ref="Q1135:AT1135" si="1091">Q1136+Q1148+Q1156+Q1212+Q1224+Q1225+Q1219</f>
        <v>90416.93</v>
      </c>
      <c r="R1135" s="206">
        <f t="shared" si="1091"/>
        <v>87707.4</v>
      </c>
      <c r="S1135" s="206">
        <f t="shared" si="1091"/>
        <v>2709.5299999999997</v>
      </c>
      <c r="T1135" s="206">
        <f t="shared" si="1091"/>
        <v>0</v>
      </c>
      <c r="U1135" s="206">
        <f t="shared" si="1091"/>
        <v>0</v>
      </c>
      <c r="V1135" s="206">
        <f t="shared" si="1091"/>
        <v>0</v>
      </c>
      <c r="W1135" s="206">
        <f t="shared" si="1091"/>
        <v>73707.100000000006</v>
      </c>
      <c r="X1135" s="206">
        <f t="shared" si="1091"/>
        <v>50432.100000000006</v>
      </c>
      <c r="Y1135" s="206">
        <f t="shared" si="1091"/>
        <v>23275</v>
      </c>
      <c r="Z1135" s="206">
        <f t="shared" si="1091"/>
        <v>0</v>
      </c>
      <c r="AA1135" s="206">
        <f t="shared" si="1091"/>
        <v>0</v>
      </c>
      <c r="AB1135" s="206">
        <f t="shared" si="1091"/>
        <v>0</v>
      </c>
      <c r="AC1135" s="206">
        <f t="shared" si="1091"/>
        <v>69923</v>
      </c>
      <c r="AD1135" s="206">
        <f t="shared" si="1091"/>
        <v>5500</v>
      </c>
      <c r="AE1135" s="206">
        <f t="shared" si="1091"/>
        <v>64423</v>
      </c>
      <c r="AF1135" s="206">
        <f t="shared" si="1091"/>
        <v>0</v>
      </c>
      <c r="AG1135" s="206">
        <f t="shared" si="1091"/>
        <v>0</v>
      </c>
      <c r="AH1135" s="206">
        <f t="shared" si="1091"/>
        <v>0</v>
      </c>
      <c r="AI1135" s="206">
        <f t="shared" si="1091"/>
        <v>52265</v>
      </c>
      <c r="AJ1135" s="206">
        <f t="shared" si="1091"/>
        <v>5000</v>
      </c>
      <c r="AK1135" s="206">
        <f t="shared" si="1091"/>
        <v>47265</v>
      </c>
      <c r="AL1135" s="206">
        <f t="shared" si="1091"/>
        <v>0</v>
      </c>
      <c r="AM1135" s="206">
        <f t="shared" si="1091"/>
        <v>0</v>
      </c>
      <c r="AN1135" s="206">
        <f t="shared" si="1091"/>
        <v>0</v>
      </c>
      <c r="AO1135" s="206" t="e">
        <f t="shared" si="1091"/>
        <v>#REF!</v>
      </c>
      <c r="AP1135" s="206" t="e">
        <f t="shared" si="1091"/>
        <v>#REF!</v>
      </c>
      <c r="AQ1135" s="206" t="e">
        <f t="shared" si="1091"/>
        <v>#REF!</v>
      </c>
      <c r="AR1135" s="206" t="e">
        <f t="shared" si="1091"/>
        <v>#REF!</v>
      </c>
      <c r="AS1135" s="206" t="e">
        <f t="shared" si="1091"/>
        <v>#REF!</v>
      </c>
      <c r="AT1135" s="206" t="e">
        <f t="shared" si="1091"/>
        <v>#REF!</v>
      </c>
      <c r="AU1135" s="205"/>
      <c r="AV1135" s="248">
        <f>5%*I1135</f>
        <v>14315.610999999999</v>
      </c>
      <c r="AW1135" s="205"/>
      <c r="AX1135" s="205"/>
      <c r="AY1135" s="205"/>
      <c r="AZ1135" s="145">
        <f t="shared" si="1090"/>
        <v>0</v>
      </c>
      <c r="BA1135" s="145">
        <f t="shared" si="1057"/>
        <v>0</v>
      </c>
      <c r="BB1135" s="248"/>
      <c r="BC1135" s="515"/>
    </row>
    <row r="1136" spans="1:57" s="257" customFormat="1" ht="31.5">
      <c r="A1136" s="250" t="s">
        <v>18</v>
      </c>
      <c r="B1136" s="251" t="s">
        <v>715</v>
      </c>
      <c r="C1136" s="252"/>
      <c r="D1136" s="253">
        <f t="shared" ref="D1136:E1136" si="1092">D1137+D1147</f>
        <v>31182</v>
      </c>
      <c r="E1136" s="253">
        <f t="shared" si="1092"/>
        <v>31182</v>
      </c>
      <c r="F1136" s="251"/>
      <c r="G1136" s="251"/>
      <c r="H1136" s="252">
        <f t="shared" si="1088"/>
        <v>31182</v>
      </c>
      <c r="I1136" s="254">
        <f t="shared" si="1088"/>
        <v>31182</v>
      </c>
      <c r="J1136" s="252">
        <f t="shared" si="1088"/>
        <v>0</v>
      </c>
      <c r="K1136" s="253">
        <f t="shared" ref="K1136:AU1136" si="1093">K1137+K1147</f>
        <v>0</v>
      </c>
      <c r="L1136" s="253">
        <f t="shared" si="1093"/>
        <v>0</v>
      </c>
      <c r="M1136" s="253">
        <f t="shared" si="1093"/>
        <v>0</v>
      </c>
      <c r="N1136" s="253">
        <f t="shared" si="1093"/>
        <v>31182</v>
      </c>
      <c r="O1136" s="253">
        <f>O1137+O1147</f>
        <v>31182</v>
      </c>
      <c r="P1136" s="253">
        <f t="shared" si="1093"/>
        <v>0</v>
      </c>
      <c r="Q1136" s="253">
        <f t="shared" si="1093"/>
        <v>0</v>
      </c>
      <c r="R1136" s="253">
        <f t="shared" si="1093"/>
        <v>0</v>
      </c>
      <c r="S1136" s="253">
        <f t="shared" si="1093"/>
        <v>0</v>
      </c>
      <c r="T1136" s="253">
        <f t="shared" si="1093"/>
        <v>0</v>
      </c>
      <c r="U1136" s="253">
        <f t="shared" si="1093"/>
        <v>0</v>
      </c>
      <c r="V1136" s="253">
        <f t="shared" si="1093"/>
        <v>0</v>
      </c>
      <c r="W1136" s="253">
        <f t="shared" si="1093"/>
        <v>3000</v>
      </c>
      <c r="X1136" s="253">
        <f t="shared" si="1093"/>
        <v>0</v>
      </c>
      <c r="Y1136" s="253">
        <f t="shared" si="1093"/>
        <v>3000</v>
      </c>
      <c r="Z1136" s="253">
        <f t="shared" si="1093"/>
        <v>0</v>
      </c>
      <c r="AA1136" s="253">
        <f t="shared" si="1093"/>
        <v>0</v>
      </c>
      <c r="AB1136" s="253">
        <f t="shared" si="1093"/>
        <v>0</v>
      </c>
      <c r="AC1136" s="253">
        <f t="shared" si="1093"/>
        <v>17023</v>
      </c>
      <c r="AD1136" s="253">
        <f t="shared" si="1093"/>
        <v>0</v>
      </c>
      <c r="AE1136" s="253">
        <f t="shared" si="1093"/>
        <v>17023</v>
      </c>
      <c r="AF1136" s="253">
        <f t="shared" si="1093"/>
        <v>0</v>
      </c>
      <c r="AG1136" s="253">
        <f t="shared" si="1093"/>
        <v>0</v>
      </c>
      <c r="AH1136" s="253">
        <f t="shared" si="1093"/>
        <v>0</v>
      </c>
      <c r="AI1136" s="253">
        <f t="shared" si="1093"/>
        <v>11159</v>
      </c>
      <c r="AJ1136" s="253">
        <f t="shared" si="1093"/>
        <v>0</v>
      </c>
      <c r="AK1136" s="253">
        <f t="shared" si="1093"/>
        <v>11159</v>
      </c>
      <c r="AL1136" s="253">
        <f t="shared" si="1093"/>
        <v>0</v>
      </c>
      <c r="AM1136" s="253">
        <f t="shared" si="1093"/>
        <v>0</v>
      </c>
      <c r="AN1136" s="253">
        <f t="shared" si="1093"/>
        <v>0</v>
      </c>
      <c r="AO1136" s="253">
        <f t="shared" si="1093"/>
        <v>0</v>
      </c>
      <c r="AP1136" s="253">
        <f t="shared" si="1093"/>
        <v>0</v>
      </c>
      <c r="AQ1136" s="253">
        <f t="shared" si="1093"/>
        <v>0</v>
      </c>
      <c r="AR1136" s="253">
        <f t="shared" si="1093"/>
        <v>0</v>
      </c>
      <c r="AS1136" s="253">
        <f t="shared" si="1093"/>
        <v>0</v>
      </c>
      <c r="AT1136" s="253">
        <f t="shared" si="1093"/>
        <v>0</v>
      </c>
      <c r="AU1136" s="255">
        <f t="shared" si="1093"/>
        <v>0</v>
      </c>
      <c r="AV1136" s="256">
        <f t="shared" ref="AV1136:AV1154" si="1094">I1136-L1136-O1136</f>
        <v>0</v>
      </c>
      <c r="AW1136" s="255"/>
      <c r="AX1136" s="255"/>
      <c r="AY1136" s="255"/>
      <c r="AZ1136" s="145">
        <f t="shared" si="1090"/>
        <v>0</v>
      </c>
      <c r="BA1136" s="145">
        <f t="shared" si="1057"/>
        <v>0</v>
      </c>
      <c r="BB1136" s="256"/>
      <c r="BC1136" s="256"/>
    </row>
    <row r="1137" spans="1:55" s="325" customFormat="1" ht="15.75">
      <c r="A1137" s="411" t="s">
        <v>612</v>
      </c>
      <c r="B1137" s="350" t="s">
        <v>716</v>
      </c>
      <c r="C1137" s="351"/>
      <c r="D1137" s="322">
        <f>D1138+D1143</f>
        <v>23159</v>
      </c>
      <c r="E1137" s="322">
        <f>E1138+E1143</f>
        <v>23159</v>
      </c>
      <c r="F1137" s="350"/>
      <c r="G1137" s="350"/>
      <c r="H1137" s="171">
        <f t="shared" si="1088"/>
        <v>23159</v>
      </c>
      <c r="I1137" s="179">
        <f t="shared" si="1088"/>
        <v>23159</v>
      </c>
      <c r="J1137" s="221">
        <f t="shared" si="1088"/>
        <v>0</v>
      </c>
      <c r="K1137" s="350"/>
      <c r="L1137" s="350"/>
      <c r="M1137" s="350"/>
      <c r="N1137" s="322">
        <f>N1138+N1143</f>
        <v>23159</v>
      </c>
      <c r="O1137" s="322">
        <f t="shared" ref="O1137:AT1137" si="1095">O1138+O1143</f>
        <v>23159</v>
      </c>
      <c r="P1137" s="322">
        <f t="shared" si="1095"/>
        <v>0</v>
      </c>
      <c r="Q1137" s="322">
        <f t="shared" si="1095"/>
        <v>0</v>
      </c>
      <c r="R1137" s="322">
        <f t="shared" si="1095"/>
        <v>0</v>
      </c>
      <c r="S1137" s="322">
        <f t="shared" si="1095"/>
        <v>0</v>
      </c>
      <c r="T1137" s="322">
        <f t="shared" si="1095"/>
        <v>0</v>
      </c>
      <c r="U1137" s="322">
        <f t="shared" si="1095"/>
        <v>0</v>
      </c>
      <c r="V1137" s="322">
        <f t="shared" si="1095"/>
        <v>0</v>
      </c>
      <c r="W1137" s="322">
        <f t="shared" si="1095"/>
        <v>0</v>
      </c>
      <c r="X1137" s="322">
        <f t="shared" si="1095"/>
        <v>0</v>
      </c>
      <c r="Y1137" s="322">
        <f t="shared" si="1095"/>
        <v>0</v>
      </c>
      <c r="Z1137" s="322">
        <f t="shared" si="1095"/>
        <v>0</v>
      </c>
      <c r="AA1137" s="322">
        <f t="shared" si="1095"/>
        <v>0</v>
      </c>
      <c r="AB1137" s="322">
        <f t="shared" si="1095"/>
        <v>0</v>
      </c>
      <c r="AC1137" s="322">
        <f t="shared" si="1095"/>
        <v>12000</v>
      </c>
      <c r="AD1137" s="322">
        <f t="shared" si="1095"/>
        <v>0</v>
      </c>
      <c r="AE1137" s="322">
        <f t="shared" si="1095"/>
        <v>12000</v>
      </c>
      <c r="AF1137" s="322">
        <f t="shared" si="1095"/>
        <v>0</v>
      </c>
      <c r="AG1137" s="322">
        <f t="shared" si="1095"/>
        <v>0</v>
      </c>
      <c r="AH1137" s="322">
        <f t="shared" si="1095"/>
        <v>0</v>
      </c>
      <c r="AI1137" s="322">
        <f t="shared" si="1095"/>
        <v>11159</v>
      </c>
      <c r="AJ1137" s="322">
        <f t="shared" si="1095"/>
        <v>0</v>
      </c>
      <c r="AK1137" s="322">
        <f t="shared" si="1095"/>
        <v>11159</v>
      </c>
      <c r="AL1137" s="322">
        <f t="shared" si="1095"/>
        <v>0</v>
      </c>
      <c r="AM1137" s="322">
        <f t="shared" si="1095"/>
        <v>0</v>
      </c>
      <c r="AN1137" s="322">
        <f t="shared" si="1095"/>
        <v>0</v>
      </c>
      <c r="AO1137" s="322">
        <f t="shared" si="1095"/>
        <v>0</v>
      </c>
      <c r="AP1137" s="322">
        <f t="shared" si="1095"/>
        <v>0</v>
      </c>
      <c r="AQ1137" s="322">
        <f t="shared" si="1095"/>
        <v>0</v>
      </c>
      <c r="AR1137" s="322">
        <f t="shared" si="1095"/>
        <v>0</v>
      </c>
      <c r="AS1137" s="322">
        <f t="shared" si="1095"/>
        <v>0</v>
      </c>
      <c r="AT1137" s="322">
        <f t="shared" si="1095"/>
        <v>0</v>
      </c>
      <c r="AU1137" s="323"/>
      <c r="AV1137" s="131">
        <f t="shared" si="1094"/>
        <v>0</v>
      </c>
      <c r="AW1137" s="323"/>
      <c r="AX1137" s="323"/>
      <c r="AY1137" s="323"/>
      <c r="AZ1137" s="145">
        <f t="shared" si="1090"/>
        <v>0</v>
      </c>
      <c r="BA1137" s="145">
        <f t="shared" si="1057"/>
        <v>0</v>
      </c>
      <c r="BB1137" s="324"/>
      <c r="BC1137" s="324"/>
    </row>
    <row r="1138" spans="1:55" s="325" customFormat="1" ht="31.5">
      <c r="A1138" s="170" t="s">
        <v>731</v>
      </c>
      <c r="B1138" s="158" t="s">
        <v>717</v>
      </c>
      <c r="C1138" s="351"/>
      <c r="D1138" s="322">
        <f>D1139+D1141</f>
        <v>7000</v>
      </c>
      <c r="E1138" s="322">
        <f>E1139+E1141</f>
        <v>7000</v>
      </c>
      <c r="F1138" s="350"/>
      <c r="G1138" s="350"/>
      <c r="H1138" s="171">
        <f t="shared" si="1088"/>
        <v>7000</v>
      </c>
      <c r="I1138" s="179">
        <f t="shared" si="1088"/>
        <v>7000</v>
      </c>
      <c r="J1138" s="221">
        <f t="shared" si="1088"/>
        <v>0</v>
      </c>
      <c r="K1138" s="350"/>
      <c r="L1138" s="350"/>
      <c r="M1138" s="350"/>
      <c r="N1138" s="322">
        <f>N1139+N1141</f>
        <v>7000</v>
      </c>
      <c r="O1138" s="322">
        <f>O1139+O1141</f>
        <v>7000</v>
      </c>
      <c r="P1138" s="322">
        <f t="shared" ref="P1138:AT1138" si="1096">P1139+P1141</f>
        <v>0</v>
      </c>
      <c r="Q1138" s="322">
        <f t="shared" si="1096"/>
        <v>0</v>
      </c>
      <c r="R1138" s="322">
        <f t="shared" si="1096"/>
        <v>0</v>
      </c>
      <c r="S1138" s="322">
        <f t="shared" si="1096"/>
        <v>0</v>
      </c>
      <c r="T1138" s="322">
        <f t="shared" si="1096"/>
        <v>0</v>
      </c>
      <c r="U1138" s="322">
        <f t="shared" si="1096"/>
        <v>0</v>
      </c>
      <c r="V1138" s="322">
        <f t="shared" si="1096"/>
        <v>0</v>
      </c>
      <c r="W1138" s="322">
        <f t="shared" si="1096"/>
        <v>0</v>
      </c>
      <c r="X1138" s="322">
        <f t="shared" si="1096"/>
        <v>0</v>
      </c>
      <c r="Y1138" s="322">
        <f t="shared" si="1096"/>
        <v>0</v>
      </c>
      <c r="Z1138" s="322">
        <f t="shared" si="1096"/>
        <v>0</v>
      </c>
      <c r="AA1138" s="322">
        <f t="shared" si="1096"/>
        <v>0</v>
      </c>
      <c r="AB1138" s="322">
        <f t="shared" si="1096"/>
        <v>0</v>
      </c>
      <c r="AC1138" s="322">
        <f t="shared" si="1096"/>
        <v>3500</v>
      </c>
      <c r="AD1138" s="322">
        <f t="shared" si="1096"/>
        <v>0</v>
      </c>
      <c r="AE1138" s="322">
        <f t="shared" si="1096"/>
        <v>3500</v>
      </c>
      <c r="AF1138" s="322">
        <f t="shared" si="1096"/>
        <v>0</v>
      </c>
      <c r="AG1138" s="322">
        <f t="shared" si="1096"/>
        <v>0</v>
      </c>
      <c r="AH1138" s="322">
        <f t="shared" si="1096"/>
        <v>0</v>
      </c>
      <c r="AI1138" s="322">
        <f t="shared" si="1096"/>
        <v>3500</v>
      </c>
      <c r="AJ1138" s="322">
        <f t="shared" si="1096"/>
        <v>0</v>
      </c>
      <c r="AK1138" s="322">
        <f t="shared" si="1096"/>
        <v>3500</v>
      </c>
      <c r="AL1138" s="322">
        <f t="shared" si="1096"/>
        <v>0</v>
      </c>
      <c r="AM1138" s="322">
        <f t="shared" si="1096"/>
        <v>0</v>
      </c>
      <c r="AN1138" s="322">
        <f t="shared" si="1096"/>
        <v>0</v>
      </c>
      <c r="AO1138" s="322">
        <f t="shared" si="1096"/>
        <v>0</v>
      </c>
      <c r="AP1138" s="322">
        <f t="shared" si="1096"/>
        <v>0</v>
      </c>
      <c r="AQ1138" s="322">
        <f t="shared" si="1096"/>
        <v>0</v>
      </c>
      <c r="AR1138" s="322">
        <f t="shared" si="1096"/>
        <v>0</v>
      </c>
      <c r="AS1138" s="322">
        <f t="shared" si="1096"/>
        <v>0</v>
      </c>
      <c r="AT1138" s="322">
        <f t="shared" si="1096"/>
        <v>0</v>
      </c>
      <c r="AU1138" s="323"/>
      <c r="AV1138" s="131">
        <f t="shared" si="1094"/>
        <v>0</v>
      </c>
      <c r="AW1138" s="323">
        <f>O1137-23159</f>
        <v>0</v>
      </c>
      <c r="AX1138" s="323"/>
      <c r="AY1138" s="323"/>
      <c r="AZ1138" s="145">
        <f t="shared" si="1090"/>
        <v>0</v>
      </c>
      <c r="BA1138" s="145">
        <f t="shared" si="1057"/>
        <v>0</v>
      </c>
      <c r="BB1138" s="324"/>
      <c r="BC1138" s="324"/>
    </row>
    <row r="1139" spans="1:55" s="325" customFormat="1" ht="15.75">
      <c r="A1139" s="170" t="s">
        <v>994</v>
      </c>
      <c r="B1139" s="158" t="s">
        <v>659</v>
      </c>
      <c r="C1139" s="351"/>
      <c r="D1139" s="322">
        <f>D1140</f>
        <v>3000</v>
      </c>
      <c r="E1139" s="322">
        <f>E1140</f>
        <v>3000</v>
      </c>
      <c r="F1139" s="350"/>
      <c r="G1139" s="350"/>
      <c r="H1139" s="171">
        <f t="shared" si="1088"/>
        <v>3000</v>
      </c>
      <c r="I1139" s="179">
        <f t="shared" si="1088"/>
        <v>3000</v>
      </c>
      <c r="J1139" s="221">
        <f t="shared" si="1088"/>
        <v>0</v>
      </c>
      <c r="K1139" s="350"/>
      <c r="L1139" s="350"/>
      <c r="M1139" s="350"/>
      <c r="N1139" s="322">
        <f>N1140</f>
        <v>3000</v>
      </c>
      <c r="O1139" s="322">
        <f t="shared" ref="O1139:AT1139" si="1097">O1140</f>
        <v>3000</v>
      </c>
      <c r="P1139" s="322">
        <f t="shared" si="1097"/>
        <v>0</v>
      </c>
      <c r="Q1139" s="322">
        <f t="shared" si="1097"/>
        <v>0</v>
      </c>
      <c r="R1139" s="322">
        <f t="shared" si="1097"/>
        <v>0</v>
      </c>
      <c r="S1139" s="322">
        <f t="shared" si="1097"/>
        <v>0</v>
      </c>
      <c r="T1139" s="322">
        <f t="shared" si="1097"/>
        <v>0</v>
      </c>
      <c r="U1139" s="322">
        <f t="shared" si="1097"/>
        <v>0</v>
      </c>
      <c r="V1139" s="322">
        <f t="shared" si="1097"/>
        <v>0</v>
      </c>
      <c r="W1139" s="322">
        <f t="shared" si="1097"/>
        <v>0</v>
      </c>
      <c r="X1139" s="322">
        <f t="shared" si="1097"/>
        <v>0</v>
      </c>
      <c r="Y1139" s="322">
        <f t="shared" si="1097"/>
        <v>0</v>
      </c>
      <c r="Z1139" s="322">
        <f t="shared" si="1097"/>
        <v>0</v>
      </c>
      <c r="AA1139" s="322">
        <f t="shared" si="1097"/>
        <v>0</v>
      </c>
      <c r="AB1139" s="322">
        <f t="shared" si="1097"/>
        <v>0</v>
      </c>
      <c r="AC1139" s="322">
        <f t="shared" si="1097"/>
        <v>1500</v>
      </c>
      <c r="AD1139" s="322">
        <f t="shared" si="1097"/>
        <v>0</v>
      </c>
      <c r="AE1139" s="322">
        <f t="shared" si="1097"/>
        <v>1500</v>
      </c>
      <c r="AF1139" s="322">
        <f t="shared" si="1097"/>
        <v>0</v>
      </c>
      <c r="AG1139" s="322">
        <f t="shared" si="1097"/>
        <v>0</v>
      </c>
      <c r="AH1139" s="322">
        <f t="shared" si="1097"/>
        <v>0</v>
      </c>
      <c r="AI1139" s="322">
        <f t="shared" si="1097"/>
        <v>1500</v>
      </c>
      <c r="AJ1139" s="322">
        <f t="shared" si="1097"/>
        <v>0</v>
      </c>
      <c r="AK1139" s="322">
        <f t="shared" si="1097"/>
        <v>1500</v>
      </c>
      <c r="AL1139" s="322">
        <f t="shared" si="1097"/>
        <v>0</v>
      </c>
      <c r="AM1139" s="322">
        <f t="shared" si="1097"/>
        <v>0</v>
      </c>
      <c r="AN1139" s="322">
        <f t="shared" si="1097"/>
        <v>0</v>
      </c>
      <c r="AO1139" s="322">
        <f t="shared" si="1097"/>
        <v>0</v>
      </c>
      <c r="AP1139" s="322">
        <f t="shared" si="1097"/>
        <v>0</v>
      </c>
      <c r="AQ1139" s="322">
        <f t="shared" si="1097"/>
        <v>0</v>
      </c>
      <c r="AR1139" s="322">
        <f t="shared" si="1097"/>
        <v>0</v>
      </c>
      <c r="AS1139" s="322">
        <f t="shared" si="1097"/>
        <v>0</v>
      </c>
      <c r="AT1139" s="322">
        <f t="shared" si="1097"/>
        <v>0</v>
      </c>
      <c r="AU1139" s="323"/>
      <c r="AV1139" s="131">
        <f t="shared" si="1094"/>
        <v>0</v>
      </c>
      <c r="AW1139" s="323"/>
      <c r="AX1139" s="323"/>
      <c r="AY1139" s="323"/>
      <c r="AZ1139" s="145">
        <f t="shared" si="1090"/>
        <v>0</v>
      </c>
      <c r="BA1139" s="145">
        <f t="shared" si="1057"/>
        <v>0</v>
      </c>
      <c r="BB1139" s="324"/>
      <c r="BC1139" s="324"/>
    </row>
    <row r="1140" spans="1:55" s="325" customFormat="1" ht="15.75">
      <c r="A1140" s="245">
        <v>1</v>
      </c>
      <c r="B1140" s="246" t="s">
        <v>1175</v>
      </c>
      <c r="C1140" s="351"/>
      <c r="D1140" s="352">
        <v>3000</v>
      </c>
      <c r="E1140" s="352">
        <v>3000</v>
      </c>
      <c r="F1140" s="350"/>
      <c r="G1140" s="350"/>
      <c r="H1140" s="155">
        <f t="shared" si="1088"/>
        <v>3000</v>
      </c>
      <c r="I1140" s="180">
        <f t="shared" si="1088"/>
        <v>3000</v>
      </c>
      <c r="J1140" s="221">
        <f t="shared" si="1088"/>
        <v>0</v>
      </c>
      <c r="K1140" s="350"/>
      <c r="L1140" s="350"/>
      <c r="M1140" s="350"/>
      <c r="N1140" s="269">
        <f>O1140+P1140</f>
        <v>3000</v>
      </c>
      <c r="O1140" s="269">
        <v>3000</v>
      </c>
      <c r="P1140" s="322"/>
      <c r="Q1140" s="322"/>
      <c r="R1140" s="322"/>
      <c r="S1140" s="322"/>
      <c r="T1140" s="322"/>
      <c r="U1140" s="322"/>
      <c r="V1140" s="322"/>
      <c r="W1140" s="322"/>
      <c r="X1140" s="322"/>
      <c r="Y1140" s="322"/>
      <c r="Z1140" s="322"/>
      <c r="AA1140" s="322"/>
      <c r="AB1140" s="322"/>
      <c r="AC1140" s="269">
        <v>1500</v>
      </c>
      <c r="AD1140" s="269"/>
      <c r="AE1140" s="269">
        <f>AC1140</f>
        <v>1500</v>
      </c>
      <c r="AF1140" s="322"/>
      <c r="AG1140" s="322"/>
      <c r="AH1140" s="322"/>
      <c r="AI1140" s="269">
        <f>I1140-Q1140-W1140-AC1140</f>
        <v>1500</v>
      </c>
      <c r="AJ1140" s="269"/>
      <c r="AK1140" s="269">
        <f>AI1140</f>
        <v>1500</v>
      </c>
      <c r="AL1140" s="322"/>
      <c r="AM1140" s="322"/>
      <c r="AN1140" s="322"/>
      <c r="AO1140" s="322"/>
      <c r="AP1140" s="322"/>
      <c r="AQ1140" s="322"/>
      <c r="AR1140" s="322"/>
      <c r="AS1140" s="322"/>
      <c r="AT1140" s="322"/>
      <c r="AU1140" s="323"/>
      <c r="AV1140" s="131">
        <f t="shared" si="1094"/>
        <v>0</v>
      </c>
      <c r="AW1140" s="323"/>
      <c r="AX1140" s="323"/>
      <c r="AY1140" s="323"/>
      <c r="AZ1140" s="145">
        <f t="shared" si="1090"/>
        <v>0</v>
      </c>
      <c r="BA1140" s="145">
        <f t="shared" si="1057"/>
        <v>0</v>
      </c>
      <c r="BB1140" s="324"/>
      <c r="BC1140" s="324"/>
    </row>
    <row r="1141" spans="1:55" s="325" customFormat="1" ht="15.75">
      <c r="A1141" s="261" t="s">
        <v>674</v>
      </c>
      <c r="B1141" s="262" t="s">
        <v>660</v>
      </c>
      <c r="C1141" s="351"/>
      <c r="D1141" s="322">
        <f>D1142</f>
        <v>4000</v>
      </c>
      <c r="E1141" s="322">
        <f>E1142</f>
        <v>4000</v>
      </c>
      <c r="F1141" s="350"/>
      <c r="G1141" s="350"/>
      <c r="H1141" s="171">
        <f t="shared" si="1088"/>
        <v>4000</v>
      </c>
      <c r="I1141" s="179">
        <f t="shared" si="1088"/>
        <v>4000</v>
      </c>
      <c r="J1141" s="221">
        <f t="shared" si="1088"/>
        <v>0</v>
      </c>
      <c r="K1141" s="350"/>
      <c r="L1141" s="350"/>
      <c r="M1141" s="350"/>
      <c r="N1141" s="322">
        <f>N1142</f>
        <v>4000</v>
      </c>
      <c r="O1141" s="322">
        <f>O1142</f>
        <v>4000</v>
      </c>
      <c r="P1141" s="322">
        <f t="shared" ref="P1141:AT1141" si="1098">P1142</f>
        <v>0</v>
      </c>
      <c r="Q1141" s="322">
        <f t="shared" si="1098"/>
        <v>0</v>
      </c>
      <c r="R1141" s="322">
        <f t="shared" si="1098"/>
        <v>0</v>
      </c>
      <c r="S1141" s="322">
        <f t="shared" si="1098"/>
        <v>0</v>
      </c>
      <c r="T1141" s="322">
        <f t="shared" si="1098"/>
        <v>0</v>
      </c>
      <c r="U1141" s="322">
        <f t="shared" si="1098"/>
        <v>0</v>
      </c>
      <c r="V1141" s="322">
        <f t="shared" si="1098"/>
        <v>0</v>
      </c>
      <c r="W1141" s="322">
        <f t="shared" si="1098"/>
        <v>0</v>
      </c>
      <c r="X1141" s="322">
        <f t="shared" si="1098"/>
        <v>0</v>
      </c>
      <c r="Y1141" s="322">
        <f t="shared" si="1098"/>
        <v>0</v>
      </c>
      <c r="Z1141" s="322">
        <f t="shared" si="1098"/>
        <v>0</v>
      </c>
      <c r="AA1141" s="322">
        <f t="shared" si="1098"/>
        <v>0</v>
      </c>
      <c r="AB1141" s="322">
        <f t="shared" si="1098"/>
        <v>0</v>
      </c>
      <c r="AC1141" s="322">
        <f t="shared" si="1098"/>
        <v>2000</v>
      </c>
      <c r="AD1141" s="322">
        <f t="shared" si="1098"/>
        <v>0</v>
      </c>
      <c r="AE1141" s="322">
        <f t="shared" si="1098"/>
        <v>2000</v>
      </c>
      <c r="AF1141" s="322">
        <f t="shared" si="1098"/>
        <v>0</v>
      </c>
      <c r="AG1141" s="322">
        <f t="shared" si="1098"/>
        <v>0</v>
      </c>
      <c r="AH1141" s="322">
        <f t="shared" si="1098"/>
        <v>0</v>
      </c>
      <c r="AI1141" s="322">
        <f t="shared" si="1098"/>
        <v>2000</v>
      </c>
      <c r="AJ1141" s="322">
        <f t="shared" si="1098"/>
        <v>0</v>
      </c>
      <c r="AK1141" s="322">
        <f t="shared" si="1098"/>
        <v>2000</v>
      </c>
      <c r="AL1141" s="322">
        <f t="shared" si="1098"/>
        <v>0</v>
      </c>
      <c r="AM1141" s="322">
        <f t="shared" si="1098"/>
        <v>0</v>
      </c>
      <c r="AN1141" s="322">
        <f t="shared" si="1098"/>
        <v>0</v>
      </c>
      <c r="AO1141" s="322">
        <f t="shared" si="1098"/>
        <v>0</v>
      </c>
      <c r="AP1141" s="322">
        <f t="shared" si="1098"/>
        <v>0</v>
      </c>
      <c r="AQ1141" s="322">
        <f t="shared" si="1098"/>
        <v>0</v>
      </c>
      <c r="AR1141" s="322">
        <f t="shared" si="1098"/>
        <v>0</v>
      </c>
      <c r="AS1141" s="322">
        <f t="shared" si="1098"/>
        <v>0</v>
      </c>
      <c r="AT1141" s="322">
        <f t="shared" si="1098"/>
        <v>0</v>
      </c>
      <c r="AU1141" s="323"/>
      <c r="AV1141" s="131">
        <f t="shared" si="1094"/>
        <v>0</v>
      </c>
      <c r="AW1141" s="323"/>
      <c r="AX1141" s="323"/>
      <c r="AY1141" s="323"/>
      <c r="AZ1141" s="145">
        <f t="shared" si="1090"/>
        <v>0</v>
      </c>
      <c r="BA1141" s="145">
        <f t="shared" si="1057"/>
        <v>0</v>
      </c>
      <c r="BB1141" s="324"/>
      <c r="BC1141" s="324"/>
    </row>
    <row r="1142" spans="1:55" s="325" customFormat="1" ht="15.75">
      <c r="A1142" s="245">
        <v>2</v>
      </c>
      <c r="B1142" s="246" t="s">
        <v>306</v>
      </c>
      <c r="C1142" s="351"/>
      <c r="D1142" s="352">
        <v>4000</v>
      </c>
      <c r="E1142" s="352">
        <v>4000</v>
      </c>
      <c r="F1142" s="350"/>
      <c r="G1142" s="350"/>
      <c r="H1142" s="155">
        <f t="shared" si="1088"/>
        <v>4000</v>
      </c>
      <c r="I1142" s="180">
        <f t="shared" si="1088"/>
        <v>4000</v>
      </c>
      <c r="J1142" s="221">
        <f t="shared" si="1088"/>
        <v>0</v>
      </c>
      <c r="K1142" s="350"/>
      <c r="L1142" s="350"/>
      <c r="M1142" s="350"/>
      <c r="N1142" s="269">
        <f>O1142+P1142</f>
        <v>4000</v>
      </c>
      <c r="O1142" s="269">
        <v>4000</v>
      </c>
      <c r="P1142" s="322"/>
      <c r="Q1142" s="322"/>
      <c r="R1142" s="322"/>
      <c r="S1142" s="322"/>
      <c r="T1142" s="322"/>
      <c r="U1142" s="322"/>
      <c r="V1142" s="322"/>
      <c r="W1142" s="322"/>
      <c r="X1142" s="322"/>
      <c r="Y1142" s="322"/>
      <c r="Z1142" s="322"/>
      <c r="AA1142" s="322"/>
      <c r="AB1142" s="322"/>
      <c r="AC1142" s="269">
        <v>2000</v>
      </c>
      <c r="AD1142" s="269"/>
      <c r="AE1142" s="269">
        <f>AC1142</f>
        <v>2000</v>
      </c>
      <c r="AF1142" s="322"/>
      <c r="AG1142" s="322"/>
      <c r="AH1142" s="322"/>
      <c r="AI1142" s="269">
        <f>I1142-Q1142-W1142-AC1142</f>
        <v>2000</v>
      </c>
      <c r="AJ1142" s="269"/>
      <c r="AK1142" s="269">
        <f>AI1142</f>
        <v>2000</v>
      </c>
      <c r="AL1142" s="322"/>
      <c r="AM1142" s="322"/>
      <c r="AN1142" s="322"/>
      <c r="AO1142" s="322"/>
      <c r="AP1142" s="322"/>
      <c r="AQ1142" s="322"/>
      <c r="AR1142" s="322"/>
      <c r="AS1142" s="322"/>
      <c r="AT1142" s="322"/>
      <c r="AU1142" s="323"/>
      <c r="AV1142" s="131">
        <f t="shared" si="1094"/>
        <v>0</v>
      </c>
      <c r="AW1142" s="323"/>
      <c r="AX1142" s="323"/>
      <c r="AY1142" s="323"/>
      <c r="AZ1142" s="145">
        <f t="shared" si="1090"/>
        <v>0</v>
      </c>
      <c r="BA1142" s="145">
        <f t="shared" si="1057"/>
        <v>0</v>
      </c>
      <c r="BB1142" s="324"/>
      <c r="BC1142" s="324"/>
    </row>
    <row r="1143" spans="1:55" s="325" customFormat="1" ht="15.75">
      <c r="A1143" s="170" t="s">
        <v>674</v>
      </c>
      <c r="B1143" s="158" t="s">
        <v>616</v>
      </c>
      <c r="C1143" s="351"/>
      <c r="D1143" s="322">
        <f>SUM(D1144:D1146)</f>
        <v>16159</v>
      </c>
      <c r="E1143" s="322">
        <f t="shared" ref="E1143" si="1099">SUM(E1144:E1146)</f>
        <v>16159</v>
      </c>
      <c r="F1143" s="350"/>
      <c r="G1143" s="350"/>
      <c r="H1143" s="171">
        <f t="shared" si="1088"/>
        <v>16159</v>
      </c>
      <c r="I1143" s="179">
        <f t="shared" si="1088"/>
        <v>16159</v>
      </c>
      <c r="J1143" s="221">
        <f t="shared" si="1088"/>
        <v>0</v>
      </c>
      <c r="K1143" s="350"/>
      <c r="L1143" s="350"/>
      <c r="M1143" s="350"/>
      <c r="N1143" s="322">
        <f t="shared" ref="N1143:AT1143" si="1100">SUM(N1144:N1146)</f>
        <v>16159</v>
      </c>
      <c r="O1143" s="322">
        <f t="shared" si="1100"/>
        <v>16159</v>
      </c>
      <c r="P1143" s="322">
        <f t="shared" si="1100"/>
        <v>0</v>
      </c>
      <c r="Q1143" s="322">
        <f t="shared" si="1100"/>
        <v>0</v>
      </c>
      <c r="R1143" s="322">
        <f t="shared" si="1100"/>
        <v>0</v>
      </c>
      <c r="S1143" s="322">
        <f t="shared" si="1100"/>
        <v>0</v>
      </c>
      <c r="T1143" s="322">
        <f t="shared" si="1100"/>
        <v>0</v>
      </c>
      <c r="U1143" s="322">
        <f t="shared" si="1100"/>
        <v>0</v>
      </c>
      <c r="V1143" s="322">
        <f t="shared" si="1100"/>
        <v>0</v>
      </c>
      <c r="W1143" s="322">
        <f t="shared" si="1100"/>
        <v>0</v>
      </c>
      <c r="X1143" s="322">
        <f t="shared" si="1100"/>
        <v>0</v>
      </c>
      <c r="Y1143" s="322">
        <f t="shared" si="1100"/>
        <v>0</v>
      </c>
      <c r="Z1143" s="322">
        <f t="shared" si="1100"/>
        <v>0</v>
      </c>
      <c r="AA1143" s="322">
        <f t="shared" si="1100"/>
        <v>0</v>
      </c>
      <c r="AB1143" s="322">
        <f t="shared" si="1100"/>
        <v>0</v>
      </c>
      <c r="AC1143" s="322">
        <f t="shared" si="1100"/>
        <v>8500</v>
      </c>
      <c r="AD1143" s="322">
        <f t="shared" si="1100"/>
        <v>0</v>
      </c>
      <c r="AE1143" s="322">
        <f t="shared" si="1100"/>
        <v>8500</v>
      </c>
      <c r="AF1143" s="322">
        <f t="shared" si="1100"/>
        <v>0</v>
      </c>
      <c r="AG1143" s="322">
        <f t="shared" si="1100"/>
        <v>0</v>
      </c>
      <c r="AH1143" s="322">
        <f t="shared" si="1100"/>
        <v>0</v>
      </c>
      <c r="AI1143" s="322">
        <f t="shared" si="1100"/>
        <v>7659</v>
      </c>
      <c r="AJ1143" s="322">
        <f t="shared" si="1100"/>
        <v>0</v>
      </c>
      <c r="AK1143" s="322">
        <f t="shared" si="1100"/>
        <v>7659</v>
      </c>
      <c r="AL1143" s="322">
        <f t="shared" si="1100"/>
        <v>0</v>
      </c>
      <c r="AM1143" s="322">
        <f t="shared" si="1100"/>
        <v>0</v>
      </c>
      <c r="AN1143" s="322">
        <f t="shared" si="1100"/>
        <v>0</v>
      </c>
      <c r="AO1143" s="322">
        <f t="shared" si="1100"/>
        <v>0</v>
      </c>
      <c r="AP1143" s="322">
        <f t="shared" si="1100"/>
        <v>0</v>
      </c>
      <c r="AQ1143" s="322">
        <f t="shared" si="1100"/>
        <v>0</v>
      </c>
      <c r="AR1143" s="322">
        <f t="shared" si="1100"/>
        <v>0</v>
      </c>
      <c r="AS1143" s="322">
        <f t="shared" si="1100"/>
        <v>0</v>
      </c>
      <c r="AT1143" s="322">
        <f t="shared" si="1100"/>
        <v>0</v>
      </c>
      <c r="AU1143" s="323"/>
      <c r="AV1143" s="131">
        <f t="shared" si="1094"/>
        <v>0</v>
      </c>
      <c r="AW1143" s="323"/>
      <c r="AX1143" s="323"/>
      <c r="AY1143" s="323"/>
      <c r="AZ1143" s="145">
        <f t="shared" si="1090"/>
        <v>0</v>
      </c>
      <c r="BA1143" s="145">
        <f t="shared" si="1057"/>
        <v>0</v>
      </c>
      <c r="BB1143" s="324"/>
      <c r="BC1143" s="324"/>
    </row>
    <row r="1144" spans="1:55" s="325" customFormat="1" ht="31.5">
      <c r="A1144" s="407">
        <v>1</v>
      </c>
      <c r="B1144" s="516" t="s">
        <v>1176</v>
      </c>
      <c r="C1144" s="517"/>
      <c r="D1144" s="155">
        <v>4800</v>
      </c>
      <c r="E1144" s="155">
        <v>4800</v>
      </c>
      <c r="F1144" s="516"/>
      <c r="G1144" s="516"/>
      <c r="H1144" s="155">
        <f t="shared" si="1088"/>
        <v>4800</v>
      </c>
      <c r="I1144" s="180">
        <f t="shared" si="1088"/>
        <v>4800</v>
      </c>
      <c r="J1144" s="221">
        <f t="shared" si="1088"/>
        <v>0</v>
      </c>
      <c r="K1144" s="516"/>
      <c r="L1144" s="516"/>
      <c r="M1144" s="516"/>
      <c r="N1144" s="269">
        <f>O1144+P1144</f>
        <v>4800</v>
      </c>
      <c r="O1144" s="269">
        <v>4800</v>
      </c>
      <c r="P1144" s="269"/>
      <c r="Q1144" s="269"/>
      <c r="R1144" s="269"/>
      <c r="S1144" s="269"/>
      <c r="T1144" s="269"/>
      <c r="U1144" s="269"/>
      <c r="V1144" s="269"/>
      <c r="W1144" s="269"/>
      <c r="X1144" s="269"/>
      <c r="Y1144" s="269"/>
      <c r="Z1144" s="269"/>
      <c r="AA1144" s="269"/>
      <c r="AB1144" s="269"/>
      <c r="AC1144" s="236">
        <v>2500</v>
      </c>
      <c r="AD1144" s="236"/>
      <c r="AE1144" s="236">
        <f>AC1144</f>
        <v>2500</v>
      </c>
      <c r="AF1144" s="269"/>
      <c r="AG1144" s="269"/>
      <c r="AH1144" s="269"/>
      <c r="AI1144" s="358">
        <f>I1144-Q1144-W1144-AC1144</f>
        <v>2300</v>
      </c>
      <c r="AJ1144" s="358"/>
      <c r="AK1144" s="358">
        <f>AI1144</f>
        <v>2300</v>
      </c>
      <c r="AL1144" s="269"/>
      <c r="AM1144" s="269"/>
      <c r="AN1144" s="269"/>
      <c r="AO1144" s="269"/>
      <c r="AP1144" s="269"/>
      <c r="AQ1144" s="269"/>
      <c r="AR1144" s="269"/>
      <c r="AS1144" s="269"/>
      <c r="AT1144" s="269"/>
      <c r="AU1144" s="323"/>
      <c r="AV1144" s="131">
        <f t="shared" si="1094"/>
        <v>0</v>
      </c>
      <c r="AW1144" s="323"/>
      <c r="AX1144" s="323"/>
      <c r="AY1144" s="323"/>
      <c r="AZ1144" s="145">
        <f t="shared" si="1090"/>
        <v>0</v>
      </c>
      <c r="BA1144" s="145">
        <f t="shared" si="1057"/>
        <v>0</v>
      </c>
      <c r="BB1144" s="324"/>
      <c r="BC1144" s="324"/>
    </row>
    <row r="1145" spans="1:55" s="325" customFormat="1" ht="15.75">
      <c r="A1145" s="245">
        <v>2</v>
      </c>
      <c r="B1145" s="246" t="s">
        <v>364</v>
      </c>
      <c r="C1145" s="517"/>
      <c r="D1145" s="155">
        <v>5700</v>
      </c>
      <c r="E1145" s="155">
        <v>5700</v>
      </c>
      <c r="F1145" s="516"/>
      <c r="G1145" s="516"/>
      <c r="H1145" s="155">
        <f t="shared" si="1088"/>
        <v>5700</v>
      </c>
      <c r="I1145" s="180">
        <f t="shared" si="1088"/>
        <v>5700</v>
      </c>
      <c r="J1145" s="221">
        <f t="shared" si="1088"/>
        <v>0</v>
      </c>
      <c r="K1145" s="516"/>
      <c r="L1145" s="516"/>
      <c r="M1145" s="516"/>
      <c r="N1145" s="269">
        <f t="shared" ref="N1145:N1146" si="1101">O1145+P1145</f>
        <v>5700</v>
      </c>
      <c r="O1145" s="269">
        <v>5700</v>
      </c>
      <c r="P1145" s="269"/>
      <c r="Q1145" s="269"/>
      <c r="R1145" s="269"/>
      <c r="S1145" s="269"/>
      <c r="T1145" s="269"/>
      <c r="U1145" s="269"/>
      <c r="V1145" s="269"/>
      <c r="W1145" s="269"/>
      <c r="X1145" s="269"/>
      <c r="Y1145" s="269"/>
      <c r="Z1145" s="269"/>
      <c r="AA1145" s="269"/>
      <c r="AB1145" s="269"/>
      <c r="AC1145" s="236">
        <v>3000</v>
      </c>
      <c r="AD1145" s="236"/>
      <c r="AE1145" s="236">
        <f t="shared" ref="AE1145:AE1146" si="1102">AC1145</f>
        <v>3000</v>
      </c>
      <c r="AF1145" s="269"/>
      <c r="AG1145" s="269"/>
      <c r="AH1145" s="269"/>
      <c r="AI1145" s="358">
        <f>I1145-Q1145-W1145-AC1145</f>
        <v>2700</v>
      </c>
      <c r="AJ1145" s="358"/>
      <c r="AK1145" s="358">
        <f t="shared" ref="AK1145:AK1146" si="1103">AI1145</f>
        <v>2700</v>
      </c>
      <c r="AL1145" s="269"/>
      <c r="AM1145" s="269"/>
      <c r="AN1145" s="269"/>
      <c r="AO1145" s="269"/>
      <c r="AP1145" s="269"/>
      <c r="AQ1145" s="269"/>
      <c r="AR1145" s="269"/>
      <c r="AS1145" s="269"/>
      <c r="AT1145" s="269"/>
      <c r="AU1145" s="323"/>
      <c r="AV1145" s="131">
        <f t="shared" si="1094"/>
        <v>0</v>
      </c>
      <c r="AW1145" s="323"/>
      <c r="AX1145" s="323"/>
      <c r="AY1145" s="323"/>
      <c r="AZ1145" s="145">
        <f t="shared" si="1090"/>
        <v>0</v>
      </c>
      <c r="BA1145" s="145">
        <f t="shared" si="1057"/>
        <v>0</v>
      </c>
      <c r="BB1145" s="324"/>
      <c r="BC1145" s="324"/>
    </row>
    <row r="1146" spans="1:55" s="325" customFormat="1" ht="15.75">
      <c r="A1146" s="245">
        <v>3</v>
      </c>
      <c r="B1146" s="518" t="s">
        <v>1177</v>
      </c>
      <c r="C1146" s="319"/>
      <c r="D1146" s="155">
        <v>5659</v>
      </c>
      <c r="E1146" s="155">
        <v>5659</v>
      </c>
      <c r="F1146" s="318"/>
      <c r="G1146" s="318"/>
      <c r="H1146" s="155">
        <f t="shared" si="1088"/>
        <v>5659</v>
      </c>
      <c r="I1146" s="180">
        <f t="shared" si="1088"/>
        <v>5659</v>
      </c>
      <c r="J1146" s="221">
        <f t="shared" si="1088"/>
        <v>0</v>
      </c>
      <c r="K1146" s="318"/>
      <c r="L1146" s="318"/>
      <c r="M1146" s="318"/>
      <c r="N1146" s="269">
        <f t="shared" si="1101"/>
        <v>5659</v>
      </c>
      <c r="O1146" s="419">
        <f>6000-341</f>
        <v>5659</v>
      </c>
      <c r="P1146" s="269"/>
      <c r="Q1146" s="269"/>
      <c r="R1146" s="269"/>
      <c r="S1146" s="269"/>
      <c r="T1146" s="269"/>
      <c r="U1146" s="269"/>
      <c r="V1146" s="269"/>
      <c r="W1146" s="269"/>
      <c r="X1146" s="269"/>
      <c r="Y1146" s="269"/>
      <c r="Z1146" s="269"/>
      <c r="AA1146" s="269"/>
      <c r="AB1146" s="269"/>
      <c r="AC1146" s="236">
        <v>3000</v>
      </c>
      <c r="AD1146" s="236"/>
      <c r="AE1146" s="236">
        <f t="shared" si="1102"/>
        <v>3000</v>
      </c>
      <c r="AF1146" s="269"/>
      <c r="AG1146" s="269"/>
      <c r="AH1146" s="269"/>
      <c r="AI1146" s="358">
        <f>I1146-Q1146-W1146-AC1146</f>
        <v>2659</v>
      </c>
      <c r="AJ1146" s="358"/>
      <c r="AK1146" s="358">
        <f t="shared" si="1103"/>
        <v>2659</v>
      </c>
      <c r="AL1146" s="269"/>
      <c r="AM1146" s="269"/>
      <c r="AN1146" s="269"/>
      <c r="AO1146" s="269"/>
      <c r="AP1146" s="269"/>
      <c r="AQ1146" s="269"/>
      <c r="AR1146" s="269"/>
      <c r="AS1146" s="269"/>
      <c r="AT1146" s="269"/>
      <c r="AU1146" s="323"/>
      <c r="AV1146" s="131">
        <f t="shared" si="1094"/>
        <v>0</v>
      </c>
      <c r="AW1146" s="323"/>
      <c r="AX1146" s="323"/>
      <c r="AY1146" s="323"/>
      <c r="AZ1146" s="145">
        <f t="shared" si="1090"/>
        <v>0</v>
      </c>
      <c r="BA1146" s="145">
        <f t="shared" si="1057"/>
        <v>0</v>
      </c>
      <c r="BB1146" s="324"/>
      <c r="BC1146" s="324"/>
    </row>
    <row r="1147" spans="1:55" s="343" customFormat="1" ht="15.75">
      <c r="A1147" s="446" t="s">
        <v>615</v>
      </c>
      <c r="B1147" s="421" t="s">
        <v>726</v>
      </c>
      <c r="C1147" s="447"/>
      <c r="D1147" s="519">
        <v>8023</v>
      </c>
      <c r="E1147" s="519">
        <v>8023</v>
      </c>
      <c r="F1147" s="421"/>
      <c r="G1147" s="421"/>
      <c r="H1147" s="171">
        <f t="shared" si="1088"/>
        <v>8023</v>
      </c>
      <c r="I1147" s="179">
        <f t="shared" si="1088"/>
        <v>8023</v>
      </c>
      <c r="J1147" s="221">
        <f t="shared" si="1088"/>
        <v>0</v>
      </c>
      <c r="K1147" s="421"/>
      <c r="L1147" s="421"/>
      <c r="M1147" s="421"/>
      <c r="N1147" s="422">
        <f>O1147+P1147</f>
        <v>8023</v>
      </c>
      <c r="O1147" s="422">
        <v>8023</v>
      </c>
      <c r="P1147" s="322"/>
      <c r="Q1147" s="322"/>
      <c r="R1147" s="322"/>
      <c r="S1147" s="322"/>
      <c r="T1147" s="322"/>
      <c r="U1147" s="322"/>
      <c r="V1147" s="322"/>
      <c r="W1147" s="322">
        <v>3000</v>
      </c>
      <c r="X1147" s="322"/>
      <c r="Y1147" s="322">
        <f>W1147</f>
        <v>3000</v>
      </c>
      <c r="Z1147" s="322"/>
      <c r="AA1147" s="322"/>
      <c r="AB1147" s="322"/>
      <c r="AC1147" s="322">
        <f>O1147-Q1147-W1147</f>
        <v>5023</v>
      </c>
      <c r="AD1147" s="322"/>
      <c r="AE1147" s="322">
        <f>AC1147</f>
        <v>5023</v>
      </c>
      <c r="AF1147" s="322"/>
      <c r="AG1147" s="322"/>
      <c r="AH1147" s="322"/>
      <c r="AI1147" s="322">
        <f>O1147-W1147-AC1147</f>
        <v>0</v>
      </c>
      <c r="AJ1147" s="322"/>
      <c r="AK1147" s="322"/>
      <c r="AL1147" s="322"/>
      <c r="AM1147" s="322"/>
      <c r="AN1147" s="322"/>
      <c r="AO1147" s="322"/>
      <c r="AP1147" s="322"/>
      <c r="AQ1147" s="322"/>
      <c r="AR1147" s="322"/>
      <c r="AS1147" s="322"/>
      <c r="AT1147" s="322"/>
      <c r="AU1147" s="341"/>
      <c r="AV1147" s="131">
        <f t="shared" si="1094"/>
        <v>0</v>
      </c>
      <c r="AW1147" s="341"/>
      <c r="AX1147" s="341"/>
      <c r="AY1147" s="341"/>
      <c r="AZ1147" s="145">
        <f t="shared" si="1090"/>
        <v>0</v>
      </c>
      <c r="BA1147" s="145">
        <f t="shared" si="1057"/>
        <v>0</v>
      </c>
      <c r="BB1147" s="342"/>
      <c r="BC1147" s="342"/>
    </row>
    <row r="1148" spans="1:55" s="257" customFormat="1" ht="31.5">
      <c r="A1148" s="250" t="s">
        <v>22</v>
      </c>
      <c r="B1148" s="251" t="s">
        <v>727</v>
      </c>
      <c r="C1148" s="252"/>
      <c r="D1148" s="253">
        <f t="shared" ref="D1148:E1148" si="1104">D1149+D1150</f>
        <v>65071</v>
      </c>
      <c r="E1148" s="253">
        <f t="shared" si="1104"/>
        <v>58917</v>
      </c>
      <c r="F1148" s="251"/>
      <c r="G1148" s="251"/>
      <c r="H1148" s="252">
        <f t="shared" si="1088"/>
        <v>58917</v>
      </c>
      <c r="I1148" s="254">
        <f t="shared" si="1088"/>
        <v>58917</v>
      </c>
      <c r="J1148" s="252">
        <f t="shared" si="1088"/>
        <v>0</v>
      </c>
      <c r="K1148" s="253">
        <f t="shared" ref="K1148:M1148" si="1105">K1149+K1150</f>
        <v>58917</v>
      </c>
      <c r="L1148" s="253">
        <f t="shared" si="1105"/>
        <v>58917</v>
      </c>
      <c r="M1148" s="253">
        <f t="shared" si="1105"/>
        <v>0</v>
      </c>
      <c r="N1148" s="253">
        <f>N1149+N1150</f>
        <v>0</v>
      </c>
      <c r="O1148" s="253">
        <f t="shared" ref="O1148:AT1148" si="1106">O1149+O1150</f>
        <v>0</v>
      </c>
      <c r="P1148" s="253">
        <f t="shared" si="1106"/>
        <v>0</v>
      </c>
      <c r="Q1148" s="253">
        <f t="shared" si="1106"/>
        <v>42265.899999999994</v>
      </c>
      <c r="R1148" s="253">
        <f t="shared" si="1106"/>
        <v>42265.899999999994</v>
      </c>
      <c r="S1148" s="253">
        <f t="shared" si="1106"/>
        <v>0</v>
      </c>
      <c r="T1148" s="253">
        <f t="shared" si="1106"/>
        <v>0</v>
      </c>
      <c r="U1148" s="253">
        <f t="shared" si="1106"/>
        <v>0</v>
      </c>
      <c r="V1148" s="253">
        <f t="shared" si="1106"/>
        <v>0</v>
      </c>
      <c r="W1148" s="253">
        <f t="shared" si="1106"/>
        <v>16651.100000000002</v>
      </c>
      <c r="X1148" s="253">
        <f t="shared" si="1106"/>
        <v>16651.100000000002</v>
      </c>
      <c r="Y1148" s="253">
        <f t="shared" si="1106"/>
        <v>0</v>
      </c>
      <c r="Z1148" s="253">
        <f t="shared" si="1106"/>
        <v>0</v>
      </c>
      <c r="AA1148" s="253">
        <f t="shared" si="1106"/>
        <v>0</v>
      </c>
      <c r="AB1148" s="253">
        <f t="shared" si="1106"/>
        <v>0</v>
      </c>
      <c r="AC1148" s="253">
        <f t="shared" si="1106"/>
        <v>0</v>
      </c>
      <c r="AD1148" s="253">
        <f t="shared" si="1106"/>
        <v>0</v>
      </c>
      <c r="AE1148" s="253">
        <f t="shared" si="1106"/>
        <v>0</v>
      </c>
      <c r="AF1148" s="253">
        <f t="shared" si="1106"/>
        <v>0</v>
      </c>
      <c r="AG1148" s="253">
        <f t="shared" si="1106"/>
        <v>0</v>
      </c>
      <c r="AH1148" s="253">
        <f t="shared" si="1106"/>
        <v>0</v>
      </c>
      <c r="AI1148" s="253">
        <f t="shared" si="1106"/>
        <v>0</v>
      </c>
      <c r="AJ1148" s="253">
        <f t="shared" si="1106"/>
        <v>0</v>
      </c>
      <c r="AK1148" s="253">
        <f t="shared" si="1106"/>
        <v>0</v>
      </c>
      <c r="AL1148" s="253">
        <f t="shared" si="1106"/>
        <v>0</v>
      </c>
      <c r="AM1148" s="253">
        <f t="shared" si="1106"/>
        <v>0</v>
      </c>
      <c r="AN1148" s="253">
        <f t="shared" si="1106"/>
        <v>0</v>
      </c>
      <c r="AO1148" s="253">
        <f t="shared" si="1106"/>
        <v>0</v>
      </c>
      <c r="AP1148" s="253">
        <f t="shared" si="1106"/>
        <v>0</v>
      </c>
      <c r="AQ1148" s="253">
        <f t="shared" si="1106"/>
        <v>0</v>
      </c>
      <c r="AR1148" s="253">
        <f t="shared" si="1106"/>
        <v>0</v>
      </c>
      <c r="AS1148" s="253">
        <f t="shared" si="1106"/>
        <v>0</v>
      </c>
      <c r="AT1148" s="253">
        <f t="shared" si="1106"/>
        <v>0</v>
      </c>
      <c r="AU1148" s="255"/>
      <c r="AV1148" s="256">
        <f t="shared" si="1094"/>
        <v>0</v>
      </c>
      <c r="AW1148" s="255"/>
      <c r="AX1148" s="255"/>
      <c r="AY1148" s="255"/>
      <c r="AZ1148" s="145">
        <f t="shared" si="1090"/>
        <v>0</v>
      </c>
      <c r="BA1148" s="145">
        <f t="shared" si="1057"/>
        <v>3.637978807091713E-12</v>
      </c>
      <c r="BB1148" s="256"/>
      <c r="BC1148" s="256"/>
    </row>
    <row r="1149" spans="1:55" s="325" customFormat="1" ht="15.75">
      <c r="A1149" s="411" t="s">
        <v>779</v>
      </c>
      <c r="B1149" s="350" t="s">
        <v>780</v>
      </c>
      <c r="C1149" s="351"/>
      <c r="D1149" s="351">
        <v>0</v>
      </c>
      <c r="E1149" s="351">
        <v>0</v>
      </c>
      <c r="F1149" s="350"/>
      <c r="G1149" s="350"/>
      <c r="H1149" s="155">
        <f t="shared" si="1088"/>
        <v>0</v>
      </c>
      <c r="I1149" s="180">
        <f t="shared" si="1088"/>
        <v>0</v>
      </c>
      <c r="J1149" s="221">
        <f t="shared" si="1088"/>
        <v>0</v>
      </c>
      <c r="K1149" s="350"/>
      <c r="L1149" s="350"/>
      <c r="M1149" s="350"/>
      <c r="N1149" s="269"/>
      <c r="O1149" s="269"/>
      <c r="P1149" s="269"/>
      <c r="Q1149" s="269"/>
      <c r="R1149" s="269"/>
      <c r="S1149" s="269"/>
      <c r="T1149" s="269"/>
      <c r="U1149" s="269"/>
      <c r="V1149" s="269"/>
      <c r="W1149" s="269"/>
      <c r="X1149" s="269"/>
      <c r="Y1149" s="269"/>
      <c r="Z1149" s="269"/>
      <c r="AA1149" s="269"/>
      <c r="AB1149" s="269"/>
      <c r="AC1149" s="269">
        <f>O1149-Q1149-W1149</f>
        <v>0</v>
      </c>
      <c r="AD1149" s="269"/>
      <c r="AE1149" s="269"/>
      <c r="AF1149" s="269"/>
      <c r="AG1149" s="269"/>
      <c r="AH1149" s="269"/>
      <c r="AI1149" s="269">
        <f>O1149-W1149-AC1149</f>
        <v>0</v>
      </c>
      <c r="AJ1149" s="269"/>
      <c r="AK1149" s="269"/>
      <c r="AL1149" s="269"/>
      <c r="AM1149" s="269"/>
      <c r="AN1149" s="269"/>
      <c r="AO1149" s="269"/>
      <c r="AP1149" s="269"/>
      <c r="AQ1149" s="269"/>
      <c r="AR1149" s="269"/>
      <c r="AS1149" s="269"/>
      <c r="AT1149" s="269"/>
      <c r="AU1149" s="323"/>
      <c r="AV1149" s="131">
        <f t="shared" si="1094"/>
        <v>0</v>
      </c>
      <c r="AW1149" s="323"/>
      <c r="AX1149" s="323"/>
      <c r="AY1149" s="323"/>
      <c r="AZ1149" s="145">
        <f t="shared" si="1090"/>
        <v>0</v>
      </c>
      <c r="BA1149" s="145">
        <f t="shared" si="1057"/>
        <v>0</v>
      </c>
      <c r="BB1149" s="324"/>
      <c r="BC1149" s="324"/>
    </row>
    <row r="1150" spans="1:55" s="325" customFormat="1" ht="31.5">
      <c r="A1150" s="411" t="s">
        <v>781</v>
      </c>
      <c r="B1150" s="350" t="s">
        <v>782</v>
      </c>
      <c r="C1150" s="351"/>
      <c r="D1150" s="322">
        <f t="shared" ref="D1150:E1150" si="1107">D1151+D1154</f>
        <v>65071</v>
      </c>
      <c r="E1150" s="322">
        <f t="shared" si="1107"/>
        <v>58917</v>
      </c>
      <c r="F1150" s="350"/>
      <c r="G1150" s="350"/>
      <c r="H1150" s="171">
        <f t="shared" si="1088"/>
        <v>58917</v>
      </c>
      <c r="I1150" s="179">
        <f t="shared" si="1088"/>
        <v>58917</v>
      </c>
      <c r="J1150" s="221">
        <f t="shared" si="1088"/>
        <v>0</v>
      </c>
      <c r="K1150" s="322">
        <f t="shared" ref="K1150:M1150" si="1108">K1151+K1154</f>
        <v>58917</v>
      </c>
      <c r="L1150" s="322">
        <f t="shared" si="1108"/>
        <v>58917</v>
      </c>
      <c r="M1150" s="322">
        <f t="shared" si="1108"/>
        <v>0</v>
      </c>
      <c r="N1150" s="322">
        <f>N1151+N1154</f>
        <v>0</v>
      </c>
      <c r="O1150" s="322">
        <f>O1151+O1154</f>
        <v>0</v>
      </c>
      <c r="P1150" s="322">
        <f t="shared" ref="P1150:AT1150" si="1109">P1151+P1154</f>
        <v>0</v>
      </c>
      <c r="Q1150" s="322">
        <f t="shared" si="1109"/>
        <v>42265.899999999994</v>
      </c>
      <c r="R1150" s="322">
        <f t="shared" si="1109"/>
        <v>42265.899999999994</v>
      </c>
      <c r="S1150" s="322">
        <f t="shared" si="1109"/>
        <v>0</v>
      </c>
      <c r="T1150" s="322">
        <f t="shared" si="1109"/>
        <v>0</v>
      </c>
      <c r="U1150" s="322">
        <f t="shared" si="1109"/>
        <v>0</v>
      </c>
      <c r="V1150" s="322">
        <f t="shared" si="1109"/>
        <v>0</v>
      </c>
      <c r="W1150" s="322">
        <f t="shared" si="1109"/>
        <v>16651.100000000002</v>
      </c>
      <c r="X1150" s="322">
        <f t="shared" si="1109"/>
        <v>16651.100000000002</v>
      </c>
      <c r="Y1150" s="322">
        <f t="shared" si="1109"/>
        <v>0</v>
      </c>
      <c r="Z1150" s="322">
        <f t="shared" si="1109"/>
        <v>0</v>
      </c>
      <c r="AA1150" s="322">
        <f t="shared" si="1109"/>
        <v>0</v>
      </c>
      <c r="AB1150" s="322">
        <f t="shared" si="1109"/>
        <v>0</v>
      </c>
      <c r="AC1150" s="322">
        <f t="shared" si="1109"/>
        <v>0</v>
      </c>
      <c r="AD1150" s="322">
        <f t="shared" si="1109"/>
        <v>0</v>
      </c>
      <c r="AE1150" s="322">
        <f t="shared" si="1109"/>
        <v>0</v>
      </c>
      <c r="AF1150" s="322">
        <f t="shared" si="1109"/>
        <v>0</v>
      </c>
      <c r="AG1150" s="322">
        <f t="shared" si="1109"/>
        <v>0</v>
      </c>
      <c r="AH1150" s="322">
        <f t="shared" si="1109"/>
        <v>0</v>
      </c>
      <c r="AI1150" s="322">
        <f t="shared" si="1109"/>
        <v>0</v>
      </c>
      <c r="AJ1150" s="322">
        <f t="shared" si="1109"/>
        <v>0</v>
      </c>
      <c r="AK1150" s="322">
        <f t="shared" si="1109"/>
        <v>0</v>
      </c>
      <c r="AL1150" s="322">
        <f t="shared" si="1109"/>
        <v>0</v>
      </c>
      <c r="AM1150" s="322">
        <f t="shared" si="1109"/>
        <v>0</v>
      </c>
      <c r="AN1150" s="322">
        <f t="shared" si="1109"/>
        <v>0</v>
      </c>
      <c r="AO1150" s="322">
        <f t="shared" si="1109"/>
        <v>0</v>
      </c>
      <c r="AP1150" s="322">
        <f t="shared" si="1109"/>
        <v>0</v>
      </c>
      <c r="AQ1150" s="322">
        <f t="shared" si="1109"/>
        <v>0</v>
      </c>
      <c r="AR1150" s="322">
        <f t="shared" si="1109"/>
        <v>0</v>
      </c>
      <c r="AS1150" s="322">
        <f t="shared" si="1109"/>
        <v>0</v>
      </c>
      <c r="AT1150" s="322">
        <f t="shared" si="1109"/>
        <v>0</v>
      </c>
      <c r="AU1150" s="322">
        <f>SUM(AU1153:AU1155)</f>
        <v>0</v>
      </c>
      <c r="AV1150" s="131">
        <f t="shared" si="1094"/>
        <v>0</v>
      </c>
      <c r="AW1150" s="322">
        <f>SUM(AW1153:AW1155)</f>
        <v>0</v>
      </c>
      <c r="AX1150" s="323">
        <f>O1137-AX1153</f>
        <v>260</v>
      </c>
      <c r="AY1150" s="323"/>
      <c r="AZ1150" s="145">
        <f t="shared" si="1090"/>
        <v>0</v>
      </c>
      <c r="BA1150" s="145">
        <f t="shared" si="1057"/>
        <v>3.637978807091713E-12</v>
      </c>
      <c r="BB1150" s="324"/>
      <c r="BC1150" s="324"/>
    </row>
    <row r="1151" spans="1:55" s="325" customFormat="1" ht="31.5">
      <c r="A1151" s="170" t="s">
        <v>731</v>
      </c>
      <c r="B1151" s="158" t="s">
        <v>992</v>
      </c>
      <c r="C1151" s="351"/>
      <c r="D1151" s="322">
        <f t="shared" ref="D1151:E1152" si="1110">D1152</f>
        <v>30000</v>
      </c>
      <c r="E1151" s="322">
        <f t="shared" si="1110"/>
        <v>23846</v>
      </c>
      <c r="F1151" s="350"/>
      <c r="G1151" s="350"/>
      <c r="H1151" s="171">
        <f t="shared" si="1088"/>
        <v>23846</v>
      </c>
      <c r="I1151" s="179">
        <f t="shared" si="1088"/>
        <v>23846</v>
      </c>
      <c r="J1151" s="221">
        <f t="shared" si="1088"/>
        <v>0</v>
      </c>
      <c r="K1151" s="322">
        <f t="shared" ref="K1151:M1152" si="1111">K1152</f>
        <v>23846</v>
      </c>
      <c r="L1151" s="322">
        <f t="shared" si="1111"/>
        <v>23846</v>
      </c>
      <c r="M1151" s="322">
        <f>M1152</f>
        <v>0</v>
      </c>
      <c r="N1151" s="322">
        <f>N1152</f>
        <v>0</v>
      </c>
      <c r="O1151" s="322">
        <f>O1152</f>
        <v>0</v>
      </c>
      <c r="P1151" s="322">
        <f t="shared" ref="P1151:AT1151" si="1112">P1152</f>
        <v>0</v>
      </c>
      <c r="Q1151" s="322">
        <f t="shared" si="1112"/>
        <v>16692.2</v>
      </c>
      <c r="R1151" s="322">
        <f t="shared" si="1112"/>
        <v>16692.2</v>
      </c>
      <c r="S1151" s="322">
        <f t="shared" si="1112"/>
        <v>0</v>
      </c>
      <c r="T1151" s="322">
        <f t="shared" si="1112"/>
        <v>0</v>
      </c>
      <c r="U1151" s="322">
        <f t="shared" si="1112"/>
        <v>0</v>
      </c>
      <c r="V1151" s="322">
        <f t="shared" si="1112"/>
        <v>0</v>
      </c>
      <c r="W1151" s="322">
        <f t="shared" si="1112"/>
        <v>7153.7999999999993</v>
      </c>
      <c r="X1151" s="322">
        <f t="shared" si="1112"/>
        <v>7153.7999999999993</v>
      </c>
      <c r="Y1151" s="322">
        <f t="shared" si="1112"/>
        <v>0</v>
      </c>
      <c r="Z1151" s="322">
        <f t="shared" si="1112"/>
        <v>0</v>
      </c>
      <c r="AA1151" s="322">
        <f t="shared" si="1112"/>
        <v>0</v>
      </c>
      <c r="AB1151" s="322">
        <f t="shared" si="1112"/>
        <v>0</v>
      </c>
      <c r="AC1151" s="322">
        <f t="shared" si="1112"/>
        <v>0</v>
      </c>
      <c r="AD1151" s="322">
        <f t="shared" si="1112"/>
        <v>0</v>
      </c>
      <c r="AE1151" s="322">
        <f t="shared" si="1112"/>
        <v>0</v>
      </c>
      <c r="AF1151" s="322">
        <f t="shared" si="1112"/>
        <v>0</v>
      </c>
      <c r="AG1151" s="322">
        <f t="shared" si="1112"/>
        <v>0</v>
      </c>
      <c r="AH1151" s="322">
        <f t="shared" si="1112"/>
        <v>0</v>
      </c>
      <c r="AI1151" s="322">
        <f t="shared" si="1112"/>
        <v>0</v>
      </c>
      <c r="AJ1151" s="322">
        <f t="shared" si="1112"/>
        <v>0</v>
      </c>
      <c r="AK1151" s="322">
        <f t="shared" si="1112"/>
        <v>0</v>
      </c>
      <c r="AL1151" s="322">
        <f t="shared" si="1112"/>
        <v>0</v>
      </c>
      <c r="AM1151" s="322">
        <f t="shared" si="1112"/>
        <v>0</v>
      </c>
      <c r="AN1151" s="322">
        <f t="shared" si="1112"/>
        <v>0</v>
      </c>
      <c r="AO1151" s="322">
        <f t="shared" si="1112"/>
        <v>0</v>
      </c>
      <c r="AP1151" s="322">
        <f t="shared" si="1112"/>
        <v>0</v>
      </c>
      <c r="AQ1151" s="322">
        <f t="shared" si="1112"/>
        <v>0</v>
      </c>
      <c r="AR1151" s="322">
        <f t="shared" si="1112"/>
        <v>0</v>
      </c>
      <c r="AS1151" s="322">
        <f t="shared" si="1112"/>
        <v>0</v>
      </c>
      <c r="AT1151" s="322">
        <f t="shared" si="1112"/>
        <v>0</v>
      </c>
      <c r="AU1151" s="322"/>
      <c r="AV1151" s="131">
        <f t="shared" si="1094"/>
        <v>0</v>
      </c>
      <c r="AW1151" s="322"/>
      <c r="AX1151" s="323"/>
      <c r="AY1151" s="323"/>
      <c r="AZ1151" s="145">
        <f t="shared" si="1090"/>
        <v>0</v>
      </c>
      <c r="BA1151" s="145">
        <f t="shared" si="1057"/>
        <v>0</v>
      </c>
      <c r="BB1151" s="324"/>
      <c r="BC1151" s="324"/>
    </row>
    <row r="1152" spans="1:55" s="325" customFormat="1" ht="15.75">
      <c r="A1152" s="170" t="s">
        <v>674</v>
      </c>
      <c r="B1152" s="158" t="s">
        <v>662</v>
      </c>
      <c r="C1152" s="351"/>
      <c r="D1152" s="322">
        <f t="shared" si="1110"/>
        <v>30000</v>
      </c>
      <c r="E1152" s="322">
        <f t="shared" si="1110"/>
        <v>23846</v>
      </c>
      <c r="F1152" s="350"/>
      <c r="G1152" s="350"/>
      <c r="H1152" s="171">
        <f t="shared" si="1088"/>
        <v>23846</v>
      </c>
      <c r="I1152" s="179">
        <f t="shared" si="1088"/>
        <v>23846</v>
      </c>
      <c r="J1152" s="221">
        <f t="shared" si="1088"/>
        <v>0</v>
      </c>
      <c r="K1152" s="322">
        <f t="shared" si="1111"/>
        <v>23846</v>
      </c>
      <c r="L1152" s="322">
        <f t="shared" si="1111"/>
        <v>23846</v>
      </c>
      <c r="M1152" s="322">
        <f t="shared" si="1111"/>
        <v>0</v>
      </c>
      <c r="N1152" s="322">
        <f>N1153</f>
        <v>0</v>
      </c>
      <c r="O1152" s="322">
        <f t="shared" ref="O1152:AT1152" si="1113">O1153</f>
        <v>0</v>
      </c>
      <c r="P1152" s="322">
        <f t="shared" si="1113"/>
        <v>0</v>
      </c>
      <c r="Q1152" s="322">
        <f t="shared" si="1113"/>
        <v>16692.2</v>
      </c>
      <c r="R1152" s="322">
        <f t="shared" si="1113"/>
        <v>16692.2</v>
      </c>
      <c r="S1152" s="322">
        <f t="shared" si="1113"/>
        <v>0</v>
      </c>
      <c r="T1152" s="322">
        <f t="shared" si="1113"/>
        <v>0</v>
      </c>
      <c r="U1152" s="322">
        <f t="shared" si="1113"/>
        <v>0</v>
      </c>
      <c r="V1152" s="322">
        <f t="shared" si="1113"/>
        <v>0</v>
      </c>
      <c r="W1152" s="322">
        <f t="shared" si="1113"/>
        <v>7153.7999999999993</v>
      </c>
      <c r="X1152" s="322">
        <f t="shared" si="1113"/>
        <v>7153.7999999999993</v>
      </c>
      <c r="Y1152" s="322">
        <f t="shared" si="1113"/>
        <v>0</v>
      </c>
      <c r="Z1152" s="322">
        <f t="shared" si="1113"/>
        <v>0</v>
      </c>
      <c r="AA1152" s="322">
        <f t="shared" si="1113"/>
        <v>0</v>
      </c>
      <c r="AB1152" s="322">
        <f t="shared" si="1113"/>
        <v>0</v>
      </c>
      <c r="AC1152" s="322">
        <f t="shared" si="1113"/>
        <v>0</v>
      </c>
      <c r="AD1152" s="322">
        <f t="shared" si="1113"/>
        <v>0</v>
      </c>
      <c r="AE1152" s="322">
        <f t="shared" si="1113"/>
        <v>0</v>
      </c>
      <c r="AF1152" s="322">
        <f t="shared" si="1113"/>
        <v>0</v>
      </c>
      <c r="AG1152" s="322">
        <f t="shared" si="1113"/>
        <v>0</v>
      </c>
      <c r="AH1152" s="322">
        <f t="shared" si="1113"/>
        <v>0</v>
      </c>
      <c r="AI1152" s="322">
        <f t="shared" si="1113"/>
        <v>0</v>
      </c>
      <c r="AJ1152" s="322">
        <f t="shared" si="1113"/>
        <v>0</v>
      </c>
      <c r="AK1152" s="322">
        <f t="shared" si="1113"/>
        <v>0</v>
      </c>
      <c r="AL1152" s="322">
        <f t="shared" si="1113"/>
        <v>0</v>
      </c>
      <c r="AM1152" s="322">
        <f t="shared" si="1113"/>
        <v>0</v>
      </c>
      <c r="AN1152" s="322">
        <f t="shared" si="1113"/>
        <v>0</v>
      </c>
      <c r="AO1152" s="322">
        <f t="shared" si="1113"/>
        <v>0</v>
      </c>
      <c r="AP1152" s="322">
        <f t="shared" si="1113"/>
        <v>0</v>
      </c>
      <c r="AQ1152" s="322">
        <f t="shared" si="1113"/>
        <v>0</v>
      </c>
      <c r="AR1152" s="322">
        <f t="shared" si="1113"/>
        <v>0</v>
      </c>
      <c r="AS1152" s="322">
        <f t="shared" si="1113"/>
        <v>0</v>
      </c>
      <c r="AT1152" s="322">
        <f t="shared" si="1113"/>
        <v>0</v>
      </c>
      <c r="AU1152" s="322"/>
      <c r="AV1152" s="131">
        <f t="shared" si="1094"/>
        <v>0</v>
      </c>
      <c r="AW1152" s="322"/>
      <c r="AX1152" s="323"/>
      <c r="AY1152" s="323"/>
      <c r="AZ1152" s="145">
        <f t="shared" si="1090"/>
        <v>0</v>
      </c>
      <c r="BA1152" s="145">
        <f t="shared" si="1057"/>
        <v>0</v>
      </c>
      <c r="BB1152" s="324"/>
      <c r="BC1152" s="324"/>
    </row>
    <row r="1153" spans="1:57" s="354" customFormat="1" ht="31.5">
      <c r="A1153" s="494" t="s">
        <v>20</v>
      </c>
      <c r="B1153" s="520" t="s">
        <v>1178</v>
      </c>
      <c r="C1153" s="520" t="s">
        <v>1179</v>
      </c>
      <c r="D1153" s="521">
        <v>30000</v>
      </c>
      <c r="E1153" s="521">
        <v>23846</v>
      </c>
      <c r="F1153" s="520"/>
      <c r="G1153" s="520"/>
      <c r="H1153" s="217">
        <f t="shared" si="1088"/>
        <v>23846</v>
      </c>
      <c r="I1153" s="276">
        <f t="shared" si="1088"/>
        <v>23846</v>
      </c>
      <c r="J1153" s="275">
        <f t="shared" si="1088"/>
        <v>0</v>
      </c>
      <c r="K1153" s="522">
        <f>L1153+M1153</f>
        <v>23846</v>
      </c>
      <c r="L1153" s="374">
        <v>23846</v>
      </c>
      <c r="M1153" s="520"/>
      <c r="N1153" s="522"/>
      <c r="O1153" s="374"/>
      <c r="P1153" s="522"/>
      <c r="Q1153" s="522">
        <f>70%*I1153</f>
        <v>16692.2</v>
      </c>
      <c r="R1153" s="522">
        <f>Q1153</f>
        <v>16692.2</v>
      </c>
      <c r="S1153" s="522"/>
      <c r="T1153" s="522"/>
      <c r="U1153" s="522"/>
      <c r="V1153" s="522"/>
      <c r="W1153" s="522">
        <f>I1153-Q1153</f>
        <v>7153.7999999999993</v>
      </c>
      <c r="X1153" s="522">
        <f>W1153</f>
        <v>7153.7999999999993</v>
      </c>
      <c r="Y1153" s="522"/>
      <c r="Z1153" s="522"/>
      <c r="AA1153" s="522"/>
      <c r="AB1153" s="522"/>
      <c r="AC1153" s="230">
        <f>I1153-Q1153-W1153</f>
        <v>0</v>
      </c>
      <c r="AD1153" s="230"/>
      <c r="AE1153" s="230"/>
      <c r="AF1153" s="522"/>
      <c r="AG1153" s="522"/>
      <c r="AH1153" s="522"/>
      <c r="AI1153" s="375">
        <f>I1153-Q1153-W1153-AC1153</f>
        <v>0</v>
      </c>
      <c r="AJ1153" s="375"/>
      <c r="AK1153" s="375"/>
      <c r="AL1153" s="522"/>
      <c r="AM1153" s="522"/>
      <c r="AN1153" s="522"/>
      <c r="AO1153" s="522"/>
      <c r="AP1153" s="522"/>
      <c r="AQ1153" s="522"/>
      <c r="AR1153" s="522"/>
      <c r="AS1153" s="522"/>
      <c r="AT1153" s="522"/>
      <c r="AU1153" s="523"/>
      <c r="AV1153" s="218">
        <f t="shared" si="1094"/>
        <v>0</v>
      </c>
      <c r="AW1153" s="501"/>
      <c r="AX1153" s="501">
        <f>22899</f>
        <v>22899</v>
      </c>
      <c r="AY1153" s="477"/>
      <c r="AZ1153" s="220">
        <f t="shared" si="1090"/>
        <v>0</v>
      </c>
      <c r="BA1153" s="220">
        <f t="shared" si="1057"/>
        <v>0</v>
      </c>
    </row>
    <row r="1154" spans="1:57" s="343" customFormat="1" ht="15.75">
      <c r="A1154" s="411" t="s">
        <v>774</v>
      </c>
      <c r="B1154" s="350" t="s">
        <v>616</v>
      </c>
      <c r="C1154" s="351"/>
      <c r="D1154" s="322">
        <f>SUM(D1155:D1155)</f>
        <v>35071</v>
      </c>
      <c r="E1154" s="322">
        <f>SUM(E1155:E1155)</f>
        <v>35071</v>
      </c>
      <c r="F1154" s="350"/>
      <c r="G1154" s="350"/>
      <c r="H1154" s="171">
        <f>K1154+N1154</f>
        <v>35071</v>
      </c>
      <c r="I1154" s="179">
        <f t="shared" si="1088"/>
        <v>35071</v>
      </c>
      <c r="J1154" s="221">
        <f t="shared" si="1088"/>
        <v>0</v>
      </c>
      <c r="K1154" s="322">
        <f t="shared" ref="K1154:AT1154" si="1114">SUM(K1155:K1155)</f>
        <v>35071</v>
      </c>
      <c r="L1154" s="322">
        <f t="shared" si="1114"/>
        <v>35071</v>
      </c>
      <c r="M1154" s="322">
        <f t="shared" si="1114"/>
        <v>0</v>
      </c>
      <c r="N1154" s="322">
        <f t="shared" si="1114"/>
        <v>0</v>
      </c>
      <c r="O1154" s="322">
        <f t="shared" si="1114"/>
        <v>0</v>
      </c>
      <c r="P1154" s="322">
        <f t="shared" si="1114"/>
        <v>0</v>
      </c>
      <c r="Q1154" s="322">
        <f t="shared" si="1114"/>
        <v>25573.699999999997</v>
      </c>
      <c r="R1154" s="322">
        <f t="shared" si="1114"/>
        <v>25573.699999999997</v>
      </c>
      <c r="S1154" s="322">
        <f t="shared" si="1114"/>
        <v>0</v>
      </c>
      <c r="T1154" s="322">
        <f t="shared" si="1114"/>
        <v>0</v>
      </c>
      <c r="U1154" s="322">
        <f t="shared" si="1114"/>
        <v>0</v>
      </c>
      <c r="V1154" s="322">
        <f t="shared" si="1114"/>
        <v>0</v>
      </c>
      <c r="W1154" s="322">
        <f t="shared" si="1114"/>
        <v>9497.3000000000029</v>
      </c>
      <c r="X1154" s="322">
        <f t="shared" si="1114"/>
        <v>9497.3000000000029</v>
      </c>
      <c r="Y1154" s="322">
        <f t="shared" si="1114"/>
        <v>0</v>
      </c>
      <c r="Z1154" s="322">
        <f t="shared" si="1114"/>
        <v>0</v>
      </c>
      <c r="AA1154" s="322">
        <f t="shared" si="1114"/>
        <v>0</v>
      </c>
      <c r="AB1154" s="322">
        <f t="shared" si="1114"/>
        <v>0</v>
      </c>
      <c r="AC1154" s="322">
        <f t="shared" si="1114"/>
        <v>0</v>
      </c>
      <c r="AD1154" s="322">
        <f t="shared" si="1114"/>
        <v>0</v>
      </c>
      <c r="AE1154" s="322">
        <f t="shared" si="1114"/>
        <v>0</v>
      </c>
      <c r="AF1154" s="322">
        <f t="shared" si="1114"/>
        <v>0</v>
      </c>
      <c r="AG1154" s="322">
        <f t="shared" si="1114"/>
        <v>0</v>
      </c>
      <c r="AH1154" s="322">
        <f t="shared" si="1114"/>
        <v>0</v>
      </c>
      <c r="AI1154" s="322">
        <f t="shared" si="1114"/>
        <v>0</v>
      </c>
      <c r="AJ1154" s="322">
        <f t="shared" si="1114"/>
        <v>0</v>
      </c>
      <c r="AK1154" s="322">
        <f t="shared" si="1114"/>
        <v>0</v>
      </c>
      <c r="AL1154" s="322">
        <f t="shared" si="1114"/>
        <v>0</v>
      </c>
      <c r="AM1154" s="322">
        <f t="shared" si="1114"/>
        <v>0</v>
      </c>
      <c r="AN1154" s="322">
        <f t="shared" si="1114"/>
        <v>0</v>
      </c>
      <c r="AO1154" s="322">
        <f t="shared" si="1114"/>
        <v>0</v>
      </c>
      <c r="AP1154" s="322">
        <f t="shared" si="1114"/>
        <v>0</v>
      </c>
      <c r="AQ1154" s="322">
        <f t="shared" si="1114"/>
        <v>0</v>
      </c>
      <c r="AR1154" s="322">
        <f t="shared" si="1114"/>
        <v>0</v>
      </c>
      <c r="AS1154" s="322">
        <f t="shared" si="1114"/>
        <v>0</v>
      </c>
      <c r="AT1154" s="322">
        <f t="shared" si="1114"/>
        <v>0</v>
      </c>
      <c r="AU1154" s="524"/>
      <c r="AV1154" s="131">
        <f t="shared" si="1094"/>
        <v>0</v>
      </c>
      <c r="AW1154" s="525"/>
      <c r="AX1154" s="525"/>
      <c r="AY1154" s="341"/>
      <c r="AZ1154" s="145">
        <f t="shared" si="1090"/>
        <v>0</v>
      </c>
      <c r="BA1154" s="145">
        <f t="shared" si="1057"/>
        <v>0</v>
      </c>
      <c r="BB1154" s="342"/>
      <c r="BC1154" s="342"/>
    </row>
    <row r="1155" spans="1:57" s="354" customFormat="1" ht="31.5">
      <c r="A1155" s="494" t="s">
        <v>50</v>
      </c>
      <c r="B1155" s="495" t="s">
        <v>1180</v>
      </c>
      <c r="C1155" s="526"/>
      <c r="D1155" s="217">
        <v>35071</v>
      </c>
      <c r="E1155" s="217">
        <v>35071</v>
      </c>
      <c r="F1155" s="495"/>
      <c r="G1155" s="495"/>
      <c r="H1155" s="217">
        <f t="shared" si="1088"/>
        <v>35071</v>
      </c>
      <c r="I1155" s="276">
        <f t="shared" si="1088"/>
        <v>35071</v>
      </c>
      <c r="J1155" s="275">
        <f t="shared" si="1088"/>
        <v>0</v>
      </c>
      <c r="K1155" s="522">
        <f t="shared" ref="K1155" si="1115">L1155+M1155</f>
        <v>35071</v>
      </c>
      <c r="L1155" s="396">
        <v>35071</v>
      </c>
      <c r="M1155" s="495"/>
      <c r="N1155" s="474"/>
      <c r="O1155" s="396"/>
      <c r="P1155" s="522"/>
      <c r="Q1155" s="522">
        <f>70%*I1155+1024</f>
        <v>25573.699999999997</v>
      </c>
      <c r="R1155" s="522">
        <f>Q1155</f>
        <v>25573.699999999997</v>
      </c>
      <c r="S1155" s="522"/>
      <c r="T1155" s="522"/>
      <c r="U1155" s="522"/>
      <c r="V1155" s="522"/>
      <c r="W1155" s="522">
        <f>I1155-Q1155</f>
        <v>9497.3000000000029</v>
      </c>
      <c r="X1155" s="522">
        <f>W1155</f>
        <v>9497.3000000000029</v>
      </c>
      <c r="Y1155" s="522"/>
      <c r="Z1155" s="522"/>
      <c r="AA1155" s="522"/>
      <c r="AB1155" s="522"/>
      <c r="AC1155" s="230">
        <f>I1155-Q1155-W1155</f>
        <v>0</v>
      </c>
      <c r="AD1155" s="230"/>
      <c r="AE1155" s="230"/>
      <c r="AF1155" s="522"/>
      <c r="AG1155" s="522"/>
      <c r="AH1155" s="522"/>
      <c r="AI1155" s="375">
        <f>I1155-Q1155-W1155-AC1155</f>
        <v>0</v>
      </c>
      <c r="AJ1155" s="375"/>
      <c r="AK1155" s="375"/>
      <c r="AL1155" s="522"/>
      <c r="AM1155" s="522"/>
      <c r="AN1155" s="522"/>
      <c r="AO1155" s="522"/>
      <c r="AP1155" s="522"/>
      <c r="AQ1155" s="522"/>
      <c r="AR1155" s="522"/>
      <c r="AS1155" s="522"/>
      <c r="AT1155" s="522"/>
      <c r="AU1155" s="477"/>
      <c r="AV1155" s="218">
        <f>Q1156+W1156+AC1156+AI1156</f>
        <v>173535.53</v>
      </c>
      <c r="AW1155" s="501"/>
      <c r="AX1155" s="501"/>
      <c r="AY1155" s="477"/>
      <c r="AZ1155" s="220">
        <f t="shared" si="1090"/>
        <v>0</v>
      </c>
      <c r="BA1155" s="220">
        <f t="shared" si="1057"/>
        <v>0</v>
      </c>
    </row>
    <row r="1156" spans="1:57" s="257" customFormat="1" ht="63">
      <c r="A1156" s="250" t="s">
        <v>39</v>
      </c>
      <c r="B1156" s="251" t="s">
        <v>679</v>
      </c>
      <c r="C1156" s="252"/>
      <c r="D1156" s="253">
        <f>D1157+D1204+D1210+D1211</f>
        <v>209633</v>
      </c>
      <c r="E1156" s="253">
        <f>E1157+E1204+E1210+E1211</f>
        <v>208453</v>
      </c>
      <c r="F1156" s="253">
        <f>F1157+F1204+F1210+F1211</f>
        <v>0</v>
      </c>
      <c r="G1156" s="253">
        <f>G1157+G1204+G1210+G1211</f>
        <v>0</v>
      </c>
      <c r="H1156" s="252">
        <f t="shared" si="1088"/>
        <v>173535.72</v>
      </c>
      <c r="I1156" s="254">
        <f>L1156+O1156</f>
        <v>173535.72</v>
      </c>
      <c r="J1156" s="252">
        <f t="shared" si="1088"/>
        <v>0</v>
      </c>
      <c r="K1156" s="253">
        <f t="shared" ref="K1156:AT1156" si="1116">K1157+K1204+K1210+K1211</f>
        <v>68420</v>
      </c>
      <c r="L1156" s="253">
        <f t="shared" si="1116"/>
        <v>68420</v>
      </c>
      <c r="M1156" s="253">
        <f t="shared" si="1116"/>
        <v>0</v>
      </c>
      <c r="N1156" s="253">
        <f t="shared" si="1116"/>
        <v>105115.72</v>
      </c>
      <c r="O1156" s="253">
        <f t="shared" si="1116"/>
        <v>105115.72</v>
      </c>
      <c r="P1156" s="253">
        <f t="shared" si="1116"/>
        <v>0</v>
      </c>
      <c r="Q1156" s="253">
        <f t="shared" si="1116"/>
        <v>35369.53</v>
      </c>
      <c r="R1156" s="253">
        <f t="shared" si="1116"/>
        <v>32660</v>
      </c>
      <c r="S1156" s="253">
        <f t="shared" si="1116"/>
        <v>2709.5299999999997</v>
      </c>
      <c r="T1156" s="253">
        <f t="shared" si="1116"/>
        <v>0</v>
      </c>
      <c r="U1156" s="253">
        <f t="shared" si="1116"/>
        <v>0</v>
      </c>
      <c r="V1156" s="253">
        <f t="shared" si="1116"/>
        <v>0</v>
      </c>
      <c r="W1156" s="253">
        <f t="shared" si="1116"/>
        <v>44160</v>
      </c>
      <c r="X1156" s="253">
        <f t="shared" si="1116"/>
        <v>25260</v>
      </c>
      <c r="Y1156" s="253">
        <f t="shared" si="1116"/>
        <v>18900</v>
      </c>
      <c r="Z1156" s="253">
        <f t="shared" si="1116"/>
        <v>0</v>
      </c>
      <c r="AA1156" s="253">
        <f t="shared" si="1116"/>
        <v>0</v>
      </c>
      <c r="AB1156" s="253">
        <f t="shared" si="1116"/>
        <v>0</v>
      </c>
      <c r="AC1156" s="253">
        <f t="shared" si="1116"/>
        <v>52900</v>
      </c>
      <c r="AD1156" s="253">
        <f t="shared" si="1116"/>
        <v>5500</v>
      </c>
      <c r="AE1156" s="253">
        <f t="shared" si="1116"/>
        <v>47400</v>
      </c>
      <c r="AF1156" s="253">
        <f t="shared" si="1116"/>
        <v>0</v>
      </c>
      <c r="AG1156" s="253">
        <f t="shared" si="1116"/>
        <v>0</v>
      </c>
      <c r="AH1156" s="253">
        <f t="shared" si="1116"/>
        <v>0</v>
      </c>
      <c r="AI1156" s="253">
        <f t="shared" si="1116"/>
        <v>41106</v>
      </c>
      <c r="AJ1156" s="253">
        <f t="shared" si="1116"/>
        <v>5000</v>
      </c>
      <c r="AK1156" s="253">
        <f t="shared" si="1116"/>
        <v>36106</v>
      </c>
      <c r="AL1156" s="253">
        <f t="shared" si="1116"/>
        <v>0</v>
      </c>
      <c r="AM1156" s="253">
        <f t="shared" si="1116"/>
        <v>0</v>
      </c>
      <c r="AN1156" s="253">
        <f t="shared" si="1116"/>
        <v>0</v>
      </c>
      <c r="AO1156" s="253" t="e">
        <f t="shared" si="1116"/>
        <v>#REF!</v>
      </c>
      <c r="AP1156" s="253" t="e">
        <f t="shared" si="1116"/>
        <v>#REF!</v>
      </c>
      <c r="AQ1156" s="253" t="e">
        <f t="shared" si="1116"/>
        <v>#REF!</v>
      </c>
      <c r="AR1156" s="253" t="e">
        <f t="shared" si="1116"/>
        <v>#REF!</v>
      </c>
      <c r="AS1156" s="253" t="e">
        <f t="shared" si="1116"/>
        <v>#REF!</v>
      </c>
      <c r="AT1156" s="253" t="e">
        <f t="shared" si="1116"/>
        <v>#REF!</v>
      </c>
      <c r="AU1156" s="255"/>
      <c r="AV1156" s="256">
        <f>I1156-Q1156-W1156-AC1156-AI1156</f>
        <v>0.19000000000232831</v>
      </c>
      <c r="AW1156" s="255">
        <v>174755</v>
      </c>
      <c r="AX1156" s="255"/>
      <c r="AY1156" s="255"/>
      <c r="AZ1156" s="145">
        <f t="shared" si="1090"/>
        <v>0</v>
      </c>
      <c r="BA1156" s="145">
        <f t="shared" si="1057"/>
        <v>0</v>
      </c>
      <c r="BB1156" s="256"/>
      <c r="BC1156" s="256">
        <v>173622.42</v>
      </c>
      <c r="BE1156" s="257">
        <f>BA1156-BC1156</f>
        <v>-173622.42</v>
      </c>
    </row>
    <row r="1157" spans="1:57" s="343" customFormat="1" ht="15.75">
      <c r="A1157" s="411" t="s">
        <v>728</v>
      </c>
      <c r="B1157" s="350" t="s">
        <v>729</v>
      </c>
      <c r="C1157" s="351"/>
      <c r="D1157" s="322">
        <f>D1158+D1198</f>
        <v>193713</v>
      </c>
      <c r="E1157" s="322">
        <f>E1158+E1198</f>
        <v>192533</v>
      </c>
      <c r="F1157" s="350"/>
      <c r="G1157" s="350"/>
      <c r="H1157" s="171">
        <f t="shared" si="1088"/>
        <v>157615.72</v>
      </c>
      <c r="I1157" s="179">
        <f>L1157+O1157</f>
        <v>157615.72</v>
      </c>
      <c r="J1157" s="221">
        <f t="shared" si="1088"/>
        <v>0</v>
      </c>
      <c r="K1157" s="322">
        <f t="shared" ref="K1157:AT1157" si="1117">K1158+K1198</f>
        <v>52500</v>
      </c>
      <c r="L1157" s="322">
        <f t="shared" si="1117"/>
        <v>52500</v>
      </c>
      <c r="M1157" s="322">
        <f t="shared" si="1117"/>
        <v>0</v>
      </c>
      <c r="N1157" s="322">
        <f t="shared" si="1117"/>
        <v>105115.72</v>
      </c>
      <c r="O1157" s="322">
        <f t="shared" si="1117"/>
        <v>105115.72</v>
      </c>
      <c r="P1157" s="322">
        <f t="shared" si="1117"/>
        <v>0</v>
      </c>
      <c r="Q1157" s="322">
        <f t="shared" si="1117"/>
        <v>24225.530000000002</v>
      </c>
      <c r="R1157" s="322">
        <f t="shared" si="1117"/>
        <v>21516</v>
      </c>
      <c r="S1157" s="322">
        <f t="shared" si="1117"/>
        <v>2709.5299999999997</v>
      </c>
      <c r="T1157" s="322">
        <f t="shared" si="1117"/>
        <v>0</v>
      </c>
      <c r="U1157" s="322">
        <f t="shared" si="1117"/>
        <v>0</v>
      </c>
      <c r="V1157" s="322">
        <f t="shared" si="1117"/>
        <v>0</v>
      </c>
      <c r="W1157" s="322">
        <f t="shared" si="1117"/>
        <v>39384</v>
      </c>
      <c r="X1157" s="322">
        <f t="shared" si="1117"/>
        <v>20484</v>
      </c>
      <c r="Y1157" s="322">
        <f t="shared" si="1117"/>
        <v>18900</v>
      </c>
      <c r="Z1157" s="322">
        <f t="shared" si="1117"/>
        <v>0</v>
      </c>
      <c r="AA1157" s="322">
        <f t="shared" si="1117"/>
        <v>0</v>
      </c>
      <c r="AB1157" s="322">
        <f t="shared" si="1117"/>
        <v>0</v>
      </c>
      <c r="AC1157" s="322">
        <f t="shared" si="1117"/>
        <v>52900</v>
      </c>
      <c r="AD1157" s="322">
        <f t="shared" si="1117"/>
        <v>5500</v>
      </c>
      <c r="AE1157" s="322">
        <f t="shared" si="1117"/>
        <v>47400</v>
      </c>
      <c r="AF1157" s="322">
        <f t="shared" si="1117"/>
        <v>0</v>
      </c>
      <c r="AG1157" s="322">
        <f t="shared" si="1117"/>
        <v>0</v>
      </c>
      <c r="AH1157" s="322">
        <f t="shared" si="1117"/>
        <v>0</v>
      </c>
      <c r="AI1157" s="322">
        <f t="shared" si="1117"/>
        <v>41106</v>
      </c>
      <c r="AJ1157" s="322">
        <f t="shared" si="1117"/>
        <v>5000</v>
      </c>
      <c r="AK1157" s="322">
        <f t="shared" si="1117"/>
        <v>36106</v>
      </c>
      <c r="AL1157" s="322">
        <f t="shared" si="1117"/>
        <v>0</v>
      </c>
      <c r="AM1157" s="322">
        <f t="shared" si="1117"/>
        <v>0</v>
      </c>
      <c r="AN1157" s="322">
        <f t="shared" si="1117"/>
        <v>0</v>
      </c>
      <c r="AO1157" s="322">
        <f t="shared" si="1117"/>
        <v>0</v>
      </c>
      <c r="AP1157" s="322">
        <f t="shared" si="1117"/>
        <v>0</v>
      </c>
      <c r="AQ1157" s="322">
        <f t="shared" si="1117"/>
        <v>0</v>
      </c>
      <c r="AR1157" s="322">
        <f t="shared" si="1117"/>
        <v>0</v>
      </c>
      <c r="AS1157" s="322">
        <f t="shared" si="1117"/>
        <v>0</v>
      </c>
      <c r="AT1157" s="322">
        <f t="shared" si="1117"/>
        <v>0</v>
      </c>
      <c r="AU1157" s="341"/>
      <c r="AV1157" s="256">
        <f>I1157-Q1157-W1157-AC1157-AI1157</f>
        <v>0.19000000000232831</v>
      </c>
      <c r="AW1157" s="341"/>
      <c r="AX1157" s="341"/>
      <c r="AY1157" s="341"/>
      <c r="AZ1157" s="145">
        <f t="shared" si="1090"/>
        <v>0</v>
      </c>
      <c r="BA1157" s="145">
        <f t="shared" si="1057"/>
        <v>0</v>
      </c>
      <c r="BB1157" s="342"/>
      <c r="BC1157" s="342"/>
    </row>
    <row r="1158" spans="1:57" s="325" customFormat="1" ht="15.75">
      <c r="A1158" s="411" t="s">
        <v>612</v>
      </c>
      <c r="B1158" s="350" t="s">
        <v>730</v>
      </c>
      <c r="C1158" s="351"/>
      <c r="D1158" s="322">
        <f>D1159+D1177</f>
        <v>190175</v>
      </c>
      <c r="E1158" s="322">
        <f t="shared" ref="E1158" si="1118">E1159+E1177</f>
        <v>188995</v>
      </c>
      <c r="F1158" s="350"/>
      <c r="G1158" s="350"/>
      <c r="H1158" s="155">
        <f t="shared" si="1088"/>
        <v>154077.72</v>
      </c>
      <c r="I1158" s="180">
        <f>L1158+O1158</f>
        <v>154077.72</v>
      </c>
      <c r="J1158" s="221">
        <f t="shared" si="1088"/>
        <v>0</v>
      </c>
      <c r="K1158" s="322">
        <f>K1159+K1177</f>
        <v>52500</v>
      </c>
      <c r="L1158" s="322">
        <f>L1159+L1177</f>
        <v>52500</v>
      </c>
      <c r="M1158" s="350"/>
      <c r="N1158" s="322">
        <f t="shared" ref="N1158:AT1158" si="1119">N1159+N1177</f>
        <v>101577.72</v>
      </c>
      <c r="O1158" s="322">
        <f t="shared" si="1119"/>
        <v>101577.72</v>
      </c>
      <c r="P1158" s="322">
        <f t="shared" si="1119"/>
        <v>0</v>
      </c>
      <c r="Q1158" s="322">
        <f t="shared" si="1119"/>
        <v>24225.530000000002</v>
      </c>
      <c r="R1158" s="322">
        <f t="shared" si="1119"/>
        <v>21516</v>
      </c>
      <c r="S1158" s="322">
        <f t="shared" si="1119"/>
        <v>2709.5299999999997</v>
      </c>
      <c r="T1158" s="322">
        <f t="shared" si="1119"/>
        <v>0</v>
      </c>
      <c r="U1158" s="322">
        <f t="shared" si="1119"/>
        <v>0</v>
      </c>
      <c r="V1158" s="322">
        <f t="shared" si="1119"/>
        <v>0</v>
      </c>
      <c r="W1158" s="322">
        <f t="shared" si="1119"/>
        <v>39384</v>
      </c>
      <c r="X1158" s="322">
        <f t="shared" si="1119"/>
        <v>20484</v>
      </c>
      <c r="Y1158" s="322">
        <f t="shared" si="1119"/>
        <v>18900</v>
      </c>
      <c r="Z1158" s="322">
        <f t="shared" si="1119"/>
        <v>0</v>
      </c>
      <c r="AA1158" s="322">
        <f t="shared" si="1119"/>
        <v>0</v>
      </c>
      <c r="AB1158" s="322">
        <f t="shared" si="1119"/>
        <v>0</v>
      </c>
      <c r="AC1158" s="322">
        <f t="shared" si="1119"/>
        <v>52900</v>
      </c>
      <c r="AD1158" s="322">
        <f t="shared" si="1119"/>
        <v>5500</v>
      </c>
      <c r="AE1158" s="322">
        <f t="shared" si="1119"/>
        <v>47400</v>
      </c>
      <c r="AF1158" s="322">
        <f t="shared" si="1119"/>
        <v>0</v>
      </c>
      <c r="AG1158" s="322">
        <f t="shared" si="1119"/>
        <v>0</v>
      </c>
      <c r="AH1158" s="322">
        <f t="shared" si="1119"/>
        <v>0</v>
      </c>
      <c r="AI1158" s="322">
        <f t="shared" si="1119"/>
        <v>37568</v>
      </c>
      <c r="AJ1158" s="322">
        <f t="shared" si="1119"/>
        <v>5000</v>
      </c>
      <c r="AK1158" s="322">
        <f t="shared" si="1119"/>
        <v>32568</v>
      </c>
      <c r="AL1158" s="322">
        <f t="shared" si="1119"/>
        <v>0</v>
      </c>
      <c r="AM1158" s="322">
        <f t="shared" si="1119"/>
        <v>0</v>
      </c>
      <c r="AN1158" s="322">
        <f t="shared" si="1119"/>
        <v>0</v>
      </c>
      <c r="AO1158" s="322">
        <f t="shared" si="1119"/>
        <v>0</v>
      </c>
      <c r="AP1158" s="322">
        <f t="shared" si="1119"/>
        <v>0</v>
      </c>
      <c r="AQ1158" s="322">
        <f t="shared" si="1119"/>
        <v>0</v>
      </c>
      <c r="AR1158" s="322">
        <f t="shared" si="1119"/>
        <v>0</v>
      </c>
      <c r="AS1158" s="322">
        <f t="shared" si="1119"/>
        <v>0</v>
      </c>
      <c r="AT1158" s="322">
        <f t="shared" si="1119"/>
        <v>0</v>
      </c>
      <c r="AU1158" s="448"/>
      <c r="AV1158" s="256">
        <f t="shared" ref="AV1158:AV1211" si="1120">I1158-Q1158-W1158-AC1158-AI1158</f>
        <v>0.19000000000232831</v>
      </c>
      <c r="AW1158" s="448"/>
      <c r="AX1158" s="448"/>
      <c r="AY1158" s="448"/>
      <c r="AZ1158" s="145">
        <f t="shared" si="1090"/>
        <v>0</v>
      </c>
      <c r="BA1158" s="145">
        <f t="shared" si="1057"/>
        <v>0</v>
      </c>
      <c r="BB1158" s="324"/>
      <c r="BC1158" s="324"/>
    </row>
    <row r="1159" spans="1:57" s="325" customFormat="1" ht="31.5">
      <c r="A1159" s="411" t="s">
        <v>731</v>
      </c>
      <c r="B1159" s="158" t="s">
        <v>992</v>
      </c>
      <c r="C1159" s="351"/>
      <c r="D1159" s="322">
        <f>D1160+D1165</f>
        <v>58960</v>
      </c>
      <c r="E1159" s="322">
        <f>E1160+E1165</f>
        <v>57860</v>
      </c>
      <c r="F1159" s="350"/>
      <c r="G1159" s="350"/>
      <c r="H1159" s="171">
        <f>K1159+N1159</f>
        <v>36147.72</v>
      </c>
      <c r="I1159" s="179">
        <f t="shared" si="1088"/>
        <v>36147.72</v>
      </c>
      <c r="J1159" s="221">
        <f t="shared" si="1088"/>
        <v>0</v>
      </c>
      <c r="K1159" s="322">
        <f>K1160+K1165</f>
        <v>0</v>
      </c>
      <c r="L1159" s="322">
        <f t="shared" ref="L1159:M1159" si="1121">L1160+L1165</f>
        <v>0</v>
      </c>
      <c r="M1159" s="322">
        <f t="shared" si="1121"/>
        <v>0</v>
      </c>
      <c r="N1159" s="322">
        <f>N1160+N1165</f>
        <v>36147.72</v>
      </c>
      <c r="O1159" s="322">
        <f>O1160+O1165</f>
        <v>36147.72</v>
      </c>
      <c r="P1159" s="322">
        <f t="shared" ref="P1159:AN1159" si="1122">P1160+P1165</f>
        <v>0</v>
      </c>
      <c r="Q1159" s="322">
        <f t="shared" si="1122"/>
        <v>1947.72</v>
      </c>
      <c r="R1159" s="322">
        <f t="shared" si="1122"/>
        <v>0</v>
      </c>
      <c r="S1159" s="322">
        <f t="shared" si="1122"/>
        <v>1947.72</v>
      </c>
      <c r="T1159" s="322">
        <f t="shared" si="1122"/>
        <v>0</v>
      </c>
      <c r="U1159" s="322">
        <f t="shared" si="1122"/>
        <v>0</v>
      </c>
      <c r="V1159" s="322">
        <f t="shared" si="1122"/>
        <v>0</v>
      </c>
      <c r="W1159" s="322">
        <f t="shared" si="1122"/>
        <v>9200</v>
      </c>
      <c r="X1159" s="322">
        <f t="shared" si="1122"/>
        <v>0</v>
      </c>
      <c r="Y1159" s="322">
        <f t="shared" si="1122"/>
        <v>9200</v>
      </c>
      <c r="Z1159" s="322">
        <f t="shared" si="1122"/>
        <v>0</v>
      </c>
      <c r="AA1159" s="322">
        <f t="shared" si="1122"/>
        <v>0</v>
      </c>
      <c r="AB1159" s="322">
        <f t="shared" si="1122"/>
        <v>0</v>
      </c>
      <c r="AC1159" s="322">
        <f t="shared" si="1122"/>
        <v>15800</v>
      </c>
      <c r="AD1159" s="322">
        <f t="shared" si="1122"/>
        <v>0</v>
      </c>
      <c r="AE1159" s="322">
        <f t="shared" si="1122"/>
        <v>15800</v>
      </c>
      <c r="AF1159" s="322">
        <f t="shared" si="1122"/>
        <v>0</v>
      </c>
      <c r="AG1159" s="322">
        <f t="shared" si="1122"/>
        <v>0</v>
      </c>
      <c r="AH1159" s="322">
        <f t="shared" si="1122"/>
        <v>0</v>
      </c>
      <c r="AI1159" s="322">
        <f t="shared" si="1122"/>
        <v>9200</v>
      </c>
      <c r="AJ1159" s="322">
        <f t="shared" si="1122"/>
        <v>0</v>
      </c>
      <c r="AK1159" s="322">
        <f t="shared" si="1122"/>
        <v>9200</v>
      </c>
      <c r="AL1159" s="322">
        <f t="shared" si="1122"/>
        <v>0</v>
      </c>
      <c r="AM1159" s="322">
        <f t="shared" si="1122"/>
        <v>0</v>
      </c>
      <c r="AN1159" s="322">
        <f t="shared" si="1122"/>
        <v>0</v>
      </c>
      <c r="AO1159" s="322"/>
      <c r="AP1159" s="322"/>
      <c r="AQ1159" s="322"/>
      <c r="AR1159" s="322"/>
      <c r="AS1159" s="322"/>
      <c r="AT1159" s="322"/>
      <c r="AU1159" s="448"/>
      <c r="AV1159" s="256">
        <f t="shared" si="1120"/>
        <v>0</v>
      </c>
      <c r="AW1159" s="448"/>
      <c r="AX1159" s="448"/>
      <c r="AY1159" s="448"/>
      <c r="AZ1159" s="145">
        <f t="shared" si="1090"/>
        <v>0</v>
      </c>
      <c r="BA1159" s="145">
        <f t="shared" si="1057"/>
        <v>0</v>
      </c>
      <c r="BB1159" s="324"/>
      <c r="BC1159" s="324"/>
    </row>
    <row r="1160" spans="1:57" s="529" customFormat="1" ht="31.5">
      <c r="A1160" s="527" t="s">
        <v>1181</v>
      </c>
      <c r="B1160" s="528" t="s">
        <v>1182</v>
      </c>
      <c r="C1160" s="519"/>
      <c r="D1160" s="519">
        <f>D1161</f>
        <v>24760</v>
      </c>
      <c r="E1160" s="519">
        <f t="shared" ref="E1160:G1160" si="1123">E1161</f>
        <v>23660</v>
      </c>
      <c r="F1160" s="519">
        <f t="shared" si="1123"/>
        <v>0</v>
      </c>
      <c r="G1160" s="519">
        <f t="shared" si="1123"/>
        <v>0</v>
      </c>
      <c r="H1160" s="171">
        <f>K1160+N1160</f>
        <v>1947.72</v>
      </c>
      <c r="I1160" s="179">
        <f t="shared" si="1088"/>
        <v>1947.72</v>
      </c>
      <c r="J1160" s="221">
        <f t="shared" si="1088"/>
        <v>0</v>
      </c>
      <c r="K1160" s="519">
        <f>K1161</f>
        <v>0</v>
      </c>
      <c r="L1160" s="519">
        <f t="shared" ref="L1160:M1160" si="1124">L1161</f>
        <v>0</v>
      </c>
      <c r="M1160" s="519">
        <f t="shared" si="1124"/>
        <v>0</v>
      </c>
      <c r="N1160" s="519">
        <f>N1161</f>
        <v>1947.72</v>
      </c>
      <c r="O1160" s="519">
        <f t="shared" ref="O1160:AT1160" si="1125">O1161</f>
        <v>1947.72</v>
      </c>
      <c r="P1160" s="519">
        <f t="shared" si="1125"/>
        <v>0</v>
      </c>
      <c r="Q1160" s="519">
        <f t="shared" si="1125"/>
        <v>1947.72</v>
      </c>
      <c r="R1160" s="519">
        <f t="shared" si="1125"/>
        <v>0</v>
      </c>
      <c r="S1160" s="519">
        <f t="shared" si="1125"/>
        <v>1947.72</v>
      </c>
      <c r="T1160" s="519">
        <f t="shared" si="1125"/>
        <v>0</v>
      </c>
      <c r="U1160" s="519">
        <f t="shared" si="1125"/>
        <v>0</v>
      </c>
      <c r="V1160" s="519">
        <f t="shared" si="1125"/>
        <v>0</v>
      </c>
      <c r="W1160" s="519">
        <f t="shared" si="1125"/>
        <v>0</v>
      </c>
      <c r="X1160" s="519">
        <f t="shared" si="1125"/>
        <v>0</v>
      </c>
      <c r="Y1160" s="519">
        <f t="shared" si="1125"/>
        <v>0</v>
      </c>
      <c r="Z1160" s="519">
        <f t="shared" si="1125"/>
        <v>0</v>
      </c>
      <c r="AA1160" s="519">
        <f t="shared" si="1125"/>
        <v>0</v>
      </c>
      <c r="AB1160" s="519">
        <f t="shared" si="1125"/>
        <v>0</v>
      </c>
      <c r="AC1160" s="519">
        <f t="shared" si="1125"/>
        <v>0</v>
      </c>
      <c r="AD1160" s="519">
        <f t="shared" si="1125"/>
        <v>0</v>
      </c>
      <c r="AE1160" s="519">
        <f t="shared" si="1125"/>
        <v>0</v>
      </c>
      <c r="AF1160" s="519">
        <f t="shared" si="1125"/>
        <v>0</v>
      </c>
      <c r="AG1160" s="519">
        <f t="shared" si="1125"/>
        <v>0</v>
      </c>
      <c r="AH1160" s="519">
        <f t="shared" si="1125"/>
        <v>0</v>
      </c>
      <c r="AI1160" s="519">
        <f t="shared" si="1125"/>
        <v>0</v>
      </c>
      <c r="AJ1160" s="519">
        <f t="shared" si="1125"/>
        <v>0</v>
      </c>
      <c r="AK1160" s="519">
        <f t="shared" si="1125"/>
        <v>0</v>
      </c>
      <c r="AL1160" s="519">
        <f t="shared" si="1125"/>
        <v>0</v>
      </c>
      <c r="AM1160" s="519">
        <f t="shared" si="1125"/>
        <v>0</v>
      </c>
      <c r="AN1160" s="519">
        <f t="shared" si="1125"/>
        <v>0</v>
      </c>
      <c r="AO1160" s="519">
        <f t="shared" si="1125"/>
        <v>0</v>
      </c>
      <c r="AP1160" s="519">
        <f t="shared" si="1125"/>
        <v>0</v>
      </c>
      <c r="AQ1160" s="519">
        <f t="shared" si="1125"/>
        <v>0</v>
      </c>
      <c r="AR1160" s="519">
        <f t="shared" si="1125"/>
        <v>0</v>
      </c>
      <c r="AS1160" s="519">
        <f t="shared" si="1125"/>
        <v>0</v>
      </c>
      <c r="AT1160" s="519">
        <f t="shared" si="1125"/>
        <v>0</v>
      </c>
      <c r="AU1160" s="528"/>
      <c r="AV1160" s="256">
        <f t="shared" si="1120"/>
        <v>0</v>
      </c>
      <c r="AW1160" s="528"/>
      <c r="AX1160" s="528"/>
      <c r="AY1160" s="528"/>
      <c r="AZ1160" s="145">
        <f t="shared" si="1090"/>
        <v>0</v>
      </c>
      <c r="BA1160" s="145">
        <f t="shared" si="1057"/>
        <v>0</v>
      </c>
      <c r="BB1160" s="528"/>
      <c r="BC1160" s="528"/>
    </row>
    <row r="1161" spans="1:57" s="343" customFormat="1" ht="15.75">
      <c r="A1161" s="411" t="s">
        <v>674</v>
      </c>
      <c r="B1161" s="158" t="s">
        <v>660</v>
      </c>
      <c r="C1161" s="351"/>
      <c r="D1161" s="322">
        <f>SUM(D1162:D1164)</f>
        <v>24760</v>
      </c>
      <c r="E1161" s="322">
        <f>SUM(E1162:E1164)</f>
        <v>23660</v>
      </c>
      <c r="F1161" s="350"/>
      <c r="G1161" s="350"/>
      <c r="H1161" s="171">
        <f t="shared" si="1088"/>
        <v>1947.72</v>
      </c>
      <c r="I1161" s="179">
        <f t="shared" si="1088"/>
        <v>1947.72</v>
      </c>
      <c r="J1161" s="221">
        <f t="shared" si="1088"/>
        <v>0</v>
      </c>
      <c r="K1161" s="322">
        <f>SUM(K1162:K1164)</f>
        <v>0</v>
      </c>
      <c r="L1161" s="322">
        <f t="shared" ref="L1161:M1161" si="1126">SUM(L1162:L1164)</f>
        <v>0</v>
      </c>
      <c r="M1161" s="322">
        <f t="shared" si="1126"/>
        <v>0</v>
      </c>
      <c r="N1161" s="322">
        <f>SUM(N1162:N1164)</f>
        <v>1947.72</v>
      </c>
      <c r="O1161" s="322">
        <f t="shared" ref="O1161:AT1161" si="1127">SUM(O1162:O1164)</f>
        <v>1947.72</v>
      </c>
      <c r="P1161" s="322">
        <f t="shared" si="1127"/>
        <v>0</v>
      </c>
      <c r="Q1161" s="322">
        <f t="shared" si="1127"/>
        <v>1947.72</v>
      </c>
      <c r="R1161" s="322">
        <f t="shared" si="1127"/>
        <v>0</v>
      </c>
      <c r="S1161" s="322">
        <f t="shared" si="1127"/>
        <v>1947.72</v>
      </c>
      <c r="T1161" s="322">
        <f t="shared" si="1127"/>
        <v>0</v>
      </c>
      <c r="U1161" s="322">
        <f t="shared" si="1127"/>
        <v>0</v>
      </c>
      <c r="V1161" s="322">
        <f t="shared" si="1127"/>
        <v>0</v>
      </c>
      <c r="W1161" s="322">
        <f t="shared" si="1127"/>
        <v>0</v>
      </c>
      <c r="X1161" s="322">
        <f t="shared" si="1127"/>
        <v>0</v>
      </c>
      <c r="Y1161" s="322">
        <f t="shared" si="1127"/>
        <v>0</v>
      </c>
      <c r="Z1161" s="322">
        <f t="shared" si="1127"/>
        <v>0</v>
      </c>
      <c r="AA1161" s="322">
        <f t="shared" si="1127"/>
        <v>0</v>
      </c>
      <c r="AB1161" s="322">
        <f t="shared" si="1127"/>
        <v>0</v>
      </c>
      <c r="AC1161" s="322">
        <f t="shared" si="1127"/>
        <v>0</v>
      </c>
      <c r="AD1161" s="322">
        <f t="shared" si="1127"/>
        <v>0</v>
      </c>
      <c r="AE1161" s="322">
        <f t="shared" si="1127"/>
        <v>0</v>
      </c>
      <c r="AF1161" s="322">
        <f t="shared" si="1127"/>
        <v>0</v>
      </c>
      <c r="AG1161" s="322">
        <f t="shared" si="1127"/>
        <v>0</v>
      </c>
      <c r="AH1161" s="322">
        <f t="shared" si="1127"/>
        <v>0</v>
      </c>
      <c r="AI1161" s="322">
        <f t="shared" si="1127"/>
        <v>0</v>
      </c>
      <c r="AJ1161" s="322">
        <f t="shared" si="1127"/>
        <v>0</v>
      </c>
      <c r="AK1161" s="322">
        <f t="shared" si="1127"/>
        <v>0</v>
      </c>
      <c r="AL1161" s="322">
        <f t="shared" si="1127"/>
        <v>0</v>
      </c>
      <c r="AM1161" s="322">
        <f t="shared" si="1127"/>
        <v>0</v>
      </c>
      <c r="AN1161" s="322">
        <f t="shared" si="1127"/>
        <v>0</v>
      </c>
      <c r="AO1161" s="322">
        <f t="shared" si="1127"/>
        <v>0</v>
      </c>
      <c r="AP1161" s="322">
        <f t="shared" si="1127"/>
        <v>0</v>
      </c>
      <c r="AQ1161" s="322">
        <f t="shared" si="1127"/>
        <v>0</v>
      </c>
      <c r="AR1161" s="322">
        <f t="shared" si="1127"/>
        <v>0</v>
      </c>
      <c r="AS1161" s="322">
        <f t="shared" si="1127"/>
        <v>0</v>
      </c>
      <c r="AT1161" s="322">
        <f t="shared" si="1127"/>
        <v>0</v>
      </c>
      <c r="AU1161" s="448"/>
      <c r="AV1161" s="256">
        <f t="shared" si="1120"/>
        <v>0</v>
      </c>
      <c r="AW1161" s="448"/>
      <c r="AX1161" s="448"/>
      <c r="AY1161" s="448"/>
      <c r="AZ1161" s="145">
        <f t="shared" si="1090"/>
        <v>0</v>
      </c>
      <c r="BA1161" s="145">
        <f t="shared" si="1057"/>
        <v>0</v>
      </c>
      <c r="BB1161" s="342"/>
      <c r="BC1161" s="342"/>
    </row>
    <row r="1162" spans="1:57" s="495" customFormat="1" ht="31.5">
      <c r="A1162" s="496" t="s">
        <v>48</v>
      </c>
      <c r="B1162" s="495" t="s">
        <v>1183</v>
      </c>
      <c r="C1162" s="530" t="s">
        <v>1184</v>
      </c>
      <c r="D1162" s="229">
        <v>6560</v>
      </c>
      <c r="E1162" s="229">
        <v>6500</v>
      </c>
      <c r="F1162" s="530"/>
      <c r="G1162" s="530"/>
      <c r="H1162" s="217">
        <f t="shared" si="1088"/>
        <v>1472.21</v>
      </c>
      <c r="I1162" s="276">
        <f t="shared" si="1088"/>
        <v>1472.21</v>
      </c>
      <c r="J1162" s="275">
        <f t="shared" si="1088"/>
        <v>0</v>
      </c>
      <c r="K1162" s="530"/>
      <c r="L1162" s="530"/>
      <c r="M1162" s="530"/>
      <c r="N1162" s="522">
        <f>O1162+P1162</f>
        <v>1472.21</v>
      </c>
      <c r="O1162" s="531">
        <v>1472.21</v>
      </c>
      <c r="P1162" s="531"/>
      <c r="Q1162" s="531">
        <v>1472.21</v>
      </c>
      <c r="R1162" s="531"/>
      <c r="S1162" s="531">
        <f>Q1162</f>
        <v>1472.21</v>
      </c>
      <c r="T1162" s="531"/>
      <c r="U1162" s="531"/>
      <c r="V1162" s="531"/>
      <c r="W1162" s="531"/>
      <c r="X1162" s="531"/>
      <c r="Y1162" s="531"/>
      <c r="Z1162" s="531"/>
      <c r="AA1162" s="531"/>
      <c r="AB1162" s="531"/>
      <c r="AC1162" s="230">
        <f>O1162-Q1162-W1162</f>
        <v>0</v>
      </c>
      <c r="AD1162" s="230"/>
      <c r="AE1162" s="230"/>
      <c r="AF1162" s="531"/>
      <c r="AG1162" s="531"/>
      <c r="AH1162" s="531"/>
      <c r="AI1162" s="375">
        <f>O1162-Q1162-W1162-AC1162</f>
        <v>0</v>
      </c>
      <c r="AJ1162" s="375"/>
      <c r="AK1162" s="375"/>
      <c r="AL1162" s="531"/>
      <c r="AM1162" s="531"/>
      <c r="AN1162" s="531"/>
      <c r="AO1162" s="531"/>
      <c r="AP1162" s="531"/>
      <c r="AQ1162" s="531"/>
      <c r="AR1162" s="531"/>
      <c r="AS1162" s="531"/>
      <c r="AT1162" s="531"/>
      <c r="AV1162" s="532">
        <f t="shared" si="1120"/>
        <v>0</v>
      </c>
      <c r="AZ1162" s="220">
        <f t="shared" si="1090"/>
        <v>0</v>
      </c>
      <c r="BA1162" s="220">
        <f t="shared" si="1057"/>
        <v>0</v>
      </c>
    </row>
    <row r="1163" spans="1:57" s="495" customFormat="1" ht="31.5">
      <c r="A1163" s="496" t="s">
        <v>50</v>
      </c>
      <c r="B1163" s="495" t="s">
        <v>1185</v>
      </c>
      <c r="C1163" s="530" t="s">
        <v>1186</v>
      </c>
      <c r="D1163" s="229">
        <v>10200</v>
      </c>
      <c r="E1163" s="229">
        <v>10160</v>
      </c>
      <c r="F1163" s="530"/>
      <c r="G1163" s="530"/>
      <c r="H1163" s="217">
        <f t="shared" si="1088"/>
        <v>435.51</v>
      </c>
      <c r="I1163" s="276">
        <f t="shared" si="1088"/>
        <v>435.51</v>
      </c>
      <c r="J1163" s="275">
        <f t="shared" si="1088"/>
        <v>0</v>
      </c>
      <c r="K1163" s="530"/>
      <c r="L1163" s="530"/>
      <c r="M1163" s="530"/>
      <c r="N1163" s="522">
        <f>O1163+P1163</f>
        <v>435.51</v>
      </c>
      <c r="O1163" s="531">
        <v>435.51</v>
      </c>
      <c r="P1163" s="531"/>
      <c r="Q1163" s="531">
        <v>435.51</v>
      </c>
      <c r="R1163" s="531"/>
      <c r="S1163" s="531">
        <f t="shared" ref="S1163:S1164" si="1128">Q1163</f>
        <v>435.51</v>
      </c>
      <c r="T1163" s="531"/>
      <c r="U1163" s="531"/>
      <c r="V1163" s="531"/>
      <c r="W1163" s="531"/>
      <c r="X1163" s="531"/>
      <c r="Y1163" s="531"/>
      <c r="Z1163" s="531"/>
      <c r="AA1163" s="531"/>
      <c r="AB1163" s="531"/>
      <c r="AC1163" s="230">
        <f>O1163-Q1163-W1163</f>
        <v>0</v>
      </c>
      <c r="AD1163" s="230"/>
      <c r="AE1163" s="230"/>
      <c r="AF1163" s="531"/>
      <c r="AG1163" s="531"/>
      <c r="AH1163" s="531"/>
      <c r="AI1163" s="375">
        <f>O1163-Q1163-W1163-AC1163</f>
        <v>0</v>
      </c>
      <c r="AJ1163" s="375"/>
      <c r="AK1163" s="375"/>
      <c r="AL1163" s="531"/>
      <c r="AM1163" s="531"/>
      <c r="AN1163" s="531"/>
      <c r="AO1163" s="531"/>
      <c r="AP1163" s="531"/>
      <c r="AQ1163" s="531"/>
      <c r="AR1163" s="531"/>
      <c r="AS1163" s="531"/>
      <c r="AT1163" s="531"/>
      <c r="AV1163" s="532">
        <f t="shared" si="1120"/>
        <v>0</v>
      </c>
      <c r="AZ1163" s="220">
        <f t="shared" si="1090"/>
        <v>0</v>
      </c>
      <c r="BA1163" s="220">
        <f t="shared" si="1057"/>
        <v>0</v>
      </c>
    </row>
    <row r="1164" spans="1:57" s="495" customFormat="1" ht="31.5">
      <c r="A1164" s="496" t="s">
        <v>49</v>
      </c>
      <c r="B1164" s="495" t="s">
        <v>1187</v>
      </c>
      <c r="D1164" s="497">
        <v>8000</v>
      </c>
      <c r="E1164" s="497">
        <v>7000</v>
      </c>
      <c r="H1164" s="217">
        <f t="shared" si="1088"/>
        <v>40</v>
      </c>
      <c r="I1164" s="276">
        <f t="shared" si="1088"/>
        <v>40</v>
      </c>
      <c r="J1164" s="275">
        <f t="shared" si="1088"/>
        <v>0</v>
      </c>
      <c r="N1164" s="522">
        <f t="shared" ref="N1164" si="1129">O1164+P1164</f>
        <v>40</v>
      </c>
      <c r="O1164" s="531">
        <v>40</v>
      </c>
      <c r="P1164" s="531"/>
      <c r="Q1164" s="531">
        <v>40</v>
      </c>
      <c r="R1164" s="531"/>
      <c r="S1164" s="531">
        <f t="shared" si="1128"/>
        <v>40</v>
      </c>
      <c r="T1164" s="531"/>
      <c r="U1164" s="531"/>
      <c r="V1164" s="531"/>
      <c r="W1164" s="531"/>
      <c r="X1164" s="531"/>
      <c r="Y1164" s="531"/>
      <c r="Z1164" s="531"/>
      <c r="AA1164" s="531"/>
      <c r="AB1164" s="531"/>
      <c r="AC1164" s="230">
        <f>O1164-Q1164-W1164</f>
        <v>0</v>
      </c>
      <c r="AD1164" s="230"/>
      <c r="AE1164" s="230"/>
      <c r="AF1164" s="531"/>
      <c r="AG1164" s="531"/>
      <c r="AH1164" s="531"/>
      <c r="AI1164" s="375">
        <f>O1164-Q1164-W1164-AC1164</f>
        <v>0</v>
      </c>
      <c r="AJ1164" s="375"/>
      <c r="AK1164" s="375"/>
      <c r="AL1164" s="531"/>
      <c r="AM1164" s="531"/>
      <c r="AN1164" s="531"/>
      <c r="AO1164" s="531"/>
      <c r="AP1164" s="531"/>
      <c r="AQ1164" s="531"/>
      <c r="AR1164" s="531"/>
      <c r="AS1164" s="531"/>
      <c r="AT1164" s="531"/>
      <c r="AV1164" s="532">
        <f t="shared" si="1120"/>
        <v>0</v>
      </c>
      <c r="AZ1164" s="220">
        <f t="shared" si="1090"/>
        <v>0</v>
      </c>
      <c r="BA1164" s="220">
        <f t="shared" ref="BA1164:BA1228" si="1130">L1164-R1164-X1164-AD1164-AJ1164</f>
        <v>0</v>
      </c>
    </row>
    <row r="1165" spans="1:57" s="529" customFormat="1" ht="15.75">
      <c r="A1165" s="527" t="s">
        <v>1188</v>
      </c>
      <c r="B1165" s="528" t="s">
        <v>1189</v>
      </c>
      <c r="C1165" s="519"/>
      <c r="D1165" s="519">
        <f>D1166+D1169+D1172+D1175</f>
        <v>34200</v>
      </c>
      <c r="E1165" s="519">
        <f>E1166+E1169+E1172+E1175</f>
        <v>34200</v>
      </c>
      <c r="F1165" s="528"/>
      <c r="G1165" s="528"/>
      <c r="H1165" s="171">
        <f t="shared" si="1088"/>
        <v>34200</v>
      </c>
      <c r="I1165" s="179">
        <f t="shared" si="1088"/>
        <v>34200</v>
      </c>
      <c r="J1165" s="221">
        <f t="shared" si="1088"/>
        <v>0</v>
      </c>
      <c r="K1165" s="519">
        <f t="shared" ref="K1165:AT1165" si="1131">K1166+K1169+K1172+K1175</f>
        <v>0</v>
      </c>
      <c r="L1165" s="519">
        <f t="shared" si="1131"/>
        <v>0</v>
      </c>
      <c r="M1165" s="519">
        <f t="shared" si="1131"/>
        <v>0</v>
      </c>
      <c r="N1165" s="519">
        <f t="shared" si="1131"/>
        <v>34200</v>
      </c>
      <c r="O1165" s="519">
        <f>O1166+O1169+O1172+O1175</f>
        <v>34200</v>
      </c>
      <c r="P1165" s="519">
        <f t="shared" si="1131"/>
        <v>0</v>
      </c>
      <c r="Q1165" s="519">
        <f t="shared" si="1131"/>
        <v>0</v>
      </c>
      <c r="R1165" s="519">
        <f t="shared" si="1131"/>
        <v>0</v>
      </c>
      <c r="S1165" s="519">
        <f t="shared" si="1131"/>
        <v>0</v>
      </c>
      <c r="T1165" s="519">
        <f t="shared" si="1131"/>
        <v>0</v>
      </c>
      <c r="U1165" s="519">
        <f t="shared" si="1131"/>
        <v>0</v>
      </c>
      <c r="V1165" s="519">
        <f t="shared" si="1131"/>
        <v>0</v>
      </c>
      <c r="W1165" s="519">
        <f t="shared" si="1131"/>
        <v>9200</v>
      </c>
      <c r="X1165" s="519">
        <f t="shared" si="1131"/>
        <v>0</v>
      </c>
      <c r="Y1165" s="519">
        <f t="shared" si="1131"/>
        <v>9200</v>
      </c>
      <c r="Z1165" s="519">
        <f t="shared" si="1131"/>
        <v>0</v>
      </c>
      <c r="AA1165" s="519">
        <f t="shared" si="1131"/>
        <v>0</v>
      </c>
      <c r="AB1165" s="519">
        <f t="shared" si="1131"/>
        <v>0</v>
      </c>
      <c r="AC1165" s="519">
        <f t="shared" si="1131"/>
        <v>15800</v>
      </c>
      <c r="AD1165" s="519">
        <f t="shared" si="1131"/>
        <v>0</v>
      </c>
      <c r="AE1165" s="519">
        <f t="shared" si="1131"/>
        <v>15800</v>
      </c>
      <c r="AF1165" s="519">
        <f t="shared" si="1131"/>
        <v>0</v>
      </c>
      <c r="AG1165" s="519">
        <f t="shared" si="1131"/>
        <v>0</v>
      </c>
      <c r="AH1165" s="519">
        <f t="shared" si="1131"/>
        <v>0</v>
      </c>
      <c r="AI1165" s="519">
        <f t="shared" si="1131"/>
        <v>9200</v>
      </c>
      <c r="AJ1165" s="519">
        <f t="shared" si="1131"/>
        <v>0</v>
      </c>
      <c r="AK1165" s="519">
        <f t="shared" si="1131"/>
        <v>9200</v>
      </c>
      <c r="AL1165" s="519">
        <f t="shared" si="1131"/>
        <v>0</v>
      </c>
      <c r="AM1165" s="519">
        <f t="shared" si="1131"/>
        <v>0</v>
      </c>
      <c r="AN1165" s="519">
        <f t="shared" si="1131"/>
        <v>0</v>
      </c>
      <c r="AO1165" s="519">
        <f t="shared" si="1131"/>
        <v>0</v>
      </c>
      <c r="AP1165" s="519">
        <f t="shared" si="1131"/>
        <v>0</v>
      </c>
      <c r="AQ1165" s="519">
        <f t="shared" si="1131"/>
        <v>0</v>
      </c>
      <c r="AR1165" s="519">
        <f t="shared" si="1131"/>
        <v>0</v>
      </c>
      <c r="AS1165" s="519">
        <f t="shared" si="1131"/>
        <v>0</v>
      </c>
      <c r="AT1165" s="519">
        <f t="shared" si="1131"/>
        <v>0</v>
      </c>
      <c r="AU1165" s="528"/>
      <c r="AV1165" s="256">
        <f t="shared" si="1120"/>
        <v>0</v>
      </c>
      <c r="AW1165" s="528"/>
      <c r="AX1165" s="528"/>
      <c r="AY1165" s="528"/>
      <c r="AZ1165" s="145">
        <f t="shared" si="1090"/>
        <v>0</v>
      </c>
      <c r="BA1165" s="145">
        <f t="shared" si="1130"/>
        <v>0</v>
      </c>
      <c r="BB1165" s="528"/>
      <c r="BC1165" s="528"/>
    </row>
    <row r="1166" spans="1:57" s="529" customFormat="1" ht="15.75">
      <c r="A1166" s="527" t="s">
        <v>674</v>
      </c>
      <c r="B1166" s="528" t="s">
        <v>659</v>
      </c>
      <c r="C1166" s="519"/>
      <c r="D1166" s="519">
        <f>SUM(D1167:D1168)</f>
        <v>17000</v>
      </c>
      <c r="E1166" s="519">
        <f>SUM(E1167:E1168)</f>
        <v>17000</v>
      </c>
      <c r="F1166" s="528"/>
      <c r="G1166" s="528"/>
      <c r="H1166" s="171">
        <f t="shared" si="1088"/>
        <v>17000</v>
      </c>
      <c r="I1166" s="179">
        <f t="shared" si="1088"/>
        <v>17000</v>
      </c>
      <c r="J1166" s="221">
        <f t="shared" si="1088"/>
        <v>0</v>
      </c>
      <c r="K1166" s="528"/>
      <c r="L1166" s="528"/>
      <c r="M1166" s="528"/>
      <c r="N1166" s="519">
        <f>SUM(N1167:N1168)</f>
        <v>17000</v>
      </c>
      <c r="O1166" s="519">
        <f>SUM(O1167:O1168)</f>
        <v>17000</v>
      </c>
      <c r="P1166" s="519">
        <f t="shared" ref="P1166:AT1166" si="1132">SUM(P1167:P1168)</f>
        <v>0</v>
      </c>
      <c r="Q1166" s="519">
        <f t="shared" si="1132"/>
        <v>0</v>
      </c>
      <c r="R1166" s="519">
        <f t="shared" si="1132"/>
        <v>0</v>
      </c>
      <c r="S1166" s="519">
        <f t="shared" si="1132"/>
        <v>0</v>
      </c>
      <c r="T1166" s="519">
        <f t="shared" si="1132"/>
        <v>0</v>
      </c>
      <c r="U1166" s="519">
        <f t="shared" si="1132"/>
        <v>0</v>
      </c>
      <c r="V1166" s="519">
        <f t="shared" si="1132"/>
        <v>0</v>
      </c>
      <c r="W1166" s="519">
        <f t="shared" si="1132"/>
        <v>7700</v>
      </c>
      <c r="X1166" s="519">
        <f t="shared" si="1132"/>
        <v>0</v>
      </c>
      <c r="Y1166" s="519">
        <f t="shared" si="1132"/>
        <v>7700</v>
      </c>
      <c r="Z1166" s="519">
        <f t="shared" si="1132"/>
        <v>0</v>
      </c>
      <c r="AA1166" s="519">
        <f t="shared" si="1132"/>
        <v>0</v>
      </c>
      <c r="AB1166" s="519">
        <f t="shared" si="1132"/>
        <v>0</v>
      </c>
      <c r="AC1166" s="519">
        <f t="shared" si="1132"/>
        <v>9300</v>
      </c>
      <c r="AD1166" s="519">
        <f t="shared" si="1132"/>
        <v>0</v>
      </c>
      <c r="AE1166" s="519">
        <f t="shared" si="1132"/>
        <v>9300</v>
      </c>
      <c r="AF1166" s="519">
        <f t="shared" si="1132"/>
        <v>0</v>
      </c>
      <c r="AG1166" s="519">
        <f t="shared" si="1132"/>
        <v>0</v>
      </c>
      <c r="AH1166" s="519">
        <f t="shared" si="1132"/>
        <v>0</v>
      </c>
      <c r="AI1166" s="519">
        <f t="shared" si="1132"/>
        <v>0</v>
      </c>
      <c r="AJ1166" s="519">
        <f t="shared" si="1132"/>
        <v>0</v>
      </c>
      <c r="AK1166" s="519">
        <f t="shared" si="1132"/>
        <v>0</v>
      </c>
      <c r="AL1166" s="519">
        <f t="shared" si="1132"/>
        <v>0</v>
      </c>
      <c r="AM1166" s="519">
        <f t="shared" si="1132"/>
        <v>0</v>
      </c>
      <c r="AN1166" s="519">
        <f t="shared" si="1132"/>
        <v>0</v>
      </c>
      <c r="AO1166" s="519">
        <f t="shared" si="1132"/>
        <v>0</v>
      </c>
      <c r="AP1166" s="519">
        <f t="shared" si="1132"/>
        <v>0</v>
      </c>
      <c r="AQ1166" s="519">
        <f t="shared" si="1132"/>
        <v>0</v>
      </c>
      <c r="AR1166" s="519">
        <f t="shared" si="1132"/>
        <v>0</v>
      </c>
      <c r="AS1166" s="519">
        <f t="shared" si="1132"/>
        <v>0</v>
      </c>
      <c r="AT1166" s="519">
        <f t="shared" si="1132"/>
        <v>0</v>
      </c>
      <c r="AU1166" s="528"/>
      <c r="AV1166" s="256">
        <f t="shared" si="1120"/>
        <v>0</v>
      </c>
      <c r="AW1166" s="528"/>
      <c r="AX1166" s="528"/>
      <c r="AY1166" s="528"/>
      <c r="AZ1166" s="145">
        <f t="shared" si="1090"/>
        <v>0</v>
      </c>
      <c r="BA1166" s="145">
        <f t="shared" si="1130"/>
        <v>0</v>
      </c>
      <c r="BB1166" s="528"/>
      <c r="BC1166" s="528"/>
    </row>
    <row r="1167" spans="1:57" s="534" customFormat="1" ht="15.75">
      <c r="A1167" s="533" t="s">
        <v>20</v>
      </c>
      <c r="B1167" s="492" t="s">
        <v>1190</v>
      </c>
      <c r="C1167" s="491"/>
      <c r="D1167" s="338">
        <v>11000</v>
      </c>
      <c r="E1167" s="338">
        <v>11000</v>
      </c>
      <c r="F1167" s="492"/>
      <c r="G1167" s="492"/>
      <c r="H1167" s="155">
        <f t="shared" si="1088"/>
        <v>11000</v>
      </c>
      <c r="I1167" s="180">
        <f t="shared" si="1088"/>
        <v>11000</v>
      </c>
      <c r="J1167" s="221">
        <f t="shared" si="1088"/>
        <v>0</v>
      </c>
      <c r="K1167" s="492"/>
      <c r="L1167" s="492"/>
      <c r="M1167" s="492"/>
      <c r="N1167" s="269">
        <f>O1167+P1167</f>
        <v>11000</v>
      </c>
      <c r="O1167" s="338">
        <v>11000</v>
      </c>
      <c r="P1167" s="491"/>
      <c r="Q1167" s="491"/>
      <c r="R1167" s="491"/>
      <c r="S1167" s="491"/>
      <c r="T1167" s="491"/>
      <c r="U1167" s="491"/>
      <c r="V1167" s="491"/>
      <c r="W1167" s="491">
        <v>5000</v>
      </c>
      <c r="X1167" s="491"/>
      <c r="Y1167" s="491">
        <f>W1167</f>
        <v>5000</v>
      </c>
      <c r="Z1167" s="491"/>
      <c r="AA1167" s="491"/>
      <c r="AB1167" s="491"/>
      <c r="AC1167" s="236">
        <f>O1167-Q1167-W1167</f>
        <v>6000</v>
      </c>
      <c r="AD1167" s="236"/>
      <c r="AE1167" s="236">
        <f>AC1167</f>
        <v>6000</v>
      </c>
      <c r="AF1167" s="491"/>
      <c r="AG1167" s="491"/>
      <c r="AH1167" s="491"/>
      <c r="AI1167" s="358">
        <f>O1167-Q1167-W1167-AC1167</f>
        <v>0</v>
      </c>
      <c r="AJ1167" s="358"/>
      <c r="AK1167" s="358"/>
      <c r="AL1167" s="491"/>
      <c r="AM1167" s="491"/>
      <c r="AN1167" s="491"/>
      <c r="AO1167" s="491"/>
      <c r="AP1167" s="491"/>
      <c r="AQ1167" s="491"/>
      <c r="AR1167" s="491"/>
      <c r="AS1167" s="491"/>
      <c r="AT1167" s="491"/>
      <c r="AU1167" s="492"/>
      <c r="AV1167" s="256">
        <f t="shared" si="1120"/>
        <v>0</v>
      </c>
      <c r="AW1167" s="492"/>
      <c r="AX1167" s="492"/>
      <c r="AY1167" s="492"/>
      <c r="AZ1167" s="145">
        <f t="shared" si="1090"/>
        <v>0</v>
      </c>
      <c r="BA1167" s="145">
        <f t="shared" si="1130"/>
        <v>0</v>
      </c>
      <c r="BB1167" s="492"/>
      <c r="BC1167" s="492"/>
    </row>
    <row r="1168" spans="1:57" s="534" customFormat="1" ht="15.75">
      <c r="A1168" s="533" t="s">
        <v>52</v>
      </c>
      <c r="B1168" s="492" t="s">
        <v>1191</v>
      </c>
      <c r="C1168" s="491"/>
      <c r="D1168" s="338">
        <v>6000</v>
      </c>
      <c r="E1168" s="338">
        <v>6000</v>
      </c>
      <c r="F1168" s="492"/>
      <c r="G1168" s="492"/>
      <c r="H1168" s="155">
        <f t="shared" si="1088"/>
        <v>6000</v>
      </c>
      <c r="I1168" s="180">
        <f t="shared" si="1088"/>
        <v>6000</v>
      </c>
      <c r="J1168" s="221">
        <f t="shared" si="1088"/>
        <v>0</v>
      </c>
      <c r="K1168" s="492"/>
      <c r="L1168" s="492"/>
      <c r="M1168" s="492"/>
      <c r="N1168" s="269">
        <f>O1168+P1168</f>
        <v>6000</v>
      </c>
      <c r="O1168" s="338">
        <v>6000</v>
      </c>
      <c r="P1168" s="491"/>
      <c r="Q1168" s="491"/>
      <c r="R1168" s="491"/>
      <c r="S1168" s="491"/>
      <c r="T1168" s="491"/>
      <c r="U1168" s="491"/>
      <c r="V1168" s="491"/>
      <c r="W1168" s="491">
        <v>2700</v>
      </c>
      <c r="X1168" s="491"/>
      <c r="Y1168" s="491">
        <f>W1168</f>
        <v>2700</v>
      </c>
      <c r="Z1168" s="491"/>
      <c r="AA1168" s="491"/>
      <c r="AB1168" s="491"/>
      <c r="AC1168" s="236">
        <f>O1168-Q1168-W1168</f>
        <v>3300</v>
      </c>
      <c r="AD1168" s="236"/>
      <c r="AE1168" s="236">
        <f>AC1168</f>
        <v>3300</v>
      </c>
      <c r="AF1168" s="491"/>
      <c r="AG1168" s="491"/>
      <c r="AH1168" s="491"/>
      <c r="AI1168" s="358">
        <f>O1168-Q1168-W1168-AC1168</f>
        <v>0</v>
      </c>
      <c r="AJ1168" s="358"/>
      <c r="AK1168" s="358"/>
      <c r="AL1168" s="491"/>
      <c r="AM1168" s="491"/>
      <c r="AN1168" s="491"/>
      <c r="AO1168" s="491"/>
      <c r="AP1168" s="491"/>
      <c r="AQ1168" s="491"/>
      <c r="AR1168" s="491"/>
      <c r="AS1168" s="491"/>
      <c r="AT1168" s="491"/>
      <c r="AU1168" s="492"/>
      <c r="AV1168" s="256">
        <f t="shared" si="1120"/>
        <v>0</v>
      </c>
      <c r="AW1168" s="492"/>
      <c r="AX1168" s="492"/>
      <c r="AY1168" s="492"/>
      <c r="AZ1168" s="145">
        <f t="shared" si="1090"/>
        <v>0</v>
      </c>
      <c r="BA1168" s="145">
        <f t="shared" si="1130"/>
        <v>0</v>
      </c>
      <c r="BB1168" s="492"/>
      <c r="BC1168" s="492"/>
    </row>
    <row r="1169" spans="1:55" s="537" customFormat="1" ht="15.75">
      <c r="A1169" s="535" t="s">
        <v>674</v>
      </c>
      <c r="B1169" s="502" t="s">
        <v>660</v>
      </c>
      <c r="C1169" s="536"/>
      <c r="D1169" s="519">
        <f>SUM(D1170:D1171)</f>
        <v>9000</v>
      </c>
      <c r="E1169" s="519">
        <f>SUM(E1170:E1171)</f>
        <v>9000</v>
      </c>
      <c r="F1169" s="502"/>
      <c r="G1169" s="502"/>
      <c r="H1169" s="171">
        <f t="shared" si="1088"/>
        <v>9000</v>
      </c>
      <c r="I1169" s="179">
        <f t="shared" si="1088"/>
        <v>9000</v>
      </c>
      <c r="J1169" s="221">
        <f t="shared" si="1088"/>
        <v>0</v>
      </c>
      <c r="K1169" s="502"/>
      <c r="L1169" s="502"/>
      <c r="M1169" s="502"/>
      <c r="N1169" s="519">
        <f>SUM(N1170:N1171)</f>
        <v>9000</v>
      </c>
      <c r="O1169" s="519">
        <f>SUM(O1170:O1171)</f>
        <v>9000</v>
      </c>
      <c r="P1169" s="519">
        <f t="shared" ref="P1169:AN1169" si="1133">SUM(P1170:P1171)</f>
        <v>0</v>
      </c>
      <c r="Q1169" s="519">
        <f t="shared" si="1133"/>
        <v>0</v>
      </c>
      <c r="R1169" s="519">
        <f t="shared" si="1133"/>
        <v>0</v>
      </c>
      <c r="S1169" s="519">
        <f t="shared" si="1133"/>
        <v>0</v>
      </c>
      <c r="T1169" s="519">
        <f t="shared" si="1133"/>
        <v>0</v>
      </c>
      <c r="U1169" s="519">
        <f t="shared" si="1133"/>
        <v>0</v>
      </c>
      <c r="V1169" s="519">
        <f t="shared" si="1133"/>
        <v>0</v>
      </c>
      <c r="W1169" s="519">
        <f t="shared" si="1133"/>
        <v>0</v>
      </c>
      <c r="X1169" s="519">
        <f t="shared" si="1133"/>
        <v>0</v>
      </c>
      <c r="Y1169" s="519">
        <f t="shared" si="1133"/>
        <v>0</v>
      </c>
      <c r="Z1169" s="519">
        <f t="shared" si="1133"/>
        <v>0</v>
      </c>
      <c r="AA1169" s="519">
        <f t="shared" si="1133"/>
        <v>0</v>
      </c>
      <c r="AB1169" s="519">
        <f t="shared" si="1133"/>
        <v>0</v>
      </c>
      <c r="AC1169" s="519">
        <f t="shared" si="1133"/>
        <v>4500</v>
      </c>
      <c r="AD1169" s="519">
        <f t="shared" si="1133"/>
        <v>0</v>
      </c>
      <c r="AE1169" s="519">
        <f t="shared" si="1133"/>
        <v>4500</v>
      </c>
      <c r="AF1169" s="519">
        <f t="shared" si="1133"/>
        <v>0</v>
      </c>
      <c r="AG1169" s="519">
        <f t="shared" si="1133"/>
        <v>0</v>
      </c>
      <c r="AH1169" s="519">
        <f t="shared" si="1133"/>
        <v>0</v>
      </c>
      <c r="AI1169" s="519">
        <f t="shared" si="1133"/>
        <v>4500</v>
      </c>
      <c r="AJ1169" s="519">
        <f t="shared" si="1133"/>
        <v>0</v>
      </c>
      <c r="AK1169" s="519">
        <f t="shared" si="1133"/>
        <v>4500</v>
      </c>
      <c r="AL1169" s="519">
        <f t="shared" si="1133"/>
        <v>0</v>
      </c>
      <c r="AM1169" s="519">
        <f t="shared" si="1133"/>
        <v>0</v>
      </c>
      <c r="AN1169" s="519">
        <f t="shared" si="1133"/>
        <v>0</v>
      </c>
      <c r="AO1169" s="519">
        <f t="shared" ref="AO1169:AT1169" si="1134">AO1170</f>
        <v>0</v>
      </c>
      <c r="AP1169" s="519">
        <f t="shared" si="1134"/>
        <v>0</v>
      </c>
      <c r="AQ1169" s="519">
        <f t="shared" si="1134"/>
        <v>0</v>
      </c>
      <c r="AR1169" s="519">
        <f t="shared" si="1134"/>
        <v>0</v>
      </c>
      <c r="AS1169" s="519">
        <f t="shared" si="1134"/>
        <v>0</v>
      </c>
      <c r="AT1169" s="519">
        <f t="shared" si="1134"/>
        <v>0</v>
      </c>
      <c r="AU1169" s="502"/>
      <c r="AV1169" s="256">
        <f t="shared" si="1120"/>
        <v>0</v>
      </c>
      <c r="AW1169" s="502"/>
      <c r="AX1169" s="502"/>
      <c r="AY1169" s="502"/>
      <c r="AZ1169" s="145">
        <f t="shared" si="1090"/>
        <v>0</v>
      </c>
      <c r="BA1169" s="145">
        <f t="shared" si="1130"/>
        <v>0</v>
      </c>
      <c r="BB1169" s="502"/>
      <c r="BC1169" s="502"/>
    </row>
    <row r="1170" spans="1:55" s="534" customFormat="1" ht="15.75">
      <c r="A1170" s="533" t="s">
        <v>48</v>
      </c>
      <c r="B1170" s="492" t="s">
        <v>1192</v>
      </c>
      <c r="C1170" s="491"/>
      <c r="D1170" s="491">
        <v>4000</v>
      </c>
      <c r="E1170" s="491">
        <v>4000</v>
      </c>
      <c r="F1170" s="492"/>
      <c r="G1170" s="492"/>
      <c r="H1170" s="155">
        <f t="shared" si="1088"/>
        <v>4000</v>
      </c>
      <c r="I1170" s="180">
        <f t="shared" si="1088"/>
        <v>4000</v>
      </c>
      <c r="J1170" s="221">
        <f t="shared" si="1088"/>
        <v>0</v>
      </c>
      <c r="K1170" s="492"/>
      <c r="L1170" s="492"/>
      <c r="M1170" s="492"/>
      <c r="N1170" s="269">
        <f>O1170+P1170</f>
        <v>4000</v>
      </c>
      <c r="O1170" s="338">
        <v>4000</v>
      </c>
      <c r="P1170" s="491"/>
      <c r="Q1170" s="491"/>
      <c r="R1170" s="491"/>
      <c r="S1170" s="491"/>
      <c r="T1170" s="491"/>
      <c r="U1170" s="491"/>
      <c r="V1170" s="491"/>
      <c r="W1170" s="491"/>
      <c r="X1170" s="491"/>
      <c r="Y1170" s="491"/>
      <c r="Z1170" s="491"/>
      <c r="AA1170" s="491"/>
      <c r="AB1170" s="491"/>
      <c r="AC1170" s="236">
        <v>2000</v>
      </c>
      <c r="AD1170" s="236"/>
      <c r="AE1170" s="236">
        <f>AC1170</f>
        <v>2000</v>
      </c>
      <c r="AF1170" s="491"/>
      <c r="AG1170" s="491"/>
      <c r="AH1170" s="491"/>
      <c r="AI1170" s="358">
        <f>O1170-Q1170-W1170-AC1170</f>
        <v>2000</v>
      </c>
      <c r="AJ1170" s="358"/>
      <c r="AK1170" s="358">
        <f>AI1170</f>
        <v>2000</v>
      </c>
      <c r="AL1170" s="491"/>
      <c r="AM1170" s="491"/>
      <c r="AN1170" s="491"/>
      <c r="AO1170" s="491"/>
      <c r="AP1170" s="491"/>
      <c r="AQ1170" s="491"/>
      <c r="AR1170" s="491"/>
      <c r="AS1170" s="491"/>
      <c r="AT1170" s="491"/>
      <c r="AU1170" s="492"/>
      <c r="AV1170" s="256">
        <f t="shared" si="1120"/>
        <v>0</v>
      </c>
      <c r="AW1170" s="492"/>
      <c r="AX1170" s="492"/>
      <c r="AY1170" s="492"/>
      <c r="AZ1170" s="145">
        <f t="shared" si="1090"/>
        <v>0</v>
      </c>
      <c r="BA1170" s="145">
        <f t="shared" si="1130"/>
        <v>0</v>
      </c>
      <c r="BB1170" s="492"/>
      <c r="BC1170" s="492"/>
    </row>
    <row r="1171" spans="1:55" s="534" customFormat="1" ht="31.5">
      <c r="A1171" s="533"/>
      <c r="B1171" s="492" t="s">
        <v>1193</v>
      </c>
      <c r="C1171" s="491"/>
      <c r="D1171" s="338">
        <v>5000</v>
      </c>
      <c r="E1171" s="338">
        <v>5000</v>
      </c>
      <c r="F1171" s="492"/>
      <c r="G1171" s="492"/>
      <c r="H1171" s="155">
        <f t="shared" si="1088"/>
        <v>5000</v>
      </c>
      <c r="I1171" s="180">
        <f t="shared" si="1088"/>
        <v>5000</v>
      </c>
      <c r="J1171" s="221"/>
      <c r="K1171" s="492"/>
      <c r="L1171" s="492"/>
      <c r="M1171" s="492"/>
      <c r="N1171" s="269">
        <f>O1171+P1171</f>
        <v>5000</v>
      </c>
      <c r="O1171" s="338">
        <v>5000</v>
      </c>
      <c r="P1171" s="491"/>
      <c r="Q1171" s="491"/>
      <c r="R1171" s="491"/>
      <c r="S1171" s="491"/>
      <c r="T1171" s="491"/>
      <c r="U1171" s="491"/>
      <c r="V1171" s="491"/>
      <c r="W1171" s="491"/>
      <c r="X1171" s="491"/>
      <c r="Y1171" s="491"/>
      <c r="Z1171" s="491"/>
      <c r="AA1171" s="491"/>
      <c r="AB1171" s="491"/>
      <c r="AC1171" s="236">
        <v>2500</v>
      </c>
      <c r="AD1171" s="236"/>
      <c r="AE1171" s="236">
        <f>AC1171</f>
        <v>2500</v>
      </c>
      <c r="AF1171" s="491"/>
      <c r="AG1171" s="491"/>
      <c r="AH1171" s="491"/>
      <c r="AI1171" s="358">
        <f>O1171-Q1171-W1171-AC1171</f>
        <v>2500</v>
      </c>
      <c r="AJ1171" s="358"/>
      <c r="AK1171" s="358">
        <f>AI1171</f>
        <v>2500</v>
      </c>
      <c r="AL1171" s="491"/>
      <c r="AM1171" s="491"/>
      <c r="AN1171" s="491"/>
      <c r="AO1171" s="491"/>
      <c r="AP1171" s="491"/>
      <c r="AQ1171" s="491"/>
      <c r="AR1171" s="491"/>
      <c r="AS1171" s="491"/>
      <c r="AT1171" s="491"/>
      <c r="AU1171" s="492"/>
      <c r="AV1171" s="256">
        <f t="shared" si="1120"/>
        <v>0</v>
      </c>
      <c r="AW1171" s="492"/>
      <c r="AX1171" s="492"/>
      <c r="AY1171" s="492"/>
      <c r="AZ1171" s="145"/>
      <c r="BA1171" s="145"/>
      <c r="BB1171" s="492"/>
      <c r="BC1171" s="492"/>
    </row>
    <row r="1172" spans="1:55" s="537" customFormat="1" ht="15.75">
      <c r="A1172" s="535" t="s">
        <v>674</v>
      </c>
      <c r="B1172" s="502" t="s">
        <v>661</v>
      </c>
      <c r="C1172" s="536"/>
      <c r="D1172" s="519">
        <f>SUM(D1173:D1174)</f>
        <v>6700</v>
      </c>
      <c r="E1172" s="519">
        <f>SUM(E1173:E1174)</f>
        <v>6700</v>
      </c>
      <c r="F1172" s="502"/>
      <c r="G1172" s="502"/>
      <c r="H1172" s="171">
        <f t="shared" si="1088"/>
        <v>6700</v>
      </c>
      <c r="I1172" s="179">
        <f t="shared" si="1088"/>
        <v>6700</v>
      </c>
      <c r="J1172" s="221">
        <f t="shared" si="1088"/>
        <v>0</v>
      </c>
      <c r="K1172" s="502"/>
      <c r="L1172" s="502"/>
      <c r="M1172" s="502"/>
      <c r="N1172" s="519">
        <f t="shared" ref="N1172" si="1135">SUM(N1173:N1174)</f>
        <v>6700</v>
      </c>
      <c r="O1172" s="519">
        <f>SUM(O1173:O1174)</f>
        <v>6700</v>
      </c>
      <c r="P1172" s="519">
        <f t="shared" ref="P1172:AT1172" si="1136">SUM(P1173:P1174)</f>
        <v>0</v>
      </c>
      <c r="Q1172" s="519">
        <f t="shared" si="1136"/>
        <v>0</v>
      </c>
      <c r="R1172" s="519">
        <f t="shared" si="1136"/>
        <v>0</v>
      </c>
      <c r="S1172" s="519">
        <f t="shared" si="1136"/>
        <v>0</v>
      </c>
      <c r="T1172" s="519">
        <f t="shared" si="1136"/>
        <v>0</v>
      </c>
      <c r="U1172" s="519">
        <f t="shared" si="1136"/>
        <v>0</v>
      </c>
      <c r="V1172" s="519">
        <f t="shared" si="1136"/>
        <v>0</v>
      </c>
      <c r="W1172" s="519">
        <f t="shared" si="1136"/>
        <v>0</v>
      </c>
      <c r="X1172" s="519">
        <f t="shared" si="1136"/>
        <v>0</v>
      </c>
      <c r="Y1172" s="519">
        <f t="shared" si="1136"/>
        <v>0</v>
      </c>
      <c r="Z1172" s="519">
        <f t="shared" si="1136"/>
        <v>0</v>
      </c>
      <c r="AA1172" s="519">
        <f t="shared" si="1136"/>
        <v>0</v>
      </c>
      <c r="AB1172" s="519">
        <f t="shared" si="1136"/>
        <v>0</v>
      </c>
      <c r="AC1172" s="519">
        <f t="shared" si="1136"/>
        <v>2000</v>
      </c>
      <c r="AD1172" s="519">
        <f t="shared" si="1136"/>
        <v>0</v>
      </c>
      <c r="AE1172" s="519">
        <f t="shared" si="1136"/>
        <v>2000</v>
      </c>
      <c r="AF1172" s="519">
        <f t="shared" si="1136"/>
        <v>0</v>
      </c>
      <c r="AG1172" s="519">
        <f t="shared" si="1136"/>
        <v>0</v>
      </c>
      <c r="AH1172" s="519">
        <f t="shared" si="1136"/>
        <v>0</v>
      </c>
      <c r="AI1172" s="519">
        <f t="shared" si="1136"/>
        <v>4700</v>
      </c>
      <c r="AJ1172" s="519">
        <f t="shared" si="1136"/>
        <v>0</v>
      </c>
      <c r="AK1172" s="519">
        <f t="shared" si="1136"/>
        <v>4700</v>
      </c>
      <c r="AL1172" s="519">
        <f t="shared" si="1136"/>
        <v>0</v>
      </c>
      <c r="AM1172" s="519">
        <f t="shared" si="1136"/>
        <v>0</v>
      </c>
      <c r="AN1172" s="519">
        <f t="shared" si="1136"/>
        <v>0</v>
      </c>
      <c r="AO1172" s="519">
        <f t="shared" si="1136"/>
        <v>0</v>
      </c>
      <c r="AP1172" s="519">
        <f t="shared" si="1136"/>
        <v>0</v>
      </c>
      <c r="AQ1172" s="519">
        <f t="shared" si="1136"/>
        <v>0</v>
      </c>
      <c r="AR1172" s="519">
        <f t="shared" si="1136"/>
        <v>0</v>
      </c>
      <c r="AS1172" s="519">
        <f t="shared" si="1136"/>
        <v>0</v>
      </c>
      <c r="AT1172" s="519">
        <f t="shared" si="1136"/>
        <v>0</v>
      </c>
      <c r="AU1172" s="502"/>
      <c r="AV1172" s="256">
        <f t="shared" si="1120"/>
        <v>0</v>
      </c>
      <c r="AW1172" s="502"/>
      <c r="AX1172" s="502"/>
      <c r="AY1172" s="502"/>
      <c r="AZ1172" s="145">
        <f t="shared" si="1090"/>
        <v>0</v>
      </c>
      <c r="BA1172" s="145">
        <f t="shared" si="1130"/>
        <v>0</v>
      </c>
      <c r="BB1172" s="502"/>
      <c r="BC1172" s="502"/>
    </row>
    <row r="1173" spans="1:55" s="534" customFormat="1" ht="31.5">
      <c r="A1173" s="533" t="s">
        <v>54</v>
      </c>
      <c r="B1173" s="492" t="s">
        <v>359</v>
      </c>
      <c r="C1173" s="491"/>
      <c r="D1173" s="180">
        <v>2500</v>
      </c>
      <c r="E1173" s="180">
        <v>2500</v>
      </c>
      <c r="F1173" s="492"/>
      <c r="G1173" s="492"/>
      <c r="H1173" s="155">
        <f t="shared" si="1088"/>
        <v>2500</v>
      </c>
      <c r="I1173" s="180">
        <f t="shared" si="1088"/>
        <v>2500</v>
      </c>
      <c r="J1173" s="221">
        <f t="shared" si="1088"/>
        <v>0</v>
      </c>
      <c r="K1173" s="492"/>
      <c r="L1173" s="492"/>
      <c r="M1173" s="492"/>
      <c r="N1173" s="269">
        <f t="shared" ref="N1173:N1174" si="1137">O1173+P1173</f>
        <v>2500</v>
      </c>
      <c r="O1173" s="338">
        <v>2500</v>
      </c>
      <c r="P1173" s="491"/>
      <c r="Q1173" s="491"/>
      <c r="R1173" s="491"/>
      <c r="S1173" s="491"/>
      <c r="T1173" s="491"/>
      <c r="U1173" s="491"/>
      <c r="V1173" s="491"/>
      <c r="W1173" s="491"/>
      <c r="X1173" s="491"/>
      <c r="Y1173" s="491"/>
      <c r="Z1173" s="491"/>
      <c r="AA1173" s="491"/>
      <c r="AB1173" s="491"/>
      <c r="AC1173" s="236"/>
      <c r="AD1173" s="236"/>
      <c r="AE1173" s="236">
        <f t="shared" ref="AE1173:AE1174" si="1138">AC1173</f>
        <v>0</v>
      </c>
      <c r="AF1173" s="491"/>
      <c r="AG1173" s="491"/>
      <c r="AH1173" s="491"/>
      <c r="AI1173" s="358">
        <f t="shared" ref="AI1173" si="1139">I1173-Q1173-W1173-AC1173</f>
        <v>2500</v>
      </c>
      <c r="AJ1173" s="358"/>
      <c r="AK1173" s="358">
        <f t="shared" ref="AK1173:AK1174" si="1140">AI1173</f>
        <v>2500</v>
      </c>
      <c r="AL1173" s="491"/>
      <c r="AM1173" s="491"/>
      <c r="AN1173" s="491"/>
      <c r="AO1173" s="491"/>
      <c r="AP1173" s="491"/>
      <c r="AQ1173" s="491"/>
      <c r="AR1173" s="491"/>
      <c r="AS1173" s="491"/>
      <c r="AT1173" s="491"/>
      <c r="AU1173" s="492"/>
      <c r="AV1173" s="256">
        <f t="shared" si="1120"/>
        <v>0</v>
      </c>
      <c r="AW1173" s="492"/>
      <c r="AX1173" s="492"/>
      <c r="AY1173" s="492"/>
      <c r="AZ1173" s="145">
        <f t="shared" si="1090"/>
        <v>0</v>
      </c>
      <c r="BA1173" s="145">
        <f t="shared" si="1130"/>
        <v>0</v>
      </c>
      <c r="BB1173" s="492"/>
      <c r="BC1173" s="492"/>
    </row>
    <row r="1174" spans="1:55" s="534" customFormat="1" ht="15.75">
      <c r="A1174" s="533" t="s">
        <v>55</v>
      </c>
      <c r="B1174" s="492" t="s">
        <v>1194</v>
      </c>
      <c r="C1174" s="491"/>
      <c r="D1174" s="180">
        <v>4200</v>
      </c>
      <c r="E1174" s="180">
        <v>4200</v>
      </c>
      <c r="F1174" s="492"/>
      <c r="G1174" s="492"/>
      <c r="H1174" s="155">
        <f t="shared" si="1088"/>
        <v>4200</v>
      </c>
      <c r="I1174" s="180">
        <f t="shared" si="1088"/>
        <v>4200</v>
      </c>
      <c r="J1174" s="221">
        <f t="shared" si="1088"/>
        <v>0</v>
      </c>
      <c r="K1174" s="492"/>
      <c r="L1174" s="492"/>
      <c r="M1174" s="492"/>
      <c r="N1174" s="269">
        <f t="shared" si="1137"/>
        <v>4200</v>
      </c>
      <c r="O1174" s="491">
        <v>4200</v>
      </c>
      <c r="P1174" s="491"/>
      <c r="Q1174" s="491"/>
      <c r="R1174" s="491"/>
      <c r="S1174" s="491"/>
      <c r="T1174" s="491"/>
      <c r="U1174" s="491"/>
      <c r="V1174" s="491"/>
      <c r="W1174" s="491"/>
      <c r="X1174" s="491"/>
      <c r="Y1174" s="491"/>
      <c r="Z1174" s="491"/>
      <c r="AA1174" s="491"/>
      <c r="AB1174" s="491"/>
      <c r="AC1174" s="236">
        <v>2000</v>
      </c>
      <c r="AD1174" s="236"/>
      <c r="AE1174" s="236">
        <f t="shared" si="1138"/>
        <v>2000</v>
      </c>
      <c r="AF1174" s="491"/>
      <c r="AG1174" s="491"/>
      <c r="AH1174" s="491"/>
      <c r="AI1174" s="358">
        <f>I1174-Q1174-W1174-AC1174</f>
        <v>2200</v>
      </c>
      <c r="AJ1174" s="358"/>
      <c r="AK1174" s="358">
        <f t="shared" si="1140"/>
        <v>2200</v>
      </c>
      <c r="AL1174" s="491"/>
      <c r="AM1174" s="491"/>
      <c r="AN1174" s="491"/>
      <c r="AO1174" s="491"/>
      <c r="AP1174" s="491"/>
      <c r="AQ1174" s="491"/>
      <c r="AR1174" s="491"/>
      <c r="AS1174" s="491"/>
      <c r="AT1174" s="491"/>
      <c r="AU1174" s="492"/>
      <c r="AV1174" s="256">
        <f t="shared" si="1120"/>
        <v>0</v>
      </c>
      <c r="AW1174" s="492"/>
      <c r="AX1174" s="492"/>
      <c r="AY1174" s="492"/>
      <c r="AZ1174" s="145">
        <f t="shared" si="1090"/>
        <v>0</v>
      </c>
      <c r="BA1174" s="145">
        <f t="shared" si="1130"/>
        <v>0</v>
      </c>
      <c r="BB1174" s="492"/>
      <c r="BC1174" s="492"/>
    </row>
    <row r="1175" spans="1:55" s="537" customFormat="1" ht="15.75">
      <c r="A1175" s="535" t="s">
        <v>674</v>
      </c>
      <c r="B1175" s="502" t="s">
        <v>662</v>
      </c>
      <c r="C1175" s="536"/>
      <c r="D1175" s="538">
        <f>D1176</f>
        <v>1500</v>
      </c>
      <c r="E1175" s="538">
        <f t="shared" ref="E1175:G1175" si="1141">E1176</f>
        <v>1500</v>
      </c>
      <c r="F1175" s="538">
        <f t="shared" si="1141"/>
        <v>0</v>
      </c>
      <c r="G1175" s="538">
        <f t="shared" si="1141"/>
        <v>0</v>
      </c>
      <c r="H1175" s="171">
        <f t="shared" si="1088"/>
        <v>1500</v>
      </c>
      <c r="I1175" s="179">
        <f t="shared" si="1088"/>
        <v>1500</v>
      </c>
      <c r="J1175" s="221">
        <f t="shared" si="1088"/>
        <v>0</v>
      </c>
      <c r="K1175" s="502"/>
      <c r="L1175" s="502"/>
      <c r="M1175" s="502"/>
      <c r="N1175" s="538">
        <f>N1176</f>
        <v>1500</v>
      </c>
      <c r="O1175" s="538">
        <f t="shared" ref="O1175:AN1175" si="1142">O1176</f>
        <v>1500</v>
      </c>
      <c r="P1175" s="538">
        <f t="shared" si="1142"/>
        <v>0</v>
      </c>
      <c r="Q1175" s="538">
        <f t="shared" si="1142"/>
        <v>0</v>
      </c>
      <c r="R1175" s="538">
        <f t="shared" si="1142"/>
        <v>0</v>
      </c>
      <c r="S1175" s="538">
        <f t="shared" si="1142"/>
        <v>0</v>
      </c>
      <c r="T1175" s="538">
        <f t="shared" si="1142"/>
        <v>0</v>
      </c>
      <c r="U1175" s="538">
        <f t="shared" si="1142"/>
        <v>0</v>
      </c>
      <c r="V1175" s="538">
        <f t="shared" si="1142"/>
        <v>0</v>
      </c>
      <c r="W1175" s="538">
        <f t="shared" si="1142"/>
        <v>1500</v>
      </c>
      <c r="X1175" s="538">
        <f t="shared" si="1142"/>
        <v>0</v>
      </c>
      <c r="Y1175" s="538">
        <f t="shared" si="1142"/>
        <v>1500</v>
      </c>
      <c r="Z1175" s="538">
        <f t="shared" si="1142"/>
        <v>0</v>
      </c>
      <c r="AA1175" s="538">
        <f t="shared" si="1142"/>
        <v>0</v>
      </c>
      <c r="AB1175" s="538">
        <f t="shared" si="1142"/>
        <v>0</v>
      </c>
      <c r="AC1175" s="538">
        <f t="shared" si="1142"/>
        <v>0</v>
      </c>
      <c r="AD1175" s="538">
        <f t="shared" si="1142"/>
        <v>0</v>
      </c>
      <c r="AE1175" s="538">
        <f t="shared" si="1142"/>
        <v>0</v>
      </c>
      <c r="AF1175" s="538">
        <f t="shared" si="1142"/>
        <v>0</v>
      </c>
      <c r="AG1175" s="538">
        <f t="shared" si="1142"/>
        <v>0</v>
      </c>
      <c r="AH1175" s="538">
        <f t="shared" si="1142"/>
        <v>0</v>
      </c>
      <c r="AI1175" s="538">
        <f t="shared" si="1142"/>
        <v>0</v>
      </c>
      <c r="AJ1175" s="538">
        <f t="shared" si="1142"/>
        <v>0</v>
      </c>
      <c r="AK1175" s="538">
        <f t="shared" si="1142"/>
        <v>0</v>
      </c>
      <c r="AL1175" s="538">
        <f t="shared" si="1142"/>
        <v>0</v>
      </c>
      <c r="AM1175" s="538">
        <f t="shared" si="1142"/>
        <v>0</v>
      </c>
      <c r="AN1175" s="538">
        <f t="shared" si="1142"/>
        <v>0</v>
      </c>
      <c r="AO1175" s="536"/>
      <c r="AP1175" s="536"/>
      <c r="AQ1175" s="536"/>
      <c r="AR1175" s="536"/>
      <c r="AS1175" s="536"/>
      <c r="AT1175" s="536"/>
      <c r="AU1175" s="502"/>
      <c r="AV1175" s="256">
        <f t="shared" si="1120"/>
        <v>0</v>
      </c>
      <c r="AW1175" s="502"/>
      <c r="AX1175" s="502"/>
      <c r="AY1175" s="502"/>
      <c r="AZ1175" s="145">
        <f t="shared" si="1090"/>
        <v>0</v>
      </c>
      <c r="BA1175" s="145">
        <f t="shared" si="1130"/>
        <v>0</v>
      </c>
      <c r="BB1175" s="502"/>
      <c r="BC1175" s="502"/>
    </row>
    <row r="1176" spans="1:55" s="534" customFormat="1" ht="31.5">
      <c r="A1176" s="533" t="s">
        <v>53</v>
      </c>
      <c r="B1176" s="492" t="s">
        <v>1195</v>
      </c>
      <c r="C1176" s="491"/>
      <c r="D1176" s="155">
        <v>1500</v>
      </c>
      <c r="E1176" s="155">
        <v>1500</v>
      </c>
      <c r="F1176" s="492"/>
      <c r="G1176" s="492"/>
      <c r="H1176" s="155">
        <f t="shared" si="1088"/>
        <v>1500</v>
      </c>
      <c r="I1176" s="180">
        <f t="shared" si="1088"/>
        <v>1500</v>
      </c>
      <c r="J1176" s="221">
        <f t="shared" si="1088"/>
        <v>0</v>
      </c>
      <c r="K1176" s="492"/>
      <c r="L1176" s="492"/>
      <c r="M1176" s="492"/>
      <c r="N1176" s="269">
        <f t="shared" ref="N1176" si="1143">O1176+P1176</f>
        <v>1500</v>
      </c>
      <c r="O1176" s="338">
        <v>1500</v>
      </c>
      <c r="P1176" s="491"/>
      <c r="Q1176" s="491"/>
      <c r="R1176" s="491"/>
      <c r="S1176" s="491"/>
      <c r="T1176" s="491"/>
      <c r="U1176" s="491"/>
      <c r="V1176" s="491"/>
      <c r="W1176" s="491">
        <v>1500</v>
      </c>
      <c r="X1176" s="491"/>
      <c r="Y1176" s="491">
        <f>W1176</f>
        <v>1500</v>
      </c>
      <c r="Z1176" s="491"/>
      <c r="AA1176" s="491"/>
      <c r="AB1176" s="491"/>
      <c r="AC1176" s="236">
        <f>I1176-Q1176-W1176</f>
        <v>0</v>
      </c>
      <c r="AD1176" s="236"/>
      <c r="AE1176" s="236">
        <f>AC1176</f>
        <v>0</v>
      </c>
      <c r="AF1176" s="491"/>
      <c r="AG1176" s="491"/>
      <c r="AH1176" s="491"/>
      <c r="AI1176" s="358">
        <f>O1176-Q1176-W1176-AC1176</f>
        <v>0</v>
      </c>
      <c r="AJ1176" s="358"/>
      <c r="AK1176" s="358"/>
      <c r="AL1176" s="491"/>
      <c r="AM1176" s="491"/>
      <c r="AN1176" s="491"/>
      <c r="AO1176" s="491"/>
      <c r="AP1176" s="491"/>
      <c r="AQ1176" s="491"/>
      <c r="AR1176" s="491"/>
      <c r="AS1176" s="491"/>
      <c r="AT1176" s="491"/>
      <c r="AU1176" s="492"/>
      <c r="AV1176" s="256">
        <f t="shared" si="1120"/>
        <v>0</v>
      </c>
      <c r="AW1176" s="492"/>
      <c r="AX1176" s="492"/>
      <c r="AY1176" s="492"/>
      <c r="AZ1176" s="145">
        <f t="shared" si="1090"/>
        <v>0</v>
      </c>
      <c r="BA1176" s="145">
        <f t="shared" si="1130"/>
        <v>0</v>
      </c>
      <c r="BB1176" s="492"/>
      <c r="BC1176" s="492"/>
    </row>
    <row r="1177" spans="1:55" s="537" customFormat="1" ht="15.75">
      <c r="A1177" s="535" t="s">
        <v>796</v>
      </c>
      <c r="B1177" s="502" t="s">
        <v>616</v>
      </c>
      <c r="C1177" s="536"/>
      <c r="D1177" s="199">
        <f>D1178+D1181</f>
        <v>131215</v>
      </c>
      <c r="E1177" s="199">
        <f>E1178+E1181</f>
        <v>131135</v>
      </c>
      <c r="F1177" s="502"/>
      <c r="G1177" s="502"/>
      <c r="H1177" s="171">
        <f t="shared" si="1088"/>
        <v>117930</v>
      </c>
      <c r="I1177" s="179">
        <f t="shared" si="1088"/>
        <v>117930</v>
      </c>
      <c r="J1177" s="221">
        <f t="shared" si="1088"/>
        <v>0</v>
      </c>
      <c r="K1177" s="199">
        <f t="shared" ref="K1177:M1177" si="1144">K1178+K1181</f>
        <v>52500</v>
      </c>
      <c r="L1177" s="199">
        <f t="shared" si="1144"/>
        <v>52500</v>
      </c>
      <c r="M1177" s="199">
        <f t="shared" si="1144"/>
        <v>0</v>
      </c>
      <c r="N1177" s="199">
        <f>N1178+N1181</f>
        <v>65430</v>
      </c>
      <c r="O1177" s="199">
        <f>O1178+O1181</f>
        <v>65430</v>
      </c>
      <c r="P1177" s="199">
        <f t="shared" ref="P1177" si="1145">P1178+P1181</f>
        <v>0</v>
      </c>
      <c r="Q1177" s="199">
        <f>Q1178+Q1181</f>
        <v>22277.81</v>
      </c>
      <c r="R1177" s="199">
        <f t="shared" ref="R1177:AU1177" si="1146">R1178+R1181</f>
        <v>21516</v>
      </c>
      <c r="S1177" s="199">
        <f t="shared" si="1146"/>
        <v>761.81</v>
      </c>
      <c r="T1177" s="199">
        <f t="shared" si="1146"/>
        <v>0</v>
      </c>
      <c r="U1177" s="199">
        <f t="shared" si="1146"/>
        <v>0</v>
      </c>
      <c r="V1177" s="199">
        <f t="shared" si="1146"/>
        <v>0</v>
      </c>
      <c r="W1177" s="199">
        <f t="shared" si="1146"/>
        <v>30184</v>
      </c>
      <c r="X1177" s="199">
        <f t="shared" si="1146"/>
        <v>20484</v>
      </c>
      <c r="Y1177" s="199">
        <f t="shared" si="1146"/>
        <v>9700</v>
      </c>
      <c r="Z1177" s="199">
        <f t="shared" si="1146"/>
        <v>0</v>
      </c>
      <c r="AA1177" s="199">
        <f t="shared" si="1146"/>
        <v>0</v>
      </c>
      <c r="AB1177" s="199">
        <f t="shared" si="1146"/>
        <v>0</v>
      </c>
      <c r="AC1177" s="199">
        <f t="shared" si="1146"/>
        <v>37100</v>
      </c>
      <c r="AD1177" s="199">
        <f t="shared" si="1146"/>
        <v>5500</v>
      </c>
      <c r="AE1177" s="199">
        <f t="shared" si="1146"/>
        <v>31600</v>
      </c>
      <c r="AF1177" s="199">
        <f t="shared" si="1146"/>
        <v>0</v>
      </c>
      <c r="AG1177" s="199">
        <f t="shared" si="1146"/>
        <v>0</v>
      </c>
      <c r="AH1177" s="199">
        <f t="shared" si="1146"/>
        <v>0</v>
      </c>
      <c r="AI1177" s="199">
        <f t="shared" si="1146"/>
        <v>28368</v>
      </c>
      <c r="AJ1177" s="199">
        <f t="shared" si="1146"/>
        <v>5000</v>
      </c>
      <c r="AK1177" s="199">
        <f t="shared" si="1146"/>
        <v>23368</v>
      </c>
      <c r="AL1177" s="199">
        <f t="shared" si="1146"/>
        <v>0</v>
      </c>
      <c r="AM1177" s="199">
        <f t="shared" si="1146"/>
        <v>0</v>
      </c>
      <c r="AN1177" s="199">
        <f t="shared" si="1146"/>
        <v>0</v>
      </c>
      <c r="AO1177" s="199">
        <f t="shared" si="1146"/>
        <v>0</v>
      </c>
      <c r="AP1177" s="199">
        <f t="shared" si="1146"/>
        <v>0</v>
      </c>
      <c r="AQ1177" s="199">
        <f t="shared" si="1146"/>
        <v>0</v>
      </c>
      <c r="AR1177" s="199">
        <f t="shared" si="1146"/>
        <v>0</v>
      </c>
      <c r="AS1177" s="199">
        <f t="shared" si="1146"/>
        <v>0</v>
      </c>
      <c r="AT1177" s="199">
        <f t="shared" si="1146"/>
        <v>0</v>
      </c>
      <c r="AU1177" s="199">
        <f t="shared" si="1146"/>
        <v>0</v>
      </c>
      <c r="AV1177" s="256">
        <f t="shared" si="1120"/>
        <v>0.19000000000232831</v>
      </c>
      <c r="AW1177" s="502"/>
      <c r="AX1177" s="502"/>
      <c r="AY1177" s="502"/>
      <c r="AZ1177" s="145">
        <f t="shared" si="1090"/>
        <v>0</v>
      </c>
      <c r="BA1177" s="145">
        <f t="shared" si="1130"/>
        <v>0</v>
      </c>
      <c r="BB1177" s="502"/>
      <c r="BC1177" s="502"/>
    </row>
    <row r="1178" spans="1:55" s="537" customFormat="1" ht="31.5">
      <c r="A1178" s="295" t="s">
        <v>1196</v>
      </c>
      <c r="B1178" s="160" t="s">
        <v>1182</v>
      </c>
      <c r="C1178" s="536"/>
      <c r="D1178" s="199">
        <f>SUM(D1179:D1180)</f>
        <v>14047</v>
      </c>
      <c r="E1178" s="199">
        <f>SUM(E1179:E1180)</f>
        <v>13967</v>
      </c>
      <c r="F1178" s="502"/>
      <c r="G1178" s="502"/>
      <c r="H1178" s="171">
        <f t="shared" si="1088"/>
        <v>762</v>
      </c>
      <c r="I1178" s="179">
        <f t="shared" si="1088"/>
        <v>762</v>
      </c>
      <c r="J1178" s="221">
        <f t="shared" si="1088"/>
        <v>0</v>
      </c>
      <c r="K1178" s="502"/>
      <c r="L1178" s="502"/>
      <c r="M1178" s="502"/>
      <c r="N1178" s="199">
        <f>SUM(N1179:N1180)</f>
        <v>762</v>
      </c>
      <c r="O1178" s="199">
        <f>SUM(O1179:O1180)</f>
        <v>762</v>
      </c>
      <c r="P1178" s="199">
        <f t="shared" ref="P1178:AT1178" si="1147">SUM(P1179:P1180)</f>
        <v>0</v>
      </c>
      <c r="Q1178" s="199">
        <f t="shared" si="1147"/>
        <v>761.81</v>
      </c>
      <c r="R1178" s="199">
        <f t="shared" si="1147"/>
        <v>0</v>
      </c>
      <c r="S1178" s="199">
        <f t="shared" si="1147"/>
        <v>761.81</v>
      </c>
      <c r="T1178" s="199">
        <f t="shared" si="1147"/>
        <v>0</v>
      </c>
      <c r="U1178" s="199">
        <f t="shared" si="1147"/>
        <v>0</v>
      </c>
      <c r="V1178" s="199">
        <f t="shared" si="1147"/>
        <v>0</v>
      </c>
      <c r="W1178" s="199">
        <f t="shared" si="1147"/>
        <v>0</v>
      </c>
      <c r="X1178" s="199">
        <f t="shared" si="1147"/>
        <v>0</v>
      </c>
      <c r="Y1178" s="199">
        <f t="shared" si="1147"/>
        <v>0</v>
      </c>
      <c r="Z1178" s="199">
        <f t="shared" si="1147"/>
        <v>0</v>
      </c>
      <c r="AA1178" s="199">
        <f t="shared" si="1147"/>
        <v>0</v>
      </c>
      <c r="AB1178" s="199">
        <f t="shared" si="1147"/>
        <v>0</v>
      </c>
      <c r="AC1178" s="199">
        <f t="shared" si="1147"/>
        <v>0</v>
      </c>
      <c r="AD1178" s="199">
        <f t="shared" si="1147"/>
        <v>0</v>
      </c>
      <c r="AE1178" s="199">
        <f t="shared" si="1147"/>
        <v>0</v>
      </c>
      <c r="AF1178" s="199">
        <f t="shared" si="1147"/>
        <v>0</v>
      </c>
      <c r="AG1178" s="199">
        <f t="shared" si="1147"/>
        <v>0</v>
      </c>
      <c r="AH1178" s="199">
        <f t="shared" si="1147"/>
        <v>0</v>
      </c>
      <c r="AI1178" s="199">
        <f t="shared" si="1147"/>
        <v>0</v>
      </c>
      <c r="AJ1178" s="199">
        <f t="shared" si="1147"/>
        <v>0</v>
      </c>
      <c r="AK1178" s="199">
        <f t="shared" si="1147"/>
        <v>0</v>
      </c>
      <c r="AL1178" s="199">
        <f t="shared" si="1147"/>
        <v>0</v>
      </c>
      <c r="AM1178" s="199">
        <f t="shared" si="1147"/>
        <v>0</v>
      </c>
      <c r="AN1178" s="199">
        <f t="shared" si="1147"/>
        <v>0</v>
      </c>
      <c r="AO1178" s="199">
        <f t="shared" si="1147"/>
        <v>0</v>
      </c>
      <c r="AP1178" s="199">
        <f t="shared" si="1147"/>
        <v>0</v>
      </c>
      <c r="AQ1178" s="199">
        <f t="shared" si="1147"/>
        <v>0</v>
      </c>
      <c r="AR1178" s="199">
        <f t="shared" si="1147"/>
        <v>0</v>
      </c>
      <c r="AS1178" s="199">
        <f t="shared" si="1147"/>
        <v>0</v>
      </c>
      <c r="AT1178" s="199">
        <f t="shared" si="1147"/>
        <v>0</v>
      </c>
      <c r="AU1178" s="502"/>
      <c r="AV1178" s="256">
        <f t="shared" si="1120"/>
        <v>0.19000000000005457</v>
      </c>
      <c r="AW1178" s="502"/>
      <c r="AX1178" s="502"/>
      <c r="AY1178" s="502"/>
      <c r="AZ1178" s="145">
        <f t="shared" si="1090"/>
        <v>0</v>
      </c>
      <c r="BA1178" s="145">
        <f t="shared" si="1130"/>
        <v>0</v>
      </c>
      <c r="BB1178" s="502"/>
      <c r="BC1178" s="502"/>
    </row>
    <row r="1179" spans="1:55" s="495" customFormat="1" ht="31.5">
      <c r="A1179" s="539" t="s">
        <v>20</v>
      </c>
      <c r="B1179" s="540" t="s">
        <v>1197</v>
      </c>
      <c r="C1179" s="540" t="s">
        <v>1198</v>
      </c>
      <c r="D1179" s="217">
        <v>3047</v>
      </c>
      <c r="E1179" s="217">
        <v>3017</v>
      </c>
      <c r="H1179" s="217">
        <f t="shared" si="1088"/>
        <v>28</v>
      </c>
      <c r="I1179" s="276">
        <f t="shared" si="1088"/>
        <v>28</v>
      </c>
      <c r="J1179" s="275">
        <f t="shared" si="1088"/>
        <v>0</v>
      </c>
      <c r="N1179" s="522">
        <f>O1179+P1179</f>
        <v>28</v>
      </c>
      <c r="O1179" s="224">
        <v>28</v>
      </c>
      <c r="P1179" s="541"/>
      <c r="Q1179" s="224">
        <v>28</v>
      </c>
      <c r="R1179" s="224"/>
      <c r="S1179" s="224">
        <f>Q1179</f>
        <v>28</v>
      </c>
      <c r="T1179" s="224"/>
      <c r="U1179" s="224"/>
      <c r="V1179" s="224"/>
      <c r="W1179" s="526"/>
      <c r="X1179" s="526"/>
      <c r="Y1179" s="526"/>
      <c r="Z1179" s="526"/>
      <c r="AA1179" s="526"/>
      <c r="AB1179" s="526"/>
      <c r="AC1179" s="230"/>
      <c r="AD1179" s="230"/>
      <c r="AE1179" s="230"/>
      <c r="AF1179" s="526"/>
      <c r="AG1179" s="526"/>
      <c r="AH1179" s="526"/>
      <c r="AI1179" s="375"/>
      <c r="AJ1179" s="375"/>
      <c r="AK1179" s="375"/>
      <c r="AL1179" s="526"/>
      <c r="AM1179" s="526"/>
      <c r="AN1179" s="526"/>
      <c r="AO1179" s="526"/>
      <c r="AP1179" s="526"/>
      <c r="AQ1179" s="526"/>
      <c r="AR1179" s="526"/>
      <c r="AS1179" s="526"/>
      <c r="AT1179" s="526"/>
      <c r="AV1179" s="532">
        <f t="shared" si="1120"/>
        <v>0</v>
      </c>
      <c r="AZ1179" s="220">
        <f t="shared" si="1090"/>
        <v>0</v>
      </c>
      <c r="BA1179" s="220">
        <f t="shared" si="1130"/>
        <v>0</v>
      </c>
    </row>
    <row r="1180" spans="1:55" s="495" customFormat="1" ht="47.25">
      <c r="A1180" s="539" t="s">
        <v>49</v>
      </c>
      <c r="B1180" s="540" t="s">
        <v>1199</v>
      </c>
      <c r="C1180" s="540" t="s">
        <v>1200</v>
      </c>
      <c r="D1180" s="217">
        <v>11000</v>
      </c>
      <c r="E1180" s="217">
        <v>10950</v>
      </c>
      <c r="H1180" s="217">
        <f t="shared" si="1088"/>
        <v>734</v>
      </c>
      <c r="I1180" s="276">
        <f t="shared" si="1088"/>
        <v>734</v>
      </c>
      <c r="J1180" s="275">
        <f t="shared" si="1088"/>
        <v>0</v>
      </c>
      <c r="N1180" s="522">
        <f t="shared" ref="N1180" si="1148">O1180+P1180</f>
        <v>734</v>
      </c>
      <c r="O1180" s="224">
        <v>734</v>
      </c>
      <c r="P1180" s="541"/>
      <c r="Q1180" s="224">
        <v>733.81</v>
      </c>
      <c r="R1180" s="224"/>
      <c r="S1180" s="224">
        <f>Q1180</f>
        <v>733.81</v>
      </c>
      <c r="T1180" s="224"/>
      <c r="U1180" s="224"/>
      <c r="V1180" s="224"/>
      <c r="W1180" s="526"/>
      <c r="X1180" s="526"/>
      <c r="Y1180" s="526"/>
      <c r="Z1180" s="526"/>
      <c r="AA1180" s="526"/>
      <c r="AB1180" s="526"/>
      <c r="AC1180" s="230"/>
      <c r="AD1180" s="230"/>
      <c r="AE1180" s="230"/>
      <c r="AF1180" s="526"/>
      <c r="AG1180" s="526"/>
      <c r="AH1180" s="526"/>
      <c r="AI1180" s="375"/>
      <c r="AJ1180" s="375"/>
      <c r="AK1180" s="375"/>
      <c r="AL1180" s="526"/>
      <c r="AM1180" s="526"/>
      <c r="AN1180" s="526"/>
      <c r="AO1180" s="526"/>
      <c r="AP1180" s="526"/>
      <c r="AQ1180" s="526"/>
      <c r="AR1180" s="526"/>
      <c r="AS1180" s="526"/>
      <c r="AT1180" s="526"/>
      <c r="AV1180" s="532">
        <f t="shared" si="1120"/>
        <v>0.19000000000005457</v>
      </c>
      <c r="AZ1180" s="220">
        <f t="shared" si="1090"/>
        <v>0</v>
      </c>
      <c r="BA1180" s="220">
        <f t="shared" si="1130"/>
        <v>0</v>
      </c>
    </row>
    <row r="1181" spans="1:55" s="537" customFormat="1" ht="15.75">
      <c r="A1181" s="295" t="s">
        <v>1201</v>
      </c>
      <c r="B1181" s="160" t="s">
        <v>1189</v>
      </c>
      <c r="C1181" s="536"/>
      <c r="D1181" s="199">
        <f>SUM(D1182:D1197)</f>
        <v>117168</v>
      </c>
      <c r="E1181" s="199">
        <f>SUM(E1182:E1197)</f>
        <v>117168</v>
      </c>
      <c r="F1181" s="502"/>
      <c r="G1181" s="502"/>
      <c r="H1181" s="199">
        <f>SUM(H1182:H1197)</f>
        <v>117168</v>
      </c>
      <c r="I1181" s="199">
        <f>SUM(I1182:I1197)</f>
        <v>117168</v>
      </c>
      <c r="J1181" s="221">
        <f t="shared" si="1088"/>
        <v>0</v>
      </c>
      <c r="K1181" s="199">
        <f>SUM(K1182:K1197)</f>
        <v>52500</v>
      </c>
      <c r="L1181" s="199">
        <f>SUM(L1182:L1197)</f>
        <v>52500</v>
      </c>
      <c r="M1181" s="199">
        <f>SUM(M1189:M1197)</f>
        <v>0</v>
      </c>
      <c r="N1181" s="199">
        <f>SUM(N1182:N1197)</f>
        <v>64668</v>
      </c>
      <c r="O1181" s="199">
        <f>SUM(O1182:O1197)</f>
        <v>64668</v>
      </c>
      <c r="P1181" s="199">
        <f t="shared" ref="P1181:AT1181" si="1149">SUM(P1182:P1197)</f>
        <v>0</v>
      </c>
      <c r="Q1181" s="199">
        <f t="shared" si="1149"/>
        <v>21516</v>
      </c>
      <c r="R1181" s="199">
        <f t="shared" si="1149"/>
        <v>21516</v>
      </c>
      <c r="S1181" s="199">
        <f t="shared" si="1149"/>
        <v>0</v>
      </c>
      <c r="T1181" s="199">
        <f t="shared" si="1149"/>
        <v>0</v>
      </c>
      <c r="U1181" s="199">
        <f t="shared" si="1149"/>
        <v>0</v>
      </c>
      <c r="V1181" s="199">
        <f t="shared" si="1149"/>
        <v>0</v>
      </c>
      <c r="W1181" s="199">
        <f t="shared" si="1149"/>
        <v>30184</v>
      </c>
      <c r="X1181" s="199">
        <f t="shared" si="1149"/>
        <v>20484</v>
      </c>
      <c r="Y1181" s="199">
        <f>SUM(Y1182:Y1197)</f>
        <v>9700</v>
      </c>
      <c r="Z1181" s="199">
        <f t="shared" si="1149"/>
        <v>0</v>
      </c>
      <c r="AA1181" s="199">
        <f t="shared" si="1149"/>
        <v>0</v>
      </c>
      <c r="AB1181" s="199">
        <f t="shared" si="1149"/>
        <v>0</v>
      </c>
      <c r="AC1181" s="199">
        <f t="shared" si="1149"/>
        <v>37100</v>
      </c>
      <c r="AD1181" s="199">
        <f t="shared" si="1149"/>
        <v>5500</v>
      </c>
      <c r="AE1181" s="199">
        <f t="shared" si="1149"/>
        <v>31600</v>
      </c>
      <c r="AF1181" s="199">
        <f t="shared" si="1149"/>
        <v>0</v>
      </c>
      <c r="AG1181" s="199">
        <f t="shared" si="1149"/>
        <v>0</v>
      </c>
      <c r="AH1181" s="199">
        <f t="shared" si="1149"/>
        <v>0</v>
      </c>
      <c r="AI1181" s="199">
        <f t="shared" si="1149"/>
        <v>28368</v>
      </c>
      <c r="AJ1181" s="199">
        <f t="shared" si="1149"/>
        <v>5000</v>
      </c>
      <c r="AK1181" s="199">
        <f t="shared" si="1149"/>
        <v>23368</v>
      </c>
      <c r="AL1181" s="199">
        <f t="shared" si="1149"/>
        <v>0</v>
      </c>
      <c r="AM1181" s="199">
        <f t="shared" si="1149"/>
        <v>0</v>
      </c>
      <c r="AN1181" s="199">
        <f t="shared" si="1149"/>
        <v>0</v>
      </c>
      <c r="AO1181" s="199">
        <f t="shared" si="1149"/>
        <v>0</v>
      </c>
      <c r="AP1181" s="199">
        <f t="shared" si="1149"/>
        <v>0</v>
      </c>
      <c r="AQ1181" s="199">
        <f t="shared" si="1149"/>
        <v>0</v>
      </c>
      <c r="AR1181" s="199">
        <f t="shared" si="1149"/>
        <v>0</v>
      </c>
      <c r="AS1181" s="199">
        <f t="shared" si="1149"/>
        <v>0</v>
      </c>
      <c r="AT1181" s="199">
        <f t="shared" si="1149"/>
        <v>0</v>
      </c>
      <c r="AU1181" s="502"/>
      <c r="AV1181" s="256">
        <f t="shared" si="1120"/>
        <v>0</v>
      </c>
      <c r="AW1181" s="502"/>
      <c r="AX1181" s="502"/>
      <c r="AY1181" s="502"/>
      <c r="AZ1181" s="145">
        <f t="shared" si="1090"/>
        <v>0</v>
      </c>
      <c r="BA1181" s="145">
        <f t="shared" si="1130"/>
        <v>0</v>
      </c>
      <c r="BB1181" s="502"/>
      <c r="BC1181" s="502"/>
    </row>
    <row r="1182" spans="1:55" s="543" customFormat="1" ht="15.75">
      <c r="A1182" s="539" t="s">
        <v>20</v>
      </c>
      <c r="B1182" s="218" t="s">
        <v>1202</v>
      </c>
      <c r="C1182" s="542"/>
      <c r="D1182" s="224">
        <v>18000</v>
      </c>
      <c r="E1182" s="224">
        <v>18000</v>
      </c>
      <c r="H1182" s="217">
        <f>K1182+N1182</f>
        <v>18000</v>
      </c>
      <c r="I1182" s="276">
        <f t="shared" si="1088"/>
        <v>18000</v>
      </c>
      <c r="J1182" s="275">
        <f t="shared" si="1088"/>
        <v>0</v>
      </c>
      <c r="K1182" s="224">
        <f>L1182+M1182</f>
        <v>18000</v>
      </c>
      <c r="L1182" s="224">
        <v>18000</v>
      </c>
      <c r="M1182" s="541"/>
      <c r="N1182" s="541"/>
      <c r="O1182" s="541"/>
      <c r="P1182" s="541"/>
      <c r="Q1182" s="224">
        <f>70%*I1182-84</f>
        <v>12516</v>
      </c>
      <c r="R1182" s="224">
        <f>Q1182</f>
        <v>12516</v>
      </c>
      <c r="S1182" s="224"/>
      <c r="T1182" s="224"/>
      <c r="U1182" s="224"/>
      <c r="V1182" s="224"/>
      <c r="W1182" s="224">
        <f>I1182-Q1182</f>
        <v>5484</v>
      </c>
      <c r="X1182" s="224">
        <f>W1182</f>
        <v>5484</v>
      </c>
      <c r="Y1182" s="541"/>
      <c r="Z1182" s="541"/>
      <c r="AA1182" s="541"/>
      <c r="AB1182" s="541"/>
      <c r="AC1182" s="541"/>
      <c r="AD1182" s="541"/>
      <c r="AE1182" s="541"/>
      <c r="AF1182" s="541"/>
      <c r="AG1182" s="541"/>
      <c r="AH1182" s="541"/>
      <c r="AI1182" s="541"/>
      <c r="AJ1182" s="541"/>
      <c r="AK1182" s="541"/>
      <c r="AL1182" s="541"/>
      <c r="AM1182" s="541"/>
      <c r="AN1182" s="541"/>
      <c r="AO1182" s="541"/>
      <c r="AP1182" s="541"/>
      <c r="AQ1182" s="541"/>
      <c r="AR1182" s="541"/>
      <c r="AS1182" s="541"/>
      <c r="AT1182" s="541"/>
      <c r="AV1182" s="532">
        <f t="shared" si="1120"/>
        <v>0</v>
      </c>
      <c r="AZ1182" s="220"/>
      <c r="BA1182" s="220"/>
    </row>
    <row r="1183" spans="1:55" s="543" customFormat="1" ht="31.5">
      <c r="A1183" s="286" t="s">
        <v>48</v>
      </c>
      <c r="B1183" s="131" t="s">
        <v>1203</v>
      </c>
      <c r="C1183" s="536"/>
      <c r="D1183" s="157">
        <v>1200</v>
      </c>
      <c r="E1183" s="157">
        <v>1200</v>
      </c>
      <c r="F1183" s="502"/>
      <c r="G1183" s="502"/>
      <c r="H1183" s="155">
        <f t="shared" ref="H1183:H1185" si="1150">K1183+N1183</f>
        <v>1200</v>
      </c>
      <c r="I1183" s="180">
        <f t="shared" si="1088"/>
        <v>1200</v>
      </c>
      <c r="J1183" s="221">
        <f t="shared" si="1088"/>
        <v>0</v>
      </c>
      <c r="K1183" s="502"/>
      <c r="L1183" s="502"/>
      <c r="M1183" s="199"/>
      <c r="N1183" s="157">
        <f>O1183+P1183</f>
        <v>1200</v>
      </c>
      <c r="O1183" s="157">
        <v>1200</v>
      </c>
      <c r="P1183" s="199"/>
      <c r="Q1183" s="199"/>
      <c r="R1183" s="199"/>
      <c r="S1183" s="199"/>
      <c r="T1183" s="199"/>
      <c r="U1183" s="199"/>
      <c r="V1183" s="199"/>
      <c r="W1183" s="157">
        <f>I1183-Q1183</f>
        <v>1200</v>
      </c>
      <c r="X1183" s="199"/>
      <c r="Y1183" s="157">
        <f>W1183</f>
        <v>1200</v>
      </c>
      <c r="Z1183" s="199"/>
      <c r="AA1183" s="199"/>
      <c r="AB1183" s="199"/>
      <c r="AC1183" s="199"/>
      <c r="AD1183" s="199"/>
      <c r="AE1183" s="199"/>
      <c r="AF1183" s="199"/>
      <c r="AG1183" s="199"/>
      <c r="AH1183" s="199"/>
      <c r="AI1183" s="199"/>
      <c r="AJ1183" s="199"/>
      <c r="AK1183" s="199"/>
      <c r="AL1183" s="199"/>
      <c r="AM1183" s="199"/>
      <c r="AN1183" s="199"/>
      <c r="AO1183" s="199"/>
      <c r="AP1183" s="199"/>
      <c r="AQ1183" s="199"/>
      <c r="AR1183" s="199"/>
      <c r="AS1183" s="199"/>
      <c r="AT1183" s="199"/>
      <c r="AU1183" s="502"/>
      <c r="AV1183" s="256">
        <f t="shared" si="1120"/>
        <v>0</v>
      </c>
      <c r="AW1183" s="502"/>
      <c r="AX1183" s="502"/>
      <c r="AY1183" s="502"/>
      <c r="AZ1183" s="145"/>
      <c r="BA1183" s="145"/>
      <c r="BB1183" s="502"/>
      <c r="BC1183" s="502"/>
    </row>
    <row r="1184" spans="1:55" s="544" customFormat="1" ht="31.5">
      <c r="A1184" s="286" t="s">
        <v>49</v>
      </c>
      <c r="B1184" s="131" t="s">
        <v>1204</v>
      </c>
      <c r="C1184" s="398"/>
      <c r="D1184" s="155">
        <v>6800</v>
      </c>
      <c r="E1184" s="157">
        <v>6800</v>
      </c>
      <c r="F1184" s="399"/>
      <c r="G1184" s="399"/>
      <c r="H1184" s="155">
        <f t="shared" si="1150"/>
        <v>6800</v>
      </c>
      <c r="I1184" s="180">
        <f t="shared" si="1088"/>
        <v>6800</v>
      </c>
      <c r="J1184" s="221">
        <f t="shared" si="1088"/>
        <v>0</v>
      </c>
      <c r="K1184" s="157"/>
      <c r="L1184" s="157"/>
      <c r="M1184" s="199"/>
      <c r="N1184" s="157">
        <f t="shared" ref="N1184:N1186" si="1151">O1184+P1184</f>
        <v>6800</v>
      </c>
      <c r="O1184" s="157">
        <v>6800</v>
      </c>
      <c r="P1184" s="199"/>
      <c r="Q1184" s="199"/>
      <c r="R1184" s="199"/>
      <c r="S1184" s="199"/>
      <c r="T1184" s="199"/>
      <c r="U1184" s="199"/>
      <c r="V1184" s="199"/>
      <c r="W1184" s="157">
        <v>3500</v>
      </c>
      <c r="X1184" s="157"/>
      <c r="Y1184" s="157">
        <f>W1184</f>
        <v>3500</v>
      </c>
      <c r="Z1184" s="157"/>
      <c r="AA1184" s="157"/>
      <c r="AB1184" s="157"/>
      <c r="AC1184" s="157">
        <f>I1184-Q1184-W1184</f>
        <v>3300</v>
      </c>
      <c r="AD1184" s="157"/>
      <c r="AE1184" s="157">
        <f t="shared" ref="AE1184:AE1190" si="1152">AC1184</f>
        <v>3300</v>
      </c>
      <c r="AF1184" s="199"/>
      <c r="AG1184" s="199"/>
      <c r="AH1184" s="199"/>
      <c r="AI1184" s="199"/>
      <c r="AJ1184" s="199"/>
      <c r="AK1184" s="199"/>
      <c r="AL1184" s="199"/>
      <c r="AM1184" s="199"/>
      <c r="AN1184" s="199"/>
      <c r="AO1184" s="199"/>
      <c r="AP1184" s="199"/>
      <c r="AQ1184" s="199"/>
      <c r="AR1184" s="199"/>
      <c r="AS1184" s="199"/>
      <c r="AT1184" s="199"/>
      <c r="AU1184" s="399"/>
      <c r="AV1184" s="256">
        <f t="shared" si="1120"/>
        <v>0</v>
      </c>
      <c r="AW1184" s="399"/>
      <c r="AX1184" s="399"/>
      <c r="AY1184" s="399"/>
      <c r="AZ1184" s="160"/>
      <c r="BA1184" s="160"/>
      <c r="BB1184" s="399"/>
      <c r="BC1184" s="399"/>
    </row>
    <row r="1185" spans="1:55" s="543" customFormat="1" ht="31.5">
      <c r="A1185" s="286" t="s">
        <v>50</v>
      </c>
      <c r="B1185" s="131" t="s">
        <v>1205</v>
      </c>
      <c r="C1185" s="536"/>
      <c r="D1185" s="155">
        <v>6300</v>
      </c>
      <c r="E1185" s="157">
        <v>6300</v>
      </c>
      <c r="F1185" s="502"/>
      <c r="G1185" s="502"/>
      <c r="H1185" s="155">
        <f t="shared" si="1150"/>
        <v>6300</v>
      </c>
      <c r="I1185" s="180">
        <f t="shared" si="1088"/>
        <v>6300</v>
      </c>
      <c r="J1185" s="221">
        <f t="shared" si="1088"/>
        <v>0</v>
      </c>
      <c r="K1185" s="157"/>
      <c r="L1185" s="157"/>
      <c r="M1185" s="199"/>
      <c r="N1185" s="157">
        <f t="shared" si="1151"/>
        <v>6300</v>
      </c>
      <c r="O1185" s="545">
        <v>6300</v>
      </c>
      <c r="P1185" s="199"/>
      <c r="Q1185" s="199"/>
      <c r="R1185" s="199"/>
      <c r="S1185" s="199"/>
      <c r="T1185" s="199"/>
      <c r="U1185" s="199"/>
      <c r="V1185" s="199"/>
      <c r="W1185" s="157">
        <v>3000</v>
      </c>
      <c r="X1185" s="199"/>
      <c r="Y1185" s="157">
        <f>W1185</f>
        <v>3000</v>
      </c>
      <c r="Z1185" s="199"/>
      <c r="AA1185" s="199"/>
      <c r="AB1185" s="199"/>
      <c r="AC1185" s="157">
        <f>I1185-Q1185-W1185</f>
        <v>3300</v>
      </c>
      <c r="AD1185" s="199"/>
      <c r="AE1185" s="157">
        <f t="shared" si="1152"/>
        <v>3300</v>
      </c>
      <c r="AF1185" s="199"/>
      <c r="AG1185" s="199"/>
      <c r="AH1185" s="199"/>
      <c r="AI1185" s="199"/>
      <c r="AJ1185" s="199"/>
      <c r="AK1185" s="199"/>
      <c r="AL1185" s="199"/>
      <c r="AM1185" s="199"/>
      <c r="AN1185" s="199"/>
      <c r="AO1185" s="199"/>
      <c r="AP1185" s="199"/>
      <c r="AQ1185" s="199"/>
      <c r="AR1185" s="199"/>
      <c r="AS1185" s="199"/>
      <c r="AT1185" s="199"/>
      <c r="AU1185" s="502"/>
      <c r="AV1185" s="256">
        <f t="shared" si="1120"/>
        <v>0</v>
      </c>
      <c r="AW1185" s="502"/>
      <c r="AX1185" s="502"/>
      <c r="AY1185" s="502"/>
      <c r="AZ1185" s="145"/>
      <c r="BA1185" s="145"/>
      <c r="BB1185" s="502"/>
      <c r="BC1185" s="502"/>
    </row>
    <row r="1186" spans="1:55" s="543" customFormat="1" ht="31.5">
      <c r="A1186" s="286" t="s">
        <v>51</v>
      </c>
      <c r="B1186" s="131" t="s">
        <v>1206</v>
      </c>
      <c r="C1186" s="536"/>
      <c r="D1186" s="155">
        <v>4000</v>
      </c>
      <c r="E1186" s="157">
        <v>4000</v>
      </c>
      <c r="F1186" s="502"/>
      <c r="G1186" s="502"/>
      <c r="H1186" s="155">
        <f>K1186+N1186</f>
        <v>4000</v>
      </c>
      <c r="I1186" s="180">
        <f t="shared" si="1088"/>
        <v>4000</v>
      </c>
      <c r="J1186" s="221">
        <f>M1186+P1186</f>
        <v>0</v>
      </c>
      <c r="K1186" s="157"/>
      <c r="L1186" s="157"/>
      <c r="M1186" s="199"/>
      <c r="N1186" s="157">
        <f t="shared" si="1151"/>
        <v>4000</v>
      </c>
      <c r="O1186" s="545">
        <v>4000</v>
      </c>
      <c r="P1186" s="199"/>
      <c r="Q1186" s="199"/>
      <c r="R1186" s="199"/>
      <c r="S1186" s="199"/>
      <c r="T1186" s="199"/>
      <c r="U1186" s="199"/>
      <c r="V1186" s="199"/>
      <c r="W1186" s="157">
        <v>2000</v>
      </c>
      <c r="X1186" s="199"/>
      <c r="Y1186" s="157">
        <f>W1186</f>
        <v>2000</v>
      </c>
      <c r="Z1186" s="199"/>
      <c r="AA1186" s="199"/>
      <c r="AB1186" s="199"/>
      <c r="AC1186" s="157">
        <f>I1186-Q1186-W1186</f>
        <v>2000</v>
      </c>
      <c r="AD1186" s="199"/>
      <c r="AE1186" s="157">
        <f t="shared" si="1152"/>
        <v>2000</v>
      </c>
      <c r="AF1186" s="199"/>
      <c r="AG1186" s="199"/>
      <c r="AH1186" s="199"/>
      <c r="AI1186" s="199"/>
      <c r="AJ1186" s="199"/>
      <c r="AK1186" s="199"/>
      <c r="AL1186" s="199"/>
      <c r="AM1186" s="199"/>
      <c r="AN1186" s="199"/>
      <c r="AO1186" s="199"/>
      <c r="AP1186" s="199"/>
      <c r="AQ1186" s="199"/>
      <c r="AR1186" s="199"/>
      <c r="AS1186" s="199"/>
      <c r="AT1186" s="199"/>
      <c r="AU1186" s="502"/>
      <c r="AV1186" s="256">
        <f t="shared" si="1120"/>
        <v>0</v>
      </c>
      <c r="AW1186" s="502"/>
      <c r="AX1186" s="502"/>
      <c r="AY1186" s="502"/>
      <c r="AZ1186" s="145"/>
      <c r="BA1186" s="145"/>
      <c r="BB1186" s="502"/>
      <c r="BC1186" s="502"/>
    </row>
    <row r="1187" spans="1:55" s="543" customFormat="1" ht="47.25">
      <c r="A1187" s="539" t="s">
        <v>52</v>
      </c>
      <c r="B1187" s="218" t="s">
        <v>1207</v>
      </c>
      <c r="C1187" s="542"/>
      <c r="D1187" s="217">
        <v>8500</v>
      </c>
      <c r="E1187" s="224">
        <v>8500</v>
      </c>
      <c r="H1187" s="217">
        <f t="shared" ref="H1187:H1188" si="1153">K1187+N1187</f>
        <v>8500</v>
      </c>
      <c r="I1187" s="276">
        <f t="shared" si="1088"/>
        <v>8500</v>
      </c>
      <c r="J1187" s="275">
        <f t="shared" si="1088"/>
        <v>0</v>
      </c>
      <c r="K1187" s="224">
        <f>L1187+M1187</f>
        <v>8500</v>
      </c>
      <c r="L1187" s="546">
        <v>8500</v>
      </c>
      <c r="M1187" s="541"/>
      <c r="N1187" s="224"/>
      <c r="O1187" s="546"/>
      <c r="P1187" s="541"/>
      <c r="Q1187" s="224">
        <v>4500</v>
      </c>
      <c r="R1187" s="224">
        <f>Q1187</f>
        <v>4500</v>
      </c>
      <c r="S1187" s="541"/>
      <c r="T1187" s="541"/>
      <c r="U1187" s="541"/>
      <c r="V1187" s="541"/>
      <c r="W1187" s="224">
        <f>I1187-Q1187</f>
        <v>4000</v>
      </c>
      <c r="X1187" s="224">
        <f>W1187</f>
        <v>4000</v>
      </c>
      <c r="Y1187" s="224"/>
      <c r="Z1187" s="541"/>
      <c r="AA1187" s="541"/>
      <c r="AB1187" s="541"/>
      <c r="AC1187" s="224">
        <f>I1187-Q1187-W1187</f>
        <v>0</v>
      </c>
      <c r="AD1187" s="541"/>
      <c r="AE1187" s="224">
        <f t="shared" si="1152"/>
        <v>0</v>
      </c>
      <c r="AF1187" s="541"/>
      <c r="AG1187" s="541"/>
      <c r="AH1187" s="541"/>
      <c r="AI1187" s="541"/>
      <c r="AJ1187" s="541"/>
      <c r="AK1187" s="541"/>
      <c r="AL1187" s="541"/>
      <c r="AM1187" s="541"/>
      <c r="AN1187" s="541"/>
      <c r="AO1187" s="541"/>
      <c r="AP1187" s="541"/>
      <c r="AQ1187" s="541"/>
      <c r="AR1187" s="541"/>
      <c r="AS1187" s="541"/>
      <c r="AT1187" s="541"/>
      <c r="AV1187" s="532">
        <f t="shared" si="1120"/>
        <v>0</v>
      </c>
      <c r="AZ1187" s="220"/>
      <c r="BA1187" s="220">
        <f>Q455-BA455</f>
        <v>477820.85699999996</v>
      </c>
    </row>
    <row r="1188" spans="1:55" s="543" customFormat="1" ht="47.25">
      <c r="A1188" s="539" t="s">
        <v>53</v>
      </c>
      <c r="B1188" s="218" t="s">
        <v>1208</v>
      </c>
      <c r="C1188" s="542"/>
      <c r="D1188" s="217">
        <v>9500</v>
      </c>
      <c r="E1188" s="224">
        <v>9500</v>
      </c>
      <c r="H1188" s="217">
        <f t="shared" si="1153"/>
        <v>9500</v>
      </c>
      <c r="I1188" s="276">
        <f t="shared" si="1088"/>
        <v>9500</v>
      </c>
      <c r="J1188" s="275">
        <f t="shared" si="1088"/>
        <v>0</v>
      </c>
      <c r="K1188" s="224">
        <f t="shared" ref="K1188" si="1154">L1188+M1188</f>
        <v>9500</v>
      </c>
      <c r="L1188" s="546">
        <v>9500</v>
      </c>
      <c r="M1188" s="541"/>
      <c r="N1188" s="224"/>
      <c r="O1188" s="546"/>
      <c r="P1188" s="541"/>
      <c r="Q1188" s="224">
        <v>4500</v>
      </c>
      <c r="R1188" s="224">
        <f>Q1188</f>
        <v>4500</v>
      </c>
      <c r="S1188" s="541"/>
      <c r="T1188" s="541"/>
      <c r="U1188" s="541"/>
      <c r="V1188" s="541"/>
      <c r="W1188" s="224">
        <f>I1188-Q1188</f>
        <v>5000</v>
      </c>
      <c r="X1188" s="224">
        <f>W1188</f>
        <v>5000</v>
      </c>
      <c r="Y1188" s="224"/>
      <c r="Z1188" s="541"/>
      <c r="AA1188" s="541"/>
      <c r="AB1188" s="541"/>
      <c r="AC1188" s="224">
        <f>I1188-Q1188-W1188</f>
        <v>0</v>
      </c>
      <c r="AD1188" s="224"/>
      <c r="AE1188" s="224">
        <f t="shared" si="1152"/>
        <v>0</v>
      </c>
      <c r="AF1188" s="541"/>
      <c r="AG1188" s="541"/>
      <c r="AH1188" s="541"/>
      <c r="AI1188" s="541"/>
      <c r="AJ1188" s="541"/>
      <c r="AK1188" s="541"/>
      <c r="AL1188" s="541"/>
      <c r="AM1188" s="541"/>
      <c r="AN1188" s="541"/>
      <c r="AO1188" s="541"/>
      <c r="AP1188" s="541"/>
      <c r="AQ1188" s="541"/>
      <c r="AR1188" s="541"/>
      <c r="AS1188" s="541"/>
      <c r="AT1188" s="541"/>
      <c r="AV1188" s="532">
        <f t="shared" si="1120"/>
        <v>0</v>
      </c>
      <c r="AZ1188" s="220"/>
      <c r="BA1188" s="220"/>
    </row>
    <row r="1189" spans="1:55" s="534" customFormat="1" ht="15.75">
      <c r="A1189" s="286" t="s">
        <v>54</v>
      </c>
      <c r="B1189" s="518" t="s">
        <v>1209</v>
      </c>
      <c r="C1189" s="491"/>
      <c r="D1189" s="157">
        <v>6000</v>
      </c>
      <c r="E1189" s="157">
        <v>6000</v>
      </c>
      <c r="F1189" s="492"/>
      <c r="G1189" s="492"/>
      <c r="H1189" s="155">
        <f t="shared" si="1088"/>
        <v>6000</v>
      </c>
      <c r="I1189" s="180">
        <f t="shared" si="1088"/>
        <v>6000</v>
      </c>
      <c r="J1189" s="221">
        <f t="shared" si="1088"/>
        <v>0</v>
      </c>
      <c r="K1189" s="492"/>
      <c r="L1189" s="492"/>
      <c r="M1189" s="492"/>
      <c r="N1189" s="157">
        <f t="shared" ref="N1189:N1198" si="1155">O1189+P1189</f>
        <v>6000</v>
      </c>
      <c r="O1189" s="157">
        <v>6000</v>
      </c>
      <c r="P1189" s="157"/>
      <c r="Q1189" s="491"/>
      <c r="R1189" s="491"/>
      <c r="S1189" s="491"/>
      <c r="T1189" s="491"/>
      <c r="U1189" s="491"/>
      <c r="V1189" s="491"/>
      <c r="W1189" s="491"/>
      <c r="X1189" s="491"/>
      <c r="Y1189" s="491">
        <f>W1189</f>
        <v>0</v>
      </c>
      <c r="Z1189" s="491"/>
      <c r="AA1189" s="491"/>
      <c r="AB1189" s="491"/>
      <c r="AC1189" s="236">
        <v>3000</v>
      </c>
      <c r="AD1189" s="236"/>
      <c r="AE1189" s="236">
        <f t="shared" si="1152"/>
        <v>3000</v>
      </c>
      <c r="AF1189" s="491"/>
      <c r="AG1189" s="491"/>
      <c r="AH1189" s="491"/>
      <c r="AI1189" s="358">
        <f>I1189-Q1189-W1189-AC1189</f>
        <v>3000</v>
      </c>
      <c r="AJ1189" s="358"/>
      <c r="AK1189" s="358">
        <f>AI1189</f>
        <v>3000</v>
      </c>
      <c r="AL1189" s="491"/>
      <c r="AM1189" s="491"/>
      <c r="AN1189" s="491"/>
      <c r="AO1189" s="491"/>
      <c r="AP1189" s="491"/>
      <c r="AQ1189" s="491"/>
      <c r="AR1189" s="491"/>
      <c r="AS1189" s="491"/>
      <c r="AT1189" s="491"/>
      <c r="AU1189" s="492"/>
      <c r="AV1189" s="256">
        <f t="shared" si="1120"/>
        <v>0</v>
      </c>
      <c r="AW1189" s="492"/>
      <c r="AX1189" s="492"/>
      <c r="AY1189" s="492"/>
      <c r="AZ1189" s="145">
        <f t="shared" si="1090"/>
        <v>0</v>
      </c>
      <c r="BA1189" s="145">
        <f t="shared" si="1130"/>
        <v>0</v>
      </c>
      <c r="BB1189" s="492"/>
      <c r="BC1189" s="492"/>
    </row>
    <row r="1190" spans="1:55" s="534" customFormat="1" ht="15.75">
      <c r="A1190" s="286" t="s">
        <v>55</v>
      </c>
      <c r="B1190" s="518" t="s">
        <v>1210</v>
      </c>
      <c r="C1190" s="491"/>
      <c r="D1190" s="157">
        <v>10945</v>
      </c>
      <c r="E1190" s="157">
        <v>10945</v>
      </c>
      <c r="F1190" s="492"/>
      <c r="G1190" s="492"/>
      <c r="H1190" s="155">
        <f t="shared" si="1088"/>
        <v>10945</v>
      </c>
      <c r="I1190" s="180">
        <f t="shared" si="1088"/>
        <v>10945</v>
      </c>
      <c r="J1190" s="221">
        <f t="shared" si="1088"/>
        <v>0</v>
      </c>
      <c r="K1190" s="492"/>
      <c r="L1190" s="492"/>
      <c r="M1190" s="492"/>
      <c r="N1190" s="157">
        <f t="shared" si="1155"/>
        <v>10945</v>
      </c>
      <c r="O1190" s="157">
        <v>10945</v>
      </c>
      <c r="P1190" s="157"/>
      <c r="Q1190" s="491"/>
      <c r="R1190" s="491"/>
      <c r="S1190" s="491"/>
      <c r="T1190" s="491"/>
      <c r="U1190" s="491"/>
      <c r="V1190" s="491"/>
      <c r="W1190" s="491"/>
      <c r="X1190" s="491"/>
      <c r="Y1190" s="491">
        <f t="shared" ref="Y1190" si="1156">W1190</f>
        <v>0</v>
      </c>
      <c r="Z1190" s="491"/>
      <c r="AA1190" s="491"/>
      <c r="AB1190" s="491"/>
      <c r="AC1190" s="236">
        <v>5000</v>
      </c>
      <c r="AD1190" s="236"/>
      <c r="AE1190" s="236">
        <f t="shared" si="1152"/>
        <v>5000</v>
      </c>
      <c r="AF1190" s="491"/>
      <c r="AG1190" s="491"/>
      <c r="AH1190" s="491"/>
      <c r="AI1190" s="358">
        <f>I1190-Q1190-W1190-AC1190</f>
        <v>5945</v>
      </c>
      <c r="AJ1190" s="358"/>
      <c r="AK1190" s="358">
        <f t="shared" ref="AK1190:AK1195" si="1157">AI1190</f>
        <v>5945</v>
      </c>
      <c r="AL1190" s="491"/>
      <c r="AM1190" s="491"/>
      <c r="AN1190" s="491"/>
      <c r="AO1190" s="491"/>
      <c r="AP1190" s="491"/>
      <c r="AQ1190" s="491"/>
      <c r="AR1190" s="491"/>
      <c r="AS1190" s="491"/>
      <c r="AT1190" s="491"/>
      <c r="AU1190" s="492"/>
      <c r="AV1190" s="256">
        <f t="shared" si="1120"/>
        <v>0</v>
      </c>
      <c r="AW1190" s="492"/>
      <c r="AX1190" s="492"/>
      <c r="AY1190" s="492"/>
      <c r="AZ1190" s="145">
        <f t="shared" si="1090"/>
        <v>0</v>
      </c>
      <c r="BA1190" s="145">
        <f t="shared" si="1130"/>
        <v>0</v>
      </c>
      <c r="BB1190" s="492"/>
      <c r="BC1190" s="492"/>
    </row>
    <row r="1191" spans="1:55" s="547" customFormat="1" ht="15.75">
      <c r="A1191" s="286" t="s">
        <v>56</v>
      </c>
      <c r="B1191" s="518" t="s">
        <v>1211</v>
      </c>
      <c r="C1191" s="400"/>
      <c r="D1191" s="157">
        <v>5500</v>
      </c>
      <c r="E1191" s="157">
        <v>5500</v>
      </c>
      <c r="F1191" s="401"/>
      <c r="G1191" s="401"/>
      <c r="H1191" s="155">
        <f t="shared" si="1088"/>
        <v>5500</v>
      </c>
      <c r="I1191" s="180">
        <f t="shared" si="1088"/>
        <v>5500</v>
      </c>
      <c r="J1191" s="221">
        <f t="shared" si="1088"/>
        <v>0</v>
      </c>
      <c r="K1191" s="401"/>
      <c r="L1191" s="401"/>
      <c r="M1191" s="401"/>
      <c r="N1191" s="157">
        <f t="shared" si="1155"/>
        <v>5500</v>
      </c>
      <c r="O1191" s="157">
        <v>5500</v>
      </c>
      <c r="P1191" s="157"/>
      <c r="Q1191" s="400"/>
      <c r="R1191" s="400"/>
      <c r="S1191" s="400"/>
      <c r="T1191" s="400"/>
      <c r="U1191" s="400"/>
      <c r="V1191" s="400"/>
      <c r="W1191" s="400"/>
      <c r="X1191" s="400"/>
      <c r="Y1191" s="400"/>
      <c r="Z1191" s="400"/>
      <c r="AA1191" s="400"/>
      <c r="AB1191" s="400"/>
      <c r="AC1191" s="236">
        <v>3000</v>
      </c>
      <c r="AD1191" s="236"/>
      <c r="AE1191" s="236">
        <f>AC1191</f>
        <v>3000</v>
      </c>
      <c r="AF1191" s="400"/>
      <c r="AG1191" s="400"/>
      <c r="AH1191" s="400"/>
      <c r="AI1191" s="358">
        <f t="shared" ref="AI1191:AI1197" si="1158">I1191-Q1191-W1191-AC1191</f>
        <v>2500</v>
      </c>
      <c r="AJ1191" s="358"/>
      <c r="AK1191" s="358">
        <f t="shared" si="1157"/>
        <v>2500</v>
      </c>
      <c r="AL1191" s="400"/>
      <c r="AM1191" s="400"/>
      <c r="AN1191" s="400"/>
      <c r="AO1191" s="400"/>
      <c r="AP1191" s="400"/>
      <c r="AQ1191" s="400"/>
      <c r="AR1191" s="400"/>
      <c r="AS1191" s="400"/>
      <c r="AT1191" s="400"/>
      <c r="AU1191" s="401"/>
      <c r="AV1191" s="256">
        <f t="shared" si="1120"/>
        <v>0</v>
      </c>
      <c r="AW1191" s="401"/>
      <c r="AX1191" s="401"/>
      <c r="AY1191" s="401"/>
      <c r="AZ1191" s="160"/>
      <c r="BA1191" s="160"/>
      <c r="BB1191" s="401"/>
      <c r="BC1191" s="401"/>
    </row>
    <row r="1192" spans="1:55" s="547" customFormat="1" ht="31.5">
      <c r="A1192" s="286" t="s">
        <v>57</v>
      </c>
      <c r="B1192" s="518" t="s">
        <v>1212</v>
      </c>
      <c r="C1192" s="400"/>
      <c r="D1192" s="157">
        <v>3000</v>
      </c>
      <c r="E1192" s="157">
        <v>3000</v>
      </c>
      <c r="F1192" s="401"/>
      <c r="G1192" s="401"/>
      <c r="H1192" s="155">
        <f t="shared" si="1088"/>
        <v>3000</v>
      </c>
      <c r="I1192" s="180">
        <f t="shared" si="1088"/>
        <v>3000</v>
      </c>
      <c r="J1192" s="221">
        <f t="shared" si="1088"/>
        <v>0</v>
      </c>
      <c r="K1192" s="401"/>
      <c r="L1192" s="401"/>
      <c r="M1192" s="401"/>
      <c r="N1192" s="157">
        <f t="shared" si="1155"/>
        <v>3000</v>
      </c>
      <c r="O1192" s="157">
        <v>3000</v>
      </c>
      <c r="P1192" s="157"/>
      <c r="Q1192" s="400"/>
      <c r="R1192" s="400"/>
      <c r="S1192" s="400"/>
      <c r="T1192" s="400"/>
      <c r="U1192" s="400"/>
      <c r="V1192" s="400"/>
      <c r="W1192" s="400"/>
      <c r="X1192" s="400"/>
      <c r="Y1192" s="400"/>
      <c r="Z1192" s="400"/>
      <c r="AA1192" s="400"/>
      <c r="AB1192" s="400"/>
      <c r="AC1192" s="236">
        <v>1500</v>
      </c>
      <c r="AD1192" s="236"/>
      <c r="AE1192" s="236">
        <f t="shared" ref="AE1192:AE1196" si="1159">AC1192</f>
        <v>1500</v>
      </c>
      <c r="AF1192" s="400"/>
      <c r="AG1192" s="400"/>
      <c r="AH1192" s="400"/>
      <c r="AI1192" s="358">
        <f t="shared" si="1158"/>
        <v>1500</v>
      </c>
      <c r="AJ1192" s="358"/>
      <c r="AK1192" s="358">
        <f t="shared" si="1157"/>
        <v>1500</v>
      </c>
      <c r="AL1192" s="400"/>
      <c r="AM1192" s="400"/>
      <c r="AN1192" s="400"/>
      <c r="AO1192" s="400"/>
      <c r="AP1192" s="400"/>
      <c r="AQ1192" s="400"/>
      <c r="AR1192" s="400"/>
      <c r="AS1192" s="400"/>
      <c r="AT1192" s="400"/>
      <c r="AU1192" s="401"/>
      <c r="AV1192" s="256">
        <f t="shared" si="1120"/>
        <v>0</v>
      </c>
      <c r="AW1192" s="401"/>
      <c r="AX1192" s="401"/>
      <c r="AY1192" s="401"/>
      <c r="AZ1192" s="160"/>
      <c r="BA1192" s="160"/>
      <c r="BB1192" s="401"/>
      <c r="BC1192" s="401"/>
    </row>
    <row r="1193" spans="1:55" s="547" customFormat="1" ht="31.5">
      <c r="A1193" s="286" t="s">
        <v>58</v>
      </c>
      <c r="B1193" s="518" t="s">
        <v>1213</v>
      </c>
      <c r="C1193" s="400"/>
      <c r="D1193" s="157">
        <v>8990</v>
      </c>
      <c r="E1193" s="157">
        <v>8990</v>
      </c>
      <c r="F1193" s="401"/>
      <c r="G1193" s="401"/>
      <c r="H1193" s="155">
        <f t="shared" si="1088"/>
        <v>8990</v>
      </c>
      <c r="I1193" s="180">
        <f t="shared" si="1088"/>
        <v>8990</v>
      </c>
      <c r="J1193" s="221">
        <f t="shared" si="1088"/>
        <v>0</v>
      </c>
      <c r="K1193" s="401"/>
      <c r="L1193" s="401"/>
      <c r="M1193" s="401"/>
      <c r="N1193" s="157">
        <f t="shared" si="1155"/>
        <v>8990</v>
      </c>
      <c r="O1193" s="157">
        <v>8990</v>
      </c>
      <c r="P1193" s="157"/>
      <c r="Q1193" s="400"/>
      <c r="R1193" s="400"/>
      <c r="S1193" s="400"/>
      <c r="T1193" s="400"/>
      <c r="U1193" s="400"/>
      <c r="V1193" s="400"/>
      <c r="W1193" s="400"/>
      <c r="X1193" s="400"/>
      <c r="Y1193" s="400"/>
      <c r="Z1193" s="400"/>
      <c r="AA1193" s="400"/>
      <c r="AB1193" s="400"/>
      <c r="AC1193" s="236">
        <v>5000</v>
      </c>
      <c r="AD1193" s="236"/>
      <c r="AE1193" s="236">
        <f t="shared" si="1159"/>
        <v>5000</v>
      </c>
      <c r="AF1193" s="400"/>
      <c r="AG1193" s="400"/>
      <c r="AH1193" s="400"/>
      <c r="AI1193" s="358">
        <f t="shared" si="1158"/>
        <v>3990</v>
      </c>
      <c r="AJ1193" s="358"/>
      <c r="AK1193" s="358">
        <f t="shared" si="1157"/>
        <v>3990</v>
      </c>
      <c r="AL1193" s="400"/>
      <c r="AM1193" s="400"/>
      <c r="AN1193" s="400"/>
      <c r="AO1193" s="400"/>
      <c r="AP1193" s="400"/>
      <c r="AQ1193" s="400"/>
      <c r="AR1193" s="400"/>
      <c r="AS1193" s="400"/>
      <c r="AT1193" s="400"/>
      <c r="AU1193" s="401"/>
      <c r="AV1193" s="256">
        <f t="shared" si="1120"/>
        <v>0</v>
      </c>
      <c r="AW1193" s="401"/>
      <c r="AX1193" s="401"/>
      <c r="AY1193" s="401"/>
      <c r="AZ1193" s="160"/>
      <c r="BA1193" s="160"/>
      <c r="BB1193" s="401"/>
      <c r="BC1193" s="401"/>
    </row>
    <row r="1194" spans="1:55" s="547" customFormat="1" ht="31.5">
      <c r="A1194" s="286" t="s">
        <v>59</v>
      </c>
      <c r="B1194" s="518" t="s">
        <v>1214</v>
      </c>
      <c r="C1194" s="400"/>
      <c r="D1194" s="157">
        <v>3000</v>
      </c>
      <c r="E1194" s="157">
        <v>3000</v>
      </c>
      <c r="F1194" s="401"/>
      <c r="G1194" s="401"/>
      <c r="H1194" s="155">
        <f t="shared" si="1088"/>
        <v>3000</v>
      </c>
      <c r="I1194" s="180">
        <f t="shared" si="1088"/>
        <v>3000</v>
      </c>
      <c r="J1194" s="221">
        <f t="shared" si="1088"/>
        <v>0</v>
      </c>
      <c r="K1194" s="401"/>
      <c r="L1194" s="401"/>
      <c r="M1194" s="401"/>
      <c r="N1194" s="157">
        <f t="shared" si="1155"/>
        <v>3000</v>
      </c>
      <c r="O1194" s="157">
        <v>3000</v>
      </c>
      <c r="P1194" s="157"/>
      <c r="Q1194" s="400"/>
      <c r="R1194" s="400"/>
      <c r="S1194" s="400"/>
      <c r="T1194" s="400"/>
      <c r="U1194" s="400"/>
      <c r="V1194" s="400"/>
      <c r="W1194" s="400"/>
      <c r="X1194" s="400"/>
      <c r="Y1194" s="400"/>
      <c r="Z1194" s="400"/>
      <c r="AA1194" s="400"/>
      <c r="AB1194" s="400"/>
      <c r="AC1194" s="236">
        <v>1500</v>
      </c>
      <c r="AD1194" s="236"/>
      <c r="AE1194" s="236">
        <f t="shared" si="1159"/>
        <v>1500</v>
      </c>
      <c r="AF1194" s="400"/>
      <c r="AG1194" s="400"/>
      <c r="AH1194" s="400"/>
      <c r="AI1194" s="358">
        <f t="shared" si="1158"/>
        <v>1500</v>
      </c>
      <c r="AJ1194" s="358"/>
      <c r="AK1194" s="358">
        <f t="shared" si="1157"/>
        <v>1500</v>
      </c>
      <c r="AL1194" s="400"/>
      <c r="AM1194" s="400"/>
      <c r="AN1194" s="400"/>
      <c r="AO1194" s="400"/>
      <c r="AP1194" s="400"/>
      <c r="AQ1194" s="400"/>
      <c r="AR1194" s="400"/>
      <c r="AS1194" s="400"/>
      <c r="AT1194" s="400"/>
      <c r="AU1194" s="401"/>
      <c r="AV1194" s="256">
        <f t="shared" si="1120"/>
        <v>0</v>
      </c>
      <c r="AW1194" s="401"/>
      <c r="AX1194" s="401"/>
      <c r="AY1194" s="401"/>
      <c r="AZ1194" s="160"/>
      <c r="BA1194" s="160"/>
      <c r="BB1194" s="401"/>
      <c r="BC1194" s="401"/>
    </row>
    <row r="1195" spans="1:55" s="547" customFormat="1" ht="15.75">
      <c r="A1195" s="286" t="s">
        <v>60</v>
      </c>
      <c r="B1195" s="518" t="s">
        <v>1215</v>
      </c>
      <c r="C1195" s="400"/>
      <c r="D1195" s="157">
        <v>4000</v>
      </c>
      <c r="E1195" s="157">
        <v>4000</v>
      </c>
      <c r="F1195" s="401"/>
      <c r="G1195" s="401"/>
      <c r="H1195" s="155">
        <f t="shared" si="1088"/>
        <v>4000</v>
      </c>
      <c r="I1195" s="180">
        <f t="shared" si="1088"/>
        <v>4000</v>
      </c>
      <c r="J1195" s="221">
        <f t="shared" si="1088"/>
        <v>0</v>
      </c>
      <c r="K1195" s="401"/>
      <c r="L1195" s="401"/>
      <c r="M1195" s="401"/>
      <c r="N1195" s="157">
        <f t="shared" si="1155"/>
        <v>4000</v>
      </c>
      <c r="O1195" s="157">
        <v>4000</v>
      </c>
      <c r="P1195" s="157"/>
      <c r="Q1195" s="400"/>
      <c r="R1195" s="400"/>
      <c r="S1195" s="400"/>
      <c r="T1195" s="400"/>
      <c r="U1195" s="400"/>
      <c r="V1195" s="400"/>
      <c r="W1195" s="400"/>
      <c r="X1195" s="400"/>
      <c r="Y1195" s="400"/>
      <c r="Z1195" s="400"/>
      <c r="AA1195" s="400"/>
      <c r="AB1195" s="400"/>
      <c r="AC1195" s="236">
        <v>2000</v>
      </c>
      <c r="AD1195" s="236"/>
      <c r="AE1195" s="236">
        <f t="shared" si="1159"/>
        <v>2000</v>
      </c>
      <c r="AF1195" s="400"/>
      <c r="AG1195" s="400"/>
      <c r="AH1195" s="400"/>
      <c r="AI1195" s="358">
        <f t="shared" si="1158"/>
        <v>2000</v>
      </c>
      <c r="AJ1195" s="358"/>
      <c r="AK1195" s="358">
        <f t="shared" si="1157"/>
        <v>2000</v>
      </c>
      <c r="AL1195" s="400"/>
      <c r="AM1195" s="400"/>
      <c r="AN1195" s="400"/>
      <c r="AO1195" s="400"/>
      <c r="AP1195" s="400"/>
      <c r="AQ1195" s="400"/>
      <c r="AR1195" s="400"/>
      <c r="AS1195" s="400"/>
      <c r="AT1195" s="400"/>
      <c r="AU1195" s="401"/>
      <c r="AV1195" s="256">
        <f t="shared" si="1120"/>
        <v>0</v>
      </c>
      <c r="AW1195" s="401"/>
      <c r="AX1195" s="401"/>
      <c r="AY1195" s="401"/>
      <c r="AZ1195" s="160"/>
      <c r="BA1195" s="160"/>
      <c r="BB1195" s="401"/>
      <c r="BC1195" s="401"/>
    </row>
    <row r="1196" spans="1:55" s="547" customFormat="1" ht="31.5">
      <c r="A1196" s="286" t="s">
        <v>61</v>
      </c>
      <c r="B1196" s="518" t="s">
        <v>1216</v>
      </c>
      <c r="C1196" s="400"/>
      <c r="D1196" s="157">
        <v>4933</v>
      </c>
      <c r="E1196" s="157">
        <v>4933</v>
      </c>
      <c r="F1196" s="401"/>
      <c r="G1196" s="401"/>
      <c r="H1196" s="155">
        <f t="shared" si="1088"/>
        <v>4933</v>
      </c>
      <c r="I1196" s="180">
        <f t="shared" si="1088"/>
        <v>4933</v>
      </c>
      <c r="J1196" s="221">
        <f t="shared" si="1088"/>
        <v>0</v>
      </c>
      <c r="K1196" s="401"/>
      <c r="L1196" s="401"/>
      <c r="M1196" s="401"/>
      <c r="N1196" s="157">
        <f t="shared" si="1155"/>
        <v>4933</v>
      </c>
      <c r="O1196" s="157">
        <v>4933</v>
      </c>
      <c r="P1196" s="157"/>
      <c r="Q1196" s="400"/>
      <c r="R1196" s="400"/>
      <c r="S1196" s="400"/>
      <c r="T1196" s="400"/>
      <c r="U1196" s="400"/>
      <c r="V1196" s="400"/>
      <c r="W1196" s="400"/>
      <c r="X1196" s="400"/>
      <c r="Y1196" s="400"/>
      <c r="Z1196" s="400"/>
      <c r="AA1196" s="400"/>
      <c r="AB1196" s="400"/>
      <c r="AC1196" s="236">
        <v>2000</v>
      </c>
      <c r="AD1196" s="236"/>
      <c r="AE1196" s="236">
        <f t="shared" si="1159"/>
        <v>2000</v>
      </c>
      <c r="AF1196" s="400"/>
      <c r="AG1196" s="400"/>
      <c r="AH1196" s="400"/>
      <c r="AI1196" s="358">
        <f t="shared" si="1158"/>
        <v>2933</v>
      </c>
      <c r="AJ1196" s="358"/>
      <c r="AK1196" s="358">
        <f>AI1196</f>
        <v>2933</v>
      </c>
      <c r="AL1196" s="400"/>
      <c r="AM1196" s="400"/>
      <c r="AN1196" s="400"/>
      <c r="AO1196" s="400"/>
      <c r="AP1196" s="400"/>
      <c r="AQ1196" s="400"/>
      <c r="AR1196" s="400"/>
      <c r="AS1196" s="400"/>
      <c r="AT1196" s="400"/>
      <c r="AU1196" s="401"/>
      <c r="AV1196" s="256">
        <f t="shared" si="1120"/>
        <v>0</v>
      </c>
      <c r="AW1196" s="401"/>
      <c r="AX1196" s="401"/>
      <c r="AY1196" s="401"/>
      <c r="AZ1196" s="160"/>
      <c r="BA1196" s="160"/>
      <c r="BB1196" s="401"/>
      <c r="BC1196" s="401"/>
    </row>
    <row r="1197" spans="1:55" s="549" customFormat="1" ht="31.5">
      <c r="A1197" s="286" t="s">
        <v>62</v>
      </c>
      <c r="B1197" s="548" t="s">
        <v>1217</v>
      </c>
      <c r="C1197" s="398"/>
      <c r="D1197" s="157">
        <v>16500</v>
      </c>
      <c r="E1197" s="157">
        <v>16500</v>
      </c>
      <c r="F1197" s="399"/>
      <c r="G1197" s="399"/>
      <c r="H1197" s="155">
        <f t="shared" ref="H1197:I1258" si="1160">K1197+N1197</f>
        <v>16500</v>
      </c>
      <c r="I1197" s="180">
        <f>L1197+O1197</f>
        <v>16500</v>
      </c>
      <c r="J1197" s="221">
        <f t="shared" ref="J1197:J1260" si="1161">M1197+P1197</f>
        <v>0</v>
      </c>
      <c r="K1197" s="157">
        <f t="shared" ref="K1197" si="1162">L1197+M1197</f>
        <v>16500</v>
      </c>
      <c r="L1197" s="379">
        <v>16500</v>
      </c>
      <c r="M1197" s="399"/>
      <c r="N1197" s="157">
        <f t="shared" si="1155"/>
        <v>0</v>
      </c>
      <c r="O1197" s="379"/>
      <c r="P1197" s="199"/>
      <c r="Q1197" s="163"/>
      <c r="R1197" s="163"/>
      <c r="S1197" s="163"/>
      <c r="T1197" s="163"/>
      <c r="U1197" s="163"/>
      <c r="V1197" s="163"/>
      <c r="W1197" s="154">
        <v>6000</v>
      </c>
      <c r="X1197" s="154">
        <f>W1197</f>
        <v>6000</v>
      </c>
      <c r="Y1197" s="154"/>
      <c r="Z1197" s="163"/>
      <c r="AA1197" s="163"/>
      <c r="AB1197" s="163"/>
      <c r="AC1197" s="236">
        <v>5500</v>
      </c>
      <c r="AD1197" s="236">
        <f>AC1197</f>
        <v>5500</v>
      </c>
      <c r="AE1197" s="236"/>
      <c r="AF1197" s="163"/>
      <c r="AG1197" s="163"/>
      <c r="AH1197" s="163"/>
      <c r="AI1197" s="358">
        <f t="shared" si="1158"/>
        <v>5000</v>
      </c>
      <c r="AJ1197" s="358">
        <f>AI1197</f>
        <v>5000</v>
      </c>
      <c r="AK1197" s="358"/>
      <c r="AL1197" s="163"/>
      <c r="AM1197" s="163"/>
      <c r="AN1197" s="163"/>
      <c r="AO1197" s="163"/>
      <c r="AP1197" s="163"/>
      <c r="AQ1197" s="163"/>
      <c r="AR1197" s="163"/>
      <c r="AS1197" s="163"/>
      <c r="AT1197" s="163"/>
      <c r="AU1197" s="399"/>
      <c r="AV1197" s="256">
        <f t="shared" si="1120"/>
        <v>0</v>
      </c>
      <c r="AW1197" s="399"/>
      <c r="AX1197" s="399"/>
      <c r="AY1197" s="399"/>
      <c r="AZ1197" s="160">
        <f t="shared" ref="AZ1197:AZ1261" si="1163">H1197-K1197-N1197</f>
        <v>0</v>
      </c>
      <c r="BA1197" s="160">
        <f t="shared" si="1130"/>
        <v>0</v>
      </c>
      <c r="BB1197" s="399"/>
      <c r="BC1197" s="399"/>
    </row>
    <row r="1198" spans="1:55" s="537" customFormat="1" ht="15.75">
      <c r="A1198" s="535" t="s">
        <v>615</v>
      </c>
      <c r="B1198" s="502" t="s">
        <v>740</v>
      </c>
      <c r="C1198" s="536"/>
      <c r="D1198" s="519">
        <f>D1199+D1202</f>
        <v>3538</v>
      </c>
      <c r="E1198" s="519">
        <f>E1199+E1202</f>
        <v>3538</v>
      </c>
      <c r="F1198" s="502"/>
      <c r="G1198" s="502"/>
      <c r="H1198" s="171">
        <f t="shared" si="1160"/>
        <v>3538</v>
      </c>
      <c r="I1198" s="179">
        <f t="shared" si="1160"/>
        <v>3538</v>
      </c>
      <c r="J1198" s="221">
        <f t="shared" si="1161"/>
        <v>0</v>
      </c>
      <c r="K1198" s="502"/>
      <c r="L1198" s="502"/>
      <c r="M1198" s="502"/>
      <c r="N1198" s="199">
        <f t="shared" si="1155"/>
        <v>3538</v>
      </c>
      <c r="O1198" s="519">
        <f t="shared" ref="O1198:AT1198" si="1164">O1199+O1202</f>
        <v>3538</v>
      </c>
      <c r="P1198" s="519">
        <f t="shared" si="1164"/>
        <v>0</v>
      </c>
      <c r="Q1198" s="519">
        <f t="shared" si="1164"/>
        <v>0</v>
      </c>
      <c r="R1198" s="519">
        <f t="shared" si="1164"/>
        <v>0</v>
      </c>
      <c r="S1198" s="519">
        <f t="shared" si="1164"/>
        <v>0</v>
      </c>
      <c r="T1198" s="519">
        <f t="shared" si="1164"/>
        <v>0</v>
      </c>
      <c r="U1198" s="519">
        <f t="shared" si="1164"/>
        <v>0</v>
      </c>
      <c r="V1198" s="519">
        <f t="shared" si="1164"/>
        <v>0</v>
      </c>
      <c r="W1198" s="519">
        <f t="shared" si="1164"/>
        <v>0</v>
      </c>
      <c r="X1198" s="519">
        <f t="shared" si="1164"/>
        <v>0</v>
      </c>
      <c r="Y1198" s="519">
        <f t="shared" si="1164"/>
        <v>0</v>
      </c>
      <c r="Z1198" s="519">
        <f t="shared" si="1164"/>
        <v>0</v>
      </c>
      <c r="AA1198" s="519">
        <f t="shared" si="1164"/>
        <v>0</v>
      </c>
      <c r="AB1198" s="519">
        <f t="shared" si="1164"/>
        <v>0</v>
      </c>
      <c r="AC1198" s="519">
        <f t="shared" si="1164"/>
        <v>0</v>
      </c>
      <c r="AD1198" s="519">
        <f t="shared" si="1164"/>
        <v>0</v>
      </c>
      <c r="AE1198" s="519">
        <f t="shared" si="1164"/>
        <v>0</v>
      </c>
      <c r="AF1198" s="519">
        <f t="shared" si="1164"/>
        <v>0</v>
      </c>
      <c r="AG1198" s="519">
        <f t="shared" si="1164"/>
        <v>0</v>
      </c>
      <c r="AH1198" s="519">
        <f t="shared" si="1164"/>
        <v>0</v>
      </c>
      <c r="AI1198" s="519">
        <f t="shared" si="1164"/>
        <v>3538</v>
      </c>
      <c r="AJ1198" s="519">
        <f t="shared" si="1164"/>
        <v>0</v>
      </c>
      <c r="AK1198" s="519">
        <f t="shared" si="1164"/>
        <v>3538</v>
      </c>
      <c r="AL1198" s="519">
        <f t="shared" si="1164"/>
        <v>0</v>
      </c>
      <c r="AM1198" s="519">
        <f t="shared" si="1164"/>
        <v>0</v>
      </c>
      <c r="AN1198" s="519">
        <f t="shared" si="1164"/>
        <v>0</v>
      </c>
      <c r="AO1198" s="519">
        <f t="shared" si="1164"/>
        <v>0</v>
      </c>
      <c r="AP1198" s="519">
        <f t="shared" si="1164"/>
        <v>0</v>
      </c>
      <c r="AQ1198" s="519">
        <f t="shared" si="1164"/>
        <v>0</v>
      </c>
      <c r="AR1198" s="519">
        <f t="shared" si="1164"/>
        <v>0</v>
      </c>
      <c r="AS1198" s="519">
        <f t="shared" si="1164"/>
        <v>0</v>
      </c>
      <c r="AT1198" s="519">
        <f t="shared" si="1164"/>
        <v>0</v>
      </c>
      <c r="AU1198" s="502"/>
      <c r="AV1198" s="256">
        <f t="shared" si="1120"/>
        <v>0</v>
      </c>
      <c r="AW1198" s="502"/>
      <c r="AX1198" s="502"/>
      <c r="AY1198" s="502"/>
      <c r="AZ1198" s="145">
        <f t="shared" si="1163"/>
        <v>0</v>
      </c>
      <c r="BA1198" s="145">
        <f t="shared" si="1130"/>
        <v>0</v>
      </c>
      <c r="BB1198" s="502"/>
      <c r="BC1198" s="502"/>
    </row>
    <row r="1199" spans="1:55" s="537" customFormat="1" ht="31.5">
      <c r="A1199" s="170" t="s">
        <v>741</v>
      </c>
      <c r="B1199" s="158" t="s">
        <v>646</v>
      </c>
      <c r="C1199" s="536"/>
      <c r="D1199" s="519">
        <f>D1200</f>
        <v>1500</v>
      </c>
      <c r="E1199" s="519">
        <f t="shared" ref="E1199:AN1200" si="1165">E1200</f>
        <v>1500</v>
      </c>
      <c r="F1199" s="519">
        <f t="shared" si="1165"/>
        <v>0</v>
      </c>
      <c r="G1199" s="519">
        <f t="shared" si="1165"/>
        <v>0</v>
      </c>
      <c r="H1199" s="519">
        <f t="shared" si="1165"/>
        <v>1500</v>
      </c>
      <c r="I1199" s="519">
        <f t="shared" si="1165"/>
        <v>1500</v>
      </c>
      <c r="J1199" s="519">
        <f t="shared" si="1165"/>
        <v>0</v>
      </c>
      <c r="K1199" s="519">
        <f t="shared" si="1165"/>
        <v>0</v>
      </c>
      <c r="L1199" s="519">
        <f t="shared" si="1165"/>
        <v>0</v>
      </c>
      <c r="M1199" s="519">
        <f t="shared" si="1165"/>
        <v>0</v>
      </c>
      <c r="N1199" s="519">
        <f t="shared" si="1165"/>
        <v>1500</v>
      </c>
      <c r="O1199" s="519">
        <f t="shared" si="1165"/>
        <v>1500</v>
      </c>
      <c r="P1199" s="519">
        <f t="shared" si="1165"/>
        <v>0</v>
      </c>
      <c r="Q1199" s="519">
        <f t="shared" si="1165"/>
        <v>0</v>
      </c>
      <c r="R1199" s="519">
        <f t="shared" si="1165"/>
        <v>0</v>
      </c>
      <c r="S1199" s="519">
        <f t="shared" si="1165"/>
        <v>0</v>
      </c>
      <c r="T1199" s="519">
        <f t="shared" si="1165"/>
        <v>0</v>
      </c>
      <c r="U1199" s="519">
        <f t="shared" si="1165"/>
        <v>0</v>
      </c>
      <c r="V1199" s="519">
        <f t="shared" si="1165"/>
        <v>0</v>
      </c>
      <c r="W1199" s="519">
        <f t="shared" si="1165"/>
        <v>0</v>
      </c>
      <c r="X1199" s="519">
        <f t="shared" si="1165"/>
        <v>0</v>
      </c>
      <c r="Y1199" s="519">
        <f t="shared" si="1165"/>
        <v>0</v>
      </c>
      <c r="Z1199" s="519">
        <f t="shared" si="1165"/>
        <v>0</v>
      </c>
      <c r="AA1199" s="519">
        <f t="shared" si="1165"/>
        <v>0</v>
      </c>
      <c r="AB1199" s="519">
        <f t="shared" si="1165"/>
        <v>0</v>
      </c>
      <c r="AC1199" s="519">
        <f t="shared" si="1165"/>
        <v>0</v>
      </c>
      <c r="AD1199" s="519">
        <f t="shared" si="1165"/>
        <v>0</v>
      </c>
      <c r="AE1199" s="519">
        <f t="shared" si="1165"/>
        <v>0</v>
      </c>
      <c r="AF1199" s="519">
        <f t="shared" si="1165"/>
        <v>0</v>
      </c>
      <c r="AG1199" s="519">
        <f t="shared" si="1165"/>
        <v>0</v>
      </c>
      <c r="AH1199" s="519">
        <f t="shared" si="1165"/>
        <v>0</v>
      </c>
      <c r="AI1199" s="519">
        <f t="shared" si="1165"/>
        <v>1500</v>
      </c>
      <c r="AJ1199" s="519">
        <f t="shared" si="1165"/>
        <v>0</v>
      </c>
      <c r="AK1199" s="519">
        <f t="shared" si="1165"/>
        <v>1500</v>
      </c>
      <c r="AL1199" s="519">
        <f t="shared" si="1165"/>
        <v>0</v>
      </c>
      <c r="AM1199" s="519">
        <f t="shared" si="1165"/>
        <v>0</v>
      </c>
      <c r="AN1199" s="519">
        <f t="shared" si="1165"/>
        <v>0</v>
      </c>
      <c r="AO1199" s="519">
        <f t="shared" ref="AO1199:AT1199" si="1166">AO1200+AO1202</f>
        <v>0</v>
      </c>
      <c r="AP1199" s="519">
        <f t="shared" si="1166"/>
        <v>0</v>
      </c>
      <c r="AQ1199" s="519">
        <f t="shared" si="1166"/>
        <v>0</v>
      </c>
      <c r="AR1199" s="519">
        <f t="shared" si="1166"/>
        <v>0</v>
      </c>
      <c r="AS1199" s="519">
        <f t="shared" si="1166"/>
        <v>0</v>
      </c>
      <c r="AT1199" s="519">
        <f t="shared" si="1166"/>
        <v>0</v>
      </c>
      <c r="AU1199" s="502"/>
      <c r="AV1199" s="256">
        <f t="shared" si="1120"/>
        <v>0</v>
      </c>
      <c r="AW1199" s="502"/>
      <c r="AX1199" s="502"/>
      <c r="AY1199" s="502"/>
      <c r="AZ1199" s="145">
        <f t="shared" si="1163"/>
        <v>0</v>
      </c>
      <c r="BA1199" s="145">
        <f t="shared" si="1130"/>
        <v>0</v>
      </c>
      <c r="BB1199" s="502"/>
      <c r="BC1199" s="502"/>
    </row>
    <row r="1200" spans="1:55" s="537" customFormat="1" ht="15.75">
      <c r="A1200" s="170" t="s">
        <v>1218</v>
      </c>
      <c r="B1200" s="158" t="s">
        <v>1219</v>
      </c>
      <c r="C1200" s="536"/>
      <c r="D1200" s="519">
        <f>D1201</f>
        <v>1500</v>
      </c>
      <c r="E1200" s="519">
        <f>E1201</f>
        <v>1500</v>
      </c>
      <c r="F1200" s="502"/>
      <c r="G1200" s="502"/>
      <c r="H1200" s="171">
        <f t="shared" si="1160"/>
        <v>1500</v>
      </c>
      <c r="I1200" s="179">
        <f t="shared" si="1160"/>
        <v>1500</v>
      </c>
      <c r="J1200" s="221">
        <f t="shared" si="1161"/>
        <v>0</v>
      </c>
      <c r="K1200" s="502"/>
      <c r="L1200" s="502"/>
      <c r="M1200" s="502"/>
      <c r="N1200" s="519">
        <f>N1201</f>
        <v>1500</v>
      </c>
      <c r="O1200" s="519">
        <f t="shared" si="1165"/>
        <v>1500</v>
      </c>
      <c r="P1200" s="519">
        <f t="shared" si="1165"/>
        <v>0</v>
      </c>
      <c r="Q1200" s="519">
        <f t="shared" si="1165"/>
        <v>0</v>
      </c>
      <c r="R1200" s="519">
        <f t="shared" si="1165"/>
        <v>0</v>
      </c>
      <c r="S1200" s="519">
        <f t="shared" si="1165"/>
        <v>0</v>
      </c>
      <c r="T1200" s="519">
        <f t="shared" si="1165"/>
        <v>0</v>
      </c>
      <c r="U1200" s="519">
        <f t="shared" si="1165"/>
        <v>0</v>
      </c>
      <c r="V1200" s="519">
        <f t="shared" si="1165"/>
        <v>0</v>
      </c>
      <c r="W1200" s="519">
        <f t="shared" si="1165"/>
        <v>0</v>
      </c>
      <c r="X1200" s="519">
        <f t="shared" si="1165"/>
        <v>0</v>
      </c>
      <c r="Y1200" s="519">
        <f t="shared" si="1165"/>
        <v>0</v>
      </c>
      <c r="Z1200" s="519">
        <f t="shared" si="1165"/>
        <v>0</v>
      </c>
      <c r="AA1200" s="519">
        <f t="shared" si="1165"/>
        <v>0</v>
      </c>
      <c r="AB1200" s="519">
        <f t="shared" si="1165"/>
        <v>0</v>
      </c>
      <c r="AC1200" s="519">
        <f t="shared" si="1165"/>
        <v>0</v>
      </c>
      <c r="AD1200" s="519">
        <f t="shared" si="1165"/>
        <v>0</v>
      </c>
      <c r="AE1200" s="519">
        <f t="shared" si="1165"/>
        <v>0</v>
      </c>
      <c r="AF1200" s="519">
        <f t="shared" si="1165"/>
        <v>0</v>
      </c>
      <c r="AG1200" s="519">
        <f t="shared" si="1165"/>
        <v>0</v>
      </c>
      <c r="AH1200" s="519">
        <f t="shared" si="1165"/>
        <v>0</v>
      </c>
      <c r="AI1200" s="519">
        <f t="shared" si="1165"/>
        <v>1500</v>
      </c>
      <c r="AJ1200" s="519">
        <f t="shared" si="1165"/>
        <v>0</v>
      </c>
      <c r="AK1200" s="519">
        <f t="shared" si="1165"/>
        <v>1500</v>
      </c>
      <c r="AL1200" s="519">
        <f t="shared" si="1165"/>
        <v>0</v>
      </c>
      <c r="AM1200" s="519">
        <f t="shared" si="1165"/>
        <v>0</v>
      </c>
      <c r="AN1200" s="519">
        <f t="shared" si="1165"/>
        <v>0</v>
      </c>
      <c r="AO1200" s="519">
        <f t="shared" ref="AO1200:AT1200" si="1167">AO1201</f>
        <v>0</v>
      </c>
      <c r="AP1200" s="519">
        <f t="shared" si="1167"/>
        <v>0</v>
      </c>
      <c r="AQ1200" s="519">
        <f t="shared" si="1167"/>
        <v>0</v>
      </c>
      <c r="AR1200" s="519">
        <f t="shared" si="1167"/>
        <v>0</v>
      </c>
      <c r="AS1200" s="519">
        <f t="shared" si="1167"/>
        <v>0</v>
      </c>
      <c r="AT1200" s="519">
        <f t="shared" si="1167"/>
        <v>0</v>
      </c>
      <c r="AU1200" s="502"/>
      <c r="AV1200" s="256">
        <f t="shared" si="1120"/>
        <v>0</v>
      </c>
      <c r="AW1200" s="502"/>
      <c r="AX1200" s="502"/>
      <c r="AY1200" s="502"/>
      <c r="AZ1200" s="145">
        <f t="shared" si="1163"/>
        <v>0</v>
      </c>
      <c r="BA1200" s="145">
        <f t="shared" si="1130"/>
        <v>0</v>
      </c>
      <c r="BB1200" s="502"/>
      <c r="BC1200" s="502"/>
    </row>
    <row r="1201" spans="1:55" s="537" customFormat="1" ht="31.5">
      <c r="A1201" s="286" t="s">
        <v>20</v>
      </c>
      <c r="B1201" s="550" t="s">
        <v>1220</v>
      </c>
      <c r="C1201" s="536"/>
      <c r="D1201" s="491">
        <v>1500</v>
      </c>
      <c r="E1201" s="491">
        <v>1500</v>
      </c>
      <c r="F1201" s="502"/>
      <c r="G1201" s="502"/>
      <c r="H1201" s="155">
        <f t="shared" si="1160"/>
        <v>1500</v>
      </c>
      <c r="I1201" s="180">
        <f t="shared" si="1160"/>
        <v>1500</v>
      </c>
      <c r="J1201" s="221">
        <f t="shared" si="1161"/>
        <v>0</v>
      </c>
      <c r="K1201" s="502"/>
      <c r="L1201" s="502"/>
      <c r="M1201" s="502"/>
      <c r="N1201" s="157">
        <f t="shared" ref="N1201" si="1168">O1201+P1201</f>
        <v>1500</v>
      </c>
      <c r="O1201" s="379">
        <v>1500</v>
      </c>
      <c r="P1201" s="199"/>
      <c r="Q1201" s="519"/>
      <c r="R1201" s="519"/>
      <c r="S1201" s="519"/>
      <c r="T1201" s="519"/>
      <c r="U1201" s="519"/>
      <c r="V1201" s="519"/>
      <c r="W1201" s="519"/>
      <c r="X1201" s="519"/>
      <c r="Y1201" s="519"/>
      <c r="Z1201" s="519"/>
      <c r="AA1201" s="519"/>
      <c r="AB1201" s="519"/>
      <c r="AC1201" s="519"/>
      <c r="AD1201" s="519"/>
      <c r="AE1201" s="519"/>
      <c r="AF1201" s="519"/>
      <c r="AG1201" s="519"/>
      <c r="AH1201" s="519"/>
      <c r="AI1201" s="358">
        <f>I1201-Q1201-W1201-AC1201</f>
        <v>1500</v>
      </c>
      <c r="AJ1201" s="358"/>
      <c r="AK1201" s="358">
        <f>AI1201</f>
        <v>1500</v>
      </c>
      <c r="AL1201" s="519"/>
      <c r="AM1201" s="519"/>
      <c r="AN1201" s="519"/>
      <c r="AO1201" s="519"/>
      <c r="AP1201" s="519"/>
      <c r="AQ1201" s="519"/>
      <c r="AR1201" s="519"/>
      <c r="AS1201" s="519"/>
      <c r="AT1201" s="519"/>
      <c r="AU1201" s="502"/>
      <c r="AV1201" s="256">
        <f t="shared" si="1120"/>
        <v>0</v>
      </c>
      <c r="AW1201" s="502"/>
      <c r="AX1201" s="502"/>
      <c r="AY1201" s="502"/>
      <c r="AZ1201" s="145">
        <f t="shared" si="1163"/>
        <v>0</v>
      </c>
      <c r="BA1201" s="145">
        <f t="shared" si="1130"/>
        <v>0</v>
      </c>
      <c r="BB1201" s="502"/>
      <c r="BC1201" s="502"/>
    </row>
    <row r="1202" spans="1:55" s="537" customFormat="1" ht="15.75">
      <c r="A1202" s="170" t="s">
        <v>744</v>
      </c>
      <c r="B1202" s="158" t="s">
        <v>1221</v>
      </c>
      <c r="C1202" s="536"/>
      <c r="D1202" s="397">
        <f t="shared" ref="D1202:E1202" si="1169">SUM(D1203:D1203)</f>
        <v>2038</v>
      </c>
      <c r="E1202" s="397">
        <f t="shared" si="1169"/>
        <v>2038</v>
      </c>
      <c r="F1202" s="502"/>
      <c r="G1202" s="502"/>
      <c r="H1202" s="171">
        <f t="shared" si="1160"/>
        <v>2038</v>
      </c>
      <c r="I1202" s="179">
        <f t="shared" si="1160"/>
        <v>2038</v>
      </c>
      <c r="J1202" s="221">
        <f t="shared" si="1161"/>
        <v>0</v>
      </c>
      <c r="K1202" s="502"/>
      <c r="L1202" s="502"/>
      <c r="M1202" s="502"/>
      <c r="N1202" s="397">
        <f t="shared" ref="N1202:AT1202" si="1170">SUM(N1203:N1203)</f>
        <v>2038</v>
      </c>
      <c r="O1202" s="397">
        <f t="shared" si="1170"/>
        <v>2038</v>
      </c>
      <c r="P1202" s="397">
        <f t="shared" si="1170"/>
        <v>0</v>
      </c>
      <c r="Q1202" s="397">
        <f t="shared" si="1170"/>
        <v>0</v>
      </c>
      <c r="R1202" s="397">
        <f t="shared" si="1170"/>
        <v>0</v>
      </c>
      <c r="S1202" s="397">
        <f t="shared" si="1170"/>
        <v>0</v>
      </c>
      <c r="T1202" s="397">
        <f t="shared" si="1170"/>
        <v>0</v>
      </c>
      <c r="U1202" s="397">
        <f t="shared" si="1170"/>
        <v>0</v>
      </c>
      <c r="V1202" s="397">
        <f t="shared" si="1170"/>
        <v>0</v>
      </c>
      <c r="W1202" s="397">
        <f t="shared" si="1170"/>
        <v>0</v>
      </c>
      <c r="X1202" s="397">
        <f t="shared" si="1170"/>
        <v>0</v>
      </c>
      <c r="Y1202" s="397">
        <f t="shared" si="1170"/>
        <v>0</v>
      </c>
      <c r="Z1202" s="397">
        <f t="shared" si="1170"/>
        <v>0</v>
      </c>
      <c r="AA1202" s="397">
        <f t="shared" si="1170"/>
        <v>0</v>
      </c>
      <c r="AB1202" s="397">
        <f t="shared" si="1170"/>
        <v>0</v>
      </c>
      <c r="AC1202" s="397">
        <f t="shared" si="1170"/>
        <v>0</v>
      </c>
      <c r="AD1202" s="397">
        <f t="shared" si="1170"/>
        <v>0</v>
      </c>
      <c r="AE1202" s="397">
        <f t="shared" si="1170"/>
        <v>0</v>
      </c>
      <c r="AF1202" s="397">
        <f t="shared" si="1170"/>
        <v>0</v>
      </c>
      <c r="AG1202" s="397">
        <f t="shared" si="1170"/>
        <v>0</v>
      </c>
      <c r="AH1202" s="397">
        <f t="shared" si="1170"/>
        <v>0</v>
      </c>
      <c r="AI1202" s="397">
        <f t="shared" si="1170"/>
        <v>2038</v>
      </c>
      <c r="AJ1202" s="397">
        <f t="shared" si="1170"/>
        <v>0</v>
      </c>
      <c r="AK1202" s="397">
        <f t="shared" si="1170"/>
        <v>2038</v>
      </c>
      <c r="AL1202" s="397">
        <f t="shared" si="1170"/>
        <v>0</v>
      </c>
      <c r="AM1202" s="397">
        <f t="shared" si="1170"/>
        <v>0</v>
      </c>
      <c r="AN1202" s="397">
        <f t="shared" si="1170"/>
        <v>0</v>
      </c>
      <c r="AO1202" s="397">
        <f t="shared" si="1170"/>
        <v>0</v>
      </c>
      <c r="AP1202" s="397">
        <f t="shared" si="1170"/>
        <v>0</v>
      </c>
      <c r="AQ1202" s="397">
        <f t="shared" si="1170"/>
        <v>0</v>
      </c>
      <c r="AR1202" s="397">
        <f t="shared" si="1170"/>
        <v>0</v>
      </c>
      <c r="AS1202" s="397">
        <f t="shared" si="1170"/>
        <v>0</v>
      </c>
      <c r="AT1202" s="397">
        <f t="shared" si="1170"/>
        <v>0</v>
      </c>
      <c r="AU1202" s="502"/>
      <c r="AV1202" s="256">
        <f t="shared" si="1120"/>
        <v>0</v>
      </c>
      <c r="AW1202" s="502"/>
      <c r="AX1202" s="502"/>
      <c r="AY1202" s="502"/>
      <c r="AZ1202" s="145">
        <f t="shared" si="1163"/>
        <v>0</v>
      </c>
      <c r="BA1202" s="145">
        <f t="shared" si="1130"/>
        <v>0</v>
      </c>
      <c r="BB1202" s="502"/>
      <c r="BC1202" s="502"/>
    </row>
    <row r="1203" spans="1:55" s="537" customFormat="1" ht="31.5">
      <c r="A1203" s="286" t="s">
        <v>20</v>
      </c>
      <c r="B1203" s="551" t="s">
        <v>1222</v>
      </c>
      <c r="C1203" s="536"/>
      <c r="D1203" s="338">
        <v>2038</v>
      </c>
      <c r="E1203" s="338">
        <v>2038</v>
      </c>
      <c r="F1203" s="502"/>
      <c r="G1203" s="502"/>
      <c r="H1203" s="155">
        <f t="shared" si="1160"/>
        <v>2038</v>
      </c>
      <c r="I1203" s="180">
        <f t="shared" si="1160"/>
        <v>2038</v>
      </c>
      <c r="J1203" s="221">
        <f t="shared" si="1161"/>
        <v>0</v>
      </c>
      <c r="K1203" s="502"/>
      <c r="L1203" s="502"/>
      <c r="M1203" s="502"/>
      <c r="N1203" s="157">
        <f>O1203+P1203</f>
        <v>2038</v>
      </c>
      <c r="O1203" s="379">
        <v>2038</v>
      </c>
      <c r="P1203" s="199"/>
      <c r="Q1203" s="519"/>
      <c r="R1203" s="519"/>
      <c r="S1203" s="519"/>
      <c r="T1203" s="519"/>
      <c r="U1203" s="519"/>
      <c r="V1203" s="519"/>
      <c r="W1203" s="519"/>
      <c r="X1203" s="519"/>
      <c r="Y1203" s="519"/>
      <c r="Z1203" s="519"/>
      <c r="AA1203" s="519"/>
      <c r="AB1203" s="519"/>
      <c r="AC1203" s="519"/>
      <c r="AD1203" s="519"/>
      <c r="AE1203" s="519"/>
      <c r="AF1203" s="519"/>
      <c r="AG1203" s="519"/>
      <c r="AH1203" s="519"/>
      <c r="AI1203" s="358">
        <f>I1203-Q1203-W1203-AC1203</f>
        <v>2038</v>
      </c>
      <c r="AJ1203" s="358"/>
      <c r="AK1203" s="358">
        <f>AI1203</f>
        <v>2038</v>
      </c>
      <c r="AL1203" s="519"/>
      <c r="AM1203" s="519"/>
      <c r="AN1203" s="519"/>
      <c r="AO1203" s="519"/>
      <c r="AP1203" s="519"/>
      <c r="AQ1203" s="519"/>
      <c r="AR1203" s="519"/>
      <c r="AS1203" s="519"/>
      <c r="AT1203" s="519"/>
      <c r="AU1203" s="502"/>
      <c r="AV1203" s="256">
        <f t="shared" si="1120"/>
        <v>0</v>
      </c>
      <c r="AW1203" s="502"/>
      <c r="AX1203" s="502"/>
      <c r="AY1203" s="502"/>
      <c r="AZ1203" s="145">
        <f t="shared" si="1163"/>
        <v>0</v>
      </c>
      <c r="BA1203" s="145">
        <f t="shared" si="1130"/>
        <v>0</v>
      </c>
      <c r="BB1203" s="502"/>
      <c r="BC1203" s="502"/>
    </row>
    <row r="1204" spans="1:55" s="537" customFormat="1" ht="15.75">
      <c r="A1204" s="535" t="s">
        <v>745</v>
      </c>
      <c r="B1204" s="502" t="s">
        <v>746</v>
      </c>
      <c r="C1204" s="536"/>
      <c r="D1204" s="519">
        <f>D1205+D1208</f>
        <v>15920</v>
      </c>
      <c r="E1204" s="519">
        <f t="shared" ref="E1204" si="1171">E1205+E1208</f>
        <v>15920</v>
      </c>
      <c r="F1204" s="502"/>
      <c r="G1204" s="502"/>
      <c r="H1204" s="171">
        <f t="shared" si="1160"/>
        <v>15920</v>
      </c>
      <c r="I1204" s="179">
        <f t="shared" si="1160"/>
        <v>15920</v>
      </c>
      <c r="J1204" s="221">
        <f t="shared" si="1161"/>
        <v>0</v>
      </c>
      <c r="K1204" s="519">
        <f t="shared" ref="K1204:M1204" si="1172">K1205+K1208</f>
        <v>15920</v>
      </c>
      <c r="L1204" s="519">
        <f t="shared" si="1172"/>
        <v>15920</v>
      </c>
      <c r="M1204" s="519">
        <f t="shared" si="1172"/>
        <v>0</v>
      </c>
      <c r="N1204" s="519">
        <f>N1205+N1208</f>
        <v>0</v>
      </c>
      <c r="O1204" s="519">
        <f t="shared" ref="O1204:AT1204" si="1173">O1205+O1208</f>
        <v>0</v>
      </c>
      <c r="P1204" s="519">
        <f t="shared" si="1173"/>
        <v>0</v>
      </c>
      <c r="Q1204" s="519">
        <f t="shared" si="1173"/>
        <v>11144</v>
      </c>
      <c r="R1204" s="519">
        <f t="shared" si="1173"/>
        <v>11144</v>
      </c>
      <c r="S1204" s="519">
        <f t="shared" si="1173"/>
        <v>0</v>
      </c>
      <c r="T1204" s="519">
        <f t="shared" si="1173"/>
        <v>0</v>
      </c>
      <c r="U1204" s="519">
        <f t="shared" si="1173"/>
        <v>0</v>
      </c>
      <c r="V1204" s="519">
        <f t="shared" si="1173"/>
        <v>0</v>
      </c>
      <c r="W1204" s="519">
        <f t="shared" si="1173"/>
        <v>4776</v>
      </c>
      <c r="X1204" s="519">
        <f t="shared" si="1173"/>
        <v>4776</v>
      </c>
      <c r="Y1204" s="519">
        <f t="shared" si="1173"/>
        <v>0</v>
      </c>
      <c r="Z1204" s="519">
        <f t="shared" si="1173"/>
        <v>0</v>
      </c>
      <c r="AA1204" s="519">
        <f t="shared" si="1173"/>
        <v>0</v>
      </c>
      <c r="AB1204" s="519">
        <f t="shared" si="1173"/>
        <v>0</v>
      </c>
      <c r="AC1204" s="519">
        <f t="shared" si="1173"/>
        <v>0</v>
      </c>
      <c r="AD1204" s="519">
        <f t="shared" si="1173"/>
        <v>0</v>
      </c>
      <c r="AE1204" s="519">
        <f t="shared" si="1173"/>
        <v>0</v>
      </c>
      <c r="AF1204" s="519">
        <f t="shared" si="1173"/>
        <v>0</v>
      </c>
      <c r="AG1204" s="519">
        <f t="shared" si="1173"/>
        <v>0</v>
      </c>
      <c r="AH1204" s="519">
        <f t="shared" si="1173"/>
        <v>0</v>
      </c>
      <c r="AI1204" s="519">
        <f t="shared" si="1173"/>
        <v>0</v>
      </c>
      <c r="AJ1204" s="519">
        <f t="shared" si="1173"/>
        <v>0</v>
      </c>
      <c r="AK1204" s="519">
        <f t="shared" si="1173"/>
        <v>0</v>
      </c>
      <c r="AL1204" s="519">
        <f t="shared" si="1173"/>
        <v>0</v>
      </c>
      <c r="AM1204" s="519">
        <f t="shared" si="1173"/>
        <v>0</v>
      </c>
      <c r="AN1204" s="519">
        <f t="shared" si="1173"/>
        <v>0</v>
      </c>
      <c r="AO1204" s="519">
        <f t="shared" si="1173"/>
        <v>0</v>
      </c>
      <c r="AP1204" s="519">
        <f t="shared" si="1173"/>
        <v>0</v>
      </c>
      <c r="AQ1204" s="519">
        <f t="shared" si="1173"/>
        <v>0</v>
      </c>
      <c r="AR1204" s="519">
        <f t="shared" si="1173"/>
        <v>0</v>
      </c>
      <c r="AS1204" s="519">
        <f t="shared" si="1173"/>
        <v>0</v>
      </c>
      <c r="AT1204" s="519">
        <f t="shared" si="1173"/>
        <v>0</v>
      </c>
      <c r="AU1204" s="502"/>
      <c r="AV1204" s="256">
        <f t="shared" si="1120"/>
        <v>0</v>
      </c>
      <c r="AW1204" s="502"/>
      <c r="AX1204" s="502"/>
      <c r="AY1204" s="502"/>
      <c r="AZ1204" s="145">
        <f t="shared" si="1163"/>
        <v>0</v>
      </c>
      <c r="BA1204" s="145">
        <f t="shared" si="1130"/>
        <v>0</v>
      </c>
      <c r="BB1204" s="502">
        <f>37490+5032+5000</f>
        <v>47522</v>
      </c>
      <c r="BC1204" s="502"/>
    </row>
    <row r="1205" spans="1:55" s="537" customFormat="1" ht="31.5">
      <c r="A1205" s="535" t="s">
        <v>612</v>
      </c>
      <c r="B1205" s="158" t="s">
        <v>992</v>
      </c>
      <c r="C1205" s="536"/>
      <c r="D1205" s="519">
        <f>D1206</f>
        <v>15920</v>
      </c>
      <c r="E1205" s="519">
        <f t="shared" ref="E1205:E1206" si="1174">E1206</f>
        <v>15920</v>
      </c>
      <c r="F1205" s="502"/>
      <c r="G1205" s="502"/>
      <c r="H1205" s="155">
        <f t="shared" si="1160"/>
        <v>15920</v>
      </c>
      <c r="I1205" s="180">
        <f t="shared" si="1160"/>
        <v>15920</v>
      </c>
      <c r="J1205" s="221">
        <f t="shared" si="1161"/>
        <v>0</v>
      </c>
      <c r="K1205" s="519">
        <f t="shared" ref="K1205:M1206" si="1175">K1206</f>
        <v>15920</v>
      </c>
      <c r="L1205" s="519">
        <f t="shared" si="1175"/>
        <v>15920</v>
      </c>
      <c r="M1205" s="519">
        <f t="shared" si="1175"/>
        <v>0</v>
      </c>
      <c r="N1205" s="519">
        <f>N1206</f>
        <v>0</v>
      </c>
      <c r="O1205" s="519">
        <f t="shared" ref="O1205:AT1206" si="1176">O1206</f>
        <v>0</v>
      </c>
      <c r="P1205" s="519">
        <f t="shared" si="1176"/>
        <v>0</v>
      </c>
      <c r="Q1205" s="519">
        <f t="shared" si="1176"/>
        <v>11144</v>
      </c>
      <c r="R1205" s="519">
        <f t="shared" si="1176"/>
        <v>11144</v>
      </c>
      <c r="S1205" s="519">
        <f t="shared" si="1176"/>
        <v>0</v>
      </c>
      <c r="T1205" s="519">
        <f t="shared" si="1176"/>
        <v>0</v>
      </c>
      <c r="U1205" s="519">
        <f t="shared" si="1176"/>
        <v>0</v>
      </c>
      <c r="V1205" s="519">
        <f t="shared" si="1176"/>
        <v>0</v>
      </c>
      <c r="W1205" s="519">
        <f t="shared" si="1176"/>
        <v>4776</v>
      </c>
      <c r="X1205" s="519">
        <f t="shared" si="1176"/>
        <v>4776</v>
      </c>
      <c r="Y1205" s="519">
        <f t="shared" si="1176"/>
        <v>0</v>
      </c>
      <c r="Z1205" s="519">
        <f t="shared" si="1176"/>
        <v>0</v>
      </c>
      <c r="AA1205" s="519">
        <f t="shared" si="1176"/>
        <v>0</v>
      </c>
      <c r="AB1205" s="519">
        <f t="shared" si="1176"/>
        <v>0</v>
      </c>
      <c r="AC1205" s="519">
        <f t="shared" si="1176"/>
        <v>0</v>
      </c>
      <c r="AD1205" s="519">
        <f t="shared" si="1176"/>
        <v>0</v>
      </c>
      <c r="AE1205" s="519">
        <f t="shared" si="1176"/>
        <v>0</v>
      </c>
      <c r="AF1205" s="519">
        <f t="shared" si="1176"/>
        <v>0</v>
      </c>
      <c r="AG1205" s="519">
        <f t="shared" si="1176"/>
        <v>0</v>
      </c>
      <c r="AH1205" s="519">
        <f t="shared" si="1176"/>
        <v>0</v>
      </c>
      <c r="AI1205" s="519">
        <f t="shared" si="1176"/>
        <v>0</v>
      </c>
      <c r="AJ1205" s="519">
        <f t="shared" si="1176"/>
        <v>0</v>
      </c>
      <c r="AK1205" s="519">
        <f t="shared" si="1176"/>
        <v>0</v>
      </c>
      <c r="AL1205" s="519">
        <f t="shared" si="1176"/>
        <v>0</v>
      </c>
      <c r="AM1205" s="519">
        <f t="shared" si="1176"/>
        <v>0</v>
      </c>
      <c r="AN1205" s="519">
        <f t="shared" si="1176"/>
        <v>0</v>
      </c>
      <c r="AO1205" s="519">
        <f t="shared" si="1176"/>
        <v>0</v>
      </c>
      <c r="AP1205" s="519">
        <f t="shared" si="1176"/>
        <v>0</v>
      </c>
      <c r="AQ1205" s="519">
        <f t="shared" si="1176"/>
        <v>0</v>
      </c>
      <c r="AR1205" s="519">
        <f t="shared" si="1176"/>
        <v>0</v>
      </c>
      <c r="AS1205" s="519">
        <f t="shared" si="1176"/>
        <v>0</v>
      </c>
      <c r="AT1205" s="519">
        <f t="shared" si="1176"/>
        <v>0</v>
      </c>
      <c r="AU1205" s="502"/>
      <c r="AV1205" s="256">
        <f t="shared" si="1120"/>
        <v>0</v>
      </c>
      <c r="AW1205" s="502"/>
      <c r="AX1205" s="502"/>
      <c r="AY1205" s="502"/>
      <c r="AZ1205" s="145">
        <f t="shared" si="1163"/>
        <v>0</v>
      </c>
      <c r="BA1205" s="145">
        <f t="shared" si="1130"/>
        <v>0</v>
      </c>
      <c r="BB1205" s="502"/>
      <c r="BC1205" s="502"/>
    </row>
    <row r="1206" spans="1:55" s="537" customFormat="1" ht="15.75">
      <c r="A1206" s="535" t="s">
        <v>731</v>
      </c>
      <c r="B1206" s="158" t="s">
        <v>659</v>
      </c>
      <c r="C1206" s="536"/>
      <c r="D1206" s="519">
        <f>D1207</f>
        <v>15920</v>
      </c>
      <c r="E1206" s="519">
        <f t="shared" si="1174"/>
        <v>15920</v>
      </c>
      <c r="F1206" s="502"/>
      <c r="G1206" s="502"/>
      <c r="H1206" s="155">
        <f t="shared" si="1160"/>
        <v>15920</v>
      </c>
      <c r="I1206" s="180">
        <f t="shared" si="1160"/>
        <v>15920</v>
      </c>
      <c r="J1206" s="221">
        <f t="shared" si="1161"/>
        <v>0</v>
      </c>
      <c r="K1206" s="519">
        <f t="shared" si="1175"/>
        <v>15920</v>
      </c>
      <c r="L1206" s="519">
        <f t="shared" si="1175"/>
        <v>15920</v>
      </c>
      <c r="M1206" s="519">
        <f t="shared" si="1175"/>
        <v>0</v>
      </c>
      <c r="N1206" s="519">
        <f>N1207</f>
        <v>0</v>
      </c>
      <c r="O1206" s="519">
        <f>O1207</f>
        <v>0</v>
      </c>
      <c r="P1206" s="519">
        <f t="shared" si="1176"/>
        <v>0</v>
      </c>
      <c r="Q1206" s="519">
        <f t="shared" si="1176"/>
        <v>11144</v>
      </c>
      <c r="R1206" s="519">
        <f t="shared" si="1176"/>
        <v>11144</v>
      </c>
      <c r="S1206" s="519">
        <f t="shared" si="1176"/>
        <v>0</v>
      </c>
      <c r="T1206" s="519">
        <f t="shared" si="1176"/>
        <v>0</v>
      </c>
      <c r="U1206" s="519">
        <f t="shared" si="1176"/>
        <v>0</v>
      </c>
      <c r="V1206" s="519">
        <f t="shared" si="1176"/>
        <v>0</v>
      </c>
      <c r="W1206" s="519">
        <f t="shared" si="1176"/>
        <v>4776</v>
      </c>
      <c r="X1206" s="519">
        <f t="shared" si="1176"/>
        <v>4776</v>
      </c>
      <c r="Y1206" s="519">
        <f t="shared" si="1176"/>
        <v>0</v>
      </c>
      <c r="Z1206" s="519">
        <f t="shared" si="1176"/>
        <v>0</v>
      </c>
      <c r="AA1206" s="519">
        <f t="shared" si="1176"/>
        <v>0</v>
      </c>
      <c r="AB1206" s="519">
        <f t="shared" si="1176"/>
        <v>0</v>
      </c>
      <c r="AC1206" s="519">
        <f t="shared" si="1176"/>
        <v>0</v>
      </c>
      <c r="AD1206" s="519">
        <f t="shared" si="1176"/>
        <v>0</v>
      </c>
      <c r="AE1206" s="519">
        <f t="shared" si="1176"/>
        <v>0</v>
      </c>
      <c r="AF1206" s="519">
        <f t="shared" si="1176"/>
        <v>0</v>
      </c>
      <c r="AG1206" s="519">
        <f t="shared" si="1176"/>
        <v>0</v>
      </c>
      <c r="AH1206" s="519">
        <f t="shared" si="1176"/>
        <v>0</v>
      </c>
      <c r="AI1206" s="519">
        <f t="shared" si="1176"/>
        <v>0</v>
      </c>
      <c r="AJ1206" s="519">
        <f t="shared" si="1176"/>
        <v>0</v>
      </c>
      <c r="AK1206" s="519">
        <f t="shared" si="1176"/>
        <v>0</v>
      </c>
      <c r="AL1206" s="519">
        <f t="shared" si="1176"/>
        <v>0</v>
      </c>
      <c r="AM1206" s="519">
        <f t="shared" si="1176"/>
        <v>0</v>
      </c>
      <c r="AN1206" s="519">
        <f t="shared" si="1176"/>
        <v>0</v>
      </c>
      <c r="AO1206" s="519"/>
      <c r="AP1206" s="519"/>
      <c r="AQ1206" s="519"/>
      <c r="AR1206" s="519"/>
      <c r="AS1206" s="519"/>
      <c r="AT1206" s="519"/>
      <c r="AU1206" s="502"/>
      <c r="AV1206" s="256">
        <f t="shared" si="1120"/>
        <v>0</v>
      </c>
      <c r="AW1206" s="502"/>
      <c r="AX1206" s="502"/>
      <c r="AY1206" s="502"/>
      <c r="AZ1206" s="145">
        <f t="shared" si="1163"/>
        <v>0</v>
      </c>
      <c r="BA1206" s="145">
        <f t="shared" si="1130"/>
        <v>0</v>
      </c>
      <c r="BB1206" s="502"/>
      <c r="BC1206" s="502"/>
    </row>
    <row r="1207" spans="1:55" s="495" customFormat="1" ht="31.5">
      <c r="A1207" s="496" t="s">
        <v>20</v>
      </c>
      <c r="B1207" s="495" t="s">
        <v>1223</v>
      </c>
      <c r="C1207" s="552" t="s">
        <v>1224</v>
      </c>
      <c r="D1207" s="217">
        <v>15920</v>
      </c>
      <c r="E1207" s="217">
        <v>15920</v>
      </c>
      <c r="F1207" s="552"/>
      <c r="G1207" s="552"/>
      <c r="H1207" s="217">
        <f t="shared" si="1160"/>
        <v>15920</v>
      </c>
      <c r="I1207" s="276">
        <f t="shared" si="1160"/>
        <v>15920</v>
      </c>
      <c r="J1207" s="275">
        <f t="shared" si="1161"/>
        <v>0</v>
      </c>
      <c r="K1207" s="224">
        <f t="shared" ref="K1207" si="1177">L1207+M1207</f>
        <v>15920</v>
      </c>
      <c r="L1207" s="497">
        <v>15920</v>
      </c>
      <c r="M1207" s="552"/>
      <c r="N1207" s="497"/>
      <c r="O1207" s="497"/>
      <c r="P1207" s="497"/>
      <c r="Q1207" s="497">
        <f>70%*I1207</f>
        <v>11144</v>
      </c>
      <c r="R1207" s="497">
        <f>Q1207</f>
        <v>11144</v>
      </c>
      <c r="S1207" s="497"/>
      <c r="T1207" s="497"/>
      <c r="U1207" s="497"/>
      <c r="V1207" s="497"/>
      <c r="W1207" s="497">
        <f>I1207-Q1207</f>
        <v>4776</v>
      </c>
      <c r="X1207" s="497">
        <f>W1207</f>
        <v>4776</v>
      </c>
      <c r="Y1207" s="497"/>
      <c r="Z1207" s="497"/>
      <c r="AA1207" s="497"/>
      <c r="AB1207" s="497"/>
      <c r="AC1207" s="230">
        <f>I1207-Q1207-W1207</f>
        <v>0</v>
      </c>
      <c r="AD1207" s="230"/>
      <c r="AE1207" s="230"/>
      <c r="AF1207" s="497"/>
      <c r="AG1207" s="497"/>
      <c r="AH1207" s="497"/>
      <c r="AI1207" s="375"/>
      <c r="AJ1207" s="375"/>
      <c r="AK1207" s="375"/>
      <c r="AL1207" s="497"/>
      <c r="AM1207" s="497"/>
      <c r="AN1207" s="497"/>
      <c r="AO1207" s="497"/>
      <c r="AP1207" s="497"/>
      <c r="AQ1207" s="497"/>
      <c r="AR1207" s="497"/>
      <c r="AS1207" s="497"/>
      <c r="AT1207" s="526"/>
      <c r="AV1207" s="532">
        <f t="shared" si="1120"/>
        <v>0</v>
      </c>
      <c r="AZ1207" s="220">
        <f t="shared" si="1163"/>
        <v>0</v>
      </c>
      <c r="BA1207" s="220">
        <f t="shared" si="1130"/>
        <v>0</v>
      </c>
      <c r="BB1207" s="495" t="e">
        <f>#REF!-1500</f>
        <v>#REF!</v>
      </c>
    </row>
    <row r="1208" spans="1:55" s="537" customFormat="1" ht="15.75">
      <c r="A1208" s="535" t="s">
        <v>796</v>
      </c>
      <c r="B1208" s="502" t="s">
        <v>616</v>
      </c>
      <c r="C1208" s="267"/>
      <c r="D1208" s="519">
        <f>SUM(D1209:D1209)</f>
        <v>0</v>
      </c>
      <c r="E1208" s="519">
        <f t="shared" ref="E1208" si="1178">SUM(E1209:E1209)</f>
        <v>0</v>
      </c>
      <c r="F1208" s="265"/>
      <c r="G1208" s="265"/>
      <c r="H1208" s="155">
        <f t="shared" si="1160"/>
        <v>0</v>
      </c>
      <c r="I1208" s="180">
        <f t="shared" si="1160"/>
        <v>0</v>
      </c>
      <c r="J1208" s="221">
        <f t="shared" si="1161"/>
        <v>0</v>
      </c>
      <c r="K1208" s="519">
        <f t="shared" ref="K1208:AT1208" si="1179">SUM(K1209:K1209)</f>
        <v>0</v>
      </c>
      <c r="L1208" s="519">
        <f t="shared" si="1179"/>
        <v>0</v>
      </c>
      <c r="M1208" s="519">
        <f t="shared" si="1179"/>
        <v>0</v>
      </c>
      <c r="N1208" s="519">
        <f t="shared" si="1179"/>
        <v>0</v>
      </c>
      <c r="O1208" s="519">
        <f t="shared" si="1179"/>
        <v>0</v>
      </c>
      <c r="P1208" s="519">
        <f t="shared" si="1179"/>
        <v>0</v>
      </c>
      <c r="Q1208" s="519">
        <f t="shared" si="1179"/>
        <v>0</v>
      </c>
      <c r="R1208" s="519">
        <f t="shared" si="1179"/>
        <v>0</v>
      </c>
      <c r="S1208" s="519">
        <f t="shared" si="1179"/>
        <v>0</v>
      </c>
      <c r="T1208" s="519">
        <f t="shared" si="1179"/>
        <v>0</v>
      </c>
      <c r="U1208" s="519">
        <f t="shared" si="1179"/>
        <v>0</v>
      </c>
      <c r="V1208" s="519">
        <f t="shared" si="1179"/>
        <v>0</v>
      </c>
      <c r="W1208" s="519">
        <f t="shared" si="1179"/>
        <v>0</v>
      </c>
      <c r="X1208" s="519">
        <f t="shared" si="1179"/>
        <v>0</v>
      </c>
      <c r="Y1208" s="519">
        <f t="shared" si="1179"/>
        <v>0</v>
      </c>
      <c r="Z1208" s="519">
        <f t="shared" si="1179"/>
        <v>0</v>
      </c>
      <c r="AA1208" s="519">
        <f t="shared" si="1179"/>
        <v>0</v>
      </c>
      <c r="AB1208" s="519">
        <f t="shared" si="1179"/>
        <v>0</v>
      </c>
      <c r="AC1208" s="519">
        <f t="shared" si="1179"/>
        <v>0</v>
      </c>
      <c r="AD1208" s="519">
        <f t="shared" si="1179"/>
        <v>0</v>
      </c>
      <c r="AE1208" s="519">
        <f t="shared" si="1179"/>
        <v>0</v>
      </c>
      <c r="AF1208" s="519">
        <f t="shared" si="1179"/>
        <v>0</v>
      </c>
      <c r="AG1208" s="519">
        <f t="shared" si="1179"/>
        <v>0</v>
      </c>
      <c r="AH1208" s="519">
        <f t="shared" si="1179"/>
        <v>0</v>
      </c>
      <c r="AI1208" s="519">
        <f t="shared" si="1179"/>
        <v>0</v>
      </c>
      <c r="AJ1208" s="519">
        <f t="shared" si="1179"/>
        <v>0</v>
      </c>
      <c r="AK1208" s="519">
        <f t="shared" si="1179"/>
        <v>0</v>
      </c>
      <c r="AL1208" s="519">
        <f t="shared" si="1179"/>
        <v>0</v>
      </c>
      <c r="AM1208" s="519">
        <f t="shared" si="1179"/>
        <v>0</v>
      </c>
      <c r="AN1208" s="519">
        <f t="shared" si="1179"/>
        <v>0</v>
      </c>
      <c r="AO1208" s="519">
        <f t="shared" si="1179"/>
        <v>0</v>
      </c>
      <c r="AP1208" s="519">
        <f t="shared" si="1179"/>
        <v>0</v>
      </c>
      <c r="AQ1208" s="519">
        <f t="shared" si="1179"/>
        <v>0</v>
      </c>
      <c r="AR1208" s="519">
        <f t="shared" si="1179"/>
        <v>0</v>
      </c>
      <c r="AS1208" s="519">
        <f t="shared" si="1179"/>
        <v>0</v>
      </c>
      <c r="AT1208" s="519">
        <f t="shared" si="1179"/>
        <v>0</v>
      </c>
      <c r="AU1208" s="502"/>
      <c r="AV1208" s="256">
        <f t="shared" si="1120"/>
        <v>0</v>
      </c>
      <c r="AW1208" s="502"/>
      <c r="AX1208" s="502"/>
      <c r="AY1208" s="502"/>
      <c r="AZ1208" s="145">
        <f t="shared" si="1163"/>
        <v>0</v>
      </c>
      <c r="BA1208" s="145">
        <f t="shared" si="1130"/>
        <v>0</v>
      </c>
      <c r="BB1208" s="502"/>
      <c r="BC1208" s="502"/>
    </row>
    <row r="1209" spans="1:55" s="534" customFormat="1" ht="31.5">
      <c r="A1209" s="533">
        <v>1</v>
      </c>
      <c r="B1209" s="492" t="s">
        <v>1225</v>
      </c>
      <c r="C1209" s="264" t="s">
        <v>1226</v>
      </c>
      <c r="D1209" s="155"/>
      <c r="E1209" s="155"/>
      <c r="F1209" s="264"/>
      <c r="G1209" s="264"/>
      <c r="H1209" s="155">
        <f t="shared" si="1160"/>
        <v>0</v>
      </c>
      <c r="I1209" s="180">
        <f>L1209+O1209</f>
        <v>0</v>
      </c>
      <c r="J1209" s="221">
        <f t="shared" si="1161"/>
        <v>0</v>
      </c>
      <c r="K1209" s="157">
        <f>L1209+M1209</f>
        <v>0</v>
      </c>
      <c r="L1209" s="338"/>
      <c r="M1209" s="264"/>
      <c r="N1209" s="338"/>
      <c r="O1209" s="338"/>
      <c r="P1209" s="338"/>
      <c r="Q1209" s="338">
        <f>70%*I1209</f>
        <v>0</v>
      </c>
      <c r="R1209" s="338">
        <f>Q1209</f>
        <v>0</v>
      </c>
      <c r="S1209" s="338"/>
      <c r="T1209" s="338"/>
      <c r="U1209" s="338"/>
      <c r="V1209" s="338"/>
      <c r="W1209" s="338">
        <f>I1209-Q1209</f>
        <v>0</v>
      </c>
      <c r="X1209" s="338">
        <f>W1209</f>
        <v>0</v>
      </c>
      <c r="Y1209" s="338"/>
      <c r="Z1209" s="338"/>
      <c r="AA1209" s="338"/>
      <c r="AB1209" s="338"/>
      <c r="AC1209" s="236">
        <f>I1209-Q1209-W1209</f>
        <v>0</v>
      </c>
      <c r="AD1209" s="236"/>
      <c r="AE1209" s="236"/>
      <c r="AF1209" s="338"/>
      <c r="AG1209" s="338"/>
      <c r="AH1209" s="338"/>
      <c r="AI1209" s="358">
        <f>I1209-Q1209-W1209-AC1209</f>
        <v>0</v>
      </c>
      <c r="AJ1209" s="358"/>
      <c r="AK1209" s="358"/>
      <c r="AL1209" s="338"/>
      <c r="AM1209" s="338"/>
      <c r="AN1209" s="338"/>
      <c r="AO1209" s="338"/>
      <c r="AP1209" s="338"/>
      <c r="AQ1209" s="338"/>
      <c r="AR1209" s="338"/>
      <c r="AS1209" s="338"/>
      <c r="AT1209" s="491"/>
      <c r="AU1209" s="492"/>
      <c r="AV1209" s="256">
        <f t="shared" si="1120"/>
        <v>0</v>
      </c>
      <c r="AW1209" s="492"/>
      <c r="AX1209" s="492"/>
      <c r="AY1209" s="492"/>
      <c r="AZ1209" s="145">
        <f t="shared" si="1163"/>
        <v>0</v>
      </c>
      <c r="BA1209" s="145">
        <f t="shared" si="1130"/>
        <v>0</v>
      </c>
      <c r="BB1209" s="492"/>
      <c r="BC1209" s="492"/>
    </row>
    <row r="1210" spans="1:55" s="325" customFormat="1" ht="31.5">
      <c r="A1210" s="411" t="s">
        <v>747</v>
      </c>
      <c r="B1210" s="350" t="s">
        <v>748</v>
      </c>
      <c r="C1210" s="351"/>
      <c r="D1210" s="351">
        <v>0</v>
      </c>
      <c r="E1210" s="351">
        <v>0</v>
      </c>
      <c r="F1210" s="350"/>
      <c r="G1210" s="350"/>
      <c r="H1210" s="155">
        <f t="shared" si="1160"/>
        <v>0</v>
      </c>
      <c r="I1210" s="180">
        <f t="shared" si="1160"/>
        <v>0</v>
      </c>
      <c r="J1210" s="221">
        <f t="shared" si="1161"/>
        <v>0</v>
      </c>
      <c r="K1210" s="350"/>
      <c r="L1210" s="350"/>
      <c r="M1210" s="350"/>
      <c r="N1210" s="422">
        <v>0</v>
      </c>
      <c r="O1210" s="269"/>
      <c r="P1210" s="269"/>
      <c r="Q1210" s="269"/>
      <c r="R1210" s="269"/>
      <c r="S1210" s="269"/>
      <c r="T1210" s="269"/>
      <c r="U1210" s="269"/>
      <c r="V1210" s="269"/>
      <c r="W1210" s="269"/>
      <c r="X1210" s="269"/>
      <c r="Y1210" s="269"/>
      <c r="Z1210" s="269"/>
      <c r="AA1210" s="269"/>
      <c r="AB1210" s="269"/>
      <c r="AC1210" s="269">
        <f>O1210-Q1210-W1210</f>
        <v>0</v>
      </c>
      <c r="AD1210" s="269"/>
      <c r="AE1210" s="269"/>
      <c r="AF1210" s="269"/>
      <c r="AG1210" s="269"/>
      <c r="AH1210" s="269"/>
      <c r="AI1210" s="269">
        <f>O1210-W1210-AC1210</f>
        <v>0</v>
      </c>
      <c r="AJ1210" s="269"/>
      <c r="AK1210" s="269"/>
      <c r="AL1210" s="269"/>
      <c r="AM1210" s="269"/>
      <c r="AN1210" s="269"/>
      <c r="AO1210" s="269"/>
      <c r="AP1210" s="269"/>
      <c r="AQ1210" s="269"/>
      <c r="AR1210" s="269"/>
      <c r="AS1210" s="269"/>
      <c r="AT1210" s="269"/>
      <c r="AU1210" s="323"/>
      <c r="AV1210" s="256">
        <f t="shared" si="1120"/>
        <v>0</v>
      </c>
      <c r="AW1210" s="323"/>
      <c r="AX1210" s="323"/>
      <c r="AY1210" s="323"/>
      <c r="AZ1210" s="145">
        <f t="shared" si="1163"/>
        <v>0</v>
      </c>
      <c r="BA1210" s="145">
        <f t="shared" si="1130"/>
        <v>0</v>
      </c>
      <c r="BB1210" s="324"/>
      <c r="BC1210" s="324"/>
    </row>
    <row r="1211" spans="1:55" s="325" customFormat="1" ht="31.5">
      <c r="A1211" s="411" t="s">
        <v>749</v>
      </c>
      <c r="B1211" s="350" t="s">
        <v>750</v>
      </c>
      <c r="C1211" s="351"/>
      <c r="D1211" s="351">
        <v>0</v>
      </c>
      <c r="E1211" s="351">
        <v>0</v>
      </c>
      <c r="F1211" s="350"/>
      <c r="G1211" s="350"/>
      <c r="H1211" s="155">
        <f t="shared" si="1160"/>
        <v>0</v>
      </c>
      <c r="I1211" s="180">
        <f t="shared" si="1160"/>
        <v>0</v>
      </c>
      <c r="J1211" s="221">
        <f t="shared" si="1161"/>
        <v>0</v>
      </c>
      <c r="K1211" s="350"/>
      <c r="L1211" s="350"/>
      <c r="M1211" s="350"/>
      <c r="N1211" s="322"/>
      <c r="O1211" s="322"/>
      <c r="P1211" s="322"/>
      <c r="Q1211" s="322"/>
      <c r="R1211" s="322"/>
      <c r="S1211" s="322"/>
      <c r="T1211" s="322"/>
      <c r="U1211" s="322"/>
      <c r="V1211" s="322"/>
      <c r="W1211" s="322"/>
      <c r="X1211" s="322"/>
      <c r="Y1211" s="322"/>
      <c r="Z1211" s="322"/>
      <c r="AA1211" s="322"/>
      <c r="AB1211" s="322"/>
      <c r="AC1211" s="322"/>
      <c r="AD1211" s="322"/>
      <c r="AE1211" s="322"/>
      <c r="AF1211" s="322"/>
      <c r="AG1211" s="322"/>
      <c r="AH1211" s="322"/>
      <c r="AI1211" s="322"/>
      <c r="AJ1211" s="322"/>
      <c r="AK1211" s="322"/>
      <c r="AL1211" s="322"/>
      <c r="AM1211" s="322"/>
      <c r="AN1211" s="322"/>
      <c r="AO1211" s="322" t="e">
        <f>SUM(#REF!)</f>
        <v>#REF!</v>
      </c>
      <c r="AP1211" s="322" t="e">
        <f>SUM(#REF!)</f>
        <v>#REF!</v>
      </c>
      <c r="AQ1211" s="322" t="e">
        <f>SUM(#REF!)</f>
        <v>#REF!</v>
      </c>
      <c r="AR1211" s="322" t="e">
        <f>SUM(#REF!)</f>
        <v>#REF!</v>
      </c>
      <c r="AS1211" s="322" t="e">
        <f>SUM(#REF!)</f>
        <v>#REF!</v>
      </c>
      <c r="AT1211" s="322" t="e">
        <f>SUM(#REF!)</f>
        <v>#REF!</v>
      </c>
      <c r="AU1211" s="323"/>
      <c r="AV1211" s="256">
        <f t="shared" si="1120"/>
        <v>0</v>
      </c>
      <c r="AW1211" s="323"/>
      <c r="AX1211" s="323"/>
      <c r="AY1211" s="323"/>
      <c r="AZ1211" s="145">
        <f t="shared" si="1163"/>
        <v>0</v>
      </c>
      <c r="BA1211" s="145">
        <f t="shared" si="1130"/>
        <v>0</v>
      </c>
      <c r="BB1211" s="324"/>
      <c r="BC1211" s="324"/>
    </row>
    <row r="1212" spans="1:55" s="257" customFormat="1" ht="31.5">
      <c r="A1212" s="250" t="s">
        <v>78</v>
      </c>
      <c r="B1212" s="251" t="s">
        <v>1227</v>
      </c>
      <c r="C1212" s="252"/>
      <c r="D1212" s="253">
        <f>D1213</f>
        <v>21303</v>
      </c>
      <c r="E1212" s="253">
        <f>E1213</f>
        <v>21302.5</v>
      </c>
      <c r="F1212" s="251"/>
      <c r="G1212" s="251"/>
      <c r="H1212" s="252">
        <f t="shared" si="1160"/>
        <v>21302.5</v>
      </c>
      <c r="I1212" s="254">
        <f t="shared" si="1160"/>
        <v>21302.5</v>
      </c>
      <c r="J1212" s="221">
        <f t="shared" si="1161"/>
        <v>0</v>
      </c>
      <c r="K1212" s="253">
        <f t="shared" ref="K1212:M1212" si="1180">K1213</f>
        <v>21302.5</v>
      </c>
      <c r="L1212" s="253">
        <f t="shared" si="1180"/>
        <v>21302.5</v>
      </c>
      <c r="M1212" s="253">
        <f t="shared" si="1180"/>
        <v>0</v>
      </c>
      <c r="N1212" s="253">
        <f>N1213</f>
        <v>0</v>
      </c>
      <c r="O1212" s="253">
        <f>O1213</f>
        <v>0</v>
      </c>
      <c r="P1212" s="253">
        <f t="shared" ref="P1212:AT1212" si="1181">P1213</f>
        <v>0</v>
      </c>
      <c r="Q1212" s="253">
        <f t="shared" si="1181"/>
        <v>12781.5</v>
      </c>
      <c r="R1212" s="253">
        <f t="shared" si="1181"/>
        <v>12781.5</v>
      </c>
      <c r="S1212" s="253">
        <f t="shared" si="1181"/>
        <v>0</v>
      </c>
      <c r="T1212" s="253">
        <f t="shared" si="1181"/>
        <v>0</v>
      </c>
      <c r="U1212" s="253">
        <f t="shared" si="1181"/>
        <v>0</v>
      </c>
      <c r="V1212" s="253">
        <f t="shared" si="1181"/>
        <v>0</v>
      </c>
      <c r="W1212" s="253">
        <f t="shared" si="1181"/>
        <v>8521</v>
      </c>
      <c r="X1212" s="253">
        <f t="shared" si="1181"/>
        <v>8521</v>
      </c>
      <c r="Y1212" s="253">
        <f t="shared" si="1181"/>
        <v>0</v>
      </c>
      <c r="Z1212" s="253">
        <f t="shared" si="1181"/>
        <v>0</v>
      </c>
      <c r="AA1212" s="253">
        <f t="shared" si="1181"/>
        <v>0</v>
      </c>
      <c r="AB1212" s="253">
        <f t="shared" si="1181"/>
        <v>0</v>
      </c>
      <c r="AC1212" s="253">
        <f t="shared" si="1181"/>
        <v>0</v>
      </c>
      <c r="AD1212" s="253">
        <f t="shared" si="1181"/>
        <v>0</v>
      </c>
      <c r="AE1212" s="253">
        <f t="shared" si="1181"/>
        <v>0</v>
      </c>
      <c r="AF1212" s="253">
        <f t="shared" si="1181"/>
        <v>0</v>
      </c>
      <c r="AG1212" s="253">
        <f t="shared" si="1181"/>
        <v>0</v>
      </c>
      <c r="AH1212" s="253">
        <f t="shared" si="1181"/>
        <v>0</v>
      </c>
      <c r="AI1212" s="253">
        <f t="shared" si="1181"/>
        <v>0</v>
      </c>
      <c r="AJ1212" s="253">
        <f t="shared" si="1181"/>
        <v>0</v>
      </c>
      <c r="AK1212" s="253">
        <f t="shared" si="1181"/>
        <v>0</v>
      </c>
      <c r="AL1212" s="253">
        <f t="shared" si="1181"/>
        <v>0</v>
      </c>
      <c r="AM1212" s="253">
        <f t="shared" si="1181"/>
        <v>0</v>
      </c>
      <c r="AN1212" s="253">
        <f t="shared" si="1181"/>
        <v>0</v>
      </c>
      <c r="AO1212" s="253">
        <f t="shared" si="1181"/>
        <v>0</v>
      </c>
      <c r="AP1212" s="253">
        <f t="shared" si="1181"/>
        <v>0</v>
      </c>
      <c r="AQ1212" s="253">
        <f t="shared" si="1181"/>
        <v>0</v>
      </c>
      <c r="AR1212" s="253">
        <f t="shared" si="1181"/>
        <v>0</v>
      </c>
      <c r="AS1212" s="253">
        <f t="shared" si="1181"/>
        <v>0</v>
      </c>
      <c r="AT1212" s="253">
        <f t="shared" si="1181"/>
        <v>0</v>
      </c>
      <c r="AU1212" s="255"/>
      <c r="AV1212" s="256">
        <f t="shared" ref="AV1212:AV1225" si="1182">I1212-L1212-O1212</f>
        <v>0</v>
      </c>
      <c r="AW1212" s="255"/>
      <c r="AX1212" s="255"/>
      <c r="AY1212" s="255"/>
      <c r="AZ1212" s="145">
        <f t="shared" si="1163"/>
        <v>0</v>
      </c>
      <c r="BA1212" s="145">
        <f t="shared" si="1130"/>
        <v>0</v>
      </c>
      <c r="BB1212" s="256"/>
      <c r="BC1212" s="256"/>
    </row>
    <row r="1213" spans="1:55" s="325" customFormat="1" ht="15.75">
      <c r="A1213" s="411" t="s">
        <v>751</v>
      </c>
      <c r="B1213" s="350" t="s">
        <v>752</v>
      </c>
      <c r="C1213" s="351"/>
      <c r="D1213" s="322">
        <f>D1214+D1215</f>
        <v>21303</v>
      </c>
      <c r="E1213" s="322">
        <f>E1214+E1215</f>
        <v>21302.5</v>
      </c>
      <c r="F1213" s="350"/>
      <c r="G1213" s="350"/>
      <c r="H1213" s="155">
        <f>K1213+N1213</f>
        <v>21302.5</v>
      </c>
      <c r="I1213" s="180">
        <f t="shared" si="1160"/>
        <v>21302.5</v>
      </c>
      <c r="J1213" s="221">
        <f t="shared" si="1161"/>
        <v>0</v>
      </c>
      <c r="K1213" s="322">
        <f>K1214+K1215</f>
        <v>21302.5</v>
      </c>
      <c r="L1213" s="322">
        <f t="shared" ref="L1213:M1213" si="1183">SUM(L1216:L1218)</f>
        <v>21302.5</v>
      </c>
      <c r="M1213" s="322">
        <f t="shared" si="1183"/>
        <v>0</v>
      </c>
      <c r="N1213" s="322">
        <f>N1214+N1215</f>
        <v>0</v>
      </c>
      <c r="O1213" s="322">
        <f>O1214+O1215</f>
        <v>0</v>
      </c>
      <c r="P1213" s="322">
        <f t="shared" ref="P1213:AT1213" si="1184">SUM(P1216:P1218)</f>
        <v>0</v>
      </c>
      <c r="Q1213" s="322">
        <f t="shared" si="1184"/>
        <v>12781.5</v>
      </c>
      <c r="R1213" s="322">
        <f t="shared" si="1184"/>
        <v>12781.5</v>
      </c>
      <c r="S1213" s="322">
        <f t="shared" si="1184"/>
        <v>0</v>
      </c>
      <c r="T1213" s="322">
        <f t="shared" si="1184"/>
        <v>0</v>
      </c>
      <c r="U1213" s="322">
        <f t="shared" si="1184"/>
        <v>0</v>
      </c>
      <c r="V1213" s="322">
        <f t="shared" si="1184"/>
        <v>0</v>
      </c>
      <c r="W1213" s="322">
        <f t="shared" si="1184"/>
        <v>8521</v>
      </c>
      <c r="X1213" s="322">
        <f t="shared" si="1184"/>
        <v>8521</v>
      </c>
      <c r="Y1213" s="322">
        <f t="shared" si="1184"/>
        <v>0</v>
      </c>
      <c r="Z1213" s="322">
        <f t="shared" si="1184"/>
        <v>0</v>
      </c>
      <c r="AA1213" s="322">
        <f t="shared" si="1184"/>
        <v>0</v>
      </c>
      <c r="AB1213" s="322">
        <f t="shared" si="1184"/>
        <v>0</v>
      </c>
      <c r="AC1213" s="322">
        <f t="shared" si="1184"/>
        <v>0</v>
      </c>
      <c r="AD1213" s="322">
        <f t="shared" si="1184"/>
        <v>0</v>
      </c>
      <c r="AE1213" s="322">
        <f t="shared" si="1184"/>
        <v>0</v>
      </c>
      <c r="AF1213" s="322">
        <f t="shared" si="1184"/>
        <v>0</v>
      </c>
      <c r="AG1213" s="322">
        <f t="shared" si="1184"/>
        <v>0</v>
      </c>
      <c r="AH1213" s="322">
        <f t="shared" si="1184"/>
        <v>0</v>
      </c>
      <c r="AI1213" s="322">
        <f t="shared" si="1184"/>
        <v>0</v>
      </c>
      <c r="AJ1213" s="322">
        <f t="shared" si="1184"/>
        <v>0</v>
      </c>
      <c r="AK1213" s="322">
        <f t="shared" si="1184"/>
        <v>0</v>
      </c>
      <c r="AL1213" s="322">
        <f t="shared" si="1184"/>
        <v>0</v>
      </c>
      <c r="AM1213" s="322">
        <f t="shared" si="1184"/>
        <v>0</v>
      </c>
      <c r="AN1213" s="322">
        <f t="shared" si="1184"/>
        <v>0</v>
      </c>
      <c r="AO1213" s="322">
        <f t="shared" si="1184"/>
        <v>0</v>
      </c>
      <c r="AP1213" s="322">
        <f t="shared" si="1184"/>
        <v>0</v>
      </c>
      <c r="AQ1213" s="322">
        <f t="shared" si="1184"/>
        <v>0</v>
      </c>
      <c r="AR1213" s="322">
        <f t="shared" si="1184"/>
        <v>0</v>
      </c>
      <c r="AS1213" s="322">
        <f t="shared" si="1184"/>
        <v>0</v>
      </c>
      <c r="AT1213" s="322">
        <f t="shared" si="1184"/>
        <v>0</v>
      </c>
      <c r="AU1213" s="323"/>
      <c r="AV1213" s="131">
        <f t="shared" si="1182"/>
        <v>0</v>
      </c>
      <c r="AW1213" s="323"/>
      <c r="AX1213" s="323"/>
      <c r="AY1213" s="323"/>
      <c r="AZ1213" s="145">
        <f t="shared" si="1163"/>
        <v>0</v>
      </c>
      <c r="BA1213" s="145">
        <f t="shared" si="1130"/>
        <v>0</v>
      </c>
      <c r="BB1213" s="324"/>
      <c r="BC1213" s="324"/>
    </row>
    <row r="1214" spans="1:55" s="325" customFormat="1" ht="31.5">
      <c r="A1214" s="170" t="s">
        <v>612</v>
      </c>
      <c r="B1214" s="158" t="s">
        <v>992</v>
      </c>
      <c r="C1214" s="351"/>
      <c r="D1214" s="351">
        <v>0</v>
      </c>
      <c r="E1214" s="351">
        <v>0</v>
      </c>
      <c r="F1214" s="350"/>
      <c r="G1214" s="350"/>
      <c r="H1214" s="155">
        <f t="shared" si="1160"/>
        <v>0</v>
      </c>
      <c r="I1214" s="180">
        <f t="shared" si="1160"/>
        <v>0</v>
      </c>
      <c r="J1214" s="221">
        <f t="shared" si="1161"/>
        <v>0</v>
      </c>
      <c r="K1214" s="350"/>
      <c r="L1214" s="350"/>
      <c r="M1214" s="350"/>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3"/>
      <c r="AV1214" s="131">
        <f t="shared" si="1182"/>
        <v>0</v>
      </c>
      <c r="AW1214" s="323"/>
      <c r="AX1214" s="323"/>
      <c r="AY1214" s="323"/>
      <c r="AZ1214" s="145">
        <f t="shared" si="1163"/>
        <v>0</v>
      </c>
      <c r="BA1214" s="145">
        <f t="shared" si="1130"/>
        <v>0</v>
      </c>
      <c r="BB1214" s="324"/>
      <c r="BC1214" s="324"/>
    </row>
    <row r="1215" spans="1:55" s="325" customFormat="1" ht="15.75">
      <c r="A1215" s="170" t="s">
        <v>615</v>
      </c>
      <c r="B1215" s="158" t="s">
        <v>616</v>
      </c>
      <c r="C1215" s="351"/>
      <c r="D1215" s="322">
        <f>SUM(D1216:D1218)</f>
        <v>21303</v>
      </c>
      <c r="E1215" s="322">
        <f>SUM(E1216:E1218)</f>
        <v>21302.5</v>
      </c>
      <c r="F1215" s="350"/>
      <c r="G1215" s="350"/>
      <c r="H1215" s="155">
        <f t="shared" si="1160"/>
        <v>21302.5</v>
      </c>
      <c r="I1215" s="180">
        <f t="shared" si="1160"/>
        <v>21302.5</v>
      </c>
      <c r="J1215" s="221">
        <f t="shared" si="1161"/>
        <v>0</v>
      </c>
      <c r="K1215" s="322">
        <f t="shared" ref="K1215:M1215" si="1185">SUM(K1216:K1218)</f>
        <v>21302.5</v>
      </c>
      <c r="L1215" s="322">
        <f t="shared" si="1185"/>
        <v>21302.5</v>
      </c>
      <c r="M1215" s="322">
        <f t="shared" si="1185"/>
        <v>0</v>
      </c>
      <c r="N1215" s="322">
        <f>SUM(N1216:N1218)</f>
        <v>0</v>
      </c>
      <c r="O1215" s="322">
        <f>SUM(O1216:O1218)</f>
        <v>0</v>
      </c>
      <c r="P1215" s="322">
        <f t="shared" ref="P1215:AN1215" si="1186">SUM(P1216:P1218)</f>
        <v>0</v>
      </c>
      <c r="Q1215" s="322">
        <f t="shared" si="1186"/>
        <v>12781.5</v>
      </c>
      <c r="R1215" s="322">
        <f t="shared" si="1186"/>
        <v>12781.5</v>
      </c>
      <c r="S1215" s="322">
        <f t="shared" si="1186"/>
        <v>0</v>
      </c>
      <c r="T1215" s="322">
        <f t="shared" si="1186"/>
        <v>0</v>
      </c>
      <c r="U1215" s="322">
        <f t="shared" si="1186"/>
        <v>0</v>
      </c>
      <c r="V1215" s="322">
        <f t="shared" si="1186"/>
        <v>0</v>
      </c>
      <c r="W1215" s="322">
        <f t="shared" si="1186"/>
        <v>8521</v>
      </c>
      <c r="X1215" s="322">
        <f t="shared" si="1186"/>
        <v>8521</v>
      </c>
      <c r="Y1215" s="322">
        <f t="shared" si="1186"/>
        <v>0</v>
      </c>
      <c r="Z1215" s="322">
        <f t="shared" si="1186"/>
        <v>0</v>
      </c>
      <c r="AA1215" s="322">
        <f t="shared" si="1186"/>
        <v>0</v>
      </c>
      <c r="AB1215" s="322">
        <f t="shared" si="1186"/>
        <v>0</v>
      </c>
      <c r="AC1215" s="322">
        <f t="shared" si="1186"/>
        <v>0</v>
      </c>
      <c r="AD1215" s="322">
        <f t="shared" si="1186"/>
        <v>0</v>
      </c>
      <c r="AE1215" s="322">
        <f t="shared" si="1186"/>
        <v>0</v>
      </c>
      <c r="AF1215" s="322">
        <f t="shared" si="1186"/>
        <v>0</v>
      </c>
      <c r="AG1215" s="322">
        <f t="shared" si="1186"/>
        <v>0</v>
      </c>
      <c r="AH1215" s="322">
        <f t="shared" si="1186"/>
        <v>0</v>
      </c>
      <c r="AI1215" s="322">
        <f t="shared" si="1186"/>
        <v>0</v>
      </c>
      <c r="AJ1215" s="322">
        <f t="shared" si="1186"/>
        <v>0</v>
      </c>
      <c r="AK1215" s="322">
        <f t="shared" si="1186"/>
        <v>0</v>
      </c>
      <c r="AL1215" s="322">
        <f t="shared" si="1186"/>
        <v>0</v>
      </c>
      <c r="AM1215" s="322">
        <f t="shared" si="1186"/>
        <v>0</v>
      </c>
      <c r="AN1215" s="322">
        <f t="shared" si="1186"/>
        <v>0</v>
      </c>
      <c r="AO1215" s="322"/>
      <c r="AP1215" s="322"/>
      <c r="AQ1215" s="322"/>
      <c r="AR1215" s="322"/>
      <c r="AS1215" s="322"/>
      <c r="AT1215" s="322"/>
      <c r="AU1215" s="323"/>
      <c r="AV1215" s="131">
        <f t="shared" si="1182"/>
        <v>0</v>
      </c>
      <c r="AW1215" s="323"/>
      <c r="AX1215" s="323"/>
      <c r="AY1215" s="323"/>
      <c r="AZ1215" s="145">
        <f t="shared" si="1163"/>
        <v>0</v>
      </c>
      <c r="BA1215" s="145">
        <f t="shared" si="1130"/>
        <v>0</v>
      </c>
      <c r="BB1215" s="324"/>
      <c r="BC1215" s="324"/>
    </row>
    <row r="1216" spans="1:55" s="354" customFormat="1" ht="47.25">
      <c r="A1216" s="494" t="s">
        <v>20</v>
      </c>
      <c r="B1216" s="520" t="s">
        <v>1228</v>
      </c>
      <c r="C1216" s="521"/>
      <c r="D1216" s="521">
        <v>9500</v>
      </c>
      <c r="E1216" s="521">
        <v>9499.5</v>
      </c>
      <c r="F1216" s="520"/>
      <c r="G1216" s="520"/>
      <c r="H1216" s="217">
        <f>K1216+N1216</f>
        <v>9499.5</v>
      </c>
      <c r="I1216" s="276">
        <f t="shared" si="1160"/>
        <v>9499.5</v>
      </c>
      <c r="J1216" s="275">
        <f t="shared" si="1161"/>
        <v>0</v>
      </c>
      <c r="K1216" s="224">
        <f>L1216+M1216</f>
        <v>9499.5</v>
      </c>
      <c r="L1216" s="522">
        <v>9499.5</v>
      </c>
      <c r="M1216" s="520"/>
      <c r="N1216" s="224">
        <f>O1216+P1216</f>
        <v>0</v>
      </c>
      <c r="O1216" s="522"/>
      <c r="P1216" s="553"/>
      <c r="Q1216" s="522">
        <f>60%*I1216</f>
        <v>5699.7</v>
      </c>
      <c r="R1216" s="522">
        <f>Q1216</f>
        <v>5699.7</v>
      </c>
      <c r="S1216" s="522"/>
      <c r="T1216" s="522"/>
      <c r="U1216" s="522"/>
      <c r="V1216" s="522"/>
      <c r="W1216" s="522">
        <f>I1216-Q1216</f>
        <v>3799.8</v>
      </c>
      <c r="X1216" s="522">
        <f>W1216</f>
        <v>3799.8</v>
      </c>
      <c r="Y1216" s="522"/>
      <c r="Z1216" s="522"/>
      <c r="AA1216" s="522"/>
      <c r="AB1216" s="522"/>
      <c r="AC1216" s="230"/>
      <c r="AD1216" s="230"/>
      <c r="AE1216" s="230"/>
      <c r="AF1216" s="522"/>
      <c r="AG1216" s="522"/>
      <c r="AH1216" s="522"/>
      <c r="AI1216" s="375"/>
      <c r="AJ1216" s="375"/>
      <c r="AK1216" s="375"/>
      <c r="AL1216" s="522"/>
      <c r="AM1216" s="522"/>
      <c r="AN1216" s="522"/>
      <c r="AO1216" s="522"/>
      <c r="AP1216" s="522"/>
      <c r="AQ1216" s="522"/>
      <c r="AR1216" s="522"/>
      <c r="AS1216" s="522"/>
      <c r="AT1216" s="522"/>
      <c r="AU1216" s="477"/>
      <c r="AV1216" s="218">
        <f t="shared" si="1182"/>
        <v>0</v>
      </c>
      <c r="AW1216" s="477"/>
      <c r="AX1216" s="477"/>
      <c r="AY1216" s="477"/>
      <c r="AZ1216" s="220">
        <f t="shared" si="1163"/>
        <v>0</v>
      </c>
      <c r="BA1216" s="220">
        <f t="shared" si="1130"/>
        <v>0</v>
      </c>
    </row>
    <row r="1217" spans="1:55" s="354" customFormat="1" ht="31.5">
      <c r="A1217" s="494" t="s">
        <v>48</v>
      </c>
      <c r="B1217" s="471" t="s">
        <v>1229</v>
      </c>
      <c r="C1217" s="554"/>
      <c r="D1217" s="217">
        <v>5303</v>
      </c>
      <c r="E1217" s="217">
        <v>5303</v>
      </c>
      <c r="F1217" s="471"/>
      <c r="G1217" s="471"/>
      <c r="H1217" s="217">
        <f t="shared" si="1160"/>
        <v>5303</v>
      </c>
      <c r="I1217" s="276">
        <f t="shared" si="1160"/>
        <v>5303</v>
      </c>
      <c r="J1217" s="275">
        <f t="shared" si="1161"/>
        <v>0</v>
      </c>
      <c r="K1217" s="224">
        <f>L1217+M1217</f>
        <v>5303</v>
      </c>
      <c r="L1217" s="522">
        <v>5303</v>
      </c>
      <c r="M1217" s="471"/>
      <c r="N1217" s="224">
        <f>O1217+P1217</f>
        <v>0</v>
      </c>
      <c r="O1217" s="522"/>
      <c r="P1217" s="522"/>
      <c r="Q1217" s="522">
        <f t="shared" ref="Q1217:Q1218" si="1187">60%*I1217</f>
        <v>3181.7999999999997</v>
      </c>
      <c r="R1217" s="522">
        <f t="shared" ref="R1217:R1218" si="1188">Q1217</f>
        <v>3181.7999999999997</v>
      </c>
      <c r="S1217" s="522"/>
      <c r="T1217" s="522"/>
      <c r="U1217" s="522"/>
      <c r="V1217" s="522"/>
      <c r="W1217" s="522">
        <f>I1217-Q1217</f>
        <v>2121.2000000000003</v>
      </c>
      <c r="X1217" s="522">
        <f t="shared" ref="X1217:X1218" si="1189">W1217</f>
        <v>2121.2000000000003</v>
      </c>
      <c r="Y1217" s="522"/>
      <c r="Z1217" s="522"/>
      <c r="AA1217" s="522"/>
      <c r="AB1217" s="522"/>
      <c r="AC1217" s="230"/>
      <c r="AD1217" s="230"/>
      <c r="AE1217" s="230"/>
      <c r="AF1217" s="522"/>
      <c r="AG1217" s="522"/>
      <c r="AH1217" s="522"/>
      <c r="AI1217" s="375"/>
      <c r="AJ1217" s="375"/>
      <c r="AK1217" s="375"/>
      <c r="AL1217" s="522"/>
      <c r="AM1217" s="522"/>
      <c r="AN1217" s="522"/>
      <c r="AO1217" s="522"/>
      <c r="AP1217" s="522"/>
      <c r="AQ1217" s="522"/>
      <c r="AR1217" s="522"/>
      <c r="AS1217" s="522"/>
      <c r="AT1217" s="522"/>
      <c r="AU1217" s="477"/>
      <c r="AV1217" s="218">
        <f t="shared" si="1182"/>
        <v>0</v>
      </c>
      <c r="AW1217" s="477"/>
      <c r="AX1217" s="477"/>
      <c r="AY1217" s="477"/>
      <c r="AZ1217" s="220">
        <f t="shared" si="1163"/>
        <v>0</v>
      </c>
      <c r="BA1217" s="220">
        <f t="shared" si="1130"/>
        <v>0</v>
      </c>
    </row>
    <row r="1218" spans="1:55" s="354" customFormat="1" ht="31.5">
      <c r="A1218" s="494" t="s">
        <v>49</v>
      </c>
      <c r="B1218" s="471" t="s">
        <v>1230</v>
      </c>
      <c r="C1218" s="554"/>
      <c r="D1218" s="217">
        <v>6500</v>
      </c>
      <c r="E1218" s="217">
        <v>6500</v>
      </c>
      <c r="F1218" s="471"/>
      <c r="G1218" s="471"/>
      <c r="H1218" s="217">
        <f t="shared" si="1160"/>
        <v>6500</v>
      </c>
      <c r="I1218" s="276">
        <f t="shared" si="1160"/>
        <v>6500</v>
      </c>
      <c r="J1218" s="275">
        <f t="shared" si="1161"/>
        <v>0</v>
      </c>
      <c r="K1218" s="224">
        <f>L1218+M1218</f>
        <v>6500</v>
      </c>
      <c r="L1218" s="522">
        <f>7000-500</f>
        <v>6500</v>
      </c>
      <c r="M1218" s="471"/>
      <c r="N1218" s="224">
        <f>O1218+P1218</f>
        <v>0</v>
      </c>
      <c r="O1218" s="522"/>
      <c r="P1218" s="522"/>
      <c r="Q1218" s="522">
        <f t="shared" si="1187"/>
        <v>3900</v>
      </c>
      <c r="R1218" s="522">
        <f t="shared" si="1188"/>
        <v>3900</v>
      </c>
      <c r="S1218" s="522"/>
      <c r="T1218" s="522"/>
      <c r="U1218" s="522"/>
      <c r="V1218" s="522"/>
      <c r="W1218" s="522">
        <f t="shared" ref="W1218" si="1190">I1218-Q1218</f>
        <v>2600</v>
      </c>
      <c r="X1218" s="522">
        <f t="shared" si="1189"/>
        <v>2600</v>
      </c>
      <c r="Y1218" s="522"/>
      <c r="Z1218" s="522"/>
      <c r="AA1218" s="522"/>
      <c r="AB1218" s="522"/>
      <c r="AC1218" s="230"/>
      <c r="AD1218" s="230"/>
      <c r="AE1218" s="230"/>
      <c r="AF1218" s="522"/>
      <c r="AG1218" s="522"/>
      <c r="AH1218" s="522"/>
      <c r="AI1218" s="375"/>
      <c r="AJ1218" s="375"/>
      <c r="AK1218" s="375"/>
      <c r="AL1218" s="522"/>
      <c r="AM1218" s="522"/>
      <c r="AN1218" s="522"/>
      <c r="AO1218" s="522"/>
      <c r="AP1218" s="522"/>
      <c r="AQ1218" s="522"/>
      <c r="AR1218" s="522"/>
      <c r="AS1218" s="522"/>
      <c r="AT1218" s="522"/>
      <c r="AU1218" s="477"/>
      <c r="AV1218" s="218">
        <f t="shared" si="1182"/>
        <v>0</v>
      </c>
      <c r="AW1218" s="477"/>
      <c r="AX1218" s="477"/>
      <c r="AY1218" s="477"/>
      <c r="AZ1218" s="220">
        <f t="shared" si="1163"/>
        <v>0</v>
      </c>
      <c r="BA1218" s="220">
        <f t="shared" si="1130"/>
        <v>0</v>
      </c>
    </row>
    <row r="1219" spans="1:55" s="257" customFormat="1" ht="47.25">
      <c r="A1219" s="250" t="s">
        <v>78</v>
      </c>
      <c r="B1219" s="251" t="s">
        <v>769</v>
      </c>
      <c r="C1219" s="252"/>
      <c r="D1219" s="253">
        <f>D1220+D1223</f>
        <v>1375</v>
      </c>
      <c r="E1219" s="253">
        <f>E1220+E1223</f>
        <v>1375</v>
      </c>
      <c r="F1219" s="251"/>
      <c r="G1219" s="251"/>
      <c r="H1219" s="252">
        <f t="shared" si="1160"/>
        <v>1375</v>
      </c>
      <c r="I1219" s="254">
        <f t="shared" si="1160"/>
        <v>1375</v>
      </c>
      <c r="J1219" s="252">
        <f t="shared" si="1161"/>
        <v>0</v>
      </c>
      <c r="K1219" s="253"/>
      <c r="L1219" s="253"/>
      <c r="M1219" s="253"/>
      <c r="N1219" s="253">
        <f>N1220+N1223</f>
        <v>1375</v>
      </c>
      <c r="O1219" s="253">
        <f>O1220+O1223</f>
        <v>1375</v>
      </c>
      <c r="P1219" s="253">
        <f t="shared" ref="P1219:AT1219" si="1191">P1220+P1223</f>
        <v>0</v>
      </c>
      <c r="Q1219" s="253">
        <f t="shared" si="1191"/>
        <v>0</v>
      </c>
      <c r="R1219" s="253">
        <f t="shared" si="1191"/>
        <v>0</v>
      </c>
      <c r="S1219" s="253">
        <f t="shared" si="1191"/>
        <v>0</v>
      </c>
      <c r="T1219" s="253">
        <f t="shared" si="1191"/>
        <v>0</v>
      </c>
      <c r="U1219" s="253">
        <f t="shared" si="1191"/>
        <v>0</v>
      </c>
      <c r="V1219" s="253">
        <f t="shared" si="1191"/>
        <v>0</v>
      </c>
      <c r="W1219" s="253">
        <f t="shared" si="1191"/>
        <v>1375</v>
      </c>
      <c r="X1219" s="253">
        <f t="shared" si="1191"/>
        <v>0</v>
      </c>
      <c r="Y1219" s="253">
        <f t="shared" si="1191"/>
        <v>1375</v>
      </c>
      <c r="Z1219" s="253">
        <f t="shared" si="1191"/>
        <v>0</v>
      </c>
      <c r="AA1219" s="253">
        <f t="shared" si="1191"/>
        <v>0</v>
      </c>
      <c r="AB1219" s="253">
        <f t="shared" si="1191"/>
        <v>0</v>
      </c>
      <c r="AC1219" s="253">
        <f t="shared" si="1191"/>
        <v>0</v>
      </c>
      <c r="AD1219" s="253">
        <f t="shared" si="1191"/>
        <v>0</v>
      </c>
      <c r="AE1219" s="253">
        <f t="shared" si="1191"/>
        <v>0</v>
      </c>
      <c r="AF1219" s="253">
        <f t="shared" si="1191"/>
        <v>0</v>
      </c>
      <c r="AG1219" s="253">
        <f t="shared" si="1191"/>
        <v>0</v>
      </c>
      <c r="AH1219" s="253">
        <f t="shared" si="1191"/>
        <v>0</v>
      </c>
      <c r="AI1219" s="253">
        <f t="shared" si="1191"/>
        <v>0</v>
      </c>
      <c r="AJ1219" s="253">
        <f t="shared" si="1191"/>
        <v>0</v>
      </c>
      <c r="AK1219" s="253">
        <f t="shared" si="1191"/>
        <v>0</v>
      </c>
      <c r="AL1219" s="253">
        <f t="shared" si="1191"/>
        <v>0</v>
      </c>
      <c r="AM1219" s="253">
        <f t="shared" si="1191"/>
        <v>0</v>
      </c>
      <c r="AN1219" s="253">
        <f t="shared" si="1191"/>
        <v>0</v>
      </c>
      <c r="AO1219" s="253">
        <f t="shared" si="1191"/>
        <v>0</v>
      </c>
      <c r="AP1219" s="253">
        <f t="shared" si="1191"/>
        <v>0</v>
      </c>
      <c r="AQ1219" s="253">
        <f t="shared" si="1191"/>
        <v>0</v>
      </c>
      <c r="AR1219" s="253">
        <f t="shared" si="1191"/>
        <v>0</v>
      </c>
      <c r="AS1219" s="253">
        <f t="shared" si="1191"/>
        <v>0</v>
      </c>
      <c r="AT1219" s="253">
        <f t="shared" si="1191"/>
        <v>0</v>
      </c>
      <c r="AU1219" s="255">
        <f t="shared" ref="AU1219" si="1192">AU1222</f>
        <v>0</v>
      </c>
      <c r="AV1219" s="256">
        <f t="shared" si="1182"/>
        <v>0</v>
      </c>
      <c r="AW1219" s="255"/>
      <c r="AX1219" s="255" t="s">
        <v>919</v>
      </c>
      <c r="AY1219" s="255"/>
      <c r="AZ1219" s="145">
        <f t="shared" si="1163"/>
        <v>0</v>
      </c>
      <c r="BA1219" s="145">
        <f t="shared" si="1130"/>
        <v>0</v>
      </c>
      <c r="BB1219" s="256"/>
      <c r="BC1219" s="256"/>
    </row>
    <row r="1220" spans="1:55" s="132" customFormat="1" ht="31.5">
      <c r="A1220" s="170" t="s">
        <v>612</v>
      </c>
      <c r="B1220" s="158" t="s">
        <v>717</v>
      </c>
      <c r="C1220" s="171"/>
      <c r="D1220" s="171">
        <f>D1221</f>
        <v>1375</v>
      </c>
      <c r="E1220" s="171">
        <v>1375</v>
      </c>
      <c r="F1220" s="158"/>
      <c r="G1220" s="158"/>
      <c r="H1220" s="171">
        <f t="shared" si="1160"/>
        <v>1375</v>
      </c>
      <c r="I1220" s="179">
        <f t="shared" si="1160"/>
        <v>1375</v>
      </c>
      <c r="J1220" s="221">
        <f t="shared" si="1161"/>
        <v>0</v>
      </c>
      <c r="K1220" s="158"/>
      <c r="L1220" s="158"/>
      <c r="M1220" s="158"/>
      <c r="N1220" s="171">
        <f>N1221</f>
        <v>1375</v>
      </c>
      <c r="O1220" s="171">
        <f t="shared" ref="O1220:AT1221" si="1193">O1221</f>
        <v>1375</v>
      </c>
      <c r="P1220" s="171">
        <f t="shared" si="1193"/>
        <v>0</v>
      </c>
      <c r="Q1220" s="171">
        <f t="shared" si="1193"/>
        <v>0</v>
      </c>
      <c r="R1220" s="171">
        <f t="shared" si="1193"/>
        <v>0</v>
      </c>
      <c r="S1220" s="171">
        <f t="shared" si="1193"/>
        <v>0</v>
      </c>
      <c r="T1220" s="171">
        <f t="shared" si="1193"/>
        <v>0</v>
      </c>
      <c r="U1220" s="171">
        <f t="shared" si="1193"/>
        <v>0</v>
      </c>
      <c r="V1220" s="171">
        <f t="shared" si="1193"/>
        <v>0</v>
      </c>
      <c r="W1220" s="171">
        <f t="shared" si="1193"/>
        <v>1375</v>
      </c>
      <c r="X1220" s="171">
        <f t="shared" si="1193"/>
        <v>0</v>
      </c>
      <c r="Y1220" s="171">
        <f t="shared" si="1193"/>
        <v>1375</v>
      </c>
      <c r="Z1220" s="171">
        <f t="shared" si="1193"/>
        <v>0</v>
      </c>
      <c r="AA1220" s="171">
        <f t="shared" si="1193"/>
        <v>0</v>
      </c>
      <c r="AB1220" s="171">
        <f t="shared" si="1193"/>
        <v>0</v>
      </c>
      <c r="AC1220" s="171">
        <f t="shared" si="1193"/>
        <v>0</v>
      </c>
      <c r="AD1220" s="171">
        <f t="shared" si="1193"/>
        <v>0</v>
      </c>
      <c r="AE1220" s="171">
        <f t="shared" si="1193"/>
        <v>0</v>
      </c>
      <c r="AF1220" s="171">
        <f t="shared" si="1193"/>
        <v>0</v>
      </c>
      <c r="AG1220" s="171">
        <f t="shared" si="1193"/>
        <v>0</v>
      </c>
      <c r="AH1220" s="171">
        <f t="shared" si="1193"/>
        <v>0</v>
      </c>
      <c r="AI1220" s="171">
        <f t="shared" si="1193"/>
        <v>0</v>
      </c>
      <c r="AJ1220" s="171">
        <f t="shared" si="1193"/>
        <v>0</v>
      </c>
      <c r="AK1220" s="171">
        <f t="shared" si="1193"/>
        <v>0</v>
      </c>
      <c r="AL1220" s="171">
        <f t="shared" si="1193"/>
        <v>0</v>
      </c>
      <c r="AM1220" s="171">
        <f t="shared" si="1193"/>
        <v>0</v>
      </c>
      <c r="AN1220" s="171">
        <f t="shared" si="1193"/>
        <v>0</v>
      </c>
      <c r="AO1220" s="171">
        <f t="shared" si="1193"/>
        <v>0</v>
      </c>
      <c r="AP1220" s="171">
        <f t="shared" si="1193"/>
        <v>0</v>
      </c>
      <c r="AQ1220" s="171">
        <f t="shared" si="1193"/>
        <v>0</v>
      </c>
      <c r="AR1220" s="171">
        <f t="shared" si="1193"/>
        <v>0</v>
      </c>
      <c r="AS1220" s="171">
        <f t="shared" si="1193"/>
        <v>0</v>
      </c>
      <c r="AT1220" s="171">
        <f t="shared" si="1193"/>
        <v>0</v>
      </c>
      <c r="AU1220" s="158"/>
      <c r="AV1220" s="131">
        <f t="shared" si="1182"/>
        <v>0</v>
      </c>
      <c r="AW1220" s="222"/>
      <c r="AX1220" s="222"/>
      <c r="AY1220" s="222"/>
      <c r="AZ1220" s="145">
        <f t="shared" si="1163"/>
        <v>0</v>
      </c>
      <c r="BA1220" s="145">
        <f t="shared" si="1130"/>
        <v>0</v>
      </c>
      <c r="BB1220" s="131"/>
      <c r="BC1220" s="131"/>
    </row>
    <row r="1221" spans="1:55" s="132" customFormat="1" ht="15.75">
      <c r="A1221" s="170" t="s">
        <v>731</v>
      </c>
      <c r="B1221" s="158" t="s">
        <v>662</v>
      </c>
      <c r="C1221" s="171"/>
      <c r="D1221" s="171">
        <f>D1222</f>
        <v>1375</v>
      </c>
      <c r="E1221" s="171">
        <f>E1222</f>
        <v>1375</v>
      </c>
      <c r="F1221" s="158"/>
      <c r="G1221" s="158"/>
      <c r="H1221" s="171">
        <f t="shared" si="1160"/>
        <v>1375</v>
      </c>
      <c r="I1221" s="179">
        <f t="shared" si="1160"/>
        <v>1375</v>
      </c>
      <c r="J1221" s="221">
        <f t="shared" si="1161"/>
        <v>0</v>
      </c>
      <c r="K1221" s="158"/>
      <c r="L1221" s="158"/>
      <c r="M1221" s="158"/>
      <c r="N1221" s="171">
        <f>N1222</f>
        <v>1375</v>
      </c>
      <c r="O1221" s="171">
        <f t="shared" si="1193"/>
        <v>1375</v>
      </c>
      <c r="P1221" s="171">
        <f t="shared" si="1193"/>
        <v>0</v>
      </c>
      <c r="Q1221" s="171">
        <f t="shared" si="1193"/>
        <v>0</v>
      </c>
      <c r="R1221" s="171">
        <f t="shared" si="1193"/>
        <v>0</v>
      </c>
      <c r="S1221" s="171">
        <f t="shared" si="1193"/>
        <v>0</v>
      </c>
      <c r="T1221" s="171">
        <f t="shared" si="1193"/>
        <v>0</v>
      </c>
      <c r="U1221" s="171">
        <f t="shared" si="1193"/>
        <v>0</v>
      </c>
      <c r="V1221" s="171">
        <f t="shared" si="1193"/>
        <v>0</v>
      </c>
      <c r="W1221" s="171">
        <f t="shared" si="1193"/>
        <v>1375</v>
      </c>
      <c r="X1221" s="171">
        <f t="shared" si="1193"/>
        <v>0</v>
      </c>
      <c r="Y1221" s="171">
        <f t="shared" si="1193"/>
        <v>1375</v>
      </c>
      <c r="Z1221" s="171">
        <f t="shared" si="1193"/>
        <v>0</v>
      </c>
      <c r="AA1221" s="171">
        <f t="shared" si="1193"/>
        <v>0</v>
      </c>
      <c r="AB1221" s="171">
        <f t="shared" si="1193"/>
        <v>0</v>
      </c>
      <c r="AC1221" s="171">
        <f t="shared" si="1193"/>
        <v>0</v>
      </c>
      <c r="AD1221" s="171">
        <f t="shared" si="1193"/>
        <v>0</v>
      </c>
      <c r="AE1221" s="171">
        <f t="shared" si="1193"/>
        <v>0</v>
      </c>
      <c r="AF1221" s="171">
        <f t="shared" si="1193"/>
        <v>0</v>
      </c>
      <c r="AG1221" s="171">
        <f t="shared" si="1193"/>
        <v>0</v>
      </c>
      <c r="AH1221" s="171">
        <f t="shared" si="1193"/>
        <v>0</v>
      </c>
      <c r="AI1221" s="171">
        <f t="shared" si="1193"/>
        <v>0</v>
      </c>
      <c r="AJ1221" s="171">
        <f t="shared" si="1193"/>
        <v>0</v>
      </c>
      <c r="AK1221" s="171">
        <f t="shared" si="1193"/>
        <v>0</v>
      </c>
      <c r="AL1221" s="171">
        <f t="shared" si="1193"/>
        <v>0</v>
      </c>
      <c r="AM1221" s="171">
        <f t="shared" si="1193"/>
        <v>0</v>
      </c>
      <c r="AN1221" s="171">
        <f t="shared" si="1193"/>
        <v>0</v>
      </c>
      <c r="AO1221" s="171">
        <f t="shared" si="1193"/>
        <v>0</v>
      </c>
      <c r="AP1221" s="171">
        <f t="shared" si="1193"/>
        <v>0</v>
      </c>
      <c r="AQ1221" s="171">
        <f t="shared" si="1193"/>
        <v>0</v>
      </c>
      <c r="AR1221" s="171">
        <f t="shared" si="1193"/>
        <v>0</v>
      </c>
      <c r="AS1221" s="171">
        <f t="shared" si="1193"/>
        <v>0</v>
      </c>
      <c r="AT1221" s="171">
        <f t="shared" si="1193"/>
        <v>0</v>
      </c>
      <c r="AU1221" s="158"/>
      <c r="AV1221" s="131">
        <f t="shared" si="1182"/>
        <v>0</v>
      </c>
      <c r="AW1221" s="222"/>
      <c r="AX1221" s="222"/>
      <c r="AY1221" s="222"/>
      <c r="AZ1221" s="145">
        <f t="shared" si="1163"/>
        <v>0</v>
      </c>
      <c r="BA1221" s="145">
        <f t="shared" si="1130"/>
        <v>0</v>
      </c>
      <c r="BB1221" s="131"/>
      <c r="BC1221" s="131"/>
    </row>
    <row r="1222" spans="1:55" s="325" customFormat="1" ht="47.25">
      <c r="A1222" s="151">
        <v>1</v>
      </c>
      <c r="B1222" s="166" t="s">
        <v>1231</v>
      </c>
      <c r="C1222" s="351"/>
      <c r="D1222" s="352">
        <v>1375</v>
      </c>
      <c r="E1222" s="352">
        <v>1375</v>
      </c>
      <c r="F1222" s="350"/>
      <c r="G1222" s="350"/>
      <c r="H1222" s="155">
        <f>K1222+N1222</f>
        <v>1375</v>
      </c>
      <c r="I1222" s="180">
        <f t="shared" si="1160"/>
        <v>1375</v>
      </c>
      <c r="J1222" s="221">
        <f t="shared" si="1161"/>
        <v>0</v>
      </c>
      <c r="K1222" s="350"/>
      <c r="L1222" s="350"/>
      <c r="M1222" s="350"/>
      <c r="N1222" s="157">
        <f>O1222+P1222</f>
        <v>1375</v>
      </c>
      <c r="O1222" s="352">
        <v>1375</v>
      </c>
      <c r="P1222" s="351"/>
      <c r="Q1222" s="351"/>
      <c r="R1222" s="351"/>
      <c r="S1222" s="351"/>
      <c r="T1222" s="351"/>
      <c r="U1222" s="351"/>
      <c r="V1222" s="351"/>
      <c r="W1222" s="352">
        <f>I1222-Q1222</f>
        <v>1375</v>
      </c>
      <c r="X1222" s="352"/>
      <c r="Y1222" s="352">
        <f>W1222</f>
        <v>1375</v>
      </c>
      <c r="Z1222" s="351"/>
      <c r="AA1222" s="351"/>
      <c r="AB1222" s="351"/>
      <c r="AC1222" s="236">
        <f>O1222-Q1222-W1222</f>
        <v>0</v>
      </c>
      <c r="AD1222" s="236"/>
      <c r="AE1222" s="236"/>
      <c r="AF1222" s="351"/>
      <c r="AG1222" s="351"/>
      <c r="AH1222" s="351"/>
      <c r="AI1222" s="358">
        <f>O1222-Q1222-W1222-AC1222</f>
        <v>0</v>
      </c>
      <c r="AJ1222" s="358"/>
      <c r="AK1222" s="358"/>
      <c r="AL1222" s="351"/>
      <c r="AM1222" s="351"/>
      <c r="AN1222" s="351"/>
      <c r="AO1222" s="351"/>
      <c r="AP1222" s="351"/>
      <c r="AQ1222" s="351"/>
      <c r="AR1222" s="351"/>
      <c r="AS1222" s="351"/>
      <c r="AT1222" s="351"/>
      <c r="AU1222" s="350"/>
      <c r="AV1222" s="131">
        <f t="shared" si="1182"/>
        <v>0</v>
      </c>
      <c r="AW1222" s="323"/>
      <c r="AX1222" s="323"/>
      <c r="AY1222" s="323"/>
      <c r="AZ1222" s="145">
        <f t="shared" si="1163"/>
        <v>0</v>
      </c>
      <c r="BA1222" s="145">
        <f t="shared" si="1130"/>
        <v>0</v>
      </c>
      <c r="BB1222" s="324"/>
      <c r="BC1222" s="324"/>
    </row>
    <row r="1223" spans="1:55" s="343" customFormat="1" ht="15.75">
      <c r="A1223" s="159" t="s">
        <v>615</v>
      </c>
      <c r="B1223" s="158" t="s">
        <v>616</v>
      </c>
      <c r="C1223" s="351"/>
      <c r="D1223" s="351">
        <v>0</v>
      </c>
      <c r="E1223" s="351">
        <v>0</v>
      </c>
      <c r="F1223" s="350"/>
      <c r="G1223" s="350"/>
      <c r="H1223" s="155">
        <f t="shared" si="1160"/>
        <v>0</v>
      </c>
      <c r="I1223" s="180">
        <f t="shared" si="1160"/>
        <v>0</v>
      </c>
      <c r="J1223" s="221">
        <f t="shared" si="1161"/>
        <v>0</v>
      </c>
      <c r="K1223" s="350"/>
      <c r="L1223" s="350"/>
      <c r="M1223" s="350"/>
      <c r="N1223" s="351"/>
      <c r="O1223" s="351"/>
      <c r="P1223" s="351"/>
      <c r="Q1223" s="351"/>
      <c r="R1223" s="351"/>
      <c r="S1223" s="351"/>
      <c r="T1223" s="351"/>
      <c r="U1223" s="351"/>
      <c r="V1223" s="351"/>
      <c r="W1223" s="351"/>
      <c r="X1223" s="351"/>
      <c r="Y1223" s="351"/>
      <c r="Z1223" s="351"/>
      <c r="AA1223" s="351"/>
      <c r="AB1223" s="351"/>
      <c r="AC1223" s="221"/>
      <c r="AD1223" s="221"/>
      <c r="AE1223" s="221"/>
      <c r="AF1223" s="351"/>
      <c r="AG1223" s="351"/>
      <c r="AH1223" s="351"/>
      <c r="AI1223" s="363"/>
      <c r="AJ1223" s="363"/>
      <c r="AK1223" s="363"/>
      <c r="AL1223" s="351"/>
      <c r="AM1223" s="351"/>
      <c r="AN1223" s="351"/>
      <c r="AO1223" s="351"/>
      <c r="AP1223" s="351"/>
      <c r="AQ1223" s="351"/>
      <c r="AR1223" s="351"/>
      <c r="AS1223" s="351"/>
      <c r="AT1223" s="351"/>
      <c r="AU1223" s="350"/>
      <c r="AV1223" s="131">
        <f t="shared" si="1182"/>
        <v>0</v>
      </c>
      <c r="AW1223" s="341"/>
      <c r="AX1223" s="341"/>
      <c r="AY1223" s="341"/>
      <c r="AZ1223" s="145">
        <f t="shared" si="1163"/>
        <v>0</v>
      </c>
      <c r="BA1223" s="145">
        <f t="shared" si="1130"/>
        <v>0</v>
      </c>
      <c r="BB1223" s="342"/>
      <c r="BC1223" s="342"/>
    </row>
    <row r="1224" spans="1:55" s="257" customFormat="1" ht="31.5">
      <c r="A1224" s="250" t="s">
        <v>80</v>
      </c>
      <c r="B1224" s="251" t="s">
        <v>771</v>
      </c>
      <c r="C1224" s="252"/>
      <c r="D1224" s="252">
        <v>0</v>
      </c>
      <c r="E1224" s="252">
        <v>0</v>
      </c>
      <c r="F1224" s="251"/>
      <c r="G1224" s="251"/>
      <c r="H1224" s="252">
        <f t="shared" si="1160"/>
        <v>0</v>
      </c>
      <c r="I1224" s="254">
        <f t="shared" si="1160"/>
        <v>0</v>
      </c>
      <c r="J1224" s="254">
        <f t="shared" si="1161"/>
        <v>0</v>
      </c>
      <c r="K1224" s="253"/>
      <c r="L1224" s="253"/>
      <c r="M1224" s="253"/>
      <c r="N1224" s="253"/>
      <c r="O1224" s="253"/>
      <c r="P1224" s="253"/>
      <c r="Q1224" s="253"/>
      <c r="R1224" s="253"/>
      <c r="S1224" s="253"/>
      <c r="T1224" s="253"/>
      <c r="U1224" s="253"/>
      <c r="V1224" s="253"/>
      <c r="W1224" s="253"/>
      <c r="X1224" s="253"/>
      <c r="Y1224" s="253"/>
      <c r="Z1224" s="253"/>
      <c r="AA1224" s="253"/>
      <c r="AB1224" s="253"/>
      <c r="AC1224" s="253"/>
      <c r="AD1224" s="253"/>
      <c r="AE1224" s="253"/>
      <c r="AF1224" s="253"/>
      <c r="AG1224" s="253"/>
      <c r="AH1224" s="253"/>
      <c r="AI1224" s="253"/>
      <c r="AJ1224" s="253"/>
      <c r="AK1224" s="253"/>
      <c r="AL1224" s="253"/>
      <c r="AM1224" s="253"/>
      <c r="AN1224" s="253"/>
      <c r="AO1224" s="253"/>
      <c r="AP1224" s="253"/>
      <c r="AQ1224" s="253"/>
      <c r="AR1224" s="253"/>
      <c r="AS1224" s="253"/>
      <c r="AT1224" s="253"/>
      <c r="AU1224" s="255"/>
      <c r="AV1224" s="256">
        <f t="shared" si="1182"/>
        <v>0</v>
      </c>
      <c r="AW1224" s="255"/>
      <c r="AX1224" s="255"/>
      <c r="AY1224" s="255"/>
      <c r="AZ1224" s="145">
        <f t="shared" si="1163"/>
        <v>0</v>
      </c>
      <c r="BA1224" s="145">
        <f t="shared" si="1130"/>
        <v>0</v>
      </c>
      <c r="BB1224" s="256"/>
      <c r="BC1224" s="256"/>
    </row>
    <row r="1225" spans="1:55" s="257" customFormat="1" ht="63">
      <c r="A1225" s="250" t="s">
        <v>86</v>
      </c>
      <c r="B1225" s="251" t="s">
        <v>711</v>
      </c>
      <c r="C1225" s="252"/>
      <c r="D1225" s="252">
        <v>0</v>
      </c>
      <c r="E1225" s="252">
        <v>0</v>
      </c>
      <c r="F1225" s="251"/>
      <c r="G1225" s="251"/>
      <c r="H1225" s="252">
        <f t="shared" si="1160"/>
        <v>0</v>
      </c>
      <c r="I1225" s="254">
        <f t="shared" si="1160"/>
        <v>0</v>
      </c>
      <c r="J1225" s="254">
        <f t="shared" si="1161"/>
        <v>0</v>
      </c>
      <c r="K1225" s="253"/>
      <c r="L1225" s="253"/>
      <c r="M1225" s="253"/>
      <c r="N1225" s="253">
        <v>0</v>
      </c>
      <c r="O1225" s="253"/>
      <c r="P1225" s="253"/>
      <c r="Q1225" s="253"/>
      <c r="R1225" s="253"/>
      <c r="S1225" s="253"/>
      <c r="T1225" s="253"/>
      <c r="U1225" s="253"/>
      <c r="V1225" s="253"/>
      <c r="W1225" s="253"/>
      <c r="X1225" s="253"/>
      <c r="Y1225" s="253"/>
      <c r="Z1225" s="253"/>
      <c r="AA1225" s="253"/>
      <c r="AB1225" s="253"/>
      <c r="AC1225" s="253">
        <f>O1225-Q1225-W1225</f>
        <v>0</v>
      </c>
      <c r="AD1225" s="253"/>
      <c r="AE1225" s="253"/>
      <c r="AF1225" s="253"/>
      <c r="AG1225" s="253"/>
      <c r="AH1225" s="253"/>
      <c r="AI1225" s="253">
        <f>O1225-W1225-AC1225</f>
        <v>0</v>
      </c>
      <c r="AJ1225" s="253"/>
      <c r="AK1225" s="253"/>
      <c r="AL1225" s="253"/>
      <c r="AM1225" s="253"/>
      <c r="AN1225" s="253"/>
      <c r="AO1225" s="253"/>
      <c r="AP1225" s="253"/>
      <c r="AQ1225" s="253"/>
      <c r="AR1225" s="253"/>
      <c r="AS1225" s="253"/>
      <c r="AT1225" s="253"/>
      <c r="AU1225" s="255"/>
      <c r="AV1225" s="256">
        <f t="shared" si="1182"/>
        <v>0</v>
      </c>
      <c r="AW1225" s="255"/>
      <c r="AX1225" s="255">
        <f>O1227</f>
        <v>181008.34</v>
      </c>
      <c r="AY1225" s="255"/>
      <c r="AZ1225" s="145">
        <f t="shared" si="1163"/>
        <v>0</v>
      </c>
      <c r="BA1225" s="145">
        <f t="shared" si="1130"/>
        <v>0</v>
      </c>
      <c r="BB1225" s="256"/>
      <c r="BC1225" s="256"/>
    </row>
    <row r="1226" spans="1:55" s="257" customFormat="1" ht="63">
      <c r="A1226" s="250" t="s">
        <v>93</v>
      </c>
      <c r="B1226" s="251" t="s">
        <v>860</v>
      </c>
      <c r="C1226" s="252"/>
      <c r="D1226" s="252">
        <f>H1226</f>
        <v>6883.6360000000004</v>
      </c>
      <c r="E1226" s="252"/>
      <c r="F1226" s="251"/>
      <c r="G1226" s="251"/>
      <c r="H1226" s="252">
        <f>K1226+N1226</f>
        <v>6883.6360000000004</v>
      </c>
      <c r="I1226" s="254"/>
      <c r="J1226" s="254">
        <f t="shared" si="1161"/>
        <v>6883.6360000000004</v>
      </c>
      <c r="K1226" s="253"/>
      <c r="L1226" s="253"/>
      <c r="M1226" s="253"/>
      <c r="N1226" s="253">
        <f>O1226+P1226</f>
        <v>6883.6360000000004</v>
      </c>
      <c r="O1226" s="253"/>
      <c r="P1226" s="253">
        <f>5%*O1135</f>
        <v>6883.6360000000004</v>
      </c>
      <c r="Q1226" s="253"/>
      <c r="R1226" s="253"/>
      <c r="S1226" s="253"/>
      <c r="T1226" s="253"/>
      <c r="U1226" s="253"/>
      <c r="V1226" s="253"/>
      <c r="W1226" s="253"/>
      <c r="X1226" s="253"/>
      <c r="Y1226" s="253"/>
      <c r="Z1226" s="253"/>
      <c r="AA1226" s="253"/>
      <c r="AB1226" s="253"/>
      <c r="AC1226" s="253"/>
      <c r="AD1226" s="253"/>
      <c r="AE1226" s="253"/>
      <c r="AF1226" s="253"/>
      <c r="AG1226" s="253"/>
      <c r="AH1226" s="253"/>
      <c r="AI1226" s="253"/>
      <c r="AJ1226" s="253"/>
      <c r="AK1226" s="253"/>
      <c r="AL1226" s="253"/>
      <c r="AM1226" s="253"/>
      <c r="AN1226" s="253"/>
      <c r="AO1226" s="253"/>
      <c r="AP1226" s="253"/>
      <c r="AQ1226" s="253"/>
      <c r="AR1226" s="253"/>
      <c r="AS1226" s="253"/>
      <c r="AT1226" s="253"/>
      <c r="AU1226" s="278" t="s">
        <v>1232</v>
      </c>
      <c r="AV1226" s="256"/>
      <c r="AW1226" s="255"/>
      <c r="AX1226" s="255"/>
      <c r="AY1226" s="255"/>
      <c r="AZ1226" s="145">
        <f t="shared" si="1163"/>
        <v>0</v>
      </c>
      <c r="BA1226" s="145">
        <f t="shared" si="1130"/>
        <v>0</v>
      </c>
      <c r="BB1226" s="256"/>
      <c r="BC1226" s="256"/>
    </row>
    <row r="1227" spans="1:55" s="249" customFormat="1" ht="15.75">
      <c r="A1227" s="204" t="s">
        <v>1233</v>
      </c>
      <c r="B1227" s="430" t="s">
        <v>1234</v>
      </c>
      <c r="C1227" s="243"/>
      <c r="D1227" s="206">
        <f>D1228+D1239+D1245+D1324+D1343+D1345+D1341+D1346</f>
        <v>275930.41700000002</v>
      </c>
      <c r="E1227" s="206">
        <f>E1228+E1239+E1245+E1324+E1343+E1345+E1341+E1346</f>
        <v>262074</v>
      </c>
      <c r="F1227" s="430"/>
      <c r="G1227" s="430"/>
      <c r="H1227" s="206">
        <f>H1228+H1239+H1245+H1324+H1343+H1345+H1341+H1346</f>
        <v>271123.75699999998</v>
      </c>
      <c r="I1227" s="206">
        <f>I1228+I1239+I1245+I1324+I1343+I1345+I1341+I1346</f>
        <v>262073.34</v>
      </c>
      <c r="J1227" s="206">
        <f>M1227+P1227</f>
        <v>9050.4169999999995</v>
      </c>
      <c r="K1227" s="206">
        <f t="shared" ref="K1227:P1227" si="1194">K1228+K1239+K1245+K1324+K1343+K1345+K1341+K1346</f>
        <v>81065</v>
      </c>
      <c r="L1227" s="206">
        <f t="shared" si="1194"/>
        <v>81065</v>
      </c>
      <c r="M1227" s="206">
        <f t="shared" si="1194"/>
        <v>0</v>
      </c>
      <c r="N1227" s="206">
        <f t="shared" si="1194"/>
        <v>190058.75699999998</v>
      </c>
      <c r="O1227" s="206">
        <f t="shared" si="1194"/>
        <v>181008.34</v>
      </c>
      <c r="P1227" s="206">
        <f t="shared" si="1194"/>
        <v>9050.4169999999995</v>
      </c>
      <c r="Q1227" s="206">
        <f t="shared" ref="Q1227:AT1227" si="1195">Q1228+Q1239+Q1245+Q1324+Q1343+Q1345+Q1341</f>
        <v>31495</v>
      </c>
      <c r="R1227" s="206">
        <f t="shared" si="1195"/>
        <v>31495</v>
      </c>
      <c r="S1227" s="206">
        <f t="shared" si="1195"/>
        <v>0</v>
      </c>
      <c r="T1227" s="206">
        <f t="shared" si="1195"/>
        <v>0</v>
      </c>
      <c r="U1227" s="206">
        <f t="shared" si="1195"/>
        <v>0</v>
      </c>
      <c r="V1227" s="206">
        <f t="shared" si="1195"/>
        <v>0</v>
      </c>
      <c r="W1227" s="206">
        <f t="shared" si="1195"/>
        <v>78843</v>
      </c>
      <c r="X1227" s="206">
        <f t="shared" si="1195"/>
        <v>36548</v>
      </c>
      <c r="Y1227" s="206">
        <f t="shared" si="1195"/>
        <v>42295</v>
      </c>
      <c r="Z1227" s="206">
        <f t="shared" si="1195"/>
        <v>0</v>
      </c>
      <c r="AA1227" s="206">
        <f t="shared" si="1195"/>
        <v>0</v>
      </c>
      <c r="AB1227" s="206">
        <f t="shared" si="1195"/>
        <v>0</v>
      </c>
      <c r="AC1227" s="206">
        <f t="shared" si="1195"/>
        <v>76134</v>
      </c>
      <c r="AD1227" s="206">
        <f t="shared" si="1195"/>
        <v>7000</v>
      </c>
      <c r="AE1227" s="206">
        <f t="shared" si="1195"/>
        <v>69134</v>
      </c>
      <c r="AF1227" s="206">
        <f t="shared" si="1195"/>
        <v>0</v>
      </c>
      <c r="AG1227" s="206">
        <f t="shared" si="1195"/>
        <v>0</v>
      </c>
      <c r="AH1227" s="206">
        <f t="shared" si="1195"/>
        <v>0</v>
      </c>
      <c r="AI1227" s="206">
        <f t="shared" si="1195"/>
        <v>75601.34</v>
      </c>
      <c r="AJ1227" s="206">
        <f t="shared" si="1195"/>
        <v>6022</v>
      </c>
      <c r="AK1227" s="206">
        <f t="shared" si="1195"/>
        <v>69579.34</v>
      </c>
      <c r="AL1227" s="206">
        <f t="shared" si="1195"/>
        <v>0</v>
      </c>
      <c r="AM1227" s="206">
        <f t="shared" si="1195"/>
        <v>0</v>
      </c>
      <c r="AN1227" s="206">
        <f t="shared" si="1195"/>
        <v>0</v>
      </c>
      <c r="AO1227" s="206">
        <f t="shared" si="1195"/>
        <v>0</v>
      </c>
      <c r="AP1227" s="206">
        <f t="shared" si="1195"/>
        <v>0</v>
      </c>
      <c r="AQ1227" s="206">
        <f t="shared" si="1195"/>
        <v>0</v>
      </c>
      <c r="AR1227" s="206">
        <f t="shared" si="1195"/>
        <v>1</v>
      </c>
      <c r="AS1227" s="206">
        <f t="shared" si="1195"/>
        <v>0</v>
      </c>
      <c r="AT1227" s="206">
        <f t="shared" si="1195"/>
        <v>0</v>
      </c>
      <c r="AU1227" s="431"/>
      <c r="AV1227" s="248">
        <f t="shared" ref="AV1227:AV1244" si="1196">I1227-L1227-O1227</f>
        <v>0</v>
      </c>
      <c r="AW1227" s="555">
        <v>261750</v>
      </c>
      <c r="AX1227" s="431"/>
      <c r="AY1227" s="431"/>
      <c r="AZ1227" s="145">
        <f t="shared" si="1163"/>
        <v>0</v>
      </c>
      <c r="BA1227" s="556">
        <v>262074</v>
      </c>
      <c r="BB1227" s="248"/>
      <c r="BC1227" s="248"/>
    </row>
    <row r="1228" spans="1:55" s="257" customFormat="1" ht="31.5">
      <c r="A1228" s="250" t="s">
        <v>18</v>
      </c>
      <c r="B1228" s="251" t="s">
        <v>715</v>
      </c>
      <c r="C1228" s="252"/>
      <c r="D1228" s="253">
        <f t="shared" ref="D1228:G1228" si="1197">D1229+D1238</f>
        <v>18352</v>
      </c>
      <c r="E1228" s="253">
        <f t="shared" si="1197"/>
        <v>18352</v>
      </c>
      <c r="F1228" s="253">
        <f t="shared" si="1197"/>
        <v>0</v>
      </c>
      <c r="G1228" s="253">
        <f t="shared" si="1197"/>
        <v>0</v>
      </c>
      <c r="H1228" s="252">
        <f t="shared" si="1160"/>
        <v>18352</v>
      </c>
      <c r="I1228" s="254">
        <f t="shared" si="1160"/>
        <v>18352</v>
      </c>
      <c r="J1228" s="252">
        <f t="shared" si="1161"/>
        <v>0</v>
      </c>
      <c r="K1228" s="253">
        <f t="shared" ref="K1228:P1228" si="1198">K1229+K1238</f>
        <v>0</v>
      </c>
      <c r="L1228" s="253">
        <f t="shared" si="1198"/>
        <v>0</v>
      </c>
      <c r="M1228" s="253">
        <f t="shared" si="1198"/>
        <v>0</v>
      </c>
      <c r="N1228" s="253">
        <f t="shared" si="1198"/>
        <v>18352</v>
      </c>
      <c r="O1228" s="253">
        <f t="shared" si="1198"/>
        <v>18352</v>
      </c>
      <c r="P1228" s="253">
        <f t="shared" si="1198"/>
        <v>0</v>
      </c>
      <c r="Q1228" s="253">
        <f>Q1229+Q1238</f>
        <v>0</v>
      </c>
      <c r="R1228" s="253">
        <f t="shared" ref="R1228:AT1228" si="1199">R1229+R1238</f>
        <v>0</v>
      </c>
      <c r="S1228" s="253">
        <f t="shared" si="1199"/>
        <v>0</v>
      </c>
      <c r="T1228" s="253">
        <f t="shared" si="1199"/>
        <v>0</v>
      </c>
      <c r="U1228" s="253">
        <f t="shared" si="1199"/>
        <v>0</v>
      </c>
      <c r="V1228" s="253">
        <f t="shared" si="1199"/>
        <v>0</v>
      </c>
      <c r="W1228" s="253">
        <f t="shared" si="1199"/>
        <v>5800</v>
      </c>
      <c r="X1228" s="253">
        <f t="shared" si="1199"/>
        <v>0</v>
      </c>
      <c r="Y1228" s="253">
        <f t="shared" si="1199"/>
        <v>5800</v>
      </c>
      <c r="Z1228" s="253">
        <f t="shared" si="1199"/>
        <v>0</v>
      </c>
      <c r="AA1228" s="253">
        <f t="shared" si="1199"/>
        <v>0</v>
      </c>
      <c r="AB1228" s="253">
        <f t="shared" si="1199"/>
        <v>0</v>
      </c>
      <c r="AC1228" s="253">
        <f t="shared" si="1199"/>
        <v>5000</v>
      </c>
      <c r="AD1228" s="253">
        <f t="shared" si="1199"/>
        <v>0</v>
      </c>
      <c r="AE1228" s="253">
        <f t="shared" si="1199"/>
        <v>5000</v>
      </c>
      <c r="AF1228" s="253">
        <f t="shared" si="1199"/>
        <v>0</v>
      </c>
      <c r="AG1228" s="253">
        <f t="shared" si="1199"/>
        <v>0</v>
      </c>
      <c r="AH1228" s="253">
        <f t="shared" si="1199"/>
        <v>0</v>
      </c>
      <c r="AI1228" s="253">
        <f t="shared" si="1199"/>
        <v>7552</v>
      </c>
      <c r="AJ1228" s="253">
        <f t="shared" si="1199"/>
        <v>0</v>
      </c>
      <c r="AK1228" s="253">
        <f t="shared" si="1199"/>
        <v>7552</v>
      </c>
      <c r="AL1228" s="253">
        <f t="shared" si="1199"/>
        <v>0</v>
      </c>
      <c r="AM1228" s="253">
        <f t="shared" si="1199"/>
        <v>0</v>
      </c>
      <c r="AN1228" s="253">
        <f t="shared" si="1199"/>
        <v>0</v>
      </c>
      <c r="AO1228" s="253">
        <f t="shared" si="1199"/>
        <v>0</v>
      </c>
      <c r="AP1228" s="253">
        <f t="shared" si="1199"/>
        <v>0</v>
      </c>
      <c r="AQ1228" s="253">
        <f t="shared" si="1199"/>
        <v>0</v>
      </c>
      <c r="AR1228" s="253">
        <f t="shared" si="1199"/>
        <v>0</v>
      </c>
      <c r="AS1228" s="253">
        <f t="shared" si="1199"/>
        <v>0</v>
      </c>
      <c r="AT1228" s="253">
        <f t="shared" si="1199"/>
        <v>0</v>
      </c>
      <c r="AU1228" s="255"/>
      <c r="AV1228" s="256">
        <f t="shared" si="1196"/>
        <v>0</v>
      </c>
      <c r="AW1228" s="255"/>
      <c r="AX1228" s="255"/>
      <c r="AY1228" s="255"/>
      <c r="AZ1228" s="145">
        <f t="shared" si="1163"/>
        <v>0</v>
      </c>
      <c r="BA1228" s="145">
        <f t="shared" si="1130"/>
        <v>0</v>
      </c>
      <c r="BB1228" s="256"/>
      <c r="BC1228" s="256"/>
    </row>
    <row r="1229" spans="1:55" s="132" customFormat="1" ht="15.75">
      <c r="A1229" s="170" t="s">
        <v>612</v>
      </c>
      <c r="B1229" s="158" t="s">
        <v>716</v>
      </c>
      <c r="C1229" s="171"/>
      <c r="D1229" s="221">
        <f>D1230+D1235</f>
        <v>8763</v>
      </c>
      <c r="E1229" s="221">
        <f>E1230+E1235</f>
        <v>8763</v>
      </c>
      <c r="F1229" s="158"/>
      <c r="G1229" s="158"/>
      <c r="H1229" s="171">
        <f t="shared" si="1160"/>
        <v>8763</v>
      </c>
      <c r="I1229" s="179">
        <f t="shared" si="1160"/>
        <v>8763</v>
      </c>
      <c r="J1229" s="221">
        <f t="shared" si="1161"/>
        <v>0</v>
      </c>
      <c r="K1229" s="158"/>
      <c r="L1229" s="158"/>
      <c r="M1229" s="158"/>
      <c r="N1229" s="221">
        <f>N1230+N1235</f>
        <v>8763</v>
      </c>
      <c r="O1229" s="221">
        <f t="shared" ref="O1229:AT1229" si="1200">O1230+O1235</f>
        <v>8763</v>
      </c>
      <c r="P1229" s="221">
        <f t="shared" si="1200"/>
        <v>0</v>
      </c>
      <c r="Q1229" s="221">
        <f t="shared" si="1200"/>
        <v>0</v>
      </c>
      <c r="R1229" s="221">
        <f t="shared" si="1200"/>
        <v>0</v>
      </c>
      <c r="S1229" s="221">
        <f t="shared" si="1200"/>
        <v>0</v>
      </c>
      <c r="T1229" s="221">
        <f t="shared" si="1200"/>
        <v>0</v>
      </c>
      <c r="U1229" s="221">
        <f t="shared" si="1200"/>
        <v>0</v>
      </c>
      <c r="V1229" s="221">
        <f t="shared" si="1200"/>
        <v>0</v>
      </c>
      <c r="W1229" s="221">
        <f t="shared" si="1200"/>
        <v>2800</v>
      </c>
      <c r="X1229" s="221">
        <f t="shared" si="1200"/>
        <v>0</v>
      </c>
      <c r="Y1229" s="221">
        <f t="shared" si="1200"/>
        <v>2800</v>
      </c>
      <c r="Z1229" s="221">
        <f t="shared" si="1200"/>
        <v>0</v>
      </c>
      <c r="AA1229" s="221">
        <f t="shared" si="1200"/>
        <v>0</v>
      </c>
      <c r="AB1229" s="221">
        <f t="shared" si="1200"/>
        <v>0</v>
      </c>
      <c r="AC1229" s="221">
        <f t="shared" si="1200"/>
        <v>2000</v>
      </c>
      <c r="AD1229" s="221">
        <f t="shared" si="1200"/>
        <v>0</v>
      </c>
      <c r="AE1229" s="221">
        <f t="shared" si="1200"/>
        <v>2000</v>
      </c>
      <c r="AF1229" s="221">
        <f t="shared" si="1200"/>
        <v>0</v>
      </c>
      <c r="AG1229" s="221">
        <f t="shared" si="1200"/>
        <v>0</v>
      </c>
      <c r="AH1229" s="221">
        <f t="shared" si="1200"/>
        <v>0</v>
      </c>
      <c r="AI1229" s="221">
        <f t="shared" si="1200"/>
        <v>3963</v>
      </c>
      <c r="AJ1229" s="221">
        <f t="shared" si="1200"/>
        <v>0</v>
      </c>
      <c r="AK1229" s="221">
        <f t="shared" si="1200"/>
        <v>3963</v>
      </c>
      <c r="AL1229" s="221">
        <f t="shared" si="1200"/>
        <v>0</v>
      </c>
      <c r="AM1229" s="221">
        <f t="shared" si="1200"/>
        <v>0</v>
      </c>
      <c r="AN1229" s="221">
        <f t="shared" si="1200"/>
        <v>0</v>
      </c>
      <c r="AO1229" s="221">
        <f t="shared" si="1200"/>
        <v>0</v>
      </c>
      <c r="AP1229" s="221">
        <f t="shared" si="1200"/>
        <v>0</v>
      </c>
      <c r="AQ1229" s="221">
        <f t="shared" si="1200"/>
        <v>0</v>
      </c>
      <c r="AR1229" s="221">
        <f t="shared" si="1200"/>
        <v>0</v>
      </c>
      <c r="AS1229" s="221">
        <f t="shared" si="1200"/>
        <v>0</v>
      </c>
      <c r="AT1229" s="221">
        <f t="shared" si="1200"/>
        <v>0</v>
      </c>
      <c r="AU1229" s="222"/>
      <c r="AV1229" s="131">
        <f t="shared" si="1196"/>
        <v>0</v>
      </c>
      <c r="AW1229" s="222">
        <f>O1229</f>
        <v>8763</v>
      </c>
      <c r="AX1229" s="222"/>
      <c r="AY1229" s="222"/>
      <c r="AZ1229" s="145">
        <f t="shared" si="1163"/>
        <v>0</v>
      </c>
      <c r="BA1229" s="145">
        <f t="shared" ref="BA1229:BA1293" si="1201">L1229-R1229-X1229-AD1229-AJ1229</f>
        <v>0</v>
      </c>
      <c r="BB1229" s="131"/>
      <c r="BC1229" s="131"/>
    </row>
    <row r="1230" spans="1:55" s="132" customFormat="1" ht="31.5">
      <c r="A1230" s="170" t="s">
        <v>731</v>
      </c>
      <c r="B1230" s="158" t="s">
        <v>1235</v>
      </c>
      <c r="C1230" s="171"/>
      <c r="D1230" s="221">
        <f>D1231+D1233</f>
        <v>4000</v>
      </c>
      <c r="E1230" s="221">
        <f>E1231+E1233</f>
        <v>4000</v>
      </c>
      <c r="F1230" s="158"/>
      <c r="G1230" s="158"/>
      <c r="H1230" s="171">
        <f t="shared" si="1160"/>
        <v>4000</v>
      </c>
      <c r="I1230" s="179">
        <f t="shared" si="1160"/>
        <v>4000</v>
      </c>
      <c r="J1230" s="221">
        <f t="shared" si="1161"/>
        <v>0</v>
      </c>
      <c r="K1230" s="158"/>
      <c r="L1230" s="158"/>
      <c r="M1230" s="158"/>
      <c r="N1230" s="221">
        <f>N1231+N1233</f>
        <v>4000</v>
      </c>
      <c r="O1230" s="221">
        <f t="shared" ref="O1230:AT1230" si="1202">O1231+O1233</f>
        <v>4000</v>
      </c>
      <c r="P1230" s="221">
        <f t="shared" si="1202"/>
        <v>0</v>
      </c>
      <c r="Q1230" s="221">
        <f t="shared" si="1202"/>
        <v>0</v>
      </c>
      <c r="R1230" s="221">
        <f t="shared" si="1202"/>
        <v>0</v>
      </c>
      <c r="S1230" s="221">
        <f t="shared" si="1202"/>
        <v>0</v>
      </c>
      <c r="T1230" s="221">
        <f t="shared" si="1202"/>
        <v>0</v>
      </c>
      <c r="U1230" s="221">
        <f t="shared" si="1202"/>
        <v>0</v>
      </c>
      <c r="V1230" s="221">
        <f t="shared" si="1202"/>
        <v>0</v>
      </c>
      <c r="W1230" s="221">
        <f t="shared" si="1202"/>
        <v>0</v>
      </c>
      <c r="X1230" s="221">
        <f t="shared" si="1202"/>
        <v>0</v>
      </c>
      <c r="Y1230" s="221">
        <f t="shared" si="1202"/>
        <v>0</v>
      </c>
      <c r="Z1230" s="221">
        <f t="shared" si="1202"/>
        <v>0</v>
      </c>
      <c r="AA1230" s="221">
        <f t="shared" si="1202"/>
        <v>0</v>
      </c>
      <c r="AB1230" s="221">
        <f t="shared" si="1202"/>
        <v>0</v>
      </c>
      <c r="AC1230" s="221">
        <f t="shared" si="1202"/>
        <v>2000</v>
      </c>
      <c r="AD1230" s="221">
        <f t="shared" si="1202"/>
        <v>0</v>
      </c>
      <c r="AE1230" s="221">
        <f t="shared" si="1202"/>
        <v>2000</v>
      </c>
      <c r="AF1230" s="221">
        <f t="shared" si="1202"/>
        <v>0</v>
      </c>
      <c r="AG1230" s="221">
        <f t="shared" si="1202"/>
        <v>0</v>
      </c>
      <c r="AH1230" s="221">
        <f t="shared" si="1202"/>
        <v>0</v>
      </c>
      <c r="AI1230" s="221">
        <f t="shared" si="1202"/>
        <v>2000</v>
      </c>
      <c r="AJ1230" s="221">
        <f t="shared" si="1202"/>
        <v>0</v>
      </c>
      <c r="AK1230" s="221">
        <f t="shared" si="1202"/>
        <v>2000</v>
      </c>
      <c r="AL1230" s="221">
        <f t="shared" si="1202"/>
        <v>0</v>
      </c>
      <c r="AM1230" s="221">
        <f t="shared" si="1202"/>
        <v>0</v>
      </c>
      <c r="AN1230" s="221">
        <f t="shared" si="1202"/>
        <v>0</v>
      </c>
      <c r="AO1230" s="221">
        <f t="shared" si="1202"/>
        <v>0</v>
      </c>
      <c r="AP1230" s="221">
        <f t="shared" si="1202"/>
        <v>0</v>
      </c>
      <c r="AQ1230" s="221">
        <f t="shared" si="1202"/>
        <v>0</v>
      </c>
      <c r="AR1230" s="221">
        <f t="shared" si="1202"/>
        <v>0</v>
      </c>
      <c r="AS1230" s="221">
        <f t="shared" si="1202"/>
        <v>0</v>
      </c>
      <c r="AT1230" s="221">
        <f t="shared" si="1202"/>
        <v>0</v>
      </c>
      <c r="AU1230" s="222"/>
      <c r="AV1230" s="131">
        <f t="shared" si="1196"/>
        <v>0</v>
      </c>
      <c r="AW1230" s="222">
        <v>8763</v>
      </c>
      <c r="AX1230" s="222"/>
      <c r="AY1230" s="222"/>
      <c r="AZ1230" s="145">
        <f t="shared" si="1163"/>
        <v>0</v>
      </c>
      <c r="BA1230" s="145">
        <f t="shared" si="1201"/>
        <v>0</v>
      </c>
      <c r="BB1230" s="131"/>
      <c r="BC1230" s="131"/>
    </row>
    <row r="1231" spans="1:55" s="132" customFormat="1" ht="15.75">
      <c r="A1231" s="170" t="s">
        <v>674</v>
      </c>
      <c r="B1231" s="158" t="s">
        <v>667</v>
      </c>
      <c r="C1231" s="171"/>
      <c r="D1231" s="221">
        <f>+D1232</f>
        <v>2000</v>
      </c>
      <c r="E1231" s="221">
        <f>+E1232</f>
        <v>2000</v>
      </c>
      <c r="F1231" s="158"/>
      <c r="G1231" s="158"/>
      <c r="H1231" s="171">
        <f t="shared" si="1160"/>
        <v>2000</v>
      </c>
      <c r="I1231" s="179">
        <f t="shared" si="1160"/>
        <v>2000</v>
      </c>
      <c r="J1231" s="221">
        <f t="shared" si="1161"/>
        <v>0</v>
      </c>
      <c r="K1231" s="158"/>
      <c r="L1231" s="158"/>
      <c r="M1231" s="158"/>
      <c r="N1231" s="221">
        <f>+N1232</f>
        <v>2000</v>
      </c>
      <c r="O1231" s="221">
        <f>+O1232</f>
        <v>2000</v>
      </c>
      <c r="P1231" s="221">
        <f t="shared" ref="P1231:AN1231" si="1203">+P1232</f>
        <v>0</v>
      </c>
      <c r="Q1231" s="221">
        <f t="shared" si="1203"/>
        <v>0</v>
      </c>
      <c r="R1231" s="221">
        <f t="shared" si="1203"/>
        <v>0</v>
      </c>
      <c r="S1231" s="221">
        <f t="shared" si="1203"/>
        <v>0</v>
      </c>
      <c r="T1231" s="221">
        <f t="shared" si="1203"/>
        <v>0</v>
      </c>
      <c r="U1231" s="221">
        <f t="shared" si="1203"/>
        <v>0</v>
      </c>
      <c r="V1231" s="221">
        <f t="shared" si="1203"/>
        <v>0</v>
      </c>
      <c r="W1231" s="221">
        <f t="shared" si="1203"/>
        <v>0</v>
      </c>
      <c r="X1231" s="221">
        <f t="shared" si="1203"/>
        <v>0</v>
      </c>
      <c r="Y1231" s="221">
        <f t="shared" si="1203"/>
        <v>0</v>
      </c>
      <c r="Z1231" s="221">
        <f t="shared" si="1203"/>
        <v>0</v>
      </c>
      <c r="AA1231" s="221">
        <f t="shared" si="1203"/>
        <v>0</v>
      </c>
      <c r="AB1231" s="221">
        <f t="shared" si="1203"/>
        <v>0</v>
      </c>
      <c r="AC1231" s="221">
        <f t="shared" si="1203"/>
        <v>0</v>
      </c>
      <c r="AD1231" s="221">
        <f t="shared" si="1203"/>
        <v>0</v>
      </c>
      <c r="AE1231" s="221">
        <f t="shared" si="1203"/>
        <v>0</v>
      </c>
      <c r="AF1231" s="221">
        <f t="shared" si="1203"/>
        <v>0</v>
      </c>
      <c r="AG1231" s="221">
        <f t="shared" si="1203"/>
        <v>0</v>
      </c>
      <c r="AH1231" s="221">
        <f t="shared" si="1203"/>
        <v>0</v>
      </c>
      <c r="AI1231" s="221">
        <f t="shared" si="1203"/>
        <v>2000</v>
      </c>
      <c r="AJ1231" s="221">
        <f t="shared" si="1203"/>
        <v>0</v>
      </c>
      <c r="AK1231" s="221">
        <f t="shared" si="1203"/>
        <v>2000</v>
      </c>
      <c r="AL1231" s="221">
        <f t="shared" si="1203"/>
        <v>0</v>
      </c>
      <c r="AM1231" s="221">
        <f t="shared" si="1203"/>
        <v>0</v>
      </c>
      <c r="AN1231" s="221">
        <f t="shared" si="1203"/>
        <v>0</v>
      </c>
      <c r="AO1231" s="221"/>
      <c r="AP1231" s="221"/>
      <c r="AQ1231" s="221"/>
      <c r="AR1231" s="221"/>
      <c r="AS1231" s="221"/>
      <c r="AT1231" s="221"/>
      <c r="AU1231" s="222"/>
      <c r="AV1231" s="131">
        <f t="shared" si="1196"/>
        <v>0</v>
      </c>
      <c r="AW1231" s="222">
        <f>AW1229-AW1230</f>
        <v>0</v>
      </c>
      <c r="AX1231" s="222"/>
      <c r="AY1231" s="222"/>
      <c r="AZ1231" s="145">
        <f t="shared" si="1163"/>
        <v>0</v>
      </c>
      <c r="BA1231" s="145">
        <f t="shared" si="1201"/>
        <v>0</v>
      </c>
      <c r="BB1231" s="131"/>
      <c r="BC1231" s="131"/>
    </row>
    <row r="1232" spans="1:55" s="132" customFormat="1" ht="31.5">
      <c r="A1232" s="240" t="s">
        <v>20</v>
      </c>
      <c r="B1232" s="246" t="s">
        <v>1236</v>
      </c>
      <c r="C1232" s="155"/>
      <c r="D1232" s="155">
        <v>2000</v>
      </c>
      <c r="E1232" s="155">
        <v>2000</v>
      </c>
      <c r="F1232" s="166"/>
      <c r="G1232" s="166"/>
      <c r="H1232" s="155">
        <f>K1232+N1232</f>
        <v>2000</v>
      </c>
      <c r="I1232" s="180">
        <f t="shared" si="1160"/>
        <v>2000</v>
      </c>
      <c r="J1232" s="221">
        <f t="shared" si="1161"/>
        <v>0</v>
      </c>
      <c r="K1232" s="166"/>
      <c r="L1232" s="166"/>
      <c r="M1232" s="166"/>
      <c r="N1232" s="157">
        <f>O1232+P1232</f>
        <v>2000</v>
      </c>
      <c r="O1232" s="236">
        <v>2000</v>
      </c>
      <c r="P1232" s="221"/>
      <c r="Q1232" s="221"/>
      <c r="R1232" s="221"/>
      <c r="S1232" s="221"/>
      <c r="T1232" s="221"/>
      <c r="U1232" s="221"/>
      <c r="V1232" s="221"/>
      <c r="W1232" s="236"/>
      <c r="X1232" s="236"/>
      <c r="Y1232" s="236"/>
      <c r="Z1232" s="221"/>
      <c r="AA1232" s="221"/>
      <c r="AB1232" s="221"/>
      <c r="AC1232" s="236"/>
      <c r="AD1232" s="236"/>
      <c r="AE1232" s="236"/>
      <c r="AF1232" s="221"/>
      <c r="AG1232" s="221"/>
      <c r="AH1232" s="221"/>
      <c r="AI1232" s="236">
        <f>I1232-Q1232-W1232-AC1232</f>
        <v>2000</v>
      </c>
      <c r="AJ1232" s="236"/>
      <c r="AK1232" s="236">
        <f>AI1232</f>
        <v>2000</v>
      </c>
      <c r="AL1232" s="221"/>
      <c r="AM1232" s="221"/>
      <c r="AN1232" s="221"/>
      <c r="AO1232" s="221"/>
      <c r="AP1232" s="221"/>
      <c r="AQ1232" s="221"/>
      <c r="AR1232" s="221"/>
      <c r="AS1232" s="221"/>
      <c r="AT1232" s="221"/>
      <c r="AU1232" s="222"/>
      <c r="AV1232" s="131">
        <f t="shared" si="1196"/>
        <v>0</v>
      </c>
      <c r="AW1232" s="222"/>
      <c r="AX1232" s="222"/>
      <c r="AY1232" s="222"/>
      <c r="AZ1232" s="145">
        <f t="shared" si="1163"/>
        <v>0</v>
      </c>
      <c r="BA1232" s="145">
        <f t="shared" si="1201"/>
        <v>0</v>
      </c>
      <c r="BB1232" s="131"/>
      <c r="BC1232" s="131"/>
    </row>
    <row r="1233" spans="1:55" s="132" customFormat="1" ht="15.75">
      <c r="A1233" s="170" t="s">
        <v>674</v>
      </c>
      <c r="B1233" s="262" t="s">
        <v>665</v>
      </c>
      <c r="C1233" s="171"/>
      <c r="D1233" s="221">
        <f>+D1234</f>
        <v>2000</v>
      </c>
      <c r="E1233" s="221">
        <f>+E1234</f>
        <v>2000</v>
      </c>
      <c r="F1233" s="158"/>
      <c r="G1233" s="158"/>
      <c r="H1233" s="171">
        <f t="shared" si="1160"/>
        <v>2000</v>
      </c>
      <c r="I1233" s="179">
        <f t="shared" si="1160"/>
        <v>2000</v>
      </c>
      <c r="J1233" s="221">
        <f t="shared" si="1161"/>
        <v>0</v>
      </c>
      <c r="K1233" s="158"/>
      <c r="L1233" s="158"/>
      <c r="M1233" s="158"/>
      <c r="N1233" s="221">
        <f>+N1234</f>
        <v>2000</v>
      </c>
      <c r="O1233" s="221">
        <f>+O1234</f>
        <v>2000</v>
      </c>
      <c r="P1233" s="221">
        <f t="shared" ref="P1233:AN1233" si="1204">+P1234</f>
        <v>0</v>
      </c>
      <c r="Q1233" s="221">
        <f t="shared" si="1204"/>
        <v>0</v>
      </c>
      <c r="R1233" s="221">
        <f t="shared" si="1204"/>
        <v>0</v>
      </c>
      <c r="S1233" s="221">
        <f t="shared" si="1204"/>
        <v>0</v>
      </c>
      <c r="T1233" s="221">
        <f t="shared" si="1204"/>
        <v>0</v>
      </c>
      <c r="U1233" s="221">
        <f t="shared" si="1204"/>
        <v>0</v>
      </c>
      <c r="V1233" s="221">
        <f t="shared" si="1204"/>
        <v>0</v>
      </c>
      <c r="W1233" s="221">
        <f t="shared" si="1204"/>
        <v>0</v>
      </c>
      <c r="X1233" s="221">
        <f t="shared" si="1204"/>
        <v>0</v>
      </c>
      <c r="Y1233" s="221">
        <f t="shared" si="1204"/>
        <v>0</v>
      </c>
      <c r="Z1233" s="221">
        <f t="shared" si="1204"/>
        <v>0</v>
      </c>
      <c r="AA1233" s="221">
        <f t="shared" si="1204"/>
        <v>0</v>
      </c>
      <c r="AB1233" s="221">
        <f t="shared" si="1204"/>
        <v>0</v>
      </c>
      <c r="AC1233" s="221">
        <f t="shared" si="1204"/>
        <v>2000</v>
      </c>
      <c r="AD1233" s="221">
        <f t="shared" si="1204"/>
        <v>0</v>
      </c>
      <c r="AE1233" s="221">
        <f t="shared" si="1204"/>
        <v>2000</v>
      </c>
      <c r="AF1233" s="221">
        <f t="shared" si="1204"/>
        <v>0</v>
      </c>
      <c r="AG1233" s="221">
        <f t="shared" si="1204"/>
        <v>0</v>
      </c>
      <c r="AH1233" s="221">
        <f t="shared" si="1204"/>
        <v>0</v>
      </c>
      <c r="AI1233" s="221">
        <f t="shared" si="1204"/>
        <v>0</v>
      </c>
      <c r="AJ1233" s="221">
        <f t="shared" si="1204"/>
        <v>0</v>
      </c>
      <c r="AK1233" s="221">
        <f t="shared" si="1204"/>
        <v>0</v>
      </c>
      <c r="AL1233" s="221">
        <f t="shared" si="1204"/>
        <v>0</v>
      </c>
      <c r="AM1233" s="221">
        <f t="shared" si="1204"/>
        <v>0</v>
      </c>
      <c r="AN1233" s="221">
        <f t="shared" si="1204"/>
        <v>0</v>
      </c>
      <c r="AO1233" s="221"/>
      <c r="AP1233" s="221"/>
      <c r="AQ1233" s="221"/>
      <c r="AR1233" s="221"/>
      <c r="AS1233" s="221"/>
      <c r="AT1233" s="221"/>
      <c r="AU1233" s="222"/>
      <c r="AV1233" s="131">
        <f t="shared" si="1196"/>
        <v>0</v>
      </c>
      <c r="AW1233" s="222"/>
      <c r="AX1233" s="222"/>
      <c r="AY1233" s="222"/>
      <c r="AZ1233" s="145">
        <f t="shared" si="1163"/>
        <v>0</v>
      </c>
      <c r="BA1233" s="145">
        <f t="shared" si="1201"/>
        <v>0</v>
      </c>
      <c r="BB1233" s="131"/>
      <c r="BC1233" s="131"/>
    </row>
    <row r="1234" spans="1:55" s="132" customFormat="1" ht="15.75">
      <c r="A1234" s="240" t="s">
        <v>20</v>
      </c>
      <c r="B1234" s="246" t="s">
        <v>1237</v>
      </c>
      <c r="C1234" s="155"/>
      <c r="D1234" s="155">
        <v>2000</v>
      </c>
      <c r="E1234" s="155">
        <v>2000</v>
      </c>
      <c r="F1234" s="166"/>
      <c r="G1234" s="166"/>
      <c r="H1234" s="155">
        <f t="shared" si="1160"/>
        <v>2000</v>
      </c>
      <c r="I1234" s="180">
        <f t="shared" si="1160"/>
        <v>2000</v>
      </c>
      <c r="J1234" s="221">
        <f t="shared" si="1161"/>
        <v>0</v>
      </c>
      <c r="K1234" s="166"/>
      <c r="L1234" s="166"/>
      <c r="M1234" s="166"/>
      <c r="N1234" s="157">
        <f>O1234+P1234</f>
        <v>2000</v>
      </c>
      <c r="O1234" s="236">
        <v>2000</v>
      </c>
      <c r="P1234" s="221"/>
      <c r="Q1234" s="221"/>
      <c r="R1234" s="221"/>
      <c r="S1234" s="221"/>
      <c r="T1234" s="221"/>
      <c r="U1234" s="221"/>
      <c r="V1234" s="221"/>
      <c r="W1234" s="221"/>
      <c r="X1234" s="221"/>
      <c r="Y1234" s="221"/>
      <c r="Z1234" s="221"/>
      <c r="AA1234" s="221"/>
      <c r="AB1234" s="221"/>
      <c r="AC1234" s="236">
        <f>I1234-Q1234-W1234</f>
        <v>2000</v>
      </c>
      <c r="AD1234" s="236"/>
      <c r="AE1234" s="236">
        <f>AC1234</f>
        <v>2000</v>
      </c>
      <c r="AF1234" s="221"/>
      <c r="AG1234" s="221"/>
      <c r="AH1234" s="221"/>
      <c r="AI1234" s="221"/>
      <c r="AJ1234" s="221"/>
      <c r="AK1234" s="221"/>
      <c r="AL1234" s="221"/>
      <c r="AM1234" s="221"/>
      <c r="AN1234" s="221"/>
      <c r="AO1234" s="221"/>
      <c r="AP1234" s="221"/>
      <c r="AQ1234" s="221"/>
      <c r="AR1234" s="221"/>
      <c r="AS1234" s="221"/>
      <c r="AT1234" s="221"/>
      <c r="AU1234" s="222"/>
      <c r="AV1234" s="131">
        <f t="shared" si="1196"/>
        <v>0</v>
      </c>
      <c r="AW1234" s="222"/>
      <c r="AX1234" s="222"/>
      <c r="AY1234" s="222"/>
      <c r="AZ1234" s="145">
        <f t="shared" si="1163"/>
        <v>0</v>
      </c>
      <c r="BA1234" s="145">
        <f t="shared" si="1201"/>
        <v>0</v>
      </c>
      <c r="BB1234" s="131"/>
      <c r="BC1234" s="131"/>
    </row>
    <row r="1235" spans="1:55" s="132" customFormat="1" ht="15.75">
      <c r="A1235" s="170" t="s">
        <v>796</v>
      </c>
      <c r="B1235" s="158" t="s">
        <v>616</v>
      </c>
      <c r="C1235" s="171"/>
      <c r="D1235" s="199">
        <f>SUM(D1236:D1237)</f>
        <v>4763</v>
      </c>
      <c r="E1235" s="199">
        <f>SUM(E1236:E1237)</f>
        <v>4763</v>
      </c>
      <c r="F1235" s="158"/>
      <c r="G1235" s="158"/>
      <c r="H1235" s="171">
        <f t="shared" si="1160"/>
        <v>4763</v>
      </c>
      <c r="I1235" s="179">
        <f t="shared" si="1160"/>
        <v>4763</v>
      </c>
      <c r="J1235" s="221">
        <f t="shared" si="1161"/>
        <v>0</v>
      </c>
      <c r="K1235" s="158"/>
      <c r="L1235" s="158"/>
      <c r="M1235" s="158"/>
      <c r="N1235" s="199">
        <f>SUM(N1236:N1237)</f>
        <v>4763</v>
      </c>
      <c r="O1235" s="199">
        <f>SUM(O1236:O1237)</f>
        <v>4763</v>
      </c>
      <c r="P1235" s="199">
        <f t="shared" ref="P1235:AT1235" si="1205">SUM(P1236:P1237)</f>
        <v>0</v>
      </c>
      <c r="Q1235" s="199">
        <f t="shared" si="1205"/>
        <v>0</v>
      </c>
      <c r="R1235" s="199">
        <f t="shared" si="1205"/>
        <v>0</v>
      </c>
      <c r="S1235" s="199">
        <f t="shared" si="1205"/>
        <v>0</v>
      </c>
      <c r="T1235" s="199">
        <f t="shared" si="1205"/>
        <v>0</v>
      </c>
      <c r="U1235" s="199">
        <f t="shared" si="1205"/>
        <v>0</v>
      </c>
      <c r="V1235" s="199">
        <f t="shared" si="1205"/>
        <v>0</v>
      </c>
      <c r="W1235" s="199">
        <f t="shared" si="1205"/>
        <v>2800</v>
      </c>
      <c r="X1235" s="199">
        <f t="shared" si="1205"/>
        <v>0</v>
      </c>
      <c r="Y1235" s="199">
        <f t="shared" si="1205"/>
        <v>2800</v>
      </c>
      <c r="Z1235" s="199">
        <f t="shared" si="1205"/>
        <v>0</v>
      </c>
      <c r="AA1235" s="199">
        <f t="shared" si="1205"/>
        <v>0</v>
      </c>
      <c r="AB1235" s="199">
        <f t="shared" si="1205"/>
        <v>0</v>
      </c>
      <c r="AC1235" s="199">
        <f t="shared" si="1205"/>
        <v>0</v>
      </c>
      <c r="AD1235" s="199">
        <f t="shared" si="1205"/>
        <v>0</v>
      </c>
      <c r="AE1235" s="199">
        <f t="shared" si="1205"/>
        <v>0</v>
      </c>
      <c r="AF1235" s="199">
        <f t="shared" si="1205"/>
        <v>0</v>
      </c>
      <c r="AG1235" s="199">
        <f t="shared" si="1205"/>
        <v>0</v>
      </c>
      <c r="AH1235" s="199">
        <f t="shared" si="1205"/>
        <v>0</v>
      </c>
      <c r="AI1235" s="199">
        <f t="shared" si="1205"/>
        <v>1963</v>
      </c>
      <c r="AJ1235" s="199">
        <f t="shared" si="1205"/>
        <v>0</v>
      </c>
      <c r="AK1235" s="199">
        <f t="shared" si="1205"/>
        <v>1963</v>
      </c>
      <c r="AL1235" s="199">
        <f t="shared" si="1205"/>
        <v>0</v>
      </c>
      <c r="AM1235" s="199">
        <f t="shared" si="1205"/>
        <v>0</v>
      </c>
      <c r="AN1235" s="199">
        <f t="shared" si="1205"/>
        <v>0</v>
      </c>
      <c r="AO1235" s="199">
        <f t="shared" si="1205"/>
        <v>0</v>
      </c>
      <c r="AP1235" s="199">
        <f t="shared" si="1205"/>
        <v>0</v>
      </c>
      <c r="AQ1235" s="199">
        <f t="shared" si="1205"/>
        <v>0</v>
      </c>
      <c r="AR1235" s="199">
        <f t="shared" si="1205"/>
        <v>0</v>
      </c>
      <c r="AS1235" s="199">
        <f t="shared" si="1205"/>
        <v>0</v>
      </c>
      <c r="AT1235" s="199">
        <f t="shared" si="1205"/>
        <v>0</v>
      </c>
      <c r="AU1235" s="222"/>
      <c r="AV1235" s="131">
        <f t="shared" si="1196"/>
        <v>0</v>
      </c>
      <c r="AW1235" s="222"/>
      <c r="AX1235" s="222"/>
      <c r="AY1235" s="222"/>
      <c r="AZ1235" s="145">
        <f t="shared" si="1163"/>
        <v>0</v>
      </c>
      <c r="BA1235" s="145">
        <f t="shared" si="1201"/>
        <v>0</v>
      </c>
      <c r="BB1235" s="131"/>
      <c r="BC1235" s="131"/>
    </row>
    <row r="1236" spans="1:55" s="132" customFormat="1" ht="31.5">
      <c r="A1236" s="240" t="s">
        <v>20</v>
      </c>
      <c r="B1236" s="246" t="s">
        <v>1238</v>
      </c>
      <c r="C1236" s="287"/>
      <c r="D1236" s="155">
        <v>2800</v>
      </c>
      <c r="E1236" s="155">
        <v>2800</v>
      </c>
      <c r="F1236" s="292"/>
      <c r="G1236" s="292"/>
      <c r="H1236" s="155">
        <f t="shared" si="1160"/>
        <v>2800</v>
      </c>
      <c r="I1236" s="180">
        <f t="shared" si="1160"/>
        <v>2800</v>
      </c>
      <c r="J1236" s="221">
        <f t="shared" si="1161"/>
        <v>0</v>
      </c>
      <c r="K1236" s="292"/>
      <c r="L1236" s="292"/>
      <c r="M1236" s="292"/>
      <c r="N1236" s="157">
        <f>O1236+P1236</f>
        <v>2800</v>
      </c>
      <c r="O1236" s="236">
        <v>2800</v>
      </c>
      <c r="P1236" s="221"/>
      <c r="Q1236" s="221"/>
      <c r="R1236" s="221"/>
      <c r="S1236" s="221"/>
      <c r="T1236" s="221"/>
      <c r="U1236" s="221"/>
      <c r="V1236" s="221"/>
      <c r="W1236" s="236">
        <v>2800</v>
      </c>
      <c r="X1236" s="221"/>
      <c r="Y1236" s="236">
        <f>W1236</f>
        <v>2800</v>
      </c>
      <c r="Z1236" s="221"/>
      <c r="AA1236" s="221"/>
      <c r="AB1236" s="221"/>
      <c r="AC1236" s="314">
        <f>I1236-Q1236-W1236</f>
        <v>0</v>
      </c>
      <c r="AD1236" s="314"/>
      <c r="AE1236" s="314">
        <f>AC1236</f>
        <v>0</v>
      </c>
      <c r="AF1236" s="221"/>
      <c r="AG1236" s="221"/>
      <c r="AH1236" s="221"/>
      <c r="AI1236" s="221">
        <f>O1236-Q1236-W1236-AC1236</f>
        <v>0</v>
      </c>
      <c r="AJ1236" s="221"/>
      <c r="AK1236" s="221">
        <f>AI1236</f>
        <v>0</v>
      </c>
      <c r="AL1236" s="221"/>
      <c r="AM1236" s="221"/>
      <c r="AN1236" s="221"/>
      <c r="AO1236" s="221"/>
      <c r="AP1236" s="221"/>
      <c r="AQ1236" s="221"/>
      <c r="AR1236" s="221"/>
      <c r="AS1236" s="221"/>
      <c r="AT1236" s="221"/>
      <c r="AU1236" s="222"/>
      <c r="AV1236" s="131">
        <f t="shared" si="1196"/>
        <v>0</v>
      </c>
      <c r="AW1236" s="222"/>
      <c r="AX1236" s="222"/>
      <c r="AY1236" s="222"/>
      <c r="AZ1236" s="145">
        <f t="shared" si="1163"/>
        <v>0</v>
      </c>
      <c r="BA1236" s="145">
        <f t="shared" si="1201"/>
        <v>0</v>
      </c>
      <c r="BB1236" s="131"/>
      <c r="BC1236" s="131"/>
    </row>
    <row r="1237" spans="1:55" s="132" customFormat="1" ht="31.5">
      <c r="A1237" s="240" t="s">
        <v>48</v>
      </c>
      <c r="B1237" s="246" t="s">
        <v>1239</v>
      </c>
      <c r="C1237" s="287"/>
      <c r="D1237" s="155">
        <v>1963</v>
      </c>
      <c r="E1237" s="155">
        <v>1963</v>
      </c>
      <c r="F1237" s="292"/>
      <c r="G1237" s="292"/>
      <c r="H1237" s="155">
        <f t="shared" si="1160"/>
        <v>1963</v>
      </c>
      <c r="I1237" s="180">
        <f t="shared" si="1160"/>
        <v>1963</v>
      </c>
      <c r="J1237" s="221">
        <f t="shared" si="1161"/>
        <v>0</v>
      </c>
      <c r="K1237" s="292"/>
      <c r="L1237" s="292"/>
      <c r="M1237" s="292"/>
      <c r="N1237" s="157">
        <f>O1237+P1237</f>
        <v>1963</v>
      </c>
      <c r="O1237" s="236">
        <f>2000-37</f>
        <v>1963</v>
      </c>
      <c r="P1237" s="221"/>
      <c r="Q1237" s="221"/>
      <c r="R1237" s="221"/>
      <c r="S1237" s="221"/>
      <c r="T1237" s="221"/>
      <c r="U1237" s="221"/>
      <c r="V1237" s="221"/>
      <c r="W1237" s="221"/>
      <c r="X1237" s="221"/>
      <c r="Y1237" s="236">
        <f>W1237</f>
        <v>0</v>
      </c>
      <c r="Z1237" s="221"/>
      <c r="AA1237" s="221"/>
      <c r="AB1237" s="221"/>
      <c r="AC1237" s="236"/>
      <c r="AD1237" s="236"/>
      <c r="AE1237" s="236"/>
      <c r="AF1237" s="221"/>
      <c r="AG1237" s="221"/>
      <c r="AH1237" s="221"/>
      <c r="AI1237" s="236">
        <f>I1237-Q1237-W1237-AC1237</f>
        <v>1963</v>
      </c>
      <c r="AJ1237" s="236"/>
      <c r="AK1237" s="221">
        <f>AI1237</f>
        <v>1963</v>
      </c>
      <c r="AL1237" s="221"/>
      <c r="AM1237" s="221"/>
      <c r="AN1237" s="221"/>
      <c r="AO1237" s="221"/>
      <c r="AP1237" s="221"/>
      <c r="AQ1237" s="221"/>
      <c r="AR1237" s="221"/>
      <c r="AS1237" s="221"/>
      <c r="AT1237" s="221"/>
      <c r="AU1237" s="222"/>
      <c r="AV1237" s="131">
        <f t="shared" si="1196"/>
        <v>0</v>
      </c>
      <c r="AW1237" s="222"/>
      <c r="AX1237" s="222"/>
      <c r="AY1237" s="222"/>
      <c r="AZ1237" s="145">
        <f t="shared" si="1163"/>
        <v>0</v>
      </c>
      <c r="BA1237" s="145">
        <f t="shared" si="1201"/>
        <v>0</v>
      </c>
      <c r="BB1237" s="131"/>
      <c r="BC1237" s="131"/>
    </row>
    <row r="1238" spans="1:55" s="132" customFormat="1" ht="15.75">
      <c r="A1238" s="265" t="s">
        <v>615</v>
      </c>
      <c r="B1238" s="266" t="s">
        <v>726</v>
      </c>
      <c r="C1238" s="267"/>
      <c r="D1238" s="267">
        <v>9589</v>
      </c>
      <c r="E1238" s="267">
        <v>9589</v>
      </c>
      <c r="F1238" s="266"/>
      <c r="G1238" s="266"/>
      <c r="H1238" s="171">
        <f t="shared" si="1160"/>
        <v>9589</v>
      </c>
      <c r="I1238" s="179">
        <f t="shared" si="1160"/>
        <v>9589</v>
      </c>
      <c r="J1238" s="221">
        <f t="shared" si="1161"/>
        <v>0</v>
      </c>
      <c r="K1238" s="266"/>
      <c r="L1238" s="266"/>
      <c r="M1238" s="266"/>
      <c r="N1238" s="199">
        <f>O1238+P1238</f>
        <v>9589</v>
      </c>
      <c r="O1238" s="199">
        <v>9589</v>
      </c>
      <c r="P1238" s="221"/>
      <c r="Q1238" s="221"/>
      <c r="R1238" s="221"/>
      <c r="S1238" s="221"/>
      <c r="T1238" s="221"/>
      <c r="U1238" s="221"/>
      <c r="V1238" s="221"/>
      <c r="W1238" s="221">
        <v>3000</v>
      </c>
      <c r="X1238" s="221"/>
      <c r="Y1238" s="221">
        <f>W1238</f>
        <v>3000</v>
      </c>
      <c r="Z1238" s="221"/>
      <c r="AA1238" s="221"/>
      <c r="AB1238" s="221"/>
      <c r="AC1238" s="221">
        <v>3000</v>
      </c>
      <c r="AD1238" s="221"/>
      <c r="AE1238" s="221">
        <f>AC1238</f>
        <v>3000</v>
      </c>
      <c r="AF1238" s="221"/>
      <c r="AG1238" s="221"/>
      <c r="AH1238" s="221"/>
      <c r="AI1238" s="363">
        <f>O1238-Q1238-W1238-AC1238</f>
        <v>3589</v>
      </c>
      <c r="AJ1238" s="363"/>
      <c r="AK1238" s="363">
        <f>AI1238</f>
        <v>3589</v>
      </c>
      <c r="AL1238" s="221"/>
      <c r="AM1238" s="221"/>
      <c r="AN1238" s="221"/>
      <c r="AO1238" s="221"/>
      <c r="AP1238" s="221"/>
      <c r="AQ1238" s="221"/>
      <c r="AR1238" s="221"/>
      <c r="AS1238" s="221"/>
      <c r="AT1238" s="221"/>
      <c r="AU1238" s="242"/>
      <c r="AV1238" s="131">
        <f t="shared" si="1196"/>
        <v>0</v>
      </c>
      <c r="AW1238" s="222"/>
      <c r="AX1238" s="222"/>
      <c r="AY1238" s="222"/>
      <c r="AZ1238" s="145">
        <f t="shared" si="1163"/>
        <v>0</v>
      </c>
      <c r="BA1238" s="145">
        <f t="shared" si="1201"/>
        <v>0</v>
      </c>
      <c r="BB1238" s="131"/>
      <c r="BC1238" s="131"/>
    </row>
    <row r="1239" spans="1:55" s="257" customFormat="1" ht="31.5">
      <c r="A1239" s="250" t="s">
        <v>22</v>
      </c>
      <c r="B1239" s="251" t="s">
        <v>727</v>
      </c>
      <c r="C1239" s="252"/>
      <c r="D1239" s="253">
        <f>D1240+D1244</f>
        <v>20022</v>
      </c>
      <c r="E1239" s="253">
        <f t="shared" ref="E1239" si="1206">E1240+E1244</f>
        <v>20022</v>
      </c>
      <c r="F1239" s="251"/>
      <c r="G1239" s="251"/>
      <c r="H1239" s="252">
        <f t="shared" si="1160"/>
        <v>20022</v>
      </c>
      <c r="I1239" s="254">
        <f t="shared" si="1160"/>
        <v>20022</v>
      </c>
      <c r="J1239" s="221">
        <f t="shared" si="1161"/>
        <v>0</v>
      </c>
      <c r="K1239" s="253">
        <f t="shared" ref="K1239:M1239" si="1207">K1240+K1244</f>
        <v>20022</v>
      </c>
      <c r="L1239" s="253">
        <f t="shared" si="1207"/>
        <v>20022</v>
      </c>
      <c r="M1239" s="253">
        <f t="shared" si="1207"/>
        <v>0</v>
      </c>
      <c r="N1239" s="253">
        <f>N1240+N1244</f>
        <v>0</v>
      </c>
      <c r="O1239" s="253">
        <f t="shared" ref="O1239:AT1239" si="1208">O1240+O1244</f>
        <v>0</v>
      </c>
      <c r="P1239" s="253">
        <f t="shared" si="1208"/>
        <v>0</v>
      </c>
      <c r="Q1239" s="253">
        <f>Q1240+Q1244</f>
        <v>0</v>
      </c>
      <c r="R1239" s="253">
        <f t="shared" si="1208"/>
        <v>0</v>
      </c>
      <c r="S1239" s="253">
        <f t="shared" si="1208"/>
        <v>0</v>
      </c>
      <c r="T1239" s="253">
        <f t="shared" si="1208"/>
        <v>0</v>
      </c>
      <c r="U1239" s="253">
        <f t="shared" si="1208"/>
        <v>0</v>
      </c>
      <c r="V1239" s="253">
        <f t="shared" si="1208"/>
        <v>0</v>
      </c>
      <c r="W1239" s="253">
        <f t="shared" si="1208"/>
        <v>7000</v>
      </c>
      <c r="X1239" s="253">
        <f t="shared" si="1208"/>
        <v>7000</v>
      </c>
      <c r="Y1239" s="253">
        <f t="shared" si="1208"/>
        <v>0</v>
      </c>
      <c r="Z1239" s="253">
        <f t="shared" si="1208"/>
        <v>0</v>
      </c>
      <c r="AA1239" s="253">
        <f t="shared" si="1208"/>
        <v>0</v>
      </c>
      <c r="AB1239" s="253">
        <f t="shared" si="1208"/>
        <v>0</v>
      </c>
      <c r="AC1239" s="253">
        <f t="shared" si="1208"/>
        <v>7000</v>
      </c>
      <c r="AD1239" s="253">
        <f t="shared" si="1208"/>
        <v>7000</v>
      </c>
      <c r="AE1239" s="253">
        <f t="shared" si="1208"/>
        <v>0</v>
      </c>
      <c r="AF1239" s="253">
        <f t="shared" si="1208"/>
        <v>0</v>
      </c>
      <c r="AG1239" s="253">
        <f t="shared" si="1208"/>
        <v>0</v>
      </c>
      <c r="AH1239" s="253">
        <f t="shared" si="1208"/>
        <v>0</v>
      </c>
      <c r="AI1239" s="253">
        <f t="shared" si="1208"/>
        <v>6022</v>
      </c>
      <c r="AJ1239" s="253">
        <f t="shared" si="1208"/>
        <v>6022</v>
      </c>
      <c r="AK1239" s="253">
        <f t="shared" si="1208"/>
        <v>0</v>
      </c>
      <c r="AL1239" s="253">
        <f t="shared" si="1208"/>
        <v>0</v>
      </c>
      <c r="AM1239" s="253">
        <f t="shared" si="1208"/>
        <v>0</v>
      </c>
      <c r="AN1239" s="253">
        <f t="shared" si="1208"/>
        <v>0</v>
      </c>
      <c r="AO1239" s="253">
        <f t="shared" si="1208"/>
        <v>0</v>
      </c>
      <c r="AP1239" s="253">
        <f t="shared" si="1208"/>
        <v>0</v>
      </c>
      <c r="AQ1239" s="253">
        <f t="shared" si="1208"/>
        <v>0</v>
      </c>
      <c r="AR1239" s="253">
        <f t="shared" si="1208"/>
        <v>1</v>
      </c>
      <c r="AS1239" s="253">
        <f t="shared" si="1208"/>
        <v>0</v>
      </c>
      <c r="AT1239" s="253">
        <f t="shared" si="1208"/>
        <v>0</v>
      </c>
      <c r="AU1239" s="255"/>
      <c r="AV1239" s="256">
        <f t="shared" si="1196"/>
        <v>0</v>
      </c>
      <c r="AW1239" s="255"/>
      <c r="AX1239" s="255"/>
      <c r="AY1239" s="255"/>
      <c r="AZ1239" s="145">
        <f t="shared" si="1163"/>
        <v>0</v>
      </c>
      <c r="BA1239" s="145">
        <f t="shared" si="1201"/>
        <v>0</v>
      </c>
      <c r="BB1239" s="256"/>
      <c r="BC1239" s="256"/>
    </row>
    <row r="1240" spans="1:55" s="132" customFormat="1" ht="15.75">
      <c r="A1240" s="170" t="s">
        <v>779</v>
      </c>
      <c r="B1240" s="158" t="s">
        <v>780</v>
      </c>
      <c r="C1240" s="171"/>
      <c r="D1240" s="221">
        <f t="shared" ref="D1240:E1242" si="1209">D1241</f>
        <v>20022</v>
      </c>
      <c r="E1240" s="221">
        <f t="shared" si="1209"/>
        <v>20022</v>
      </c>
      <c r="F1240" s="158"/>
      <c r="G1240" s="158"/>
      <c r="H1240" s="171">
        <f t="shared" si="1160"/>
        <v>20022</v>
      </c>
      <c r="I1240" s="179">
        <f t="shared" si="1160"/>
        <v>20022</v>
      </c>
      <c r="J1240" s="221">
        <f t="shared" si="1161"/>
        <v>0</v>
      </c>
      <c r="K1240" s="221">
        <f t="shared" ref="K1240:M1242" si="1210">K1241</f>
        <v>20022</v>
      </c>
      <c r="L1240" s="221">
        <f t="shared" si="1210"/>
        <v>20022</v>
      </c>
      <c r="M1240" s="221">
        <f t="shared" si="1210"/>
        <v>0</v>
      </c>
      <c r="N1240" s="221">
        <f>N1241</f>
        <v>0</v>
      </c>
      <c r="O1240" s="221">
        <f t="shared" ref="O1240:AN1242" si="1211">O1241</f>
        <v>0</v>
      </c>
      <c r="P1240" s="221">
        <f t="shared" si="1211"/>
        <v>0</v>
      </c>
      <c r="Q1240" s="221">
        <f t="shared" si="1211"/>
        <v>0</v>
      </c>
      <c r="R1240" s="221">
        <f t="shared" si="1211"/>
        <v>0</v>
      </c>
      <c r="S1240" s="221">
        <f t="shared" si="1211"/>
        <v>0</v>
      </c>
      <c r="T1240" s="221">
        <f t="shared" si="1211"/>
        <v>0</v>
      </c>
      <c r="U1240" s="221">
        <f t="shared" si="1211"/>
        <v>0</v>
      </c>
      <c r="V1240" s="221">
        <f t="shared" si="1211"/>
        <v>0</v>
      </c>
      <c r="W1240" s="221">
        <f t="shared" si="1211"/>
        <v>7000</v>
      </c>
      <c r="X1240" s="221">
        <f t="shared" si="1211"/>
        <v>7000</v>
      </c>
      <c r="Y1240" s="221">
        <f t="shared" si="1211"/>
        <v>0</v>
      </c>
      <c r="Z1240" s="221">
        <f t="shared" si="1211"/>
        <v>0</v>
      </c>
      <c r="AA1240" s="221">
        <f t="shared" si="1211"/>
        <v>0</v>
      </c>
      <c r="AB1240" s="221">
        <f t="shared" si="1211"/>
        <v>0</v>
      </c>
      <c r="AC1240" s="221">
        <f t="shared" si="1211"/>
        <v>7000</v>
      </c>
      <c r="AD1240" s="221">
        <f t="shared" si="1211"/>
        <v>7000</v>
      </c>
      <c r="AE1240" s="221">
        <f t="shared" si="1211"/>
        <v>0</v>
      </c>
      <c r="AF1240" s="221">
        <f t="shared" si="1211"/>
        <v>0</v>
      </c>
      <c r="AG1240" s="221">
        <f t="shared" si="1211"/>
        <v>0</v>
      </c>
      <c r="AH1240" s="221">
        <f t="shared" si="1211"/>
        <v>0</v>
      </c>
      <c r="AI1240" s="221">
        <f t="shared" si="1211"/>
        <v>6022</v>
      </c>
      <c r="AJ1240" s="221">
        <f t="shared" si="1211"/>
        <v>6022</v>
      </c>
      <c r="AK1240" s="221">
        <f t="shared" si="1211"/>
        <v>0</v>
      </c>
      <c r="AL1240" s="221">
        <f t="shared" si="1211"/>
        <v>0</v>
      </c>
      <c r="AM1240" s="221">
        <f t="shared" si="1211"/>
        <v>0</v>
      </c>
      <c r="AN1240" s="221">
        <f t="shared" si="1211"/>
        <v>0</v>
      </c>
      <c r="AO1240" s="221">
        <f t="shared" ref="AO1240:AT1240" si="1212">SUM(AO1243:AO1243)</f>
        <v>0</v>
      </c>
      <c r="AP1240" s="221">
        <f t="shared" si="1212"/>
        <v>0</v>
      </c>
      <c r="AQ1240" s="221">
        <f t="shared" si="1212"/>
        <v>0</v>
      </c>
      <c r="AR1240" s="221">
        <f t="shared" si="1212"/>
        <v>1</v>
      </c>
      <c r="AS1240" s="221">
        <f t="shared" si="1212"/>
        <v>0</v>
      </c>
      <c r="AT1240" s="221">
        <f t="shared" si="1212"/>
        <v>0</v>
      </c>
      <c r="AU1240" s="222"/>
      <c r="AV1240" s="131">
        <f t="shared" si="1196"/>
        <v>0</v>
      </c>
      <c r="AW1240" s="222"/>
      <c r="AX1240" s="222"/>
      <c r="AY1240" s="222"/>
      <c r="AZ1240" s="145">
        <f t="shared" si="1163"/>
        <v>0</v>
      </c>
      <c r="BA1240" s="145">
        <f t="shared" si="1201"/>
        <v>0</v>
      </c>
      <c r="BB1240" s="131"/>
      <c r="BC1240" s="131"/>
    </row>
    <row r="1241" spans="1:55" s="132" customFormat="1" ht="31.5">
      <c r="A1241" s="557" t="s">
        <v>612</v>
      </c>
      <c r="B1241" s="158" t="s">
        <v>992</v>
      </c>
      <c r="C1241" s="171"/>
      <c r="D1241" s="221">
        <f t="shared" si="1209"/>
        <v>20022</v>
      </c>
      <c r="E1241" s="221">
        <f t="shared" si="1209"/>
        <v>20022</v>
      </c>
      <c r="F1241" s="158"/>
      <c r="G1241" s="158"/>
      <c r="H1241" s="171">
        <f t="shared" si="1160"/>
        <v>20022</v>
      </c>
      <c r="I1241" s="179">
        <f t="shared" si="1160"/>
        <v>20022</v>
      </c>
      <c r="J1241" s="221">
        <f t="shared" si="1161"/>
        <v>0</v>
      </c>
      <c r="K1241" s="221">
        <f t="shared" si="1210"/>
        <v>20022</v>
      </c>
      <c r="L1241" s="221">
        <f t="shared" si="1210"/>
        <v>20022</v>
      </c>
      <c r="M1241" s="221">
        <f t="shared" si="1210"/>
        <v>0</v>
      </c>
      <c r="N1241" s="221">
        <f>N1242</f>
        <v>0</v>
      </c>
      <c r="O1241" s="221">
        <f t="shared" si="1211"/>
        <v>0</v>
      </c>
      <c r="P1241" s="221">
        <f t="shared" si="1211"/>
        <v>0</v>
      </c>
      <c r="Q1241" s="221">
        <f t="shared" si="1211"/>
        <v>0</v>
      </c>
      <c r="R1241" s="221">
        <f t="shared" si="1211"/>
        <v>0</v>
      </c>
      <c r="S1241" s="221">
        <f t="shared" si="1211"/>
        <v>0</v>
      </c>
      <c r="T1241" s="221">
        <f t="shared" si="1211"/>
        <v>0</v>
      </c>
      <c r="U1241" s="221">
        <f t="shared" si="1211"/>
        <v>0</v>
      </c>
      <c r="V1241" s="221">
        <f t="shared" si="1211"/>
        <v>0</v>
      </c>
      <c r="W1241" s="221">
        <f t="shared" si="1211"/>
        <v>7000</v>
      </c>
      <c r="X1241" s="221">
        <f t="shared" si="1211"/>
        <v>7000</v>
      </c>
      <c r="Y1241" s="221">
        <f t="shared" si="1211"/>
        <v>0</v>
      </c>
      <c r="Z1241" s="221">
        <f t="shared" si="1211"/>
        <v>0</v>
      </c>
      <c r="AA1241" s="221">
        <f t="shared" si="1211"/>
        <v>0</v>
      </c>
      <c r="AB1241" s="221">
        <f t="shared" si="1211"/>
        <v>0</v>
      </c>
      <c r="AC1241" s="221">
        <f t="shared" si="1211"/>
        <v>7000</v>
      </c>
      <c r="AD1241" s="221">
        <f t="shared" si="1211"/>
        <v>7000</v>
      </c>
      <c r="AE1241" s="221">
        <f t="shared" si="1211"/>
        <v>0</v>
      </c>
      <c r="AF1241" s="221">
        <f t="shared" si="1211"/>
        <v>0</v>
      </c>
      <c r="AG1241" s="221">
        <f t="shared" si="1211"/>
        <v>0</v>
      </c>
      <c r="AH1241" s="221">
        <f t="shared" si="1211"/>
        <v>0</v>
      </c>
      <c r="AI1241" s="221">
        <f t="shared" si="1211"/>
        <v>6022</v>
      </c>
      <c r="AJ1241" s="221">
        <f t="shared" si="1211"/>
        <v>6022</v>
      </c>
      <c r="AK1241" s="221">
        <f t="shared" si="1211"/>
        <v>0</v>
      </c>
      <c r="AL1241" s="221">
        <f t="shared" si="1211"/>
        <v>0</v>
      </c>
      <c r="AM1241" s="221">
        <f t="shared" si="1211"/>
        <v>0</v>
      </c>
      <c r="AN1241" s="221">
        <f t="shared" si="1211"/>
        <v>0</v>
      </c>
      <c r="AO1241" s="221"/>
      <c r="AP1241" s="221"/>
      <c r="AQ1241" s="221"/>
      <c r="AR1241" s="221"/>
      <c r="AS1241" s="221"/>
      <c r="AT1241" s="221"/>
      <c r="AU1241" s="222"/>
      <c r="AV1241" s="131">
        <f t="shared" si="1196"/>
        <v>0</v>
      </c>
      <c r="AW1241" s="222"/>
      <c r="AX1241" s="222"/>
      <c r="AY1241" s="222"/>
      <c r="AZ1241" s="145">
        <f t="shared" si="1163"/>
        <v>0</v>
      </c>
      <c r="BA1241" s="145">
        <f t="shared" si="1201"/>
        <v>0</v>
      </c>
      <c r="BB1241" s="131"/>
      <c r="BC1241" s="131"/>
    </row>
    <row r="1242" spans="1:55" s="132" customFormat="1" ht="15.75">
      <c r="A1242" s="557" t="s">
        <v>674</v>
      </c>
      <c r="B1242" s="158" t="s">
        <v>663</v>
      </c>
      <c r="C1242" s="171"/>
      <c r="D1242" s="221">
        <f>D1243</f>
        <v>20022</v>
      </c>
      <c r="E1242" s="221">
        <f t="shared" si="1209"/>
        <v>20022</v>
      </c>
      <c r="F1242" s="158"/>
      <c r="G1242" s="158"/>
      <c r="H1242" s="171">
        <f t="shared" si="1160"/>
        <v>20022</v>
      </c>
      <c r="I1242" s="179">
        <f t="shared" si="1160"/>
        <v>20022</v>
      </c>
      <c r="J1242" s="221">
        <f t="shared" si="1161"/>
        <v>0</v>
      </c>
      <c r="K1242" s="221">
        <f t="shared" si="1210"/>
        <v>20022</v>
      </c>
      <c r="L1242" s="221">
        <f t="shared" si="1210"/>
        <v>20022</v>
      </c>
      <c r="M1242" s="221">
        <f t="shared" si="1210"/>
        <v>0</v>
      </c>
      <c r="N1242" s="221">
        <f>N1243</f>
        <v>0</v>
      </c>
      <c r="O1242" s="221">
        <f t="shared" si="1211"/>
        <v>0</v>
      </c>
      <c r="P1242" s="221">
        <f t="shared" si="1211"/>
        <v>0</v>
      </c>
      <c r="Q1242" s="221">
        <f t="shared" si="1211"/>
        <v>0</v>
      </c>
      <c r="R1242" s="221">
        <f t="shared" si="1211"/>
        <v>0</v>
      </c>
      <c r="S1242" s="221">
        <f t="shared" si="1211"/>
        <v>0</v>
      </c>
      <c r="T1242" s="221">
        <f t="shared" si="1211"/>
        <v>0</v>
      </c>
      <c r="U1242" s="221">
        <f t="shared" si="1211"/>
        <v>0</v>
      </c>
      <c r="V1242" s="221">
        <f t="shared" si="1211"/>
        <v>0</v>
      </c>
      <c r="W1242" s="221">
        <f t="shared" si="1211"/>
        <v>7000</v>
      </c>
      <c r="X1242" s="221">
        <f t="shared" si="1211"/>
        <v>7000</v>
      </c>
      <c r="Y1242" s="221">
        <f t="shared" si="1211"/>
        <v>0</v>
      </c>
      <c r="Z1242" s="221">
        <f t="shared" si="1211"/>
        <v>0</v>
      </c>
      <c r="AA1242" s="221">
        <f t="shared" si="1211"/>
        <v>0</v>
      </c>
      <c r="AB1242" s="221">
        <f t="shared" si="1211"/>
        <v>0</v>
      </c>
      <c r="AC1242" s="221">
        <f t="shared" si="1211"/>
        <v>7000</v>
      </c>
      <c r="AD1242" s="221">
        <f t="shared" si="1211"/>
        <v>7000</v>
      </c>
      <c r="AE1242" s="221">
        <f t="shared" si="1211"/>
        <v>0</v>
      </c>
      <c r="AF1242" s="221">
        <f t="shared" si="1211"/>
        <v>0</v>
      </c>
      <c r="AG1242" s="221">
        <f t="shared" si="1211"/>
        <v>0</v>
      </c>
      <c r="AH1242" s="221">
        <f t="shared" si="1211"/>
        <v>0</v>
      </c>
      <c r="AI1242" s="221">
        <f t="shared" si="1211"/>
        <v>6022</v>
      </c>
      <c r="AJ1242" s="221">
        <f t="shared" si="1211"/>
        <v>6022</v>
      </c>
      <c r="AK1242" s="221">
        <f t="shared" si="1211"/>
        <v>0</v>
      </c>
      <c r="AL1242" s="221">
        <f t="shared" si="1211"/>
        <v>0</v>
      </c>
      <c r="AM1242" s="221">
        <f t="shared" si="1211"/>
        <v>0</v>
      </c>
      <c r="AN1242" s="221">
        <f t="shared" si="1211"/>
        <v>0</v>
      </c>
      <c r="AO1242" s="221">
        <f t="shared" ref="AO1242:AT1242" si="1213">AO1243</f>
        <v>0</v>
      </c>
      <c r="AP1242" s="221">
        <f t="shared" si="1213"/>
        <v>0</v>
      </c>
      <c r="AQ1242" s="221">
        <f t="shared" si="1213"/>
        <v>0</v>
      </c>
      <c r="AR1242" s="221">
        <f t="shared" si="1213"/>
        <v>1</v>
      </c>
      <c r="AS1242" s="221">
        <f t="shared" si="1213"/>
        <v>0</v>
      </c>
      <c r="AT1242" s="221">
        <f t="shared" si="1213"/>
        <v>0</v>
      </c>
      <c r="AU1242" s="222"/>
      <c r="AV1242" s="131">
        <f t="shared" si="1196"/>
        <v>0</v>
      </c>
      <c r="AW1242" s="222"/>
      <c r="AX1242" s="222"/>
      <c r="AY1242" s="222"/>
      <c r="AZ1242" s="145">
        <f t="shared" si="1163"/>
        <v>0</v>
      </c>
      <c r="BA1242" s="145">
        <f t="shared" si="1201"/>
        <v>0</v>
      </c>
      <c r="BB1242" s="131"/>
      <c r="BC1242" s="131"/>
    </row>
    <row r="1243" spans="1:55" s="132" customFormat="1" ht="31.5">
      <c r="A1243" s="558" t="s">
        <v>20</v>
      </c>
      <c r="B1243" s="246" t="s">
        <v>1240</v>
      </c>
      <c r="C1243" s="247"/>
      <c r="D1243" s="423">
        <v>20022</v>
      </c>
      <c r="E1243" s="180">
        <v>20022</v>
      </c>
      <c r="F1243" s="246"/>
      <c r="G1243" s="246"/>
      <c r="H1243" s="155">
        <f t="shared" si="1160"/>
        <v>20022</v>
      </c>
      <c r="I1243" s="180">
        <f t="shared" si="1160"/>
        <v>20022</v>
      </c>
      <c r="J1243" s="221">
        <f t="shared" si="1161"/>
        <v>0</v>
      </c>
      <c r="K1243" s="157">
        <f>L1243+M1243</f>
        <v>20022</v>
      </c>
      <c r="L1243" s="236">
        <v>20022</v>
      </c>
      <c r="M1243" s="246"/>
      <c r="N1243" s="157"/>
      <c r="O1243" s="236"/>
      <c r="P1243" s="236"/>
      <c r="Q1243" s="236"/>
      <c r="R1243" s="236"/>
      <c r="S1243" s="236"/>
      <c r="T1243" s="236"/>
      <c r="U1243" s="236"/>
      <c r="V1243" s="236"/>
      <c r="W1243" s="236">
        <v>7000</v>
      </c>
      <c r="X1243" s="236">
        <f>W1243</f>
        <v>7000</v>
      </c>
      <c r="Y1243" s="236"/>
      <c r="Z1243" s="236"/>
      <c r="AA1243" s="236"/>
      <c r="AB1243" s="236"/>
      <c r="AC1243" s="236">
        <v>7000</v>
      </c>
      <c r="AD1243" s="236">
        <f>AC1243</f>
        <v>7000</v>
      </c>
      <c r="AE1243" s="236"/>
      <c r="AF1243" s="236"/>
      <c r="AG1243" s="236"/>
      <c r="AH1243" s="236"/>
      <c r="AI1243" s="358">
        <f>I1243-Q1243-W1243-AC1243</f>
        <v>6022</v>
      </c>
      <c r="AJ1243" s="358">
        <f>AI1243</f>
        <v>6022</v>
      </c>
      <c r="AK1243" s="358"/>
      <c r="AL1243" s="236"/>
      <c r="AM1243" s="236"/>
      <c r="AN1243" s="236"/>
      <c r="AO1243" s="236"/>
      <c r="AP1243" s="236"/>
      <c r="AQ1243" s="236"/>
      <c r="AR1243" s="236">
        <v>1</v>
      </c>
      <c r="AS1243" s="236"/>
      <c r="AT1243" s="236"/>
      <c r="AU1243" s="222"/>
      <c r="AV1243" s="131">
        <f t="shared" si="1196"/>
        <v>0</v>
      </c>
      <c r="AW1243" s="222"/>
      <c r="AX1243" s="222"/>
      <c r="AY1243" s="222"/>
      <c r="AZ1243" s="145">
        <f t="shared" si="1163"/>
        <v>0</v>
      </c>
      <c r="BA1243" s="145">
        <v>157403</v>
      </c>
      <c r="BB1243" s="131"/>
      <c r="BC1243" s="131"/>
    </row>
    <row r="1244" spans="1:55" s="132" customFormat="1" ht="31.5">
      <c r="A1244" s="170" t="s">
        <v>781</v>
      </c>
      <c r="B1244" s="158" t="s">
        <v>928</v>
      </c>
      <c r="C1244" s="171"/>
      <c r="D1244" s="171">
        <v>0</v>
      </c>
      <c r="E1244" s="171">
        <v>0</v>
      </c>
      <c r="F1244" s="158"/>
      <c r="G1244" s="158"/>
      <c r="H1244" s="155">
        <f t="shared" si="1160"/>
        <v>0</v>
      </c>
      <c r="I1244" s="180">
        <f t="shared" si="1160"/>
        <v>0</v>
      </c>
      <c r="J1244" s="221">
        <f t="shared" si="1161"/>
        <v>0</v>
      </c>
      <c r="K1244" s="158"/>
      <c r="L1244" s="158"/>
      <c r="M1244" s="158"/>
      <c r="N1244" s="199"/>
      <c r="O1244" s="236"/>
      <c r="P1244" s="236"/>
      <c r="Q1244" s="236"/>
      <c r="R1244" s="236"/>
      <c r="S1244" s="236"/>
      <c r="T1244" s="236"/>
      <c r="U1244" s="236"/>
      <c r="V1244" s="236"/>
      <c r="W1244" s="236"/>
      <c r="X1244" s="236"/>
      <c r="Y1244" s="236"/>
      <c r="Z1244" s="236"/>
      <c r="AA1244" s="236"/>
      <c r="AB1244" s="236"/>
      <c r="AC1244" s="236"/>
      <c r="AD1244" s="236"/>
      <c r="AE1244" s="236"/>
      <c r="AF1244" s="236"/>
      <c r="AG1244" s="236"/>
      <c r="AH1244" s="236"/>
      <c r="AI1244" s="236"/>
      <c r="AJ1244" s="236"/>
      <c r="AK1244" s="236"/>
      <c r="AL1244" s="236"/>
      <c r="AM1244" s="236"/>
      <c r="AN1244" s="236"/>
      <c r="AO1244" s="236"/>
      <c r="AP1244" s="236"/>
      <c r="AQ1244" s="236"/>
      <c r="AR1244" s="236"/>
      <c r="AS1244" s="236"/>
      <c r="AT1244" s="236"/>
      <c r="AU1244" s="222"/>
      <c r="AV1244" s="131">
        <f t="shared" si="1196"/>
        <v>0</v>
      </c>
      <c r="AW1244" s="222"/>
      <c r="AX1244" s="222"/>
      <c r="AY1244" s="222"/>
      <c r="AZ1244" s="145">
        <f t="shared" si="1163"/>
        <v>0</v>
      </c>
      <c r="BA1244" s="145">
        <f>I1245-BA1243</f>
        <v>-0.66000000000349246</v>
      </c>
      <c r="BB1244" s="131"/>
      <c r="BC1244" s="131"/>
    </row>
    <row r="1245" spans="1:55" s="257" customFormat="1" ht="63">
      <c r="A1245" s="250" t="s">
        <v>39</v>
      </c>
      <c r="B1245" s="251" t="s">
        <v>679</v>
      </c>
      <c r="C1245" s="252"/>
      <c r="D1245" s="253">
        <f>D1246+D1310+D1319+D1320</f>
        <v>162209</v>
      </c>
      <c r="E1245" s="253">
        <f>E1246+E1310+E1319+E1320</f>
        <v>157403</v>
      </c>
      <c r="F1245" s="251"/>
      <c r="G1245" s="251"/>
      <c r="H1245" s="252">
        <f t="shared" si="1160"/>
        <v>157402.34</v>
      </c>
      <c r="I1245" s="254">
        <f t="shared" si="1160"/>
        <v>157402.34</v>
      </c>
      <c r="J1245" s="254">
        <f t="shared" si="1161"/>
        <v>0</v>
      </c>
      <c r="K1245" s="253">
        <f t="shared" ref="K1245:AT1245" si="1214">K1246+K1310+K1319+K1320</f>
        <v>34990</v>
      </c>
      <c r="L1245" s="253">
        <f t="shared" si="1214"/>
        <v>34990</v>
      </c>
      <c r="M1245" s="253">
        <f t="shared" si="1214"/>
        <v>0</v>
      </c>
      <c r="N1245" s="253">
        <f t="shared" si="1214"/>
        <v>122412.34</v>
      </c>
      <c r="O1245" s="253">
        <f t="shared" si="1214"/>
        <v>122412.34</v>
      </c>
      <c r="P1245" s="253">
        <f t="shared" si="1214"/>
        <v>0</v>
      </c>
      <c r="Q1245" s="253">
        <f t="shared" si="1214"/>
        <v>17495</v>
      </c>
      <c r="R1245" s="253">
        <f t="shared" si="1214"/>
        <v>17495</v>
      </c>
      <c r="S1245" s="253">
        <f t="shared" si="1214"/>
        <v>0</v>
      </c>
      <c r="T1245" s="253">
        <f t="shared" si="1214"/>
        <v>0</v>
      </c>
      <c r="U1245" s="253">
        <f t="shared" si="1214"/>
        <v>0</v>
      </c>
      <c r="V1245" s="253">
        <f t="shared" si="1214"/>
        <v>0</v>
      </c>
      <c r="W1245" s="253">
        <f t="shared" si="1214"/>
        <v>46440</v>
      </c>
      <c r="X1245" s="253">
        <f t="shared" si="1214"/>
        <v>17495</v>
      </c>
      <c r="Y1245" s="253">
        <f t="shared" si="1214"/>
        <v>28945</v>
      </c>
      <c r="Z1245" s="253">
        <f t="shared" si="1214"/>
        <v>0</v>
      </c>
      <c r="AA1245" s="253">
        <f t="shared" si="1214"/>
        <v>0</v>
      </c>
      <c r="AB1245" s="253">
        <f t="shared" si="1214"/>
        <v>0</v>
      </c>
      <c r="AC1245" s="253">
        <f t="shared" si="1214"/>
        <v>42633</v>
      </c>
      <c r="AD1245" s="253">
        <f t="shared" si="1214"/>
        <v>0</v>
      </c>
      <c r="AE1245" s="253">
        <f t="shared" si="1214"/>
        <v>42633</v>
      </c>
      <c r="AF1245" s="253">
        <f t="shared" si="1214"/>
        <v>0</v>
      </c>
      <c r="AG1245" s="253">
        <f t="shared" si="1214"/>
        <v>0</v>
      </c>
      <c r="AH1245" s="253">
        <f t="shared" si="1214"/>
        <v>0</v>
      </c>
      <c r="AI1245" s="253">
        <f t="shared" si="1214"/>
        <v>50834.340000000004</v>
      </c>
      <c r="AJ1245" s="253">
        <f t="shared" si="1214"/>
        <v>0</v>
      </c>
      <c r="AK1245" s="253">
        <f t="shared" si="1214"/>
        <v>50834.340000000004</v>
      </c>
      <c r="AL1245" s="253">
        <f t="shared" si="1214"/>
        <v>0</v>
      </c>
      <c r="AM1245" s="253">
        <f t="shared" si="1214"/>
        <v>0</v>
      </c>
      <c r="AN1245" s="253">
        <f t="shared" si="1214"/>
        <v>0</v>
      </c>
      <c r="AO1245" s="253">
        <f t="shared" si="1214"/>
        <v>0</v>
      </c>
      <c r="AP1245" s="253">
        <f t="shared" si="1214"/>
        <v>0</v>
      </c>
      <c r="AQ1245" s="253">
        <f t="shared" si="1214"/>
        <v>0</v>
      </c>
      <c r="AR1245" s="253">
        <f t="shared" si="1214"/>
        <v>0</v>
      </c>
      <c r="AS1245" s="253">
        <f t="shared" si="1214"/>
        <v>0</v>
      </c>
      <c r="AT1245" s="253">
        <f t="shared" si="1214"/>
        <v>0</v>
      </c>
      <c r="AU1245" s="255"/>
      <c r="AV1245" s="256">
        <f>I1245</f>
        <v>157402.34</v>
      </c>
      <c r="AW1245" s="255">
        <v>157950</v>
      </c>
      <c r="AX1245" s="255"/>
      <c r="AY1245" s="255"/>
      <c r="AZ1245" s="145">
        <f t="shared" si="1163"/>
        <v>0</v>
      </c>
      <c r="BA1245" s="145">
        <f t="shared" si="1201"/>
        <v>0</v>
      </c>
      <c r="BB1245" s="256"/>
      <c r="BC1245" s="256"/>
    </row>
    <row r="1246" spans="1:55" s="132" customFormat="1" ht="15.75">
      <c r="A1246" s="170" t="s">
        <v>728</v>
      </c>
      <c r="B1246" s="158" t="s">
        <v>729</v>
      </c>
      <c r="C1246" s="171"/>
      <c r="D1246" s="221">
        <f>D1247+D1288</f>
        <v>110319</v>
      </c>
      <c r="E1246" s="221">
        <f>E1247+E1288</f>
        <v>105513</v>
      </c>
      <c r="F1246" s="158"/>
      <c r="G1246" s="158"/>
      <c r="H1246" s="171">
        <f t="shared" si="1160"/>
        <v>105512.34</v>
      </c>
      <c r="I1246" s="179">
        <f t="shared" si="1160"/>
        <v>105512.34</v>
      </c>
      <c r="J1246" s="221">
        <f t="shared" si="1161"/>
        <v>0</v>
      </c>
      <c r="K1246" s="221">
        <f t="shared" ref="K1246:AT1246" si="1215">K1247+K1288</f>
        <v>0</v>
      </c>
      <c r="L1246" s="221">
        <f t="shared" si="1215"/>
        <v>0</v>
      </c>
      <c r="M1246" s="221">
        <f t="shared" si="1215"/>
        <v>0</v>
      </c>
      <c r="N1246" s="221">
        <f t="shared" si="1215"/>
        <v>105512.34</v>
      </c>
      <c r="O1246" s="221">
        <f t="shared" si="1215"/>
        <v>105512.34</v>
      </c>
      <c r="P1246" s="221">
        <f t="shared" si="1215"/>
        <v>0</v>
      </c>
      <c r="Q1246" s="221">
        <f t="shared" si="1215"/>
        <v>0</v>
      </c>
      <c r="R1246" s="221">
        <f t="shared" si="1215"/>
        <v>0</v>
      </c>
      <c r="S1246" s="221">
        <f t="shared" si="1215"/>
        <v>0</v>
      </c>
      <c r="T1246" s="221">
        <f t="shared" si="1215"/>
        <v>0</v>
      </c>
      <c r="U1246" s="221">
        <f t="shared" si="1215"/>
        <v>0</v>
      </c>
      <c r="V1246" s="221">
        <f t="shared" si="1215"/>
        <v>0</v>
      </c>
      <c r="W1246" s="221">
        <f t="shared" si="1215"/>
        <v>20545</v>
      </c>
      <c r="X1246" s="221">
        <f t="shared" si="1215"/>
        <v>0</v>
      </c>
      <c r="Y1246" s="221">
        <f t="shared" si="1215"/>
        <v>20545</v>
      </c>
      <c r="Z1246" s="221">
        <f t="shared" si="1215"/>
        <v>0</v>
      </c>
      <c r="AA1246" s="221">
        <f t="shared" si="1215"/>
        <v>0</v>
      </c>
      <c r="AB1246" s="221">
        <f t="shared" si="1215"/>
        <v>0</v>
      </c>
      <c r="AC1246" s="221">
        <f t="shared" si="1215"/>
        <v>34133</v>
      </c>
      <c r="AD1246" s="221">
        <f t="shared" si="1215"/>
        <v>0</v>
      </c>
      <c r="AE1246" s="221">
        <f t="shared" si="1215"/>
        <v>34133</v>
      </c>
      <c r="AF1246" s="221">
        <f t="shared" si="1215"/>
        <v>0</v>
      </c>
      <c r="AG1246" s="221">
        <f t="shared" si="1215"/>
        <v>0</v>
      </c>
      <c r="AH1246" s="221">
        <f t="shared" si="1215"/>
        <v>0</v>
      </c>
      <c r="AI1246" s="221">
        <f t="shared" si="1215"/>
        <v>50834.340000000004</v>
      </c>
      <c r="AJ1246" s="221">
        <f t="shared" si="1215"/>
        <v>0</v>
      </c>
      <c r="AK1246" s="221">
        <f t="shared" si="1215"/>
        <v>50834.340000000004</v>
      </c>
      <c r="AL1246" s="221">
        <f t="shared" si="1215"/>
        <v>0</v>
      </c>
      <c r="AM1246" s="221">
        <f t="shared" si="1215"/>
        <v>0</v>
      </c>
      <c r="AN1246" s="221">
        <f t="shared" si="1215"/>
        <v>0</v>
      </c>
      <c r="AO1246" s="221">
        <f t="shared" si="1215"/>
        <v>0</v>
      </c>
      <c r="AP1246" s="221">
        <f t="shared" si="1215"/>
        <v>0</v>
      </c>
      <c r="AQ1246" s="221">
        <f t="shared" si="1215"/>
        <v>0</v>
      </c>
      <c r="AR1246" s="221">
        <f t="shared" si="1215"/>
        <v>0</v>
      </c>
      <c r="AS1246" s="221">
        <f t="shared" si="1215"/>
        <v>0</v>
      </c>
      <c r="AT1246" s="221">
        <f t="shared" si="1215"/>
        <v>0</v>
      </c>
      <c r="AU1246" s="222"/>
      <c r="AV1246" s="131">
        <v>157950</v>
      </c>
      <c r="AW1246" s="222">
        <f>O1245-AW1245</f>
        <v>-35537.660000000003</v>
      </c>
      <c r="AX1246" s="222"/>
      <c r="AY1246" s="222">
        <v>36600</v>
      </c>
      <c r="AZ1246" s="145">
        <f t="shared" si="1163"/>
        <v>0</v>
      </c>
      <c r="BA1246" s="145">
        <f t="shared" si="1201"/>
        <v>0</v>
      </c>
      <c r="BB1246" s="131"/>
      <c r="BC1246" s="131"/>
    </row>
    <row r="1247" spans="1:55" s="132" customFormat="1" ht="15.75">
      <c r="A1247" s="170" t="s">
        <v>612</v>
      </c>
      <c r="B1247" s="158" t="s">
        <v>730</v>
      </c>
      <c r="C1247" s="171"/>
      <c r="D1247" s="221">
        <f>D1248+D1276</f>
        <v>85178</v>
      </c>
      <c r="E1247" s="221">
        <f>E1248+E1276</f>
        <v>85178</v>
      </c>
      <c r="F1247" s="158"/>
      <c r="G1247" s="158"/>
      <c r="H1247" s="171">
        <f t="shared" si="1160"/>
        <v>85177.94</v>
      </c>
      <c r="I1247" s="179">
        <f t="shared" si="1160"/>
        <v>85177.94</v>
      </c>
      <c r="J1247" s="221">
        <f t="shared" si="1161"/>
        <v>0</v>
      </c>
      <c r="K1247" s="221">
        <f t="shared" ref="K1247:AU1247" si="1216">K1248+K1276</f>
        <v>0</v>
      </c>
      <c r="L1247" s="221">
        <f t="shared" si="1216"/>
        <v>0</v>
      </c>
      <c r="M1247" s="221">
        <f t="shared" si="1216"/>
        <v>0</v>
      </c>
      <c r="N1247" s="221">
        <f t="shared" si="1216"/>
        <v>85177.94</v>
      </c>
      <c r="O1247" s="221">
        <f t="shared" si="1216"/>
        <v>85177.94</v>
      </c>
      <c r="P1247" s="221">
        <f t="shared" si="1216"/>
        <v>0</v>
      </c>
      <c r="Q1247" s="221">
        <f t="shared" si="1216"/>
        <v>0</v>
      </c>
      <c r="R1247" s="221">
        <f t="shared" si="1216"/>
        <v>0</v>
      </c>
      <c r="S1247" s="221">
        <f t="shared" si="1216"/>
        <v>0</v>
      </c>
      <c r="T1247" s="221">
        <f t="shared" si="1216"/>
        <v>0</v>
      </c>
      <c r="U1247" s="221">
        <f t="shared" si="1216"/>
        <v>0</v>
      </c>
      <c r="V1247" s="221">
        <f t="shared" si="1216"/>
        <v>0</v>
      </c>
      <c r="W1247" s="221">
        <f t="shared" si="1216"/>
        <v>19545</v>
      </c>
      <c r="X1247" s="221">
        <f t="shared" si="1216"/>
        <v>0</v>
      </c>
      <c r="Y1247" s="221">
        <f t="shared" si="1216"/>
        <v>19545</v>
      </c>
      <c r="Z1247" s="221">
        <f t="shared" si="1216"/>
        <v>0</v>
      </c>
      <c r="AA1247" s="221">
        <f t="shared" si="1216"/>
        <v>0</v>
      </c>
      <c r="AB1247" s="221">
        <f t="shared" si="1216"/>
        <v>0</v>
      </c>
      <c r="AC1247" s="221">
        <f t="shared" si="1216"/>
        <v>34133</v>
      </c>
      <c r="AD1247" s="221">
        <f t="shared" si="1216"/>
        <v>0</v>
      </c>
      <c r="AE1247" s="221">
        <f t="shared" si="1216"/>
        <v>34133</v>
      </c>
      <c r="AF1247" s="221">
        <f t="shared" si="1216"/>
        <v>0</v>
      </c>
      <c r="AG1247" s="221">
        <f t="shared" si="1216"/>
        <v>0</v>
      </c>
      <c r="AH1247" s="221">
        <f t="shared" si="1216"/>
        <v>0</v>
      </c>
      <c r="AI1247" s="221">
        <f t="shared" si="1216"/>
        <v>31499.940000000002</v>
      </c>
      <c r="AJ1247" s="221">
        <f t="shared" si="1216"/>
        <v>0</v>
      </c>
      <c r="AK1247" s="221">
        <f t="shared" si="1216"/>
        <v>31499.940000000002</v>
      </c>
      <c r="AL1247" s="221">
        <f t="shared" si="1216"/>
        <v>0</v>
      </c>
      <c r="AM1247" s="221">
        <f t="shared" si="1216"/>
        <v>0</v>
      </c>
      <c r="AN1247" s="221">
        <f t="shared" si="1216"/>
        <v>0</v>
      </c>
      <c r="AO1247" s="221">
        <f t="shared" si="1216"/>
        <v>0</v>
      </c>
      <c r="AP1247" s="221">
        <f t="shared" si="1216"/>
        <v>0</v>
      </c>
      <c r="AQ1247" s="221">
        <f t="shared" si="1216"/>
        <v>0</v>
      </c>
      <c r="AR1247" s="221">
        <f t="shared" si="1216"/>
        <v>0</v>
      </c>
      <c r="AS1247" s="221">
        <f t="shared" si="1216"/>
        <v>0</v>
      </c>
      <c r="AT1247" s="221">
        <f t="shared" si="1216"/>
        <v>0</v>
      </c>
      <c r="AU1247" s="221">
        <f t="shared" si="1216"/>
        <v>0</v>
      </c>
      <c r="AV1247" s="131">
        <f>AV1245-AV1246</f>
        <v>-547.66000000000349</v>
      </c>
      <c r="AW1247" s="222"/>
      <c r="AX1247" s="222"/>
      <c r="AY1247" s="222"/>
      <c r="AZ1247" s="145">
        <f t="shared" si="1163"/>
        <v>0</v>
      </c>
      <c r="BA1247" s="145">
        <f t="shared" si="1201"/>
        <v>0</v>
      </c>
      <c r="BB1247" s="131"/>
      <c r="BC1247" s="131"/>
    </row>
    <row r="1248" spans="1:55" s="132" customFormat="1" ht="31.5">
      <c r="A1248" s="557" t="s">
        <v>731</v>
      </c>
      <c r="B1248" s="158" t="s">
        <v>992</v>
      </c>
      <c r="C1248" s="171"/>
      <c r="D1248" s="221">
        <f>D1249+D1258+D1264+D1268+D1271</f>
        <v>59878</v>
      </c>
      <c r="E1248" s="221">
        <f>E1249+E1258+E1264+E1268+E1271</f>
        <v>59878</v>
      </c>
      <c r="F1248" s="158"/>
      <c r="G1248" s="158"/>
      <c r="H1248" s="171">
        <f t="shared" si="1160"/>
        <v>59877.94</v>
      </c>
      <c r="I1248" s="179">
        <f t="shared" si="1160"/>
        <v>59877.94</v>
      </c>
      <c r="J1248" s="221">
        <f t="shared" si="1161"/>
        <v>0</v>
      </c>
      <c r="K1248" s="221">
        <f t="shared" ref="K1248:AT1248" si="1217">K1249+K1258+K1264+K1268+K1271</f>
        <v>0</v>
      </c>
      <c r="L1248" s="221">
        <f t="shared" si="1217"/>
        <v>0</v>
      </c>
      <c r="M1248" s="221">
        <f t="shared" si="1217"/>
        <v>0</v>
      </c>
      <c r="N1248" s="221">
        <f t="shared" si="1217"/>
        <v>59877.94</v>
      </c>
      <c r="O1248" s="221">
        <f t="shared" si="1217"/>
        <v>59877.94</v>
      </c>
      <c r="P1248" s="221">
        <f t="shared" si="1217"/>
        <v>0</v>
      </c>
      <c r="Q1248" s="221">
        <f t="shared" si="1217"/>
        <v>0</v>
      </c>
      <c r="R1248" s="221">
        <f t="shared" si="1217"/>
        <v>0</v>
      </c>
      <c r="S1248" s="221">
        <f t="shared" si="1217"/>
        <v>0</v>
      </c>
      <c r="T1248" s="221">
        <f t="shared" si="1217"/>
        <v>0</v>
      </c>
      <c r="U1248" s="221">
        <f t="shared" si="1217"/>
        <v>0</v>
      </c>
      <c r="V1248" s="221">
        <f t="shared" si="1217"/>
        <v>0</v>
      </c>
      <c r="W1248" s="221">
        <f t="shared" si="1217"/>
        <v>17545</v>
      </c>
      <c r="X1248" s="221">
        <f t="shared" si="1217"/>
        <v>0</v>
      </c>
      <c r="Y1248" s="221">
        <f t="shared" si="1217"/>
        <v>17545</v>
      </c>
      <c r="Z1248" s="221">
        <f t="shared" si="1217"/>
        <v>0</v>
      </c>
      <c r="AA1248" s="221">
        <f t="shared" si="1217"/>
        <v>0</v>
      </c>
      <c r="AB1248" s="221">
        <f t="shared" si="1217"/>
        <v>0</v>
      </c>
      <c r="AC1248" s="221">
        <f t="shared" si="1217"/>
        <v>21833</v>
      </c>
      <c r="AD1248" s="221">
        <f t="shared" si="1217"/>
        <v>0</v>
      </c>
      <c r="AE1248" s="221">
        <f t="shared" si="1217"/>
        <v>21833</v>
      </c>
      <c r="AF1248" s="221">
        <f t="shared" si="1217"/>
        <v>0</v>
      </c>
      <c r="AG1248" s="221">
        <f t="shared" si="1217"/>
        <v>0</v>
      </c>
      <c r="AH1248" s="221">
        <f t="shared" si="1217"/>
        <v>0</v>
      </c>
      <c r="AI1248" s="221">
        <f t="shared" si="1217"/>
        <v>20499.940000000002</v>
      </c>
      <c r="AJ1248" s="221">
        <f t="shared" si="1217"/>
        <v>0</v>
      </c>
      <c r="AK1248" s="221">
        <f t="shared" si="1217"/>
        <v>20499.940000000002</v>
      </c>
      <c r="AL1248" s="221">
        <f t="shared" si="1217"/>
        <v>0</v>
      </c>
      <c r="AM1248" s="221">
        <f t="shared" si="1217"/>
        <v>0</v>
      </c>
      <c r="AN1248" s="221">
        <f t="shared" si="1217"/>
        <v>0</v>
      </c>
      <c r="AO1248" s="221">
        <f t="shared" si="1217"/>
        <v>0</v>
      </c>
      <c r="AP1248" s="221">
        <f t="shared" si="1217"/>
        <v>0</v>
      </c>
      <c r="AQ1248" s="221">
        <f t="shared" si="1217"/>
        <v>0</v>
      </c>
      <c r="AR1248" s="221">
        <f t="shared" si="1217"/>
        <v>0</v>
      </c>
      <c r="AS1248" s="221">
        <f t="shared" si="1217"/>
        <v>0</v>
      </c>
      <c r="AT1248" s="221">
        <f t="shared" si="1217"/>
        <v>0</v>
      </c>
      <c r="AU1248" s="221"/>
      <c r="AV1248" s="131">
        <f t="shared" ref="AV1248:AV1311" si="1218">I1248-L1248-O1248</f>
        <v>0</v>
      </c>
      <c r="AW1248" s="222"/>
      <c r="AX1248" s="222"/>
      <c r="AY1248" s="222"/>
      <c r="AZ1248" s="145">
        <f t="shared" si="1163"/>
        <v>0</v>
      </c>
      <c r="BA1248" s="145">
        <f t="shared" si="1201"/>
        <v>0</v>
      </c>
      <c r="BB1248" s="131"/>
      <c r="BC1248" s="131"/>
    </row>
    <row r="1249" spans="1:55" s="132" customFormat="1" ht="15.75">
      <c r="A1249" s="557" t="s">
        <v>674</v>
      </c>
      <c r="B1249" s="158" t="s">
        <v>663</v>
      </c>
      <c r="C1249" s="171"/>
      <c r="D1249" s="221">
        <f>SUM(D1250:D1257)</f>
        <v>26678</v>
      </c>
      <c r="E1249" s="221">
        <f>SUM(E1250:E1257)</f>
        <v>26678</v>
      </c>
      <c r="F1249" s="158"/>
      <c r="G1249" s="158"/>
      <c r="H1249" s="171">
        <f t="shared" si="1160"/>
        <v>26678</v>
      </c>
      <c r="I1249" s="179">
        <f t="shared" si="1160"/>
        <v>26678</v>
      </c>
      <c r="J1249" s="221">
        <f t="shared" si="1161"/>
        <v>0</v>
      </c>
      <c r="K1249" s="221">
        <f t="shared" ref="K1249:AT1249" si="1219">SUM(K1250:K1257)</f>
        <v>0</v>
      </c>
      <c r="L1249" s="221">
        <f t="shared" si="1219"/>
        <v>0</v>
      </c>
      <c r="M1249" s="221">
        <f t="shared" si="1219"/>
        <v>0</v>
      </c>
      <c r="N1249" s="221">
        <f t="shared" si="1219"/>
        <v>26678</v>
      </c>
      <c r="O1249" s="221">
        <f>SUM(O1250:O1257)</f>
        <v>26678</v>
      </c>
      <c r="P1249" s="221">
        <f t="shared" si="1219"/>
        <v>0</v>
      </c>
      <c r="Q1249" s="221">
        <f t="shared" si="1219"/>
        <v>0</v>
      </c>
      <c r="R1249" s="221">
        <f t="shared" si="1219"/>
        <v>0</v>
      </c>
      <c r="S1249" s="221">
        <f t="shared" si="1219"/>
        <v>0</v>
      </c>
      <c r="T1249" s="221">
        <f t="shared" si="1219"/>
        <v>0</v>
      </c>
      <c r="U1249" s="221">
        <f t="shared" si="1219"/>
        <v>0</v>
      </c>
      <c r="V1249" s="221">
        <f t="shared" si="1219"/>
        <v>0</v>
      </c>
      <c r="W1249" s="221">
        <f t="shared" si="1219"/>
        <v>13445</v>
      </c>
      <c r="X1249" s="221">
        <f t="shared" si="1219"/>
        <v>0</v>
      </c>
      <c r="Y1249" s="221">
        <f>SUM(Y1250:Y1257)</f>
        <v>13445</v>
      </c>
      <c r="Z1249" s="221">
        <f t="shared" si="1219"/>
        <v>0</v>
      </c>
      <c r="AA1249" s="221">
        <f t="shared" si="1219"/>
        <v>0</v>
      </c>
      <c r="AB1249" s="221">
        <f t="shared" si="1219"/>
        <v>0</v>
      </c>
      <c r="AC1249" s="221">
        <f t="shared" si="1219"/>
        <v>7933</v>
      </c>
      <c r="AD1249" s="221">
        <f t="shared" si="1219"/>
        <v>0</v>
      </c>
      <c r="AE1249" s="221">
        <f t="shared" si="1219"/>
        <v>7933</v>
      </c>
      <c r="AF1249" s="221">
        <f t="shared" si="1219"/>
        <v>0</v>
      </c>
      <c r="AG1249" s="221">
        <f t="shared" si="1219"/>
        <v>0</v>
      </c>
      <c r="AH1249" s="221">
        <f t="shared" si="1219"/>
        <v>0</v>
      </c>
      <c r="AI1249" s="221">
        <f t="shared" si="1219"/>
        <v>5300</v>
      </c>
      <c r="AJ1249" s="221">
        <f t="shared" si="1219"/>
        <v>0</v>
      </c>
      <c r="AK1249" s="221">
        <f>SUM(AK1250:AK1257)</f>
        <v>5300</v>
      </c>
      <c r="AL1249" s="221">
        <f t="shared" si="1219"/>
        <v>0</v>
      </c>
      <c r="AM1249" s="221">
        <f t="shared" si="1219"/>
        <v>0</v>
      </c>
      <c r="AN1249" s="221">
        <f t="shared" si="1219"/>
        <v>0</v>
      </c>
      <c r="AO1249" s="221">
        <f t="shared" si="1219"/>
        <v>0</v>
      </c>
      <c r="AP1249" s="221">
        <f t="shared" si="1219"/>
        <v>0</v>
      </c>
      <c r="AQ1249" s="221">
        <f t="shared" si="1219"/>
        <v>0</v>
      </c>
      <c r="AR1249" s="221">
        <f t="shared" si="1219"/>
        <v>0</v>
      </c>
      <c r="AS1249" s="221">
        <f t="shared" si="1219"/>
        <v>0</v>
      </c>
      <c r="AT1249" s="221">
        <f t="shared" si="1219"/>
        <v>0</v>
      </c>
      <c r="AU1249" s="221"/>
      <c r="AV1249" s="131">
        <f t="shared" si="1218"/>
        <v>0</v>
      </c>
      <c r="AW1249" s="222"/>
      <c r="AX1249" s="222"/>
      <c r="AY1249" s="222"/>
      <c r="AZ1249" s="145">
        <f t="shared" si="1163"/>
        <v>0</v>
      </c>
      <c r="BA1249" s="145">
        <f t="shared" si="1201"/>
        <v>0</v>
      </c>
      <c r="BB1249" s="131"/>
      <c r="BC1249" s="131"/>
    </row>
    <row r="1250" spans="1:55" s="132" customFormat="1" ht="31.5">
      <c r="A1250" s="240" t="s">
        <v>20</v>
      </c>
      <c r="B1250" s="559" t="s">
        <v>1241</v>
      </c>
      <c r="C1250" s="247"/>
      <c r="D1250" s="154">
        <v>9373</v>
      </c>
      <c r="E1250" s="154">
        <v>9373</v>
      </c>
      <c r="F1250" s="246"/>
      <c r="G1250" s="246"/>
      <c r="H1250" s="155">
        <f>K1250+N1250</f>
        <v>9373</v>
      </c>
      <c r="I1250" s="180">
        <f>L1250+O1250</f>
        <v>9373</v>
      </c>
      <c r="J1250" s="221">
        <f>M1250+P1250</f>
        <v>0</v>
      </c>
      <c r="K1250" s="246"/>
      <c r="L1250" s="246"/>
      <c r="M1250" s="246"/>
      <c r="N1250" s="157">
        <f>O1250+P1250</f>
        <v>9373</v>
      </c>
      <c r="O1250" s="236">
        <v>9373</v>
      </c>
      <c r="P1250" s="236">
        <v>0</v>
      </c>
      <c r="Q1250" s="236"/>
      <c r="R1250" s="236"/>
      <c r="S1250" s="236"/>
      <c r="T1250" s="236"/>
      <c r="U1250" s="236"/>
      <c r="V1250" s="236"/>
      <c r="W1250" s="236">
        <v>5000</v>
      </c>
      <c r="X1250" s="236"/>
      <c r="Y1250" s="236">
        <f>W1250</f>
        <v>5000</v>
      </c>
      <c r="Z1250" s="236"/>
      <c r="AA1250" s="236"/>
      <c r="AB1250" s="236"/>
      <c r="AC1250" s="236">
        <f>I1250-Q1250-W1250</f>
        <v>4373</v>
      </c>
      <c r="AD1250" s="236"/>
      <c r="AE1250" s="236">
        <f>AC1250</f>
        <v>4373</v>
      </c>
      <c r="AF1250" s="236"/>
      <c r="AG1250" s="236"/>
      <c r="AH1250" s="236"/>
      <c r="AI1250" s="358">
        <f t="shared" ref="AI1250:AI1254" si="1220">O1250-Q1250-W1250-AC1250</f>
        <v>0</v>
      </c>
      <c r="AJ1250" s="358"/>
      <c r="AK1250" s="358">
        <f>AI1250</f>
        <v>0</v>
      </c>
      <c r="AL1250" s="236"/>
      <c r="AM1250" s="236"/>
      <c r="AN1250" s="236"/>
      <c r="AO1250" s="236"/>
      <c r="AP1250" s="236"/>
      <c r="AQ1250" s="236"/>
      <c r="AR1250" s="236"/>
      <c r="AS1250" s="236"/>
      <c r="AT1250" s="236"/>
      <c r="AU1250" s="294" t="s">
        <v>1242</v>
      </c>
      <c r="AV1250" s="131">
        <f t="shared" si="1218"/>
        <v>0</v>
      </c>
      <c r="AW1250" s="314"/>
      <c r="AX1250" s="314"/>
      <c r="AY1250" s="314"/>
      <c r="AZ1250" s="145">
        <f t="shared" si="1163"/>
        <v>0</v>
      </c>
      <c r="BA1250" s="145">
        <f t="shared" si="1201"/>
        <v>0</v>
      </c>
      <c r="BB1250" s="131"/>
      <c r="BC1250" s="131"/>
    </row>
    <row r="1251" spans="1:55" s="132" customFormat="1" ht="15.75">
      <c r="A1251" s="240" t="s">
        <v>48</v>
      </c>
      <c r="B1251" s="559" t="s">
        <v>1243</v>
      </c>
      <c r="C1251" s="247"/>
      <c r="D1251" s="154">
        <v>2335</v>
      </c>
      <c r="E1251" s="154">
        <v>2335</v>
      </c>
      <c r="F1251" s="246"/>
      <c r="G1251" s="246"/>
      <c r="H1251" s="155">
        <f t="shared" ref="H1251:J1257" si="1221">K1251+N1251</f>
        <v>2335</v>
      </c>
      <c r="I1251" s="180">
        <f t="shared" si="1221"/>
        <v>2335</v>
      </c>
      <c r="J1251" s="221">
        <f t="shared" si="1221"/>
        <v>0</v>
      </c>
      <c r="K1251" s="246"/>
      <c r="L1251" s="246"/>
      <c r="M1251" s="246"/>
      <c r="N1251" s="157">
        <f t="shared" ref="N1251:N1257" si="1222">O1251+P1251</f>
        <v>2335</v>
      </c>
      <c r="O1251" s="236">
        <v>2335</v>
      </c>
      <c r="P1251" s="221"/>
      <c r="Q1251" s="236"/>
      <c r="R1251" s="236"/>
      <c r="S1251" s="236"/>
      <c r="T1251" s="221"/>
      <c r="U1251" s="221"/>
      <c r="V1251" s="221"/>
      <c r="W1251" s="236">
        <v>2335</v>
      </c>
      <c r="X1251" s="236"/>
      <c r="Y1251" s="236">
        <f t="shared" ref="Y1251:Y1257" si="1223">W1251</f>
        <v>2335</v>
      </c>
      <c r="Z1251" s="221"/>
      <c r="AA1251" s="221"/>
      <c r="AB1251" s="221"/>
      <c r="AC1251" s="236">
        <f t="shared" ref="AC1251:AC1252" si="1224">I1251-Q1251-W1251</f>
        <v>0</v>
      </c>
      <c r="AD1251" s="236"/>
      <c r="AE1251" s="236">
        <f t="shared" ref="AE1251:AE1257" si="1225">AC1251</f>
        <v>0</v>
      </c>
      <c r="AF1251" s="221"/>
      <c r="AG1251" s="221"/>
      <c r="AH1251" s="221"/>
      <c r="AI1251" s="358">
        <f t="shared" si="1220"/>
        <v>0</v>
      </c>
      <c r="AJ1251" s="358"/>
      <c r="AK1251" s="358">
        <f t="shared" ref="AK1251:AK1257" si="1226">AI1251</f>
        <v>0</v>
      </c>
      <c r="AL1251" s="221"/>
      <c r="AM1251" s="221"/>
      <c r="AN1251" s="221"/>
      <c r="AO1251" s="221"/>
      <c r="AP1251" s="221"/>
      <c r="AQ1251" s="221"/>
      <c r="AR1251" s="221"/>
      <c r="AS1251" s="221"/>
      <c r="AT1251" s="221"/>
      <c r="AU1251" s="222"/>
      <c r="AV1251" s="131">
        <f t="shared" si="1218"/>
        <v>0</v>
      </c>
      <c r="AW1251" s="297"/>
      <c r="AX1251" s="297"/>
      <c r="AY1251" s="297"/>
      <c r="AZ1251" s="145">
        <f t="shared" si="1163"/>
        <v>0</v>
      </c>
      <c r="BA1251" s="145">
        <f t="shared" si="1201"/>
        <v>0</v>
      </c>
      <c r="BB1251" s="131"/>
      <c r="BC1251" s="131"/>
    </row>
    <row r="1252" spans="1:55" s="132" customFormat="1" ht="31.5">
      <c r="A1252" s="240" t="s">
        <v>49</v>
      </c>
      <c r="B1252" s="559" t="s">
        <v>1244</v>
      </c>
      <c r="C1252" s="247"/>
      <c r="D1252" s="154">
        <v>1830</v>
      </c>
      <c r="E1252" s="154">
        <v>1830</v>
      </c>
      <c r="F1252" s="246"/>
      <c r="G1252" s="246"/>
      <c r="H1252" s="155">
        <f t="shared" si="1221"/>
        <v>1830</v>
      </c>
      <c r="I1252" s="180">
        <f t="shared" si="1221"/>
        <v>1830</v>
      </c>
      <c r="J1252" s="221">
        <f t="shared" si="1221"/>
        <v>0</v>
      </c>
      <c r="K1252" s="246"/>
      <c r="L1252" s="246"/>
      <c r="M1252" s="246"/>
      <c r="N1252" s="157">
        <f t="shared" si="1222"/>
        <v>1830</v>
      </c>
      <c r="O1252" s="236">
        <v>1830</v>
      </c>
      <c r="P1252" s="221"/>
      <c r="Q1252" s="236"/>
      <c r="R1252" s="236"/>
      <c r="S1252" s="236"/>
      <c r="T1252" s="221"/>
      <c r="U1252" s="221"/>
      <c r="V1252" s="221"/>
      <c r="W1252" s="236">
        <v>1830</v>
      </c>
      <c r="X1252" s="236"/>
      <c r="Y1252" s="236">
        <f t="shared" si="1223"/>
        <v>1830</v>
      </c>
      <c r="Z1252" s="221"/>
      <c r="AA1252" s="221"/>
      <c r="AB1252" s="221"/>
      <c r="AC1252" s="236">
        <f t="shared" si="1224"/>
        <v>0</v>
      </c>
      <c r="AD1252" s="236"/>
      <c r="AE1252" s="236">
        <f t="shared" si="1225"/>
        <v>0</v>
      </c>
      <c r="AF1252" s="221"/>
      <c r="AG1252" s="221"/>
      <c r="AH1252" s="221"/>
      <c r="AI1252" s="358">
        <f t="shared" si="1220"/>
        <v>0</v>
      </c>
      <c r="AJ1252" s="358"/>
      <c r="AK1252" s="358">
        <f t="shared" si="1226"/>
        <v>0</v>
      </c>
      <c r="AL1252" s="221"/>
      <c r="AM1252" s="221"/>
      <c r="AN1252" s="221"/>
      <c r="AO1252" s="221"/>
      <c r="AP1252" s="221"/>
      <c r="AQ1252" s="221"/>
      <c r="AR1252" s="221"/>
      <c r="AS1252" s="221"/>
      <c r="AT1252" s="221"/>
      <c r="AU1252" s="222"/>
      <c r="AV1252" s="131">
        <f t="shared" si="1218"/>
        <v>0</v>
      </c>
      <c r="AW1252" s="297"/>
      <c r="AX1252" s="297"/>
      <c r="AY1252" s="297"/>
      <c r="AZ1252" s="145">
        <f t="shared" si="1163"/>
        <v>0</v>
      </c>
      <c r="BA1252" s="145">
        <f t="shared" si="1201"/>
        <v>0</v>
      </c>
      <c r="BB1252" s="131"/>
      <c r="BC1252" s="131"/>
    </row>
    <row r="1253" spans="1:55" s="132" customFormat="1" ht="15.75">
      <c r="A1253" s="240" t="s">
        <v>50</v>
      </c>
      <c r="B1253" s="559" t="s">
        <v>1245</v>
      </c>
      <c r="C1253" s="247"/>
      <c r="D1253" s="154">
        <v>4060</v>
      </c>
      <c r="E1253" s="154">
        <v>4060</v>
      </c>
      <c r="F1253" s="246"/>
      <c r="G1253" s="246"/>
      <c r="H1253" s="155">
        <f t="shared" si="1221"/>
        <v>4060</v>
      </c>
      <c r="I1253" s="180">
        <f t="shared" si="1221"/>
        <v>4060</v>
      </c>
      <c r="J1253" s="221">
        <f t="shared" si="1221"/>
        <v>0</v>
      </c>
      <c r="K1253" s="246"/>
      <c r="L1253" s="246"/>
      <c r="M1253" s="246"/>
      <c r="N1253" s="157">
        <f t="shared" si="1222"/>
        <v>4060</v>
      </c>
      <c r="O1253" s="236">
        <v>4060</v>
      </c>
      <c r="P1253" s="221"/>
      <c r="Q1253" s="236"/>
      <c r="R1253" s="236"/>
      <c r="S1253" s="236"/>
      <c r="T1253" s="221"/>
      <c r="U1253" s="221"/>
      <c r="V1253" s="221"/>
      <c r="W1253" s="236">
        <v>2000</v>
      </c>
      <c r="X1253" s="236"/>
      <c r="Y1253" s="236">
        <f t="shared" si="1223"/>
        <v>2000</v>
      </c>
      <c r="Z1253" s="221"/>
      <c r="AA1253" s="221"/>
      <c r="AB1253" s="221"/>
      <c r="AC1253" s="236">
        <f>I1253-Q1253-W1253</f>
        <v>2060</v>
      </c>
      <c r="AD1253" s="236"/>
      <c r="AE1253" s="236">
        <f t="shared" si="1225"/>
        <v>2060</v>
      </c>
      <c r="AF1253" s="221"/>
      <c r="AG1253" s="221"/>
      <c r="AH1253" s="221"/>
      <c r="AI1253" s="358">
        <f t="shared" si="1220"/>
        <v>0</v>
      </c>
      <c r="AJ1253" s="358"/>
      <c r="AK1253" s="358">
        <f t="shared" si="1226"/>
        <v>0</v>
      </c>
      <c r="AL1253" s="221"/>
      <c r="AM1253" s="221"/>
      <c r="AN1253" s="221"/>
      <c r="AO1253" s="221"/>
      <c r="AP1253" s="221"/>
      <c r="AQ1253" s="221"/>
      <c r="AR1253" s="221"/>
      <c r="AS1253" s="221"/>
      <c r="AT1253" s="221"/>
      <c r="AU1253" s="222"/>
      <c r="AV1253" s="131">
        <f t="shared" si="1218"/>
        <v>0</v>
      </c>
      <c r="AW1253" s="297"/>
      <c r="AX1253" s="297"/>
      <c r="AY1253" s="297"/>
      <c r="AZ1253" s="145">
        <f t="shared" si="1163"/>
        <v>0</v>
      </c>
      <c r="BA1253" s="145">
        <f t="shared" si="1201"/>
        <v>0</v>
      </c>
      <c r="BB1253" s="131"/>
      <c r="BC1253" s="131"/>
    </row>
    <row r="1254" spans="1:55" s="132" customFormat="1" ht="31.5">
      <c r="A1254" s="240" t="s">
        <v>50</v>
      </c>
      <c r="B1254" s="559" t="s">
        <v>1246</v>
      </c>
      <c r="C1254" s="247"/>
      <c r="D1254" s="154">
        <v>2280</v>
      </c>
      <c r="E1254" s="154">
        <v>2280</v>
      </c>
      <c r="F1254" s="246"/>
      <c r="G1254" s="246"/>
      <c r="H1254" s="155">
        <f t="shared" si="1221"/>
        <v>2280</v>
      </c>
      <c r="I1254" s="180">
        <f t="shared" si="1221"/>
        <v>2280</v>
      </c>
      <c r="J1254" s="221">
        <f t="shared" si="1221"/>
        <v>0</v>
      </c>
      <c r="K1254" s="246"/>
      <c r="L1254" s="246"/>
      <c r="M1254" s="246"/>
      <c r="N1254" s="157">
        <f t="shared" si="1222"/>
        <v>2280</v>
      </c>
      <c r="O1254" s="236">
        <v>2280</v>
      </c>
      <c r="P1254" s="221"/>
      <c r="Q1254" s="236"/>
      <c r="R1254" s="236"/>
      <c r="S1254" s="236"/>
      <c r="T1254" s="221"/>
      <c r="U1254" s="221"/>
      <c r="V1254" s="221"/>
      <c r="W1254" s="236">
        <v>2280</v>
      </c>
      <c r="X1254" s="236"/>
      <c r="Y1254" s="236">
        <f t="shared" si="1223"/>
        <v>2280</v>
      </c>
      <c r="Z1254" s="221"/>
      <c r="AA1254" s="221"/>
      <c r="AB1254" s="221"/>
      <c r="AC1254" s="236">
        <f>I1254-Q1254-W1254</f>
        <v>0</v>
      </c>
      <c r="AD1254" s="236"/>
      <c r="AE1254" s="236">
        <f t="shared" si="1225"/>
        <v>0</v>
      </c>
      <c r="AF1254" s="221"/>
      <c r="AG1254" s="221"/>
      <c r="AH1254" s="221"/>
      <c r="AI1254" s="358">
        <f t="shared" si="1220"/>
        <v>0</v>
      </c>
      <c r="AJ1254" s="358"/>
      <c r="AK1254" s="358">
        <f t="shared" si="1226"/>
        <v>0</v>
      </c>
      <c r="AL1254" s="221"/>
      <c r="AM1254" s="221"/>
      <c r="AN1254" s="221"/>
      <c r="AO1254" s="221"/>
      <c r="AP1254" s="221"/>
      <c r="AQ1254" s="221"/>
      <c r="AR1254" s="221"/>
      <c r="AS1254" s="221"/>
      <c r="AT1254" s="221"/>
      <c r="AU1254" s="222"/>
      <c r="AV1254" s="131"/>
      <c r="AW1254" s="297"/>
      <c r="AX1254" s="297"/>
      <c r="AY1254" s="297"/>
      <c r="AZ1254" s="145"/>
      <c r="BA1254" s="145"/>
      <c r="BB1254" s="131"/>
      <c r="BC1254" s="131"/>
    </row>
    <row r="1255" spans="1:55" s="132" customFormat="1" ht="31.5">
      <c r="A1255" s="240" t="s">
        <v>51</v>
      </c>
      <c r="B1255" s="559" t="s">
        <v>1247</v>
      </c>
      <c r="C1255" s="247"/>
      <c r="D1255" s="154">
        <v>2300</v>
      </c>
      <c r="E1255" s="154">
        <v>2300</v>
      </c>
      <c r="F1255" s="246"/>
      <c r="G1255" s="246"/>
      <c r="H1255" s="155">
        <f t="shared" si="1221"/>
        <v>2300</v>
      </c>
      <c r="I1255" s="180">
        <f t="shared" si="1221"/>
        <v>2300</v>
      </c>
      <c r="J1255" s="221">
        <f t="shared" si="1221"/>
        <v>0</v>
      </c>
      <c r="K1255" s="246"/>
      <c r="L1255" s="246"/>
      <c r="M1255" s="246"/>
      <c r="N1255" s="157">
        <f t="shared" si="1222"/>
        <v>2300</v>
      </c>
      <c r="O1255" s="236">
        <v>2300</v>
      </c>
      <c r="P1255" s="221"/>
      <c r="Q1255" s="236"/>
      <c r="R1255" s="236"/>
      <c r="S1255" s="236"/>
      <c r="T1255" s="221"/>
      <c r="U1255" s="221"/>
      <c r="V1255" s="221"/>
      <c r="W1255" s="236"/>
      <c r="X1255" s="236"/>
      <c r="Y1255" s="236"/>
      <c r="Z1255" s="221"/>
      <c r="AA1255" s="221"/>
      <c r="AB1255" s="221"/>
      <c r="AC1255" s="236"/>
      <c r="AD1255" s="236"/>
      <c r="AE1255" s="236">
        <f t="shared" si="1225"/>
        <v>0</v>
      </c>
      <c r="AF1255" s="221"/>
      <c r="AG1255" s="221"/>
      <c r="AH1255" s="221"/>
      <c r="AI1255" s="358">
        <f>I1255-Q1255-W1255-AC1255</f>
        <v>2300</v>
      </c>
      <c r="AJ1255" s="358"/>
      <c r="AK1255" s="358">
        <f t="shared" si="1226"/>
        <v>2300</v>
      </c>
      <c r="AL1255" s="221"/>
      <c r="AM1255" s="221"/>
      <c r="AN1255" s="221"/>
      <c r="AO1255" s="221"/>
      <c r="AP1255" s="221"/>
      <c r="AQ1255" s="221"/>
      <c r="AR1255" s="221"/>
      <c r="AS1255" s="221"/>
      <c r="AT1255" s="221"/>
      <c r="AU1255" s="222"/>
      <c r="AV1255" s="131"/>
      <c r="AW1255" s="297"/>
      <c r="AX1255" s="297"/>
      <c r="AY1255" s="297"/>
      <c r="AZ1255" s="145"/>
      <c r="BA1255" s="145"/>
      <c r="BB1255" s="131"/>
      <c r="BC1255" s="131"/>
    </row>
    <row r="1256" spans="1:55" s="132" customFormat="1" ht="31.5">
      <c r="A1256" s="240" t="s">
        <v>52</v>
      </c>
      <c r="B1256" s="559" t="s">
        <v>1248</v>
      </c>
      <c r="C1256" s="247"/>
      <c r="D1256" s="247">
        <v>3000</v>
      </c>
      <c r="E1256" s="247">
        <v>3000</v>
      </c>
      <c r="F1256" s="246"/>
      <c r="G1256" s="246"/>
      <c r="H1256" s="155">
        <f t="shared" si="1221"/>
        <v>3000</v>
      </c>
      <c r="I1256" s="180">
        <f t="shared" si="1221"/>
        <v>3000</v>
      </c>
      <c r="J1256" s="221">
        <f t="shared" si="1221"/>
        <v>0</v>
      </c>
      <c r="K1256" s="246"/>
      <c r="L1256" s="246"/>
      <c r="M1256" s="246"/>
      <c r="N1256" s="157">
        <f t="shared" si="1222"/>
        <v>3000</v>
      </c>
      <c r="O1256" s="236">
        <v>3000</v>
      </c>
      <c r="P1256" s="221"/>
      <c r="Q1256" s="236"/>
      <c r="R1256" s="236"/>
      <c r="S1256" s="236"/>
      <c r="T1256" s="221"/>
      <c r="U1256" s="221"/>
      <c r="V1256" s="221"/>
      <c r="W1256" s="236"/>
      <c r="X1256" s="236"/>
      <c r="Y1256" s="236">
        <f t="shared" si="1223"/>
        <v>0</v>
      </c>
      <c r="Z1256" s="221"/>
      <c r="AA1256" s="221"/>
      <c r="AB1256" s="221"/>
      <c r="AC1256" s="236">
        <v>1500</v>
      </c>
      <c r="AD1256" s="236"/>
      <c r="AE1256" s="236">
        <f t="shared" si="1225"/>
        <v>1500</v>
      </c>
      <c r="AF1256" s="221"/>
      <c r="AG1256" s="221"/>
      <c r="AH1256" s="221"/>
      <c r="AI1256" s="358">
        <f t="shared" ref="AI1256:AI1257" si="1227">I1256-Q1256-W1256-AC1256</f>
        <v>1500</v>
      </c>
      <c r="AJ1256" s="358"/>
      <c r="AK1256" s="358">
        <f>AI1256</f>
        <v>1500</v>
      </c>
      <c r="AL1256" s="221"/>
      <c r="AM1256" s="221"/>
      <c r="AN1256" s="221"/>
      <c r="AO1256" s="221"/>
      <c r="AP1256" s="221"/>
      <c r="AQ1256" s="221"/>
      <c r="AR1256" s="221"/>
      <c r="AS1256" s="221"/>
      <c r="AT1256" s="221"/>
      <c r="AU1256" s="222"/>
      <c r="AV1256" s="131">
        <f t="shared" si="1218"/>
        <v>0</v>
      </c>
      <c r="AW1256" s="297"/>
      <c r="AX1256" s="297"/>
      <c r="AY1256" s="297"/>
      <c r="AZ1256" s="145">
        <f t="shared" si="1163"/>
        <v>0</v>
      </c>
      <c r="BA1256" s="145">
        <f t="shared" si="1201"/>
        <v>0</v>
      </c>
      <c r="BB1256" s="131"/>
      <c r="BC1256" s="131"/>
    </row>
    <row r="1257" spans="1:55" s="132" customFormat="1" ht="15.75">
      <c r="A1257" s="240" t="s">
        <v>53</v>
      </c>
      <c r="B1257" s="559" t="s">
        <v>1249</v>
      </c>
      <c r="C1257" s="247"/>
      <c r="D1257" s="247">
        <v>1500</v>
      </c>
      <c r="E1257" s="247">
        <v>1500</v>
      </c>
      <c r="F1257" s="246"/>
      <c r="G1257" s="246"/>
      <c r="H1257" s="155">
        <f t="shared" si="1221"/>
        <v>1500</v>
      </c>
      <c r="I1257" s="180">
        <f t="shared" si="1221"/>
        <v>1500</v>
      </c>
      <c r="J1257" s="221">
        <f t="shared" si="1221"/>
        <v>0</v>
      </c>
      <c r="K1257" s="246"/>
      <c r="L1257" s="246"/>
      <c r="M1257" s="246"/>
      <c r="N1257" s="157">
        <f t="shared" si="1222"/>
        <v>1500</v>
      </c>
      <c r="O1257" s="236">
        <v>1500</v>
      </c>
      <c r="P1257" s="221"/>
      <c r="Q1257" s="236"/>
      <c r="R1257" s="236"/>
      <c r="S1257" s="236"/>
      <c r="T1257" s="221"/>
      <c r="U1257" s="221"/>
      <c r="V1257" s="221"/>
      <c r="W1257" s="236"/>
      <c r="X1257" s="236"/>
      <c r="Y1257" s="236">
        <f t="shared" si="1223"/>
        <v>0</v>
      </c>
      <c r="Z1257" s="221"/>
      <c r="AA1257" s="221"/>
      <c r="AB1257" s="221"/>
      <c r="AC1257" s="236"/>
      <c r="AD1257" s="236"/>
      <c r="AE1257" s="236">
        <f t="shared" si="1225"/>
        <v>0</v>
      </c>
      <c r="AF1257" s="221"/>
      <c r="AG1257" s="221"/>
      <c r="AH1257" s="221"/>
      <c r="AI1257" s="358">
        <f t="shared" si="1227"/>
        <v>1500</v>
      </c>
      <c r="AJ1257" s="358"/>
      <c r="AK1257" s="358">
        <f t="shared" si="1226"/>
        <v>1500</v>
      </c>
      <c r="AL1257" s="221"/>
      <c r="AM1257" s="221"/>
      <c r="AN1257" s="221"/>
      <c r="AO1257" s="221"/>
      <c r="AP1257" s="221"/>
      <c r="AQ1257" s="221"/>
      <c r="AR1257" s="221"/>
      <c r="AS1257" s="221"/>
      <c r="AT1257" s="221"/>
      <c r="AU1257" s="222"/>
      <c r="AV1257" s="131">
        <f t="shared" si="1218"/>
        <v>0</v>
      </c>
      <c r="AW1257" s="297"/>
      <c r="AX1257" s="297"/>
      <c r="AY1257" s="297"/>
      <c r="AZ1257" s="145">
        <f t="shared" si="1163"/>
        <v>0</v>
      </c>
      <c r="BA1257" s="145">
        <f t="shared" si="1201"/>
        <v>0</v>
      </c>
      <c r="BB1257" s="131"/>
      <c r="BC1257" s="131"/>
    </row>
    <row r="1258" spans="1:55" s="132" customFormat="1" ht="15.75">
      <c r="A1258" s="170" t="s">
        <v>674</v>
      </c>
      <c r="B1258" s="262" t="s">
        <v>664</v>
      </c>
      <c r="C1258" s="247"/>
      <c r="D1258" s="221">
        <f>SUM(D1259:D1263)</f>
        <v>8700</v>
      </c>
      <c r="E1258" s="221">
        <f>SUM(E1259:E1263)</f>
        <v>8700</v>
      </c>
      <c r="F1258" s="246"/>
      <c r="G1258" s="246"/>
      <c r="H1258" s="171">
        <f t="shared" si="1160"/>
        <v>8700</v>
      </c>
      <c r="I1258" s="179">
        <f t="shared" si="1160"/>
        <v>8700</v>
      </c>
      <c r="J1258" s="221">
        <f t="shared" si="1161"/>
        <v>0</v>
      </c>
      <c r="K1258" s="221">
        <f t="shared" ref="K1258:M1258" si="1228">SUM(K1259:K1263)</f>
        <v>0</v>
      </c>
      <c r="L1258" s="221">
        <f t="shared" si="1228"/>
        <v>0</v>
      </c>
      <c r="M1258" s="221">
        <f t="shared" si="1228"/>
        <v>0</v>
      </c>
      <c r="N1258" s="221">
        <f>SUM(N1259:N1263)</f>
        <v>8700</v>
      </c>
      <c r="O1258" s="221">
        <f>SUM(O1259:O1263)</f>
        <v>8700</v>
      </c>
      <c r="P1258" s="221">
        <f t="shared" ref="P1258:AN1258" si="1229">SUM(P1259:P1263)</f>
        <v>0</v>
      </c>
      <c r="Q1258" s="221">
        <f t="shared" si="1229"/>
        <v>0</v>
      </c>
      <c r="R1258" s="221">
        <f t="shared" si="1229"/>
        <v>0</v>
      </c>
      <c r="S1258" s="221">
        <f t="shared" si="1229"/>
        <v>0</v>
      </c>
      <c r="T1258" s="221">
        <f t="shared" si="1229"/>
        <v>0</v>
      </c>
      <c r="U1258" s="221">
        <f t="shared" si="1229"/>
        <v>0</v>
      </c>
      <c r="V1258" s="221">
        <f t="shared" si="1229"/>
        <v>0</v>
      </c>
      <c r="W1258" s="221">
        <f t="shared" si="1229"/>
        <v>0</v>
      </c>
      <c r="X1258" s="221">
        <f t="shared" si="1229"/>
        <v>0</v>
      </c>
      <c r="Y1258" s="221">
        <f t="shared" si="1229"/>
        <v>0</v>
      </c>
      <c r="Z1258" s="221">
        <f t="shared" si="1229"/>
        <v>0</v>
      </c>
      <c r="AA1258" s="221">
        <f t="shared" si="1229"/>
        <v>0</v>
      </c>
      <c r="AB1258" s="221">
        <f t="shared" si="1229"/>
        <v>0</v>
      </c>
      <c r="AC1258" s="221">
        <f t="shared" si="1229"/>
        <v>4000</v>
      </c>
      <c r="AD1258" s="221">
        <f t="shared" si="1229"/>
        <v>0</v>
      </c>
      <c r="AE1258" s="221">
        <f t="shared" si="1229"/>
        <v>4000</v>
      </c>
      <c r="AF1258" s="221">
        <f t="shared" si="1229"/>
        <v>0</v>
      </c>
      <c r="AG1258" s="221">
        <f t="shared" si="1229"/>
        <v>0</v>
      </c>
      <c r="AH1258" s="221">
        <f t="shared" si="1229"/>
        <v>0</v>
      </c>
      <c r="AI1258" s="221">
        <f t="shared" si="1229"/>
        <v>4700</v>
      </c>
      <c r="AJ1258" s="221">
        <f t="shared" si="1229"/>
        <v>0</v>
      </c>
      <c r="AK1258" s="221">
        <f t="shared" si="1229"/>
        <v>4700</v>
      </c>
      <c r="AL1258" s="221">
        <f t="shared" si="1229"/>
        <v>0</v>
      </c>
      <c r="AM1258" s="221">
        <f t="shared" si="1229"/>
        <v>0</v>
      </c>
      <c r="AN1258" s="221">
        <f t="shared" si="1229"/>
        <v>0</v>
      </c>
      <c r="AO1258" s="221"/>
      <c r="AP1258" s="221"/>
      <c r="AQ1258" s="221"/>
      <c r="AR1258" s="221"/>
      <c r="AS1258" s="221"/>
      <c r="AT1258" s="221"/>
      <c r="AU1258" s="222"/>
      <c r="AV1258" s="131">
        <f t="shared" si="1218"/>
        <v>0</v>
      </c>
      <c r="AW1258" s="297"/>
      <c r="AX1258" s="297"/>
      <c r="AY1258" s="297"/>
      <c r="AZ1258" s="145">
        <f t="shared" si="1163"/>
        <v>0</v>
      </c>
      <c r="BA1258" s="145">
        <f t="shared" si="1201"/>
        <v>0</v>
      </c>
      <c r="BB1258" s="131"/>
      <c r="BC1258" s="131"/>
    </row>
    <row r="1259" spans="1:55" s="132" customFormat="1" ht="31.5">
      <c r="A1259" s="240" t="s">
        <v>20</v>
      </c>
      <c r="B1259" s="410" t="s">
        <v>1250</v>
      </c>
      <c r="C1259" s="247"/>
      <c r="D1259" s="247">
        <v>2500</v>
      </c>
      <c r="E1259" s="247">
        <v>2500</v>
      </c>
      <c r="F1259" s="246"/>
      <c r="G1259" s="246"/>
      <c r="H1259" s="155">
        <f t="shared" ref="H1259:J1320" si="1230">K1259+N1259</f>
        <v>2500</v>
      </c>
      <c r="I1259" s="180">
        <f t="shared" si="1230"/>
        <v>2500</v>
      </c>
      <c r="J1259" s="221">
        <f t="shared" si="1161"/>
        <v>0</v>
      </c>
      <c r="K1259" s="246"/>
      <c r="L1259" s="246"/>
      <c r="M1259" s="246"/>
      <c r="N1259" s="157">
        <f>O1259+P1259</f>
        <v>2500</v>
      </c>
      <c r="O1259" s="236">
        <v>2500</v>
      </c>
      <c r="P1259" s="221"/>
      <c r="Q1259" s="236"/>
      <c r="R1259" s="236"/>
      <c r="S1259" s="236"/>
      <c r="T1259" s="221"/>
      <c r="U1259" s="221"/>
      <c r="V1259" s="221"/>
      <c r="W1259" s="236"/>
      <c r="X1259" s="236"/>
      <c r="Y1259" s="236"/>
      <c r="Z1259" s="221"/>
      <c r="AA1259" s="221"/>
      <c r="AB1259" s="221"/>
      <c r="AC1259" s="236">
        <f>I1259-Q1259-W1259</f>
        <v>2500</v>
      </c>
      <c r="AD1259" s="236"/>
      <c r="AE1259" s="236">
        <f>AC1259</f>
        <v>2500</v>
      </c>
      <c r="AF1259" s="221"/>
      <c r="AG1259" s="221"/>
      <c r="AH1259" s="221"/>
      <c r="AI1259" s="358">
        <f>O1259-Q1259-W1259-AC1259</f>
        <v>0</v>
      </c>
      <c r="AJ1259" s="358"/>
      <c r="AK1259" s="358">
        <f>AI1259</f>
        <v>0</v>
      </c>
      <c r="AL1259" s="221"/>
      <c r="AM1259" s="221"/>
      <c r="AN1259" s="221"/>
      <c r="AO1259" s="221"/>
      <c r="AP1259" s="221"/>
      <c r="AQ1259" s="221"/>
      <c r="AR1259" s="221"/>
      <c r="AS1259" s="221"/>
      <c r="AT1259" s="221"/>
      <c r="AU1259" s="222"/>
      <c r="AV1259" s="131">
        <f t="shared" si="1218"/>
        <v>0</v>
      </c>
      <c r="AW1259" s="297"/>
      <c r="AX1259" s="297"/>
      <c r="AY1259" s="297"/>
      <c r="AZ1259" s="145">
        <f t="shared" si="1163"/>
        <v>0</v>
      </c>
      <c r="BA1259" s="145">
        <f t="shared" si="1201"/>
        <v>0</v>
      </c>
      <c r="BB1259" s="131"/>
      <c r="BC1259" s="131"/>
    </row>
    <row r="1260" spans="1:55" s="132" customFormat="1" ht="15.75">
      <c r="A1260" s="240" t="s">
        <v>48</v>
      </c>
      <c r="B1260" s="410" t="s">
        <v>1251</v>
      </c>
      <c r="C1260" s="247"/>
      <c r="D1260" s="247">
        <v>1000</v>
      </c>
      <c r="E1260" s="247">
        <v>1000</v>
      </c>
      <c r="F1260" s="246"/>
      <c r="G1260" s="246"/>
      <c r="H1260" s="155">
        <f t="shared" si="1230"/>
        <v>1000</v>
      </c>
      <c r="I1260" s="180">
        <f t="shared" si="1230"/>
        <v>1000</v>
      </c>
      <c r="J1260" s="221">
        <f t="shared" si="1161"/>
        <v>0</v>
      </c>
      <c r="K1260" s="246"/>
      <c r="L1260" s="246"/>
      <c r="M1260" s="246"/>
      <c r="N1260" s="157">
        <f t="shared" ref="N1260:N1263" si="1231">O1260+P1260</f>
        <v>1000</v>
      </c>
      <c r="O1260" s="236">
        <v>1000</v>
      </c>
      <c r="P1260" s="221"/>
      <c r="Q1260" s="236"/>
      <c r="R1260" s="236"/>
      <c r="S1260" s="236"/>
      <c r="T1260" s="221"/>
      <c r="U1260" s="221"/>
      <c r="V1260" s="221"/>
      <c r="W1260" s="236"/>
      <c r="X1260" s="236"/>
      <c r="Y1260" s="236"/>
      <c r="Z1260" s="221"/>
      <c r="AA1260" s="221"/>
      <c r="AB1260" s="221"/>
      <c r="AC1260" s="236"/>
      <c r="AD1260" s="236"/>
      <c r="AE1260" s="236">
        <f t="shared" ref="AE1260:AE1263" si="1232">AC1260</f>
        <v>0</v>
      </c>
      <c r="AF1260" s="221"/>
      <c r="AG1260" s="221"/>
      <c r="AH1260" s="221"/>
      <c r="AI1260" s="358">
        <f>I1260-Q1260-W1260-AC1260</f>
        <v>1000</v>
      </c>
      <c r="AJ1260" s="358"/>
      <c r="AK1260" s="358">
        <f t="shared" ref="AK1260:AK1263" si="1233">AI1260</f>
        <v>1000</v>
      </c>
      <c r="AL1260" s="221"/>
      <c r="AM1260" s="221"/>
      <c r="AN1260" s="221"/>
      <c r="AO1260" s="221"/>
      <c r="AP1260" s="221"/>
      <c r="AQ1260" s="221"/>
      <c r="AR1260" s="221"/>
      <c r="AS1260" s="221"/>
      <c r="AT1260" s="221"/>
      <c r="AU1260" s="222"/>
      <c r="AV1260" s="131">
        <f t="shared" si="1218"/>
        <v>0</v>
      </c>
      <c r="AW1260" s="297"/>
      <c r="AX1260" s="297"/>
      <c r="AY1260" s="297"/>
      <c r="AZ1260" s="145">
        <f t="shared" si="1163"/>
        <v>0</v>
      </c>
      <c r="BA1260" s="145">
        <f t="shared" si="1201"/>
        <v>0</v>
      </c>
      <c r="BB1260" s="131"/>
      <c r="BC1260" s="131"/>
    </row>
    <row r="1261" spans="1:55" s="132" customFormat="1" ht="15.75">
      <c r="A1261" s="240" t="s">
        <v>49</v>
      </c>
      <c r="B1261" s="410" t="s">
        <v>1252</v>
      </c>
      <c r="C1261" s="247"/>
      <c r="D1261" s="247">
        <v>1000</v>
      </c>
      <c r="E1261" s="247">
        <v>1000</v>
      </c>
      <c r="F1261" s="246"/>
      <c r="G1261" s="246"/>
      <c r="H1261" s="155">
        <f t="shared" si="1230"/>
        <v>1000</v>
      </c>
      <c r="I1261" s="180">
        <f t="shared" si="1230"/>
        <v>1000</v>
      </c>
      <c r="J1261" s="221">
        <f t="shared" si="1230"/>
        <v>0</v>
      </c>
      <c r="K1261" s="246"/>
      <c r="L1261" s="246"/>
      <c r="M1261" s="246"/>
      <c r="N1261" s="157">
        <f t="shared" si="1231"/>
        <v>1000</v>
      </c>
      <c r="O1261" s="236">
        <v>1000</v>
      </c>
      <c r="P1261" s="221"/>
      <c r="Q1261" s="236"/>
      <c r="R1261" s="236"/>
      <c r="S1261" s="236"/>
      <c r="T1261" s="221"/>
      <c r="U1261" s="221"/>
      <c r="V1261" s="221"/>
      <c r="W1261" s="236"/>
      <c r="X1261" s="236"/>
      <c r="Y1261" s="236"/>
      <c r="Z1261" s="221"/>
      <c r="AA1261" s="221"/>
      <c r="AB1261" s="221"/>
      <c r="AC1261" s="236"/>
      <c r="AD1261" s="236"/>
      <c r="AE1261" s="236">
        <f t="shared" si="1232"/>
        <v>0</v>
      </c>
      <c r="AF1261" s="221"/>
      <c r="AG1261" s="221"/>
      <c r="AH1261" s="221"/>
      <c r="AI1261" s="358">
        <f t="shared" ref="AI1261:AI1262" si="1234">I1261-Q1261-W1261-AC1261</f>
        <v>1000</v>
      </c>
      <c r="AJ1261" s="358"/>
      <c r="AK1261" s="358">
        <f t="shared" si="1233"/>
        <v>1000</v>
      </c>
      <c r="AL1261" s="221"/>
      <c r="AM1261" s="221"/>
      <c r="AN1261" s="221"/>
      <c r="AO1261" s="221"/>
      <c r="AP1261" s="221"/>
      <c r="AQ1261" s="221"/>
      <c r="AR1261" s="221"/>
      <c r="AS1261" s="221"/>
      <c r="AT1261" s="221"/>
      <c r="AU1261" s="222"/>
      <c r="AV1261" s="131">
        <f t="shared" si="1218"/>
        <v>0</v>
      </c>
      <c r="AW1261" s="297"/>
      <c r="AX1261" s="297"/>
      <c r="AY1261" s="297"/>
      <c r="AZ1261" s="145">
        <f t="shared" si="1163"/>
        <v>0</v>
      </c>
      <c r="BA1261" s="145">
        <f t="shared" si="1201"/>
        <v>0</v>
      </c>
      <c r="BB1261" s="131"/>
      <c r="BC1261" s="131"/>
    </row>
    <row r="1262" spans="1:55" s="132" customFormat="1" ht="15.75">
      <c r="A1262" s="240" t="s">
        <v>50</v>
      </c>
      <c r="B1262" s="410" t="s">
        <v>1253</v>
      </c>
      <c r="C1262" s="247"/>
      <c r="D1262" s="247">
        <v>1000</v>
      </c>
      <c r="E1262" s="247">
        <v>1000</v>
      </c>
      <c r="F1262" s="246"/>
      <c r="G1262" s="246"/>
      <c r="H1262" s="155">
        <f t="shared" si="1230"/>
        <v>1000</v>
      </c>
      <c r="I1262" s="180">
        <f t="shared" si="1230"/>
        <v>1000</v>
      </c>
      <c r="J1262" s="221">
        <f t="shared" si="1230"/>
        <v>0</v>
      </c>
      <c r="K1262" s="246"/>
      <c r="L1262" s="246"/>
      <c r="M1262" s="246"/>
      <c r="N1262" s="157">
        <f t="shared" si="1231"/>
        <v>1000</v>
      </c>
      <c r="O1262" s="236">
        <v>1000</v>
      </c>
      <c r="P1262" s="221"/>
      <c r="Q1262" s="236"/>
      <c r="R1262" s="236"/>
      <c r="S1262" s="236"/>
      <c r="T1262" s="221"/>
      <c r="U1262" s="221"/>
      <c r="V1262" s="221"/>
      <c r="W1262" s="236"/>
      <c r="X1262" s="236"/>
      <c r="Y1262" s="236"/>
      <c r="Z1262" s="221"/>
      <c r="AA1262" s="221"/>
      <c r="AB1262" s="221"/>
      <c r="AC1262" s="236"/>
      <c r="AD1262" s="236"/>
      <c r="AE1262" s="236">
        <f t="shared" si="1232"/>
        <v>0</v>
      </c>
      <c r="AF1262" s="221"/>
      <c r="AG1262" s="221"/>
      <c r="AH1262" s="221"/>
      <c r="AI1262" s="358">
        <f t="shared" si="1234"/>
        <v>1000</v>
      </c>
      <c r="AJ1262" s="358"/>
      <c r="AK1262" s="358">
        <f t="shared" si="1233"/>
        <v>1000</v>
      </c>
      <c r="AL1262" s="221"/>
      <c r="AM1262" s="221"/>
      <c r="AN1262" s="221"/>
      <c r="AO1262" s="221"/>
      <c r="AP1262" s="221"/>
      <c r="AQ1262" s="221"/>
      <c r="AR1262" s="221"/>
      <c r="AS1262" s="221"/>
      <c r="AT1262" s="221"/>
      <c r="AU1262" s="222"/>
      <c r="AV1262" s="131">
        <f t="shared" si="1218"/>
        <v>0</v>
      </c>
      <c r="AW1262" s="297"/>
      <c r="AX1262" s="297"/>
      <c r="AY1262" s="297"/>
      <c r="AZ1262" s="145">
        <f t="shared" ref="AZ1262:AZ1326" si="1235">H1262-K1262-N1262</f>
        <v>0</v>
      </c>
      <c r="BA1262" s="145">
        <f t="shared" si="1201"/>
        <v>0</v>
      </c>
      <c r="BB1262" s="131"/>
      <c r="BC1262" s="131"/>
    </row>
    <row r="1263" spans="1:55" s="132" customFormat="1" ht="31.5">
      <c r="A1263" s="240" t="s">
        <v>51</v>
      </c>
      <c r="B1263" s="410" t="s">
        <v>1254</v>
      </c>
      <c r="C1263" s="247"/>
      <c r="D1263" s="247">
        <v>3200</v>
      </c>
      <c r="E1263" s="247">
        <v>3200</v>
      </c>
      <c r="F1263" s="246"/>
      <c r="G1263" s="246"/>
      <c r="H1263" s="155">
        <f t="shared" si="1230"/>
        <v>3200</v>
      </c>
      <c r="I1263" s="180">
        <f t="shared" si="1230"/>
        <v>3200</v>
      </c>
      <c r="J1263" s="221">
        <f t="shared" si="1230"/>
        <v>0</v>
      </c>
      <c r="K1263" s="246"/>
      <c r="L1263" s="246"/>
      <c r="M1263" s="246"/>
      <c r="N1263" s="157">
        <f t="shared" si="1231"/>
        <v>3200</v>
      </c>
      <c r="O1263" s="236">
        <v>3200</v>
      </c>
      <c r="P1263" s="221"/>
      <c r="Q1263" s="236"/>
      <c r="R1263" s="236"/>
      <c r="S1263" s="236"/>
      <c r="T1263" s="221"/>
      <c r="U1263" s="221"/>
      <c r="V1263" s="221"/>
      <c r="W1263" s="236"/>
      <c r="X1263" s="236"/>
      <c r="Y1263" s="236"/>
      <c r="Z1263" s="221"/>
      <c r="AA1263" s="221"/>
      <c r="AB1263" s="221"/>
      <c r="AC1263" s="236">
        <v>1500</v>
      </c>
      <c r="AD1263" s="236"/>
      <c r="AE1263" s="236">
        <f t="shared" si="1232"/>
        <v>1500</v>
      </c>
      <c r="AF1263" s="221"/>
      <c r="AG1263" s="221"/>
      <c r="AH1263" s="221"/>
      <c r="AI1263" s="358">
        <f>I1263-Q1263-W1263-AC1263</f>
        <v>1700</v>
      </c>
      <c r="AJ1263" s="358"/>
      <c r="AK1263" s="358">
        <f t="shared" si="1233"/>
        <v>1700</v>
      </c>
      <c r="AL1263" s="221"/>
      <c r="AM1263" s="221"/>
      <c r="AN1263" s="221"/>
      <c r="AO1263" s="221"/>
      <c r="AP1263" s="221"/>
      <c r="AQ1263" s="221"/>
      <c r="AR1263" s="221"/>
      <c r="AS1263" s="221"/>
      <c r="AT1263" s="221"/>
      <c r="AU1263" s="222"/>
      <c r="AV1263" s="131">
        <f t="shared" si="1218"/>
        <v>0</v>
      </c>
      <c r="AW1263" s="297"/>
      <c r="AX1263" s="297"/>
      <c r="AY1263" s="297"/>
      <c r="AZ1263" s="145">
        <f t="shared" si="1235"/>
        <v>0</v>
      </c>
      <c r="BA1263" s="145">
        <f t="shared" si="1201"/>
        <v>0</v>
      </c>
      <c r="BB1263" s="131"/>
      <c r="BC1263" s="131"/>
    </row>
    <row r="1264" spans="1:55" s="161" customFormat="1" ht="15.75">
      <c r="A1264" s="170" t="s">
        <v>674</v>
      </c>
      <c r="B1264" s="262" t="s">
        <v>665</v>
      </c>
      <c r="C1264" s="263"/>
      <c r="D1264" s="263">
        <v>7500</v>
      </c>
      <c r="E1264" s="263">
        <v>7500</v>
      </c>
      <c r="F1264" s="262"/>
      <c r="G1264" s="262"/>
      <c r="H1264" s="171">
        <f t="shared" si="1230"/>
        <v>7499.9400000000005</v>
      </c>
      <c r="I1264" s="179">
        <f t="shared" si="1230"/>
        <v>7499.9400000000005</v>
      </c>
      <c r="J1264" s="221">
        <f t="shared" si="1230"/>
        <v>0</v>
      </c>
      <c r="K1264" s="221">
        <f t="shared" ref="K1264:M1264" si="1236">SUM(K1265:K1267)</f>
        <v>0</v>
      </c>
      <c r="L1264" s="221">
        <f t="shared" si="1236"/>
        <v>0</v>
      </c>
      <c r="M1264" s="221">
        <f t="shared" si="1236"/>
        <v>0</v>
      </c>
      <c r="N1264" s="221">
        <f>SUM(N1265:N1267)</f>
        <v>7499.9400000000005</v>
      </c>
      <c r="O1264" s="221">
        <f>SUM(O1265:O1267)</f>
        <v>7499.9400000000005</v>
      </c>
      <c r="P1264" s="221">
        <f>SUM(P1265:P1267)</f>
        <v>0</v>
      </c>
      <c r="Q1264" s="221">
        <f t="shared" ref="Q1264:AT1264" si="1237">SUM(Q1265:Q1267)</f>
        <v>0</v>
      </c>
      <c r="R1264" s="221">
        <f t="shared" si="1237"/>
        <v>0</v>
      </c>
      <c r="S1264" s="221">
        <f t="shared" si="1237"/>
        <v>0</v>
      </c>
      <c r="T1264" s="221">
        <f t="shared" si="1237"/>
        <v>0</v>
      </c>
      <c r="U1264" s="221">
        <f t="shared" si="1237"/>
        <v>0</v>
      </c>
      <c r="V1264" s="221">
        <f t="shared" si="1237"/>
        <v>0</v>
      </c>
      <c r="W1264" s="221">
        <f t="shared" si="1237"/>
        <v>0</v>
      </c>
      <c r="X1264" s="221">
        <f t="shared" si="1237"/>
        <v>0</v>
      </c>
      <c r="Y1264" s="221">
        <f t="shared" si="1237"/>
        <v>0</v>
      </c>
      <c r="Z1264" s="221">
        <f t="shared" si="1237"/>
        <v>0</v>
      </c>
      <c r="AA1264" s="221">
        <f t="shared" si="1237"/>
        <v>0</v>
      </c>
      <c r="AB1264" s="221">
        <f t="shared" si="1237"/>
        <v>0</v>
      </c>
      <c r="AC1264" s="221">
        <f t="shared" si="1237"/>
        <v>2000</v>
      </c>
      <c r="AD1264" s="221">
        <f t="shared" si="1237"/>
        <v>0</v>
      </c>
      <c r="AE1264" s="221">
        <f t="shared" si="1237"/>
        <v>2000</v>
      </c>
      <c r="AF1264" s="221">
        <f t="shared" si="1237"/>
        <v>0</v>
      </c>
      <c r="AG1264" s="221">
        <f t="shared" si="1237"/>
        <v>0</v>
      </c>
      <c r="AH1264" s="221">
        <f t="shared" si="1237"/>
        <v>0</v>
      </c>
      <c r="AI1264" s="221">
        <f t="shared" si="1237"/>
        <v>5499.9400000000005</v>
      </c>
      <c r="AJ1264" s="221">
        <f t="shared" si="1237"/>
        <v>0</v>
      </c>
      <c r="AK1264" s="221">
        <f t="shared" si="1237"/>
        <v>5499.9400000000005</v>
      </c>
      <c r="AL1264" s="221">
        <f t="shared" si="1237"/>
        <v>0</v>
      </c>
      <c r="AM1264" s="221">
        <f t="shared" si="1237"/>
        <v>0</v>
      </c>
      <c r="AN1264" s="221">
        <f t="shared" si="1237"/>
        <v>0</v>
      </c>
      <c r="AO1264" s="221">
        <f t="shared" si="1237"/>
        <v>0</v>
      </c>
      <c r="AP1264" s="221">
        <f t="shared" si="1237"/>
        <v>0</v>
      </c>
      <c r="AQ1264" s="221">
        <f t="shared" si="1237"/>
        <v>0</v>
      </c>
      <c r="AR1264" s="221">
        <f t="shared" si="1237"/>
        <v>0</v>
      </c>
      <c r="AS1264" s="221">
        <f t="shared" si="1237"/>
        <v>0</v>
      </c>
      <c r="AT1264" s="221">
        <f t="shared" si="1237"/>
        <v>0</v>
      </c>
      <c r="AU1264" s="242"/>
      <c r="AV1264" s="160">
        <f t="shared" si="1218"/>
        <v>0</v>
      </c>
      <c r="AW1264" s="297"/>
      <c r="AX1264" s="297"/>
      <c r="AY1264" s="297"/>
      <c r="AZ1264" s="145">
        <f t="shared" si="1235"/>
        <v>0</v>
      </c>
      <c r="BA1264" s="145">
        <f t="shared" si="1201"/>
        <v>0</v>
      </c>
      <c r="BB1264" s="160"/>
      <c r="BC1264" s="160"/>
    </row>
    <row r="1265" spans="1:55" s="132" customFormat="1" ht="31.5">
      <c r="A1265" s="240" t="s">
        <v>20</v>
      </c>
      <c r="B1265" s="410" t="s">
        <v>1255</v>
      </c>
      <c r="C1265" s="247"/>
      <c r="D1265" s="247">
        <v>2500</v>
      </c>
      <c r="E1265" s="247">
        <v>2500</v>
      </c>
      <c r="F1265" s="246"/>
      <c r="G1265" s="246"/>
      <c r="H1265" s="155">
        <f t="shared" si="1230"/>
        <v>2500</v>
      </c>
      <c r="I1265" s="180">
        <f t="shared" si="1230"/>
        <v>2500</v>
      </c>
      <c r="J1265" s="221">
        <f t="shared" si="1230"/>
        <v>0</v>
      </c>
      <c r="K1265" s="246"/>
      <c r="L1265" s="246"/>
      <c r="M1265" s="246"/>
      <c r="N1265" s="157">
        <f>O1265+P1265</f>
        <v>2500</v>
      </c>
      <c r="O1265" s="236">
        <v>2500</v>
      </c>
      <c r="P1265" s="221"/>
      <c r="Q1265" s="236"/>
      <c r="R1265" s="236"/>
      <c r="S1265" s="236"/>
      <c r="T1265" s="221"/>
      <c r="U1265" s="221"/>
      <c r="V1265" s="221"/>
      <c r="W1265" s="236"/>
      <c r="X1265" s="236"/>
      <c r="Y1265" s="236"/>
      <c r="Z1265" s="221"/>
      <c r="AA1265" s="221"/>
      <c r="AB1265" s="221"/>
      <c r="AC1265" s="236"/>
      <c r="AD1265" s="236"/>
      <c r="AE1265" s="236"/>
      <c r="AF1265" s="221"/>
      <c r="AG1265" s="221"/>
      <c r="AH1265" s="221"/>
      <c r="AI1265" s="358">
        <f>I1265-Q1265-W1265-AC1265</f>
        <v>2500</v>
      </c>
      <c r="AJ1265" s="358"/>
      <c r="AK1265" s="358">
        <f>AI1265</f>
        <v>2500</v>
      </c>
      <c r="AL1265" s="221"/>
      <c r="AM1265" s="221"/>
      <c r="AN1265" s="221"/>
      <c r="AO1265" s="221"/>
      <c r="AP1265" s="221"/>
      <c r="AQ1265" s="221"/>
      <c r="AR1265" s="221"/>
      <c r="AS1265" s="221"/>
      <c r="AT1265" s="221"/>
      <c r="AU1265" s="222"/>
      <c r="AV1265" s="131">
        <f t="shared" si="1218"/>
        <v>0</v>
      </c>
      <c r="AW1265" s="297"/>
      <c r="AX1265" s="297"/>
      <c r="AY1265" s="297"/>
      <c r="AZ1265" s="145">
        <f t="shared" si="1235"/>
        <v>0</v>
      </c>
      <c r="BA1265" s="145">
        <f t="shared" si="1201"/>
        <v>0</v>
      </c>
      <c r="BB1265" s="131"/>
      <c r="BC1265" s="131"/>
    </row>
    <row r="1266" spans="1:55" s="132" customFormat="1" ht="31.5">
      <c r="A1266" s="240" t="s">
        <v>48</v>
      </c>
      <c r="B1266" s="560" t="s">
        <v>1256</v>
      </c>
      <c r="C1266" s="247"/>
      <c r="D1266" s="247">
        <v>1000</v>
      </c>
      <c r="E1266" s="247" t="s">
        <v>1257</v>
      </c>
      <c r="F1266" s="246"/>
      <c r="G1266" s="246"/>
      <c r="H1266" s="155">
        <f t="shared" si="1230"/>
        <v>999.94</v>
      </c>
      <c r="I1266" s="180">
        <f t="shared" si="1230"/>
        <v>999.94</v>
      </c>
      <c r="J1266" s="221">
        <f t="shared" si="1230"/>
        <v>0</v>
      </c>
      <c r="K1266" s="246"/>
      <c r="L1266" s="246"/>
      <c r="M1266" s="246"/>
      <c r="N1266" s="157">
        <f t="shared" ref="N1266:N1267" si="1238">O1266+P1266</f>
        <v>999.94</v>
      </c>
      <c r="O1266" s="236">
        <v>999.94</v>
      </c>
      <c r="P1266" s="236"/>
      <c r="Q1266" s="236"/>
      <c r="R1266" s="236"/>
      <c r="S1266" s="236"/>
      <c r="T1266" s="236"/>
      <c r="U1266" s="236"/>
      <c r="V1266" s="236"/>
      <c r="W1266" s="236"/>
      <c r="X1266" s="236"/>
      <c r="Y1266" s="236"/>
      <c r="Z1266" s="236"/>
      <c r="AA1266" s="236"/>
      <c r="AB1266" s="236"/>
      <c r="AC1266" s="236"/>
      <c r="AD1266" s="236"/>
      <c r="AE1266" s="236"/>
      <c r="AF1266" s="236"/>
      <c r="AG1266" s="236"/>
      <c r="AH1266" s="236"/>
      <c r="AI1266" s="358">
        <f>I1266-Q1266-W1266-AC1266</f>
        <v>999.94</v>
      </c>
      <c r="AJ1266" s="358"/>
      <c r="AK1266" s="358">
        <f t="shared" ref="AK1266:AK1267" si="1239">AI1266</f>
        <v>999.94</v>
      </c>
      <c r="AL1266" s="236"/>
      <c r="AM1266" s="236"/>
      <c r="AN1266" s="236"/>
      <c r="AO1266" s="236"/>
      <c r="AP1266" s="236"/>
      <c r="AQ1266" s="236"/>
      <c r="AR1266" s="236"/>
      <c r="AS1266" s="236"/>
      <c r="AT1266" s="236"/>
      <c r="AU1266" s="222"/>
      <c r="AV1266" s="131">
        <f t="shared" si="1218"/>
        <v>0</v>
      </c>
      <c r="AW1266" s="222"/>
      <c r="AX1266" s="222"/>
      <c r="AY1266" s="222"/>
      <c r="AZ1266" s="145">
        <f t="shared" si="1235"/>
        <v>0</v>
      </c>
      <c r="BA1266" s="145">
        <f t="shared" si="1201"/>
        <v>0</v>
      </c>
      <c r="BB1266" s="131"/>
      <c r="BC1266" s="131"/>
    </row>
    <row r="1267" spans="1:55" s="132" customFormat="1" ht="47.25">
      <c r="A1267" s="240" t="s">
        <v>49</v>
      </c>
      <c r="B1267" s="560" t="s">
        <v>1258</v>
      </c>
      <c r="C1267" s="561"/>
      <c r="D1267" s="561">
        <v>4000</v>
      </c>
      <c r="E1267" s="561">
        <v>4000</v>
      </c>
      <c r="F1267" s="562"/>
      <c r="G1267" s="562"/>
      <c r="H1267" s="155">
        <f t="shared" si="1230"/>
        <v>4000</v>
      </c>
      <c r="I1267" s="180">
        <f t="shared" si="1230"/>
        <v>4000</v>
      </c>
      <c r="J1267" s="221">
        <f t="shared" si="1230"/>
        <v>0</v>
      </c>
      <c r="K1267" s="562"/>
      <c r="L1267" s="562"/>
      <c r="M1267" s="562"/>
      <c r="N1267" s="157">
        <f t="shared" si="1238"/>
        <v>4000</v>
      </c>
      <c r="O1267" s="236">
        <v>4000</v>
      </c>
      <c r="P1267" s="236"/>
      <c r="Q1267" s="236"/>
      <c r="R1267" s="236"/>
      <c r="S1267" s="236"/>
      <c r="T1267" s="236"/>
      <c r="U1267" s="236"/>
      <c r="V1267" s="236"/>
      <c r="W1267" s="236"/>
      <c r="X1267" s="236"/>
      <c r="Y1267" s="236"/>
      <c r="Z1267" s="236"/>
      <c r="AA1267" s="236"/>
      <c r="AB1267" s="236"/>
      <c r="AC1267" s="236">
        <v>2000</v>
      </c>
      <c r="AD1267" s="236"/>
      <c r="AE1267" s="236">
        <f>AC1267</f>
        <v>2000</v>
      </c>
      <c r="AF1267" s="236"/>
      <c r="AG1267" s="236"/>
      <c r="AH1267" s="236"/>
      <c r="AI1267" s="358">
        <f>O1267-Q1267-W1267-AC1267</f>
        <v>2000</v>
      </c>
      <c r="AJ1267" s="358"/>
      <c r="AK1267" s="358">
        <f t="shared" si="1239"/>
        <v>2000</v>
      </c>
      <c r="AL1267" s="236"/>
      <c r="AM1267" s="236"/>
      <c r="AN1267" s="236"/>
      <c r="AO1267" s="236"/>
      <c r="AP1267" s="236"/>
      <c r="AQ1267" s="236"/>
      <c r="AR1267" s="236"/>
      <c r="AS1267" s="236"/>
      <c r="AT1267" s="236"/>
      <c r="AU1267" s="222"/>
      <c r="AV1267" s="131">
        <f t="shared" si="1218"/>
        <v>0</v>
      </c>
      <c r="AW1267" s="222"/>
      <c r="AX1267" s="222"/>
      <c r="AY1267" s="222"/>
      <c r="AZ1267" s="145">
        <f t="shared" si="1235"/>
        <v>0</v>
      </c>
      <c r="BA1267" s="145">
        <f t="shared" si="1201"/>
        <v>0</v>
      </c>
      <c r="BB1267" s="131"/>
      <c r="BC1267" s="131"/>
    </row>
    <row r="1268" spans="1:55" s="132" customFormat="1" ht="15.75">
      <c r="A1268" s="170" t="s">
        <v>674</v>
      </c>
      <c r="B1268" s="262" t="s">
        <v>666</v>
      </c>
      <c r="C1268" s="561"/>
      <c r="D1268" s="221">
        <f>SUM(D1269:D1270)</f>
        <v>8000</v>
      </c>
      <c r="E1268" s="221">
        <f>SUM(E1269:E1270)</f>
        <v>8000</v>
      </c>
      <c r="F1268" s="562"/>
      <c r="G1268" s="562"/>
      <c r="H1268" s="171">
        <f t="shared" si="1230"/>
        <v>8000</v>
      </c>
      <c r="I1268" s="179">
        <f t="shared" si="1230"/>
        <v>8000</v>
      </c>
      <c r="J1268" s="221">
        <f t="shared" si="1230"/>
        <v>0</v>
      </c>
      <c r="K1268" s="221">
        <f t="shared" ref="K1268:L1268" si="1240">SUM(K1269:K1270)</f>
        <v>0</v>
      </c>
      <c r="L1268" s="221">
        <f t="shared" si="1240"/>
        <v>0</v>
      </c>
      <c r="M1268" s="562"/>
      <c r="N1268" s="221">
        <f>SUM(N1269:N1270)</f>
        <v>8000</v>
      </c>
      <c r="O1268" s="221">
        <f>SUM(O1269:O1270)</f>
        <v>8000</v>
      </c>
      <c r="P1268" s="221">
        <f t="shared" ref="P1268:AN1268" si="1241">SUM(P1269:P1270)</f>
        <v>0</v>
      </c>
      <c r="Q1268" s="221">
        <f t="shared" si="1241"/>
        <v>0</v>
      </c>
      <c r="R1268" s="221">
        <f t="shared" si="1241"/>
        <v>0</v>
      </c>
      <c r="S1268" s="221">
        <f t="shared" si="1241"/>
        <v>0</v>
      </c>
      <c r="T1268" s="221">
        <f t="shared" si="1241"/>
        <v>0</v>
      </c>
      <c r="U1268" s="221">
        <f t="shared" si="1241"/>
        <v>0</v>
      </c>
      <c r="V1268" s="221">
        <f t="shared" si="1241"/>
        <v>0</v>
      </c>
      <c r="W1268" s="221">
        <f t="shared" si="1241"/>
        <v>4100</v>
      </c>
      <c r="X1268" s="221">
        <f t="shared" si="1241"/>
        <v>0</v>
      </c>
      <c r="Y1268" s="221">
        <f t="shared" si="1241"/>
        <v>4100</v>
      </c>
      <c r="Z1268" s="221">
        <f t="shared" si="1241"/>
        <v>0</v>
      </c>
      <c r="AA1268" s="221">
        <f t="shared" si="1241"/>
        <v>0</v>
      </c>
      <c r="AB1268" s="221">
        <f t="shared" si="1241"/>
        <v>0</v>
      </c>
      <c r="AC1268" s="221">
        <f t="shared" si="1241"/>
        <v>3900</v>
      </c>
      <c r="AD1268" s="221">
        <f t="shared" si="1241"/>
        <v>0</v>
      </c>
      <c r="AE1268" s="221">
        <f t="shared" si="1241"/>
        <v>3900</v>
      </c>
      <c r="AF1268" s="221">
        <f t="shared" si="1241"/>
        <v>0</v>
      </c>
      <c r="AG1268" s="221">
        <f t="shared" si="1241"/>
        <v>0</v>
      </c>
      <c r="AH1268" s="221">
        <f t="shared" si="1241"/>
        <v>0</v>
      </c>
      <c r="AI1268" s="221">
        <f t="shared" si="1241"/>
        <v>0</v>
      </c>
      <c r="AJ1268" s="221">
        <f t="shared" si="1241"/>
        <v>0</v>
      </c>
      <c r="AK1268" s="221">
        <f t="shared" si="1241"/>
        <v>0</v>
      </c>
      <c r="AL1268" s="221">
        <f t="shared" si="1241"/>
        <v>0</v>
      </c>
      <c r="AM1268" s="221">
        <f t="shared" si="1241"/>
        <v>0</v>
      </c>
      <c r="AN1268" s="221">
        <f t="shared" si="1241"/>
        <v>0</v>
      </c>
      <c r="AO1268" s="236"/>
      <c r="AP1268" s="236"/>
      <c r="AQ1268" s="236"/>
      <c r="AR1268" s="236"/>
      <c r="AS1268" s="236"/>
      <c r="AT1268" s="236"/>
      <c r="AU1268" s="222"/>
      <c r="AV1268" s="131">
        <f t="shared" si="1218"/>
        <v>0</v>
      </c>
      <c r="AW1268" s="222"/>
      <c r="AX1268" s="222"/>
      <c r="AY1268" s="222"/>
      <c r="AZ1268" s="145">
        <f t="shared" si="1235"/>
        <v>0</v>
      </c>
      <c r="BA1268" s="145">
        <f t="shared" si="1201"/>
        <v>0</v>
      </c>
      <c r="BB1268" s="131"/>
      <c r="BC1268" s="131"/>
    </row>
    <row r="1269" spans="1:55" s="132" customFormat="1" ht="15.75">
      <c r="A1269" s="240" t="s">
        <v>20</v>
      </c>
      <c r="B1269" s="410" t="s">
        <v>1259</v>
      </c>
      <c r="C1269" s="247"/>
      <c r="D1269" s="247">
        <v>4000</v>
      </c>
      <c r="E1269" s="247">
        <v>4000</v>
      </c>
      <c r="F1269" s="246"/>
      <c r="G1269" s="246"/>
      <c r="H1269" s="155">
        <f t="shared" si="1230"/>
        <v>4000</v>
      </c>
      <c r="I1269" s="180">
        <f t="shared" si="1230"/>
        <v>4000</v>
      </c>
      <c r="J1269" s="221">
        <f t="shared" si="1230"/>
        <v>0</v>
      </c>
      <c r="K1269" s="246"/>
      <c r="L1269" s="246"/>
      <c r="M1269" s="246"/>
      <c r="N1269" s="157">
        <f>O1269+P1269</f>
        <v>4000</v>
      </c>
      <c r="O1269" s="236">
        <v>4000</v>
      </c>
      <c r="P1269" s="236"/>
      <c r="Q1269" s="236"/>
      <c r="R1269" s="236"/>
      <c r="S1269" s="236"/>
      <c r="T1269" s="236"/>
      <c r="U1269" s="236"/>
      <c r="V1269" s="236"/>
      <c r="W1269" s="236">
        <v>1600</v>
      </c>
      <c r="X1269" s="236"/>
      <c r="Y1269" s="236">
        <f>W1269</f>
        <v>1600</v>
      </c>
      <c r="Z1269" s="236"/>
      <c r="AA1269" s="236"/>
      <c r="AB1269" s="236"/>
      <c r="AC1269" s="236">
        <f>I1269-Q1269-W1269</f>
        <v>2400</v>
      </c>
      <c r="AD1269" s="236"/>
      <c r="AE1269" s="236">
        <f>AC1269</f>
        <v>2400</v>
      </c>
      <c r="AF1269" s="236"/>
      <c r="AG1269" s="236"/>
      <c r="AH1269" s="236"/>
      <c r="AI1269" s="358">
        <f>I1269-Q1269-W1269-AC1269</f>
        <v>0</v>
      </c>
      <c r="AJ1269" s="358"/>
      <c r="AK1269" s="358"/>
      <c r="AL1269" s="236"/>
      <c r="AM1269" s="236"/>
      <c r="AN1269" s="236"/>
      <c r="AO1269" s="236"/>
      <c r="AP1269" s="236"/>
      <c r="AQ1269" s="236"/>
      <c r="AR1269" s="236"/>
      <c r="AS1269" s="236"/>
      <c r="AT1269" s="236"/>
      <c r="AU1269" s="222"/>
      <c r="AV1269" s="131">
        <f t="shared" si="1218"/>
        <v>0</v>
      </c>
      <c r="AW1269" s="222"/>
      <c r="AX1269" s="222"/>
      <c r="AY1269" s="222"/>
      <c r="AZ1269" s="145">
        <f t="shared" si="1235"/>
        <v>0</v>
      </c>
      <c r="BA1269" s="145">
        <f t="shared" si="1201"/>
        <v>0</v>
      </c>
      <c r="BB1269" s="131"/>
      <c r="BC1269" s="131"/>
    </row>
    <row r="1270" spans="1:55" s="132" customFormat="1" ht="31.5">
      <c r="A1270" s="240" t="s">
        <v>48</v>
      </c>
      <c r="B1270" s="410" t="s">
        <v>1260</v>
      </c>
      <c r="C1270" s="561"/>
      <c r="D1270" s="561">
        <v>4000</v>
      </c>
      <c r="E1270" s="561">
        <v>4000</v>
      </c>
      <c r="F1270" s="562"/>
      <c r="G1270" s="562"/>
      <c r="H1270" s="155">
        <f t="shared" si="1230"/>
        <v>4000</v>
      </c>
      <c r="I1270" s="180">
        <f t="shared" si="1230"/>
        <v>4000</v>
      </c>
      <c r="J1270" s="221">
        <f t="shared" si="1230"/>
        <v>0</v>
      </c>
      <c r="K1270" s="562"/>
      <c r="L1270" s="562"/>
      <c r="M1270" s="562"/>
      <c r="N1270" s="157">
        <f>O1270+P1270</f>
        <v>4000</v>
      </c>
      <c r="O1270" s="236">
        <v>4000</v>
      </c>
      <c r="P1270" s="236"/>
      <c r="Q1270" s="236"/>
      <c r="R1270" s="236"/>
      <c r="S1270" s="236"/>
      <c r="T1270" s="236"/>
      <c r="U1270" s="236"/>
      <c r="V1270" s="236"/>
      <c r="W1270" s="236">
        <v>2500</v>
      </c>
      <c r="X1270" s="236"/>
      <c r="Y1270" s="236">
        <f>W1270</f>
        <v>2500</v>
      </c>
      <c r="Z1270" s="236"/>
      <c r="AA1270" s="236"/>
      <c r="AB1270" s="236"/>
      <c r="AC1270" s="236">
        <f>I1270-Q1270-W1270</f>
        <v>1500</v>
      </c>
      <c r="AD1270" s="236"/>
      <c r="AE1270" s="236">
        <f>AC1270</f>
        <v>1500</v>
      </c>
      <c r="AF1270" s="236"/>
      <c r="AG1270" s="236"/>
      <c r="AH1270" s="236"/>
      <c r="AI1270" s="358">
        <f>I1270-Q1270-W1270-AC1270</f>
        <v>0</v>
      </c>
      <c r="AJ1270" s="358"/>
      <c r="AK1270" s="358"/>
      <c r="AL1270" s="236"/>
      <c r="AM1270" s="236"/>
      <c r="AN1270" s="236"/>
      <c r="AO1270" s="236"/>
      <c r="AP1270" s="236"/>
      <c r="AQ1270" s="236"/>
      <c r="AR1270" s="236"/>
      <c r="AS1270" s="236"/>
      <c r="AT1270" s="236"/>
      <c r="AU1270" s="222"/>
      <c r="AV1270" s="131">
        <f t="shared" si="1218"/>
        <v>0</v>
      </c>
      <c r="AW1270" s="222"/>
      <c r="AX1270" s="222"/>
      <c r="AY1270" s="222"/>
      <c r="AZ1270" s="145">
        <f t="shared" si="1235"/>
        <v>0</v>
      </c>
      <c r="BA1270" s="145">
        <f t="shared" si="1201"/>
        <v>0</v>
      </c>
      <c r="BB1270" s="131"/>
      <c r="BC1270" s="131"/>
    </row>
    <row r="1271" spans="1:55" s="132" customFormat="1" ht="15.75">
      <c r="A1271" s="170" t="s">
        <v>674</v>
      </c>
      <c r="B1271" s="262" t="s">
        <v>667</v>
      </c>
      <c r="C1271" s="561"/>
      <c r="D1271" s="221">
        <f>SUM(D1272:D1275)</f>
        <v>9000</v>
      </c>
      <c r="E1271" s="221">
        <f>SUM(E1272:E1275)</f>
        <v>9000</v>
      </c>
      <c r="F1271" s="562"/>
      <c r="G1271" s="562"/>
      <c r="H1271" s="171">
        <f t="shared" si="1230"/>
        <v>9000</v>
      </c>
      <c r="I1271" s="179">
        <f t="shared" si="1230"/>
        <v>9000</v>
      </c>
      <c r="J1271" s="221">
        <f t="shared" si="1230"/>
        <v>0</v>
      </c>
      <c r="K1271" s="562"/>
      <c r="L1271" s="562"/>
      <c r="M1271" s="562"/>
      <c r="N1271" s="221">
        <f>SUM(N1272:N1275)</f>
        <v>9000</v>
      </c>
      <c r="O1271" s="221">
        <f>SUM(O1272:O1275)</f>
        <v>9000</v>
      </c>
      <c r="P1271" s="221">
        <f t="shared" ref="P1271:AT1271" si="1242">SUM(P1272:P1275)</f>
        <v>0</v>
      </c>
      <c r="Q1271" s="221">
        <f t="shared" si="1242"/>
        <v>0</v>
      </c>
      <c r="R1271" s="221">
        <f t="shared" si="1242"/>
        <v>0</v>
      </c>
      <c r="S1271" s="221">
        <f t="shared" si="1242"/>
        <v>0</v>
      </c>
      <c r="T1271" s="221">
        <f t="shared" si="1242"/>
        <v>0</v>
      </c>
      <c r="U1271" s="221">
        <f t="shared" si="1242"/>
        <v>0</v>
      </c>
      <c r="V1271" s="221">
        <f t="shared" si="1242"/>
        <v>0</v>
      </c>
      <c r="W1271" s="221">
        <f t="shared" si="1242"/>
        <v>0</v>
      </c>
      <c r="X1271" s="221">
        <f t="shared" si="1242"/>
        <v>0</v>
      </c>
      <c r="Y1271" s="221">
        <f t="shared" si="1242"/>
        <v>0</v>
      </c>
      <c r="Z1271" s="221">
        <f t="shared" si="1242"/>
        <v>0</v>
      </c>
      <c r="AA1271" s="221">
        <f t="shared" si="1242"/>
        <v>0</v>
      </c>
      <c r="AB1271" s="221">
        <f t="shared" si="1242"/>
        <v>0</v>
      </c>
      <c r="AC1271" s="221">
        <f t="shared" si="1242"/>
        <v>4000</v>
      </c>
      <c r="AD1271" s="221">
        <f t="shared" si="1242"/>
        <v>0</v>
      </c>
      <c r="AE1271" s="221">
        <f t="shared" si="1242"/>
        <v>4000</v>
      </c>
      <c r="AF1271" s="221">
        <f t="shared" si="1242"/>
        <v>0</v>
      </c>
      <c r="AG1271" s="221">
        <f t="shared" si="1242"/>
        <v>0</v>
      </c>
      <c r="AH1271" s="221">
        <f t="shared" si="1242"/>
        <v>0</v>
      </c>
      <c r="AI1271" s="221">
        <f t="shared" si="1242"/>
        <v>5000</v>
      </c>
      <c r="AJ1271" s="221">
        <f t="shared" si="1242"/>
        <v>0</v>
      </c>
      <c r="AK1271" s="221">
        <f t="shared" si="1242"/>
        <v>5000</v>
      </c>
      <c r="AL1271" s="221">
        <f t="shared" si="1242"/>
        <v>0</v>
      </c>
      <c r="AM1271" s="221">
        <f t="shared" si="1242"/>
        <v>0</v>
      </c>
      <c r="AN1271" s="221">
        <f t="shared" si="1242"/>
        <v>0</v>
      </c>
      <c r="AO1271" s="221">
        <f t="shared" si="1242"/>
        <v>0</v>
      </c>
      <c r="AP1271" s="221">
        <f t="shared" si="1242"/>
        <v>0</v>
      </c>
      <c r="AQ1271" s="221">
        <f t="shared" si="1242"/>
        <v>0</v>
      </c>
      <c r="AR1271" s="221">
        <f t="shared" si="1242"/>
        <v>0</v>
      </c>
      <c r="AS1271" s="221">
        <f t="shared" si="1242"/>
        <v>0</v>
      </c>
      <c r="AT1271" s="221">
        <f t="shared" si="1242"/>
        <v>0</v>
      </c>
      <c r="AU1271" s="222"/>
      <c r="AV1271" s="131">
        <f t="shared" si="1218"/>
        <v>0</v>
      </c>
      <c r="AW1271" s="222"/>
      <c r="AX1271" s="222"/>
      <c r="AY1271" s="222"/>
      <c r="AZ1271" s="145">
        <f t="shared" si="1235"/>
        <v>0</v>
      </c>
      <c r="BA1271" s="145">
        <f t="shared" si="1201"/>
        <v>0</v>
      </c>
      <c r="BB1271" s="131"/>
      <c r="BC1271" s="131"/>
    </row>
    <row r="1272" spans="1:55" s="132" customFormat="1" ht="31.5">
      <c r="A1272" s="240" t="s">
        <v>20</v>
      </c>
      <c r="B1272" s="410" t="s">
        <v>1261</v>
      </c>
      <c r="C1272" s="561"/>
      <c r="D1272" s="561">
        <v>1000</v>
      </c>
      <c r="E1272" s="561">
        <v>1000</v>
      </c>
      <c r="F1272" s="562"/>
      <c r="G1272" s="562"/>
      <c r="H1272" s="155">
        <f t="shared" si="1230"/>
        <v>1000</v>
      </c>
      <c r="I1272" s="180">
        <f t="shared" si="1230"/>
        <v>1000</v>
      </c>
      <c r="J1272" s="221">
        <f t="shared" si="1230"/>
        <v>0</v>
      </c>
      <c r="K1272" s="562"/>
      <c r="L1272" s="562"/>
      <c r="M1272" s="562"/>
      <c r="N1272" s="157">
        <f>O1272+P1272</f>
        <v>1000</v>
      </c>
      <c r="O1272" s="236">
        <v>1000</v>
      </c>
      <c r="P1272" s="236"/>
      <c r="Q1272" s="236"/>
      <c r="R1272" s="236"/>
      <c r="S1272" s="236"/>
      <c r="T1272" s="236"/>
      <c r="U1272" s="236"/>
      <c r="V1272" s="236"/>
      <c r="W1272" s="236"/>
      <c r="X1272" s="236"/>
      <c r="Y1272" s="236"/>
      <c r="Z1272" s="236"/>
      <c r="AA1272" s="236"/>
      <c r="AB1272" s="236"/>
      <c r="AC1272" s="236"/>
      <c r="AD1272" s="236"/>
      <c r="AE1272" s="236">
        <f>AC1272</f>
        <v>0</v>
      </c>
      <c r="AF1272" s="236"/>
      <c r="AG1272" s="236"/>
      <c r="AH1272" s="236"/>
      <c r="AI1272" s="358">
        <f>I1272-Q1272-W1272-AC1272</f>
        <v>1000</v>
      </c>
      <c r="AJ1272" s="358"/>
      <c r="AK1272" s="358">
        <f>AI1272</f>
        <v>1000</v>
      </c>
      <c r="AL1272" s="236"/>
      <c r="AM1272" s="236"/>
      <c r="AN1272" s="236"/>
      <c r="AO1272" s="236"/>
      <c r="AP1272" s="236"/>
      <c r="AQ1272" s="236"/>
      <c r="AR1272" s="236"/>
      <c r="AS1272" s="236"/>
      <c r="AT1272" s="236"/>
      <c r="AU1272" s="222"/>
      <c r="AV1272" s="131">
        <f t="shared" si="1218"/>
        <v>0</v>
      </c>
      <c r="AW1272" s="222"/>
      <c r="AX1272" s="222"/>
      <c r="AY1272" s="222"/>
      <c r="AZ1272" s="145">
        <f t="shared" si="1235"/>
        <v>0</v>
      </c>
      <c r="BA1272" s="145">
        <f t="shared" si="1201"/>
        <v>0</v>
      </c>
      <c r="BB1272" s="131"/>
      <c r="BC1272" s="131"/>
    </row>
    <row r="1273" spans="1:55" s="132" customFormat="1" ht="31.5">
      <c r="A1273" s="240" t="s">
        <v>48</v>
      </c>
      <c r="B1273" s="559" t="s">
        <v>1262</v>
      </c>
      <c r="C1273" s="563"/>
      <c r="D1273" s="563">
        <v>3500</v>
      </c>
      <c r="E1273" s="563">
        <v>3500</v>
      </c>
      <c r="F1273" s="410"/>
      <c r="G1273" s="410"/>
      <c r="H1273" s="155">
        <f t="shared" si="1230"/>
        <v>3500</v>
      </c>
      <c r="I1273" s="180">
        <f t="shared" si="1230"/>
        <v>3500</v>
      </c>
      <c r="J1273" s="221">
        <f t="shared" si="1230"/>
        <v>0</v>
      </c>
      <c r="K1273" s="410"/>
      <c r="L1273" s="410"/>
      <c r="M1273" s="410"/>
      <c r="N1273" s="157">
        <f t="shared" ref="N1273:N1275" si="1243">O1273+P1273</f>
        <v>3500</v>
      </c>
      <c r="O1273" s="236">
        <v>3500</v>
      </c>
      <c r="P1273" s="236"/>
      <c r="Q1273" s="236"/>
      <c r="R1273" s="236"/>
      <c r="S1273" s="236"/>
      <c r="T1273" s="236"/>
      <c r="U1273" s="236"/>
      <c r="V1273" s="236"/>
      <c r="W1273" s="236"/>
      <c r="X1273" s="236"/>
      <c r="Y1273" s="236"/>
      <c r="Z1273" s="236"/>
      <c r="AA1273" s="236"/>
      <c r="AB1273" s="236"/>
      <c r="AC1273" s="236">
        <v>2000</v>
      </c>
      <c r="AD1273" s="236"/>
      <c r="AE1273" s="236">
        <f t="shared" ref="AE1273:AE1275" si="1244">AC1273</f>
        <v>2000</v>
      </c>
      <c r="AF1273" s="236"/>
      <c r="AG1273" s="236"/>
      <c r="AH1273" s="236"/>
      <c r="AI1273" s="358">
        <f>I1273-Q1273-W1273-AC1273</f>
        <v>1500</v>
      </c>
      <c r="AJ1273" s="358"/>
      <c r="AK1273" s="358">
        <f t="shared" ref="AK1273:AK1275" si="1245">AI1273</f>
        <v>1500</v>
      </c>
      <c r="AL1273" s="236"/>
      <c r="AM1273" s="236"/>
      <c r="AN1273" s="236"/>
      <c r="AO1273" s="236"/>
      <c r="AP1273" s="236"/>
      <c r="AQ1273" s="236"/>
      <c r="AR1273" s="236"/>
      <c r="AS1273" s="236"/>
      <c r="AT1273" s="236"/>
      <c r="AU1273" s="222"/>
      <c r="AV1273" s="131">
        <f t="shared" si="1218"/>
        <v>0</v>
      </c>
      <c r="AW1273" s="222"/>
      <c r="AX1273" s="222"/>
      <c r="AY1273" s="222"/>
      <c r="AZ1273" s="145">
        <f t="shared" si="1235"/>
        <v>0</v>
      </c>
      <c r="BA1273" s="145">
        <f t="shared" si="1201"/>
        <v>0</v>
      </c>
      <c r="BB1273" s="131"/>
      <c r="BC1273" s="131"/>
    </row>
    <row r="1274" spans="1:55" s="132" customFormat="1" ht="15.75">
      <c r="A1274" s="240" t="s">
        <v>49</v>
      </c>
      <c r="B1274" s="559" t="s">
        <v>1263</v>
      </c>
      <c r="C1274" s="563"/>
      <c r="D1274" s="563">
        <v>1000</v>
      </c>
      <c r="E1274" s="563">
        <v>1000</v>
      </c>
      <c r="F1274" s="410"/>
      <c r="G1274" s="410"/>
      <c r="H1274" s="155">
        <f t="shared" si="1230"/>
        <v>1000</v>
      </c>
      <c r="I1274" s="180">
        <f t="shared" si="1230"/>
        <v>1000</v>
      </c>
      <c r="J1274" s="221">
        <f t="shared" si="1230"/>
        <v>0</v>
      </c>
      <c r="K1274" s="410"/>
      <c r="L1274" s="410"/>
      <c r="M1274" s="410"/>
      <c r="N1274" s="157">
        <f t="shared" si="1243"/>
        <v>1000</v>
      </c>
      <c r="O1274" s="236">
        <v>1000</v>
      </c>
      <c r="P1274" s="236"/>
      <c r="Q1274" s="236"/>
      <c r="R1274" s="236"/>
      <c r="S1274" s="236"/>
      <c r="T1274" s="236"/>
      <c r="U1274" s="236"/>
      <c r="V1274" s="236"/>
      <c r="W1274" s="236"/>
      <c r="X1274" s="236"/>
      <c r="Y1274" s="236"/>
      <c r="Z1274" s="236"/>
      <c r="AA1274" s="236"/>
      <c r="AB1274" s="236"/>
      <c r="AC1274" s="236"/>
      <c r="AD1274" s="236"/>
      <c r="AE1274" s="236">
        <f t="shared" si="1244"/>
        <v>0</v>
      </c>
      <c r="AF1274" s="236"/>
      <c r="AG1274" s="236"/>
      <c r="AH1274" s="236"/>
      <c r="AI1274" s="358">
        <f>I1274-Q1274-W1274-AC1274</f>
        <v>1000</v>
      </c>
      <c r="AJ1274" s="358"/>
      <c r="AK1274" s="358">
        <f t="shared" si="1245"/>
        <v>1000</v>
      </c>
      <c r="AL1274" s="236"/>
      <c r="AM1274" s="236"/>
      <c r="AN1274" s="236"/>
      <c r="AO1274" s="236"/>
      <c r="AP1274" s="236"/>
      <c r="AQ1274" s="236"/>
      <c r="AR1274" s="236"/>
      <c r="AS1274" s="236"/>
      <c r="AT1274" s="236"/>
      <c r="AU1274" s="222"/>
      <c r="AV1274" s="131">
        <f t="shared" si="1218"/>
        <v>0</v>
      </c>
      <c r="AW1274" s="222"/>
      <c r="AX1274" s="222"/>
      <c r="AY1274" s="222"/>
      <c r="AZ1274" s="145">
        <f t="shared" si="1235"/>
        <v>0</v>
      </c>
      <c r="BA1274" s="145">
        <f t="shared" si="1201"/>
        <v>0</v>
      </c>
      <c r="BB1274" s="131"/>
      <c r="BC1274" s="131"/>
    </row>
    <row r="1275" spans="1:55" s="132" customFormat="1" ht="31.5">
      <c r="A1275" s="240" t="s">
        <v>50</v>
      </c>
      <c r="B1275" s="559" t="s">
        <v>1264</v>
      </c>
      <c r="C1275" s="563"/>
      <c r="D1275" s="563">
        <v>3500</v>
      </c>
      <c r="E1275" s="563">
        <v>3500</v>
      </c>
      <c r="F1275" s="410"/>
      <c r="G1275" s="410"/>
      <c r="H1275" s="155">
        <f t="shared" si="1230"/>
        <v>3500</v>
      </c>
      <c r="I1275" s="180">
        <f t="shared" si="1230"/>
        <v>3500</v>
      </c>
      <c r="J1275" s="221">
        <f t="shared" si="1230"/>
        <v>0</v>
      </c>
      <c r="K1275" s="410"/>
      <c r="L1275" s="410"/>
      <c r="M1275" s="410"/>
      <c r="N1275" s="157">
        <f t="shared" si="1243"/>
        <v>3500</v>
      </c>
      <c r="O1275" s="236">
        <v>3500</v>
      </c>
      <c r="P1275" s="236"/>
      <c r="Q1275" s="236"/>
      <c r="R1275" s="236"/>
      <c r="S1275" s="236"/>
      <c r="T1275" s="236"/>
      <c r="U1275" s="236"/>
      <c r="V1275" s="236"/>
      <c r="W1275" s="236"/>
      <c r="X1275" s="236"/>
      <c r="Y1275" s="236"/>
      <c r="Z1275" s="236"/>
      <c r="AA1275" s="236"/>
      <c r="AB1275" s="236"/>
      <c r="AC1275" s="236">
        <v>2000</v>
      </c>
      <c r="AD1275" s="236"/>
      <c r="AE1275" s="236">
        <f t="shared" si="1244"/>
        <v>2000</v>
      </c>
      <c r="AF1275" s="236"/>
      <c r="AG1275" s="236"/>
      <c r="AH1275" s="236"/>
      <c r="AI1275" s="358">
        <f>I1275-Q1275-W1275-AC1275</f>
        <v>1500</v>
      </c>
      <c r="AJ1275" s="358"/>
      <c r="AK1275" s="358">
        <f t="shared" si="1245"/>
        <v>1500</v>
      </c>
      <c r="AL1275" s="236"/>
      <c r="AM1275" s="236"/>
      <c r="AN1275" s="236"/>
      <c r="AO1275" s="236"/>
      <c r="AP1275" s="236"/>
      <c r="AQ1275" s="236"/>
      <c r="AR1275" s="236"/>
      <c r="AS1275" s="236"/>
      <c r="AT1275" s="236"/>
      <c r="AU1275" s="222"/>
      <c r="AV1275" s="131">
        <f t="shared" si="1218"/>
        <v>0</v>
      </c>
      <c r="AW1275" s="222"/>
      <c r="AX1275" s="222"/>
      <c r="AY1275" s="222"/>
      <c r="AZ1275" s="145">
        <f t="shared" si="1235"/>
        <v>0</v>
      </c>
      <c r="BA1275" s="145">
        <f t="shared" si="1201"/>
        <v>0</v>
      </c>
      <c r="BB1275" s="131"/>
      <c r="BC1275" s="131"/>
    </row>
    <row r="1276" spans="1:55" s="161" customFormat="1" ht="15.75">
      <c r="A1276" s="170" t="s">
        <v>881</v>
      </c>
      <c r="B1276" s="564" t="s">
        <v>616</v>
      </c>
      <c r="C1276" s="565"/>
      <c r="D1276" s="199">
        <f>SUM(D1277:D1287)</f>
        <v>25300</v>
      </c>
      <c r="E1276" s="199">
        <f>SUM(E1277:E1287)</f>
        <v>25300</v>
      </c>
      <c r="F1276" s="566"/>
      <c r="G1276" s="566"/>
      <c r="H1276" s="171">
        <f t="shared" si="1230"/>
        <v>25300</v>
      </c>
      <c r="I1276" s="179">
        <f t="shared" si="1230"/>
        <v>25300</v>
      </c>
      <c r="J1276" s="221">
        <f t="shared" si="1230"/>
        <v>0</v>
      </c>
      <c r="K1276" s="199">
        <f>SUM(K1277:K1287)</f>
        <v>0</v>
      </c>
      <c r="L1276" s="566"/>
      <c r="M1276" s="566"/>
      <c r="N1276" s="199">
        <f t="shared" ref="N1276:AT1276" si="1246">SUM(N1277:N1287)</f>
        <v>25300</v>
      </c>
      <c r="O1276" s="199">
        <f t="shared" si="1246"/>
        <v>25300</v>
      </c>
      <c r="P1276" s="199">
        <f t="shared" si="1246"/>
        <v>0</v>
      </c>
      <c r="Q1276" s="199">
        <f t="shared" si="1246"/>
        <v>0</v>
      </c>
      <c r="R1276" s="199">
        <f t="shared" si="1246"/>
        <v>0</v>
      </c>
      <c r="S1276" s="199">
        <f t="shared" si="1246"/>
        <v>0</v>
      </c>
      <c r="T1276" s="199">
        <f t="shared" si="1246"/>
        <v>0</v>
      </c>
      <c r="U1276" s="199">
        <f t="shared" si="1246"/>
        <v>0</v>
      </c>
      <c r="V1276" s="199">
        <f t="shared" si="1246"/>
        <v>0</v>
      </c>
      <c r="W1276" s="199">
        <f t="shared" si="1246"/>
        <v>2000</v>
      </c>
      <c r="X1276" s="199">
        <f t="shared" si="1246"/>
        <v>0</v>
      </c>
      <c r="Y1276" s="199">
        <f t="shared" si="1246"/>
        <v>2000</v>
      </c>
      <c r="Z1276" s="199">
        <f t="shared" si="1246"/>
        <v>0</v>
      </c>
      <c r="AA1276" s="199">
        <f t="shared" si="1246"/>
        <v>0</v>
      </c>
      <c r="AB1276" s="199">
        <f t="shared" si="1246"/>
        <v>0</v>
      </c>
      <c r="AC1276" s="199">
        <f t="shared" si="1246"/>
        <v>12300</v>
      </c>
      <c r="AD1276" s="199">
        <f t="shared" si="1246"/>
        <v>0</v>
      </c>
      <c r="AE1276" s="199">
        <f t="shared" si="1246"/>
        <v>12300</v>
      </c>
      <c r="AF1276" s="199">
        <f t="shared" si="1246"/>
        <v>0</v>
      </c>
      <c r="AG1276" s="199">
        <f t="shared" si="1246"/>
        <v>0</v>
      </c>
      <c r="AH1276" s="199">
        <f t="shared" si="1246"/>
        <v>0</v>
      </c>
      <c r="AI1276" s="199">
        <f t="shared" si="1246"/>
        <v>11000</v>
      </c>
      <c r="AJ1276" s="199">
        <f t="shared" si="1246"/>
        <v>0</v>
      </c>
      <c r="AK1276" s="199">
        <f t="shared" si="1246"/>
        <v>11000</v>
      </c>
      <c r="AL1276" s="199">
        <f t="shared" si="1246"/>
        <v>0</v>
      </c>
      <c r="AM1276" s="199">
        <f t="shared" si="1246"/>
        <v>0</v>
      </c>
      <c r="AN1276" s="199">
        <f t="shared" si="1246"/>
        <v>0</v>
      </c>
      <c r="AO1276" s="199">
        <f t="shared" si="1246"/>
        <v>0</v>
      </c>
      <c r="AP1276" s="199">
        <f t="shared" si="1246"/>
        <v>0</v>
      </c>
      <c r="AQ1276" s="199">
        <f t="shared" si="1246"/>
        <v>0</v>
      </c>
      <c r="AR1276" s="199">
        <f t="shared" si="1246"/>
        <v>0</v>
      </c>
      <c r="AS1276" s="199">
        <f t="shared" si="1246"/>
        <v>0</v>
      </c>
      <c r="AT1276" s="199">
        <f t="shared" si="1246"/>
        <v>0</v>
      </c>
      <c r="AU1276" s="242"/>
      <c r="AV1276" s="131">
        <f t="shared" si="1218"/>
        <v>0</v>
      </c>
      <c r="AW1276" s="242"/>
      <c r="AX1276" s="242"/>
      <c r="AY1276" s="242"/>
      <c r="AZ1276" s="145">
        <f t="shared" si="1235"/>
        <v>0</v>
      </c>
      <c r="BA1276" s="145">
        <f t="shared" si="1201"/>
        <v>0</v>
      </c>
      <c r="BB1276" s="160"/>
      <c r="BC1276" s="160"/>
    </row>
    <row r="1277" spans="1:55" s="161" customFormat="1" ht="15.75">
      <c r="A1277" s="240" t="s">
        <v>20</v>
      </c>
      <c r="B1277" s="246" t="s">
        <v>1265</v>
      </c>
      <c r="C1277" s="565"/>
      <c r="D1277" s="563">
        <v>1700</v>
      </c>
      <c r="E1277" s="563">
        <v>1700</v>
      </c>
      <c r="F1277" s="566"/>
      <c r="G1277" s="566"/>
      <c r="H1277" s="155">
        <f t="shared" si="1230"/>
        <v>1700</v>
      </c>
      <c r="I1277" s="180">
        <f t="shared" si="1230"/>
        <v>1700</v>
      </c>
      <c r="J1277" s="221">
        <f t="shared" si="1230"/>
        <v>0</v>
      </c>
      <c r="K1277" s="566"/>
      <c r="L1277" s="566"/>
      <c r="M1277" s="566"/>
      <c r="N1277" s="157">
        <f>O1277+P1277</f>
        <v>1700</v>
      </c>
      <c r="O1277" s="236">
        <v>1700</v>
      </c>
      <c r="P1277" s="221"/>
      <c r="Q1277" s="221"/>
      <c r="R1277" s="221"/>
      <c r="S1277" s="221"/>
      <c r="T1277" s="221"/>
      <c r="U1277" s="221"/>
      <c r="V1277" s="221"/>
      <c r="W1277" s="221"/>
      <c r="X1277" s="236">
        <f>W1277</f>
        <v>0</v>
      </c>
      <c r="Y1277" s="221"/>
      <c r="Z1277" s="221"/>
      <c r="AA1277" s="221"/>
      <c r="AB1277" s="221"/>
      <c r="AC1277" s="236">
        <f>I1277-Q1277-W1277</f>
        <v>1700</v>
      </c>
      <c r="AD1277" s="236"/>
      <c r="AE1277" s="236">
        <f>AC1277</f>
        <v>1700</v>
      </c>
      <c r="AF1277" s="221"/>
      <c r="AG1277" s="221"/>
      <c r="AH1277" s="221"/>
      <c r="AI1277" s="358">
        <f t="shared" ref="AI1277:AI1286" si="1247">I1277-Q1277-W1277-AC1277</f>
        <v>0</v>
      </c>
      <c r="AJ1277" s="358"/>
      <c r="AK1277" s="358">
        <f>AI1277</f>
        <v>0</v>
      </c>
      <c r="AL1277" s="221"/>
      <c r="AM1277" s="221"/>
      <c r="AN1277" s="221"/>
      <c r="AO1277" s="221"/>
      <c r="AP1277" s="221"/>
      <c r="AQ1277" s="221"/>
      <c r="AR1277" s="221"/>
      <c r="AS1277" s="221"/>
      <c r="AT1277" s="221"/>
      <c r="AU1277" s="242"/>
      <c r="AV1277" s="131">
        <f t="shared" si="1218"/>
        <v>0</v>
      </c>
      <c r="AW1277" s="242"/>
      <c r="AX1277" s="242"/>
      <c r="AY1277" s="242"/>
      <c r="AZ1277" s="145">
        <f t="shared" si="1235"/>
        <v>0</v>
      </c>
      <c r="BA1277" s="145">
        <f t="shared" si="1201"/>
        <v>0</v>
      </c>
      <c r="BB1277" s="160"/>
      <c r="BC1277" s="160"/>
    </row>
    <row r="1278" spans="1:55" s="161" customFormat="1" ht="15.75">
      <c r="A1278" s="240" t="s">
        <v>48</v>
      </c>
      <c r="B1278" s="562" t="s">
        <v>1266</v>
      </c>
      <c r="C1278" s="565"/>
      <c r="D1278" s="563">
        <v>1700</v>
      </c>
      <c r="E1278" s="563">
        <v>1700</v>
      </c>
      <c r="F1278" s="566"/>
      <c r="G1278" s="566"/>
      <c r="H1278" s="155">
        <f t="shared" si="1230"/>
        <v>1700</v>
      </c>
      <c r="I1278" s="180">
        <f t="shared" si="1230"/>
        <v>1700</v>
      </c>
      <c r="J1278" s="221">
        <f t="shared" si="1230"/>
        <v>0</v>
      </c>
      <c r="K1278" s="566"/>
      <c r="L1278" s="566"/>
      <c r="M1278" s="566"/>
      <c r="N1278" s="157">
        <f t="shared" ref="N1278:N1287" si="1248">O1278+P1278</f>
        <v>1700</v>
      </c>
      <c r="O1278" s="236">
        <v>1700</v>
      </c>
      <c r="P1278" s="221"/>
      <c r="Q1278" s="221"/>
      <c r="R1278" s="221"/>
      <c r="S1278" s="221"/>
      <c r="T1278" s="221"/>
      <c r="U1278" s="221"/>
      <c r="V1278" s="221"/>
      <c r="W1278" s="221"/>
      <c r="X1278" s="236">
        <f t="shared" ref="X1278:X1287" si="1249">W1278</f>
        <v>0</v>
      </c>
      <c r="Y1278" s="221"/>
      <c r="Z1278" s="221"/>
      <c r="AA1278" s="221"/>
      <c r="AB1278" s="221"/>
      <c r="AC1278" s="236">
        <f t="shared" ref="AC1278:AC1281" si="1250">I1278-Q1278-W1278</f>
        <v>1700</v>
      </c>
      <c r="AD1278" s="236"/>
      <c r="AE1278" s="236">
        <f t="shared" ref="AE1278:AE1287" si="1251">AC1278</f>
        <v>1700</v>
      </c>
      <c r="AF1278" s="221"/>
      <c r="AG1278" s="221"/>
      <c r="AH1278" s="221"/>
      <c r="AI1278" s="358">
        <f t="shared" si="1247"/>
        <v>0</v>
      </c>
      <c r="AJ1278" s="358"/>
      <c r="AK1278" s="358">
        <f t="shared" ref="AK1278:AK1287" si="1252">AI1278</f>
        <v>0</v>
      </c>
      <c r="AL1278" s="221"/>
      <c r="AM1278" s="221"/>
      <c r="AN1278" s="221"/>
      <c r="AO1278" s="221"/>
      <c r="AP1278" s="221"/>
      <c r="AQ1278" s="221"/>
      <c r="AR1278" s="221"/>
      <c r="AS1278" s="221"/>
      <c r="AT1278" s="221"/>
      <c r="AU1278" s="242"/>
      <c r="AV1278" s="131">
        <f t="shared" si="1218"/>
        <v>0</v>
      </c>
      <c r="AW1278" s="242"/>
      <c r="AX1278" s="242"/>
      <c r="AY1278" s="242"/>
      <c r="AZ1278" s="145">
        <f t="shared" si="1235"/>
        <v>0</v>
      </c>
      <c r="BA1278" s="145">
        <f t="shared" si="1201"/>
        <v>0</v>
      </c>
      <c r="BB1278" s="160"/>
      <c r="BC1278" s="160"/>
    </row>
    <row r="1279" spans="1:55" s="161" customFormat="1" ht="31.5">
      <c r="A1279" s="240" t="s">
        <v>49</v>
      </c>
      <c r="B1279" s="562" t="s">
        <v>1267</v>
      </c>
      <c r="C1279" s="565"/>
      <c r="D1279" s="563">
        <v>1800</v>
      </c>
      <c r="E1279" s="563">
        <v>1800</v>
      </c>
      <c r="F1279" s="566"/>
      <c r="G1279" s="566"/>
      <c r="H1279" s="155">
        <f t="shared" si="1230"/>
        <v>1800</v>
      </c>
      <c r="I1279" s="180">
        <f t="shared" si="1230"/>
        <v>1800</v>
      </c>
      <c r="J1279" s="221">
        <f t="shared" si="1230"/>
        <v>0</v>
      </c>
      <c r="K1279" s="566"/>
      <c r="L1279" s="566"/>
      <c r="M1279" s="566"/>
      <c r="N1279" s="157">
        <f t="shared" si="1248"/>
        <v>1800</v>
      </c>
      <c r="O1279" s="236">
        <v>1800</v>
      </c>
      <c r="P1279" s="221"/>
      <c r="Q1279" s="221"/>
      <c r="R1279" s="221"/>
      <c r="S1279" s="221"/>
      <c r="T1279" s="221"/>
      <c r="U1279" s="221"/>
      <c r="V1279" s="221"/>
      <c r="W1279" s="221"/>
      <c r="X1279" s="236">
        <f t="shared" si="1249"/>
        <v>0</v>
      </c>
      <c r="Y1279" s="221"/>
      <c r="Z1279" s="221"/>
      <c r="AA1279" s="221"/>
      <c r="AB1279" s="221"/>
      <c r="AC1279" s="236">
        <f t="shared" si="1250"/>
        <v>1800</v>
      </c>
      <c r="AD1279" s="236"/>
      <c r="AE1279" s="236">
        <f t="shared" si="1251"/>
        <v>1800</v>
      </c>
      <c r="AF1279" s="221"/>
      <c r="AG1279" s="221"/>
      <c r="AH1279" s="221"/>
      <c r="AI1279" s="358">
        <f t="shared" si="1247"/>
        <v>0</v>
      </c>
      <c r="AJ1279" s="358"/>
      <c r="AK1279" s="358">
        <f t="shared" si="1252"/>
        <v>0</v>
      </c>
      <c r="AL1279" s="221"/>
      <c r="AM1279" s="221"/>
      <c r="AN1279" s="221"/>
      <c r="AO1279" s="221"/>
      <c r="AP1279" s="221"/>
      <c r="AQ1279" s="221"/>
      <c r="AR1279" s="221"/>
      <c r="AS1279" s="221"/>
      <c r="AT1279" s="221"/>
      <c r="AU1279" s="242"/>
      <c r="AV1279" s="131">
        <f t="shared" si="1218"/>
        <v>0</v>
      </c>
      <c r="AW1279" s="242"/>
      <c r="AX1279" s="242"/>
      <c r="AY1279" s="242"/>
      <c r="AZ1279" s="145">
        <f t="shared" si="1235"/>
        <v>0</v>
      </c>
      <c r="BA1279" s="145">
        <f t="shared" si="1201"/>
        <v>0</v>
      </c>
      <c r="BB1279" s="160"/>
      <c r="BC1279" s="160"/>
    </row>
    <row r="1280" spans="1:55" s="161" customFormat="1" ht="15.75">
      <c r="A1280" s="240" t="s">
        <v>50</v>
      </c>
      <c r="B1280" s="562" t="s">
        <v>1268</v>
      </c>
      <c r="C1280" s="565"/>
      <c r="D1280" s="563">
        <v>1600</v>
      </c>
      <c r="E1280" s="563">
        <v>1600</v>
      </c>
      <c r="F1280" s="566"/>
      <c r="G1280" s="566"/>
      <c r="H1280" s="155">
        <f t="shared" si="1230"/>
        <v>1600</v>
      </c>
      <c r="I1280" s="180">
        <f t="shared" si="1230"/>
        <v>1600</v>
      </c>
      <c r="J1280" s="221">
        <f t="shared" si="1230"/>
        <v>0</v>
      </c>
      <c r="K1280" s="566"/>
      <c r="L1280" s="566"/>
      <c r="M1280" s="566"/>
      <c r="N1280" s="157">
        <f t="shared" si="1248"/>
        <v>1600</v>
      </c>
      <c r="O1280" s="236">
        <v>1600</v>
      </c>
      <c r="P1280" s="221"/>
      <c r="Q1280" s="221"/>
      <c r="R1280" s="221"/>
      <c r="S1280" s="221"/>
      <c r="T1280" s="221"/>
      <c r="U1280" s="221"/>
      <c r="V1280" s="221"/>
      <c r="W1280" s="221"/>
      <c r="X1280" s="236">
        <f t="shared" si="1249"/>
        <v>0</v>
      </c>
      <c r="Y1280" s="221"/>
      <c r="Z1280" s="221"/>
      <c r="AA1280" s="221"/>
      <c r="AB1280" s="221"/>
      <c r="AC1280" s="236">
        <f t="shared" si="1250"/>
        <v>1600</v>
      </c>
      <c r="AD1280" s="236"/>
      <c r="AE1280" s="236">
        <f t="shared" si="1251"/>
        <v>1600</v>
      </c>
      <c r="AF1280" s="221"/>
      <c r="AG1280" s="221"/>
      <c r="AH1280" s="221"/>
      <c r="AI1280" s="358">
        <f t="shared" si="1247"/>
        <v>0</v>
      </c>
      <c r="AJ1280" s="358"/>
      <c r="AK1280" s="358">
        <f t="shared" si="1252"/>
        <v>0</v>
      </c>
      <c r="AL1280" s="221"/>
      <c r="AM1280" s="221"/>
      <c r="AN1280" s="221"/>
      <c r="AO1280" s="221"/>
      <c r="AP1280" s="221"/>
      <c r="AQ1280" s="221"/>
      <c r="AR1280" s="221"/>
      <c r="AS1280" s="221"/>
      <c r="AT1280" s="221"/>
      <c r="AU1280" s="242"/>
      <c r="AV1280" s="131">
        <f t="shared" si="1218"/>
        <v>0</v>
      </c>
      <c r="AW1280" s="242"/>
      <c r="AX1280" s="242"/>
      <c r="AY1280" s="242"/>
      <c r="AZ1280" s="145">
        <f t="shared" si="1235"/>
        <v>0</v>
      </c>
      <c r="BA1280" s="145">
        <f t="shared" si="1201"/>
        <v>0</v>
      </c>
      <c r="BB1280" s="160"/>
      <c r="BC1280" s="160"/>
    </row>
    <row r="1281" spans="1:55" s="161" customFormat="1" ht="31.5">
      <c r="A1281" s="240" t="s">
        <v>51</v>
      </c>
      <c r="B1281" s="410" t="s">
        <v>1269</v>
      </c>
      <c r="C1281" s="565"/>
      <c r="D1281" s="563">
        <v>4500</v>
      </c>
      <c r="E1281" s="563">
        <v>4500</v>
      </c>
      <c r="F1281" s="566"/>
      <c r="G1281" s="566"/>
      <c r="H1281" s="155">
        <f t="shared" si="1230"/>
        <v>4500</v>
      </c>
      <c r="I1281" s="180">
        <f t="shared" si="1230"/>
        <v>4500</v>
      </c>
      <c r="J1281" s="221">
        <f t="shared" si="1230"/>
        <v>0</v>
      </c>
      <c r="K1281" s="566"/>
      <c r="L1281" s="566"/>
      <c r="M1281" s="566"/>
      <c r="N1281" s="157">
        <f t="shared" si="1248"/>
        <v>4500</v>
      </c>
      <c r="O1281" s="236">
        <v>4500</v>
      </c>
      <c r="P1281" s="221"/>
      <c r="Q1281" s="221"/>
      <c r="R1281" s="221"/>
      <c r="S1281" s="221"/>
      <c r="T1281" s="221"/>
      <c r="U1281" s="221"/>
      <c r="V1281" s="221"/>
      <c r="W1281" s="236">
        <v>2000</v>
      </c>
      <c r="X1281" s="236"/>
      <c r="Y1281" s="236">
        <f>W1281</f>
        <v>2000</v>
      </c>
      <c r="Z1281" s="221"/>
      <c r="AA1281" s="221"/>
      <c r="AB1281" s="221"/>
      <c r="AC1281" s="236">
        <f t="shared" si="1250"/>
        <v>2500</v>
      </c>
      <c r="AD1281" s="236"/>
      <c r="AE1281" s="236">
        <f t="shared" si="1251"/>
        <v>2500</v>
      </c>
      <c r="AF1281" s="221"/>
      <c r="AG1281" s="221"/>
      <c r="AH1281" s="221"/>
      <c r="AI1281" s="358">
        <f t="shared" si="1247"/>
        <v>0</v>
      </c>
      <c r="AJ1281" s="358"/>
      <c r="AK1281" s="358">
        <f t="shared" si="1252"/>
        <v>0</v>
      </c>
      <c r="AL1281" s="221"/>
      <c r="AM1281" s="221"/>
      <c r="AN1281" s="221"/>
      <c r="AO1281" s="221"/>
      <c r="AP1281" s="221"/>
      <c r="AQ1281" s="221"/>
      <c r="AR1281" s="221"/>
      <c r="AS1281" s="221"/>
      <c r="AT1281" s="221"/>
      <c r="AU1281" s="242"/>
      <c r="AV1281" s="131">
        <f t="shared" si="1218"/>
        <v>0</v>
      </c>
      <c r="AW1281" s="242"/>
      <c r="AX1281" s="242"/>
      <c r="AY1281" s="242"/>
      <c r="AZ1281" s="145">
        <f t="shared" si="1235"/>
        <v>0</v>
      </c>
      <c r="BA1281" s="145">
        <f t="shared" si="1201"/>
        <v>0</v>
      </c>
      <c r="BB1281" s="160"/>
      <c r="BC1281" s="160"/>
    </row>
    <row r="1282" spans="1:55" s="161" customFormat="1" ht="31.5">
      <c r="A1282" s="240" t="s">
        <v>52</v>
      </c>
      <c r="B1282" s="567" t="s">
        <v>1270</v>
      </c>
      <c r="C1282" s="565"/>
      <c r="D1282" s="563">
        <v>2000</v>
      </c>
      <c r="E1282" s="563">
        <v>2000</v>
      </c>
      <c r="F1282" s="566"/>
      <c r="G1282" s="566"/>
      <c r="H1282" s="155">
        <f t="shared" si="1230"/>
        <v>2000</v>
      </c>
      <c r="I1282" s="180">
        <f t="shared" si="1230"/>
        <v>2000</v>
      </c>
      <c r="J1282" s="221">
        <f t="shared" si="1230"/>
        <v>0</v>
      </c>
      <c r="K1282" s="566"/>
      <c r="L1282" s="566"/>
      <c r="M1282" s="566"/>
      <c r="N1282" s="157">
        <f t="shared" si="1248"/>
        <v>2000</v>
      </c>
      <c r="O1282" s="236">
        <v>2000</v>
      </c>
      <c r="P1282" s="221"/>
      <c r="Q1282" s="221"/>
      <c r="R1282" s="221"/>
      <c r="S1282" s="221"/>
      <c r="T1282" s="221"/>
      <c r="U1282" s="221"/>
      <c r="V1282" s="221"/>
      <c r="W1282" s="221"/>
      <c r="X1282" s="236">
        <f t="shared" si="1249"/>
        <v>0</v>
      </c>
      <c r="Y1282" s="221"/>
      <c r="Z1282" s="221"/>
      <c r="AA1282" s="221"/>
      <c r="AB1282" s="221"/>
      <c r="AC1282" s="236"/>
      <c r="AD1282" s="236"/>
      <c r="AE1282" s="236">
        <f t="shared" si="1251"/>
        <v>0</v>
      </c>
      <c r="AF1282" s="221"/>
      <c r="AG1282" s="221"/>
      <c r="AH1282" s="221"/>
      <c r="AI1282" s="358">
        <f t="shared" si="1247"/>
        <v>2000</v>
      </c>
      <c r="AJ1282" s="358"/>
      <c r="AK1282" s="358">
        <f t="shared" si="1252"/>
        <v>2000</v>
      </c>
      <c r="AL1282" s="221"/>
      <c r="AM1282" s="221"/>
      <c r="AN1282" s="221"/>
      <c r="AO1282" s="221"/>
      <c r="AP1282" s="221"/>
      <c r="AQ1282" s="221"/>
      <c r="AR1282" s="221"/>
      <c r="AS1282" s="221"/>
      <c r="AT1282" s="221"/>
      <c r="AU1282" s="242"/>
      <c r="AV1282" s="131">
        <f t="shared" si="1218"/>
        <v>0</v>
      </c>
      <c r="AW1282" s="242"/>
      <c r="AX1282" s="242"/>
      <c r="AY1282" s="242"/>
      <c r="AZ1282" s="145">
        <f t="shared" si="1235"/>
        <v>0</v>
      </c>
      <c r="BA1282" s="145">
        <f t="shared" si="1201"/>
        <v>0</v>
      </c>
      <c r="BB1282" s="160"/>
      <c r="BC1282" s="160"/>
    </row>
    <row r="1283" spans="1:55" s="161" customFormat="1" ht="31.5">
      <c r="A1283" s="240" t="s">
        <v>53</v>
      </c>
      <c r="B1283" s="410" t="s">
        <v>1271</v>
      </c>
      <c r="C1283" s="565"/>
      <c r="D1283" s="563">
        <v>3000</v>
      </c>
      <c r="E1283" s="563">
        <v>3000</v>
      </c>
      <c r="F1283" s="566"/>
      <c r="G1283" s="566"/>
      <c r="H1283" s="155">
        <f t="shared" si="1230"/>
        <v>3000</v>
      </c>
      <c r="I1283" s="180">
        <f t="shared" si="1230"/>
        <v>3000</v>
      </c>
      <c r="J1283" s="221">
        <f t="shared" si="1230"/>
        <v>0</v>
      </c>
      <c r="K1283" s="566"/>
      <c r="L1283" s="566"/>
      <c r="M1283" s="566"/>
      <c r="N1283" s="157">
        <f t="shared" si="1248"/>
        <v>3000</v>
      </c>
      <c r="O1283" s="236">
        <v>3000</v>
      </c>
      <c r="P1283" s="221"/>
      <c r="Q1283" s="221"/>
      <c r="R1283" s="221"/>
      <c r="S1283" s="221"/>
      <c r="T1283" s="221"/>
      <c r="U1283" s="221"/>
      <c r="V1283" s="221"/>
      <c r="W1283" s="221"/>
      <c r="X1283" s="236">
        <f t="shared" si="1249"/>
        <v>0</v>
      </c>
      <c r="Y1283" s="221"/>
      <c r="Z1283" s="221"/>
      <c r="AA1283" s="221"/>
      <c r="AB1283" s="221"/>
      <c r="AC1283" s="236">
        <v>1500</v>
      </c>
      <c r="AD1283" s="236"/>
      <c r="AE1283" s="236">
        <f t="shared" si="1251"/>
        <v>1500</v>
      </c>
      <c r="AF1283" s="221"/>
      <c r="AG1283" s="221"/>
      <c r="AH1283" s="221"/>
      <c r="AI1283" s="358">
        <f t="shared" si="1247"/>
        <v>1500</v>
      </c>
      <c r="AJ1283" s="358"/>
      <c r="AK1283" s="358">
        <f t="shared" si="1252"/>
        <v>1500</v>
      </c>
      <c r="AL1283" s="221"/>
      <c r="AM1283" s="221"/>
      <c r="AN1283" s="221"/>
      <c r="AO1283" s="221"/>
      <c r="AP1283" s="221"/>
      <c r="AQ1283" s="221"/>
      <c r="AR1283" s="221"/>
      <c r="AS1283" s="221"/>
      <c r="AT1283" s="221"/>
      <c r="AU1283" s="242"/>
      <c r="AV1283" s="131">
        <f t="shared" si="1218"/>
        <v>0</v>
      </c>
      <c r="AW1283" s="242"/>
      <c r="AX1283" s="242"/>
      <c r="AY1283" s="242"/>
      <c r="AZ1283" s="145">
        <f t="shared" si="1235"/>
        <v>0</v>
      </c>
      <c r="BA1283" s="145">
        <f t="shared" si="1201"/>
        <v>0</v>
      </c>
      <c r="BB1283" s="160"/>
      <c r="BC1283" s="160"/>
    </row>
    <row r="1284" spans="1:55" s="161" customFormat="1" ht="31.5">
      <c r="A1284" s="240" t="s">
        <v>54</v>
      </c>
      <c r="B1284" s="560" t="s">
        <v>1272</v>
      </c>
      <c r="C1284" s="565"/>
      <c r="D1284" s="563">
        <v>3000</v>
      </c>
      <c r="E1284" s="563">
        <v>3000</v>
      </c>
      <c r="F1284" s="566"/>
      <c r="G1284" s="566"/>
      <c r="H1284" s="155">
        <f t="shared" si="1230"/>
        <v>3000</v>
      </c>
      <c r="I1284" s="180">
        <f t="shared" si="1230"/>
        <v>3000</v>
      </c>
      <c r="J1284" s="221">
        <f t="shared" si="1230"/>
        <v>0</v>
      </c>
      <c r="K1284" s="566"/>
      <c r="L1284" s="566"/>
      <c r="M1284" s="566"/>
      <c r="N1284" s="157">
        <f t="shared" si="1248"/>
        <v>3000</v>
      </c>
      <c r="O1284" s="236">
        <v>3000</v>
      </c>
      <c r="P1284" s="221"/>
      <c r="Q1284" s="221"/>
      <c r="R1284" s="221"/>
      <c r="S1284" s="221"/>
      <c r="T1284" s="221"/>
      <c r="U1284" s="221"/>
      <c r="V1284" s="221"/>
      <c r="W1284" s="221"/>
      <c r="X1284" s="236">
        <f t="shared" si="1249"/>
        <v>0</v>
      </c>
      <c r="Y1284" s="221"/>
      <c r="Z1284" s="221"/>
      <c r="AA1284" s="221"/>
      <c r="AB1284" s="221"/>
      <c r="AC1284" s="236">
        <v>1500</v>
      </c>
      <c r="AD1284" s="236"/>
      <c r="AE1284" s="236">
        <f t="shared" si="1251"/>
        <v>1500</v>
      </c>
      <c r="AF1284" s="221"/>
      <c r="AG1284" s="221"/>
      <c r="AH1284" s="221"/>
      <c r="AI1284" s="358">
        <f t="shared" si="1247"/>
        <v>1500</v>
      </c>
      <c r="AJ1284" s="358"/>
      <c r="AK1284" s="358">
        <f t="shared" si="1252"/>
        <v>1500</v>
      </c>
      <c r="AL1284" s="221"/>
      <c r="AM1284" s="221"/>
      <c r="AN1284" s="221"/>
      <c r="AO1284" s="221"/>
      <c r="AP1284" s="221"/>
      <c r="AQ1284" s="221"/>
      <c r="AR1284" s="221"/>
      <c r="AS1284" s="221"/>
      <c r="AT1284" s="221"/>
      <c r="AU1284" s="242"/>
      <c r="AV1284" s="131">
        <f t="shared" si="1218"/>
        <v>0</v>
      </c>
      <c r="AW1284" s="242"/>
      <c r="AX1284" s="242"/>
      <c r="AY1284" s="242"/>
      <c r="AZ1284" s="145">
        <f t="shared" si="1235"/>
        <v>0</v>
      </c>
      <c r="BA1284" s="145">
        <f t="shared" si="1201"/>
        <v>0</v>
      </c>
      <c r="BB1284" s="160"/>
      <c r="BC1284" s="160"/>
    </row>
    <row r="1285" spans="1:55" s="161" customFormat="1" ht="31.5">
      <c r="A1285" s="240" t="s">
        <v>55</v>
      </c>
      <c r="B1285" s="410" t="s">
        <v>1273</v>
      </c>
      <c r="C1285" s="565"/>
      <c r="D1285" s="563">
        <v>2000</v>
      </c>
      <c r="E1285" s="563">
        <v>2000</v>
      </c>
      <c r="F1285" s="566"/>
      <c r="G1285" s="566"/>
      <c r="H1285" s="155">
        <f t="shared" si="1230"/>
        <v>2000</v>
      </c>
      <c r="I1285" s="180">
        <f t="shared" si="1230"/>
        <v>2000</v>
      </c>
      <c r="J1285" s="221">
        <f t="shared" si="1230"/>
        <v>0</v>
      </c>
      <c r="K1285" s="566"/>
      <c r="L1285" s="566"/>
      <c r="M1285" s="566"/>
      <c r="N1285" s="157">
        <f t="shared" si="1248"/>
        <v>2000</v>
      </c>
      <c r="O1285" s="236">
        <v>2000</v>
      </c>
      <c r="P1285" s="221"/>
      <c r="Q1285" s="221"/>
      <c r="R1285" s="221"/>
      <c r="S1285" s="221"/>
      <c r="T1285" s="221"/>
      <c r="U1285" s="221"/>
      <c r="V1285" s="221"/>
      <c r="W1285" s="221"/>
      <c r="X1285" s="236">
        <f t="shared" si="1249"/>
        <v>0</v>
      </c>
      <c r="Y1285" s="221"/>
      <c r="Z1285" s="221"/>
      <c r="AA1285" s="221"/>
      <c r="AB1285" s="221"/>
      <c r="AC1285" s="236"/>
      <c r="AD1285" s="236"/>
      <c r="AE1285" s="236">
        <f t="shared" si="1251"/>
        <v>0</v>
      </c>
      <c r="AF1285" s="221"/>
      <c r="AG1285" s="221"/>
      <c r="AH1285" s="221"/>
      <c r="AI1285" s="358">
        <f t="shared" si="1247"/>
        <v>2000</v>
      </c>
      <c r="AJ1285" s="358"/>
      <c r="AK1285" s="358">
        <f t="shared" si="1252"/>
        <v>2000</v>
      </c>
      <c r="AL1285" s="221"/>
      <c r="AM1285" s="221"/>
      <c r="AN1285" s="221"/>
      <c r="AO1285" s="221"/>
      <c r="AP1285" s="221"/>
      <c r="AQ1285" s="221"/>
      <c r="AR1285" s="221"/>
      <c r="AS1285" s="221"/>
      <c r="AT1285" s="221"/>
      <c r="AU1285" s="242"/>
      <c r="AV1285" s="131">
        <f t="shared" si="1218"/>
        <v>0</v>
      </c>
      <c r="AW1285" s="242"/>
      <c r="AX1285" s="242"/>
      <c r="AY1285" s="242"/>
      <c r="AZ1285" s="145">
        <f t="shared" si="1235"/>
        <v>0</v>
      </c>
      <c r="BA1285" s="145">
        <f t="shared" si="1201"/>
        <v>0</v>
      </c>
      <c r="BB1285" s="160"/>
      <c r="BC1285" s="160"/>
    </row>
    <row r="1286" spans="1:55" s="161" customFormat="1" ht="31.5">
      <c r="A1286" s="240" t="s">
        <v>56</v>
      </c>
      <c r="B1286" s="410" t="s">
        <v>1274</v>
      </c>
      <c r="C1286" s="565"/>
      <c r="D1286" s="563">
        <v>1500</v>
      </c>
      <c r="E1286" s="563">
        <v>1500</v>
      </c>
      <c r="F1286" s="566"/>
      <c r="G1286" s="566"/>
      <c r="H1286" s="155">
        <f t="shared" si="1230"/>
        <v>1500</v>
      </c>
      <c r="I1286" s="180">
        <f t="shared" si="1230"/>
        <v>1500</v>
      </c>
      <c r="J1286" s="221">
        <f t="shared" si="1230"/>
        <v>0</v>
      </c>
      <c r="K1286" s="566"/>
      <c r="L1286" s="566"/>
      <c r="M1286" s="566"/>
      <c r="N1286" s="157">
        <f t="shared" si="1248"/>
        <v>1500</v>
      </c>
      <c r="O1286" s="236">
        <v>1500</v>
      </c>
      <c r="P1286" s="221"/>
      <c r="Q1286" s="221"/>
      <c r="R1286" s="221"/>
      <c r="S1286" s="221"/>
      <c r="T1286" s="221"/>
      <c r="U1286" s="221"/>
      <c r="V1286" s="221"/>
      <c r="W1286" s="221"/>
      <c r="X1286" s="236">
        <f t="shared" si="1249"/>
        <v>0</v>
      </c>
      <c r="Y1286" s="221"/>
      <c r="Z1286" s="221"/>
      <c r="AA1286" s="221"/>
      <c r="AB1286" s="221"/>
      <c r="AC1286" s="236"/>
      <c r="AD1286" s="236"/>
      <c r="AE1286" s="236">
        <f t="shared" si="1251"/>
        <v>0</v>
      </c>
      <c r="AF1286" s="221"/>
      <c r="AG1286" s="221"/>
      <c r="AH1286" s="221"/>
      <c r="AI1286" s="358">
        <f t="shared" si="1247"/>
        <v>1500</v>
      </c>
      <c r="AJ1286" s="358"/>
      <c r="AK1286" s="358">
        <f t="shared" si="1252"/>
        <v>1500</v>
      </c>
      <c r="AL1286" s="221"/>
      <c r="AM1286" s="221"/>
      <c r="AN1286" s="221"/>
      <c r="AO1286" s="221"/>
      <c r="AP1286" s="221"/>
      <c r="AQ1286" s="221"/>
      <c r="AR1286" s="221"/>
      <c r="AS1286" s="221"/>
      <c r="AT1286" s="221"/>
      <c r="AU1286" s="242"/>
      <c r="AV1286" s="131">
        <f t="shared" si="1218"/>
        <v>0</v>
      </c>
      <c r="AW1286" s="242"/>
      <c r="AX1286" s="242"/>
      <c r="AY1286" s="242"/>
      <c r="AZ1286" s="145">
        <f t="shared" si="1235"/>
        <v>0</v>
      </c>
      <c r="BA1286" s="145">
        <f t="shared" si="1201"/>
        <v>0</v>
      </c>
      <c r="BB1286" s="160"/>
      <c r="BC1286" s="160"/>
    </row>
    <row r="1287" spans="1:55" s="132" customFormat="1" ht="31.5">
      <c r="A1287" s="240" t="s">
        <v>57</v>
      </c>
      <c r="B1287" s="410" t="s">
        <v>1275</v>
      </c>
      <c r="C1287" s="563"/>
      <c r="D1287" s="563">
        <v>2500</v>
      </c>
      <c r="E1287" s="563">
        <v>2500</v>
      </c>
      <c r="F1287" s="410"/>
      <c r="G1287" s="410"/>
      <c r="H1287" s="155">
        <f t="shared" si="1230"/>
        <v>2500</v>
      </c>
      <c r="I1287" s="180">
        <f t="shared" si="1230"/>
        <v>2500</v>
      </c>
      <c r="J1287" s="221">
        <f t="shared" si="1230"/>
        <v>0</v>
      </c>
      <c r="K1287" s="410"/>
      <c r="L1287" s="410"/>
      <c r="M1287" s="410"/>
      <c r="N1287" s="157">
        <f t="shared" si="1248"/>
        <v>2500</v>
      </c>
      <c r="O1287" s="236">
        <v>2500</v>
      </c>
      <c r="P1287" s="236"/>
      <c r="Q1287" s="236"/>
      <c r="R1287" s="236"/>
      <c r="S1287" s="236"/>
      <c r="T1287" s="236"/>
      <c r="U1287" s="236"/>
      <c r="V1287" s="236"/>
      <c r="W1287" s="236"/>
      <c r="X1287" s="236">
        <f t="shared" si="1249"/>
        <v>0</v>
      </c>
      <c r="Y1287" s="236"/>
      <c r="Z1287" s="236"/>
      <c r="AA1287" s="236"/>
      <c r="AB1287" s="236"/>
      <c r="AC1287" s="236"/>
      <c r="AD1287" s="236"/>
      <c r="AE1287" s="236">
        <f t="shared" si="1251"/>
        <v>0</v>
      </c>
      <c r="AF1287" s="236"/>
      <c r="AG1287" s="236"/>
      <c r="AH1287" s="236"/>
      <c r="AI1287" s="358">
        <f>I1287-Q1287-W1287-AC1287</f>
        <v>2500</v>
      </c>
      <c r="AJ1287" s="358"/>
      <c r="AK1287" s="358">
        <f t="shared" si="1252"/>
        <v>2500</v>
      </c>
      <c r="AL1287" s="236"/>
      <c r="AM1287" s="236"/>
      <c r="AN1287" s="236"/>
      <c r="AO1287" s="236"/>
      <c r="AP1287" s="236"/>
      <c r="AQ1287" s="236"/>
      <c r="AR1287" s="236"/>
      <c r="AS1287" s="236"/>
      <c r="AT1287" s="236"/>
      <c r="AU1287" s="222"/>
      <c r="AV1287" s="131">
        <f t="shared" si="1218"/>
        <v>0</v>
      </c>
      <c r="AW1287" s="222"/>
      <c r="AX1287" s="222"/>
      <c r="AY1287" s="222"/>
      <c r="AZ1287" s="145">
        <f t="shared" si="1235"/>
        <v>0</v>
      </c>
      <c r="BA1287" s="145">
        <f t="shared" si="1201"/>
        <v>0</v>
      </c>
      <c r="BB1287" s="131"/>
      <c r="BC1287" s="131"/>
    </row>
    <row r="1288" spans="1:55" s="132" customFormat="1" ht="15.75">
      <c r="A1288" s="170" t="s">
        <v>615</v>
      </c>
      <c r="B1288" s="158" t="s">
        <v>740</v>
      </c>
      <c r="C1288" s="171"/>
      <c r="D1288" s="397">
        <f>D1289+D1292</f>
        <v>25141</v>
      </c>
      <c r="E1288" s="397">
        <f>E1289+E1292</f>
        <v>20335</v>
      </c>
      <c r="F1288" s="158"/>
      <c r="G1288" s="158"/>
      <c r="H1288" s="171">
        <f t="shared" si="1230"/>
        <v>20334.400000000001</v>
      </c>
      <c r="I1288" s="179">
        <f t="shared" si="1230"/>
        <v>20334.400000000001</v>
      </c>
      <c r="J1288" s="221">
        <f t="shared" si="1230"/>
        <v>0</v>
      </c>
      <c r="K1288" s="397">
        <f t="shared" ref="K1288:L1288" si="1253">K1289+K1292</f>
        <v>0</v>
      </c>
      <c r="L1288" s="397">
        <f t="shared" si="1253"/>
        <v>0</v>
      </c>
      <c r="M1288" s="158"/>
      <c r="N1288" s="397">
        <f>N1289+N1292</f>
        <v>20334.400000000001</v>
      </c>
      <c r="O1288" s="397">
        <f t="shared" ref="O1288:AT1288" si="1254">O1289+O1292</f>
        <v>20334.400000000001</v>
      </c>
      <c r="P1288" s="397">
        <f t="shared" si="1254"/>
        <v>0</v>
      </c>
      <c r="Q1288" s="397">
        <f t="shared" si="1254"/>
        <v>0</v>
      </c>
      <c r="R1288" s="397">
        <f t="shared" si="1254"/>
        <v>0</v>
      </c>
      <c r="S1288" s="397">
        <f t="shared" si="1254"/>
        <v>0</v>
      </c>
      <c r="T1288" s="397">
        <f t="shared" si="1254"/>
        <v>0</v>
      </c>
      <c r="U1288" s="397">
        <f t="shared" si="1254"/>
        <v>0</v>
      </c>
      <c r="V1288" s="397">
        <f t="shared" si="1254"/>
        <v>0</v>
      </c>
      <c r="W1288" s="397">
        <f t="shared" si="1254"/>
        <v>1000</v>
      </c>
      <c r="X1288" s="397">
        <f t="shared" si="1254"/>
        <v>0</v>
      </c>
      <c r="Y1288" s="397">
        <f t="shared" si="1254"/>
        <v>1000</v>
      </c>
      <c r="Z1288" s="397">
        <f t="shared" si="1254"/>
        <v>0</v>
      </c>
      <c r="AA1288" s="397">
        <f t="shared" si="1254"/>
        <v>0</v>
      </c>
      <c r="AB1288" s="397">
        <f t="shared" si="1254"/>
        <v>0</v>
      </c>
      <c r="AC1288" s="397">
        <f t="shared" si="1254"/>
        <v>0</v>
      </c>
      <c r="AD1288" s="397">
        <f t="shared" si="1254"/>
        <v>0</v>
      </c>
      <c r="AE1288" s="397">
        <f t="shared" si="1254"/>
        <v>0</v>
      </c>
      <c r="AF1288" s="397">
        <f t="shared" si="1254"/>
        <v>0</v>
      </c>
      <c r="AG1288" s="397">
        <f t="shared" si="1254"/>
        <v>0</v>
      </c>
      <c r="AH1288" s="397">
        <f t="shared" si="1254"/>
        <v>0</v>
      </c>
      <c r="AI1288" s="397">
        <f t="shared" si="1254"/>
        <v>19334.400000000001</v>
      </c>
      <c r="AJ1288" s="397">
        <f t="shared" si="1254"/>
        <v>0</v>
      </c>
      <c r="AK1288" s="397">
        <f t="shared" si="1254"/>
        <v>19334.400000000001</v>
      </c>
      <c r="AL1288" s="397">
        <f t="shared" si="1254"/>
        <v>0</v>
      </c>
      <c r="AM1288" s="397">
        <f t="shared" si="1254"/>
        <v>0</v>
      </c>
      <c r="AN1288" s="397">
        <f t="shared" si="1254"/>
        <v>0</v>
      </c>
      <c r="AO1288" s="397">
        <f t="shared" si="1254"/>
        <v>0</v>
      </c>
      <c r="AP1288" s="397">
        <f t="shared" si="1254"/>
        <v>0</v>
      </c>
      <c r="AQ1288" s="397">
        <f t="shared" si="1254"/>
        <v>0</v>
      </c>
      <c r="AR1288" s="397">
        <f t="shared" si="1254"/>
        <v>0</v>
      </c>
      <c r="AS1288" s="397">
        <f t="shared" si="1254"/>
        <v>0</v>
      </c>
      <c r="AT1288" s="397">
        <f t="shared" si="1254"/>
        <v>0</v>
      </c>
      <c r="AU1288" s="297"/>
      <c r="AV1288" s="131">
        <f t="shared" si="1218"/>
        <v>0</v>
      </c>
      <c r="AW1288" s="297"/>
      <c r="AX1288" s="297"/>
      <c r="AY1288" s="297"/>
      <c r="AZ1288" s="145">
        <f t="shared" si="1235"/>
        <v>0</v>
      </c>
      <c r="BA1288" s="145">
        <f t="shared" si="1201"/>
        <v>0</v>
      </c>
      <c r="BB1288" s="131"/>
      <c r="BC1288" s="131"/>
    </row>
    <row r="1289" spans="1:55" s="132" customFormat="1" ht="31.5">
      <c r="A1289" s="170" t="s">
        <v>741</v>
      </c>
      <c r="B1289" s="158" t="s">
        <v>646</v>
      </c>
      <c r="C1289" s="171"/>
      <c r="D1289" s="397">
        <f>D1290</f>
        <v>1000</v>
      </c>
      <c r="E1289" s="397">
        <f>E1290</f>
        <v>1000</v>
      </c>
      <c r="F1289" s="158"/>
      <c r="G1289" s="158"/>
      <c r="H1289" s="155">
        <f t="shared" si="1230"/>
        <v>1000</v>
      </c>
      <c r="I1289" s="180">
        <f t="shared" si="1230"/>
        <v>1000</v>
      </c>
      <c r="J1289" s="221">
        <f t="shared" si="1230"/>
        <v>0</v>
      </c>
      <c r="K1289" s="397">
        <f t="shared" ref="K1289:L1290" si="1255">K1290</f>
        <v>0</v>
      </c>
      <c r="L1289" s="397">
        <f t="shared" si="1255"/>
        <v>0</v>
      </c>
      <c r="M1289" s="158"/>
      <c r="N1289" s="397">
        <f>N1290</f>
        <v>1000</v>
      </c>
      <c r="O1289" s="397">
        <f t="shared" ref="O1289:AT1290" si="1256">O1290</f>
        <v>1000</v>
      </c>
      <c r="P1289" s="397">
        <f t="shared" si="1256"/>
        <v>0</v>
      </c>
      <c r="Q1289" s="397">
        <f t="shared" si="1256"/>
        <v>0</v>
      </c>
      <c r="R1289" s="397">
        <f t="shared" si="1256"/>
        <v>0</v>
      </c>
      <c r="S1289" s="397">
        <f t="shared" si="1256"/>
        <v>0</v>
      </c>
      <c r="T1289" s="397">
        <f t="shared" si="1256"/>
        <v>0</v>
      </c>
      <c r="U1289" s="397">
        <f t="shared" si="1256"/>
        <v>0</v>
      </c>
      <c r="V1289" s="397">
        <f t="shared" si="1256"/>
        <v>0</v>
      </c>
      <c r="W1289" s="397">
        <f t="shared" si="1256"/>
        <v>1000</v>
      </c>
      <c r="X1289" s="397">
        <f t="shared" si="1256"/>
        <v>0</v>
      </c>
      <c r="Y1289" s="397">
        <f t="shared" si="1256"/>
        <v>1000</v>
      </c>
      <c r="Z1289" s="397">
        <f t="shared" si="1256"/>
        <v>0</v>
      </c>
      <c r="AA1289" s="397">
        <f t="shared" si="1256"/>
        <v>0</v>
      </c>
      <c r="AB1289" s="397">
        <f t="shared" si="1256"/>
        <v>0</v>
      </c>
      <c r="AC1289" s="397">
        <f t="shared" si="1256"/>
        <v>0</v>
      </c>
      <c r="AD1289" s="397">
        <f t="shared" si="1256"/>
        <v>0</v>
      </c>
      <c r="AE1289" s="397">
        <f t="shared" si="1256"/>
        <v>0</v>
      </c>
      <c r="AF1289" s="397">
        <f t="shared" si="1256"/>
        <v>0</v>
      </c>
      <c r="AG1289" s="397">
        <f t="shared" si="1256"/>
        <v>0</v>
      </c>
      <c r="AH1289" s="397">
        <f t="shared" si="1256"/>
        <v>0</v>
      </c>
      <c r="AI1289" s="397">
        <f t="shared" si="1256"/>
        <v>0</v>
      </c>
      <c r="AJ1289" s="397">
        <f t="shared" si="1256"/>
        <v>0</v>
      </c>
      <c r="AK1289" s="397">
        <f t="shared" si="1256"/>
        <v>0</v>
      </c>
      <c r="AL1289" s="397">
        <f t="shared" si="1256"/>
        <v>0</v>
      </c>
      <c r="AM1289" s="397">
        <f t="shared" si="1256"/>
        <v>0</v>
      </c>
      <c r="AN1289" s="397">
        <f t="shared" si="1256"/>
        <v>0</v>
      </c>
      <c r="AO1289" s="397">
        <f t="shared" si="1256"/>
        <v>0</v>
      </c>
      <c r="AP1289" s="397">
        <f t="shared" si="1256"/>
        <v>0</v>
      </c>
      <c r="AQ1289" s="397">
        <f t="shared" si="1256"/>
        <v>0</v>
      </c>
      <c r="AR1289" s="397">
        <f t="shared" si="1256"/>
        <v>0</v>
      </c>
      <c r="AS1289" s="397">
        <f t="shared" si="1256"/>
        <v>0</v>
      </c>
      <c r="AT1289" s="397">
        <f t="shared" si="1256"/>
        <v>0</v>
      </c>
      <c r="AU1289" s="297"/>
      <c r="AV1289" s="131">
        <f t="shared" si="1218"/>
        <v>0</v>
      </c>
      <c r="AW1289" s="297"/>
      <c r="AX1289" s="297"/>
      <c r="AY1289" s="297"/>
      <c r="AZ1289" s="145">
        <f t="shared" si="1235"/>
        <v>0</v>
      </c>
      <c r="BA1289" s="145">
        <f t="shared" si="1201"/>
        <v>0</v>
      </c>
      <c r="BB1289" s="131"/>
      <c r="BC1289" s="131"/>
    </row>
    <row r="1290" spans="1:55" s="132" customFormat="1" ht="15.75">
      <c r="A1290" s="170" t="s">
        <v>1218</v>
      </c>
      <c r="B1290" s="158" t="s">
        <v>1276</v>
      </c>
      <c r="C1290" s="171"/>
      <c r="D1290" s="397">
        <f>D1291</f>
        <v>1000</v>
      </c>
      <c r="E1290" s="397">
        <f>E1291</f>
        <v>1000</v>
      </c>
      <c r="F1290" s="158"/>
      <c r="G1290" s="158"/>
      <c r="H1290" s="171">
        <f t="shared" si="1230"/>
        <v>1000</v>
      </c>
      <c r="I1290" s="179">
        <f t="shared" si="1230"/>
        <v>1000</v>
      </c>
      <c r="J1290" s="221">
        <f t="shared" si="1230"/>
        <v>0</v>
      </c>
      <c r="K1290" s="397">
        <f t="shared" si="1255"/>
        <v>0</v>
      </c>
      <c r="L1290" s="158"/>
      <c r="M1290" s="158"/>
      <c r="N1290" s="397">
        <f>N1291</f>
        <v>1000</v>
      </c>
      <c r="O1290" s="397">
        <f t="shared" si="1256"/>
        <v>1000</v>
      </c>
      <c r="P1290" s="397">
        <f t="shared" si="1256"/>
        <v>0</v>
      </c>
      <c r="Q1290" s="397">
        <f t="shared" si="1256"/>
        <v>0</v>
      </c>
      <c r="R1290" s="397">
        <f t="shared" si="1256"/>
        <v>0</v>
      </c>
      <c r="S1290" s="397">
        <f t="shared" si="1256"/>
        <v>0</v>
      </c>
      <c r="T1290" s="397">
        <f t="shared" si="1256"/>
        <v>0</v>
      </c>
      <c r="U1290" s="397">
        <f t="shared" si="1256"/>
        <v>0</v>
      </c>
      <c r="V1290" s="397">
        <f t="shared" si="1256"/>
        <v>0</v>
      </c>
      <c r="W1290" s="397">
        <f t="shared" si="1256"/>
        <v>1000</v>
      </c>
      <c r="X1290" s="397">
        <f t="shared" si="1256"/>
        <v>0</v>
      </c>
      <c r="Y1290" s="397">
        <f t="shared" si="1256"/>
        <v>1000</v>
      </c>
      <c r="Z1290" s="397">
        <f t="shared" si="1256"/>
        <v>0</v>
      </c>
      <c r="AA1290" s="397">
        <f t="shared" si="1256"/>
        <v>0</v>
      </c>
      <c r="AB1290" s="397">
        <f t="shared" si="1256"/>
        <v>0</v>
      </c>
      <c r="AC1290" s="397">
        <f t="shared" si="1256"/>
        <v>0</v>
      </c>
      <c r="AD1290" s="397">
        <f t="shared" si="1256"/>
        <v>0</v>
      </c>
      <c r="AE1290" s="397">
        <f t="shared" si="1256"/>
        <v>0</v>
      </c>
      <c r="AF1290" s="397">
        <f t="shared" si="1256"/>
        <v>0</v>
      </c>
      <c r="AG1290" s="397">
        <f t="shared" si="1256"/>
        <v>0</v>
      </c>
      <c r="AH1290" s="397">
        <f t="shared" si="1256"/>
        <v>0</v>
      </c>
      <c r="AI1290" s="397">
        <f t="shared" si="1256"/>
        <v>0</v>
      </c>
      <c r="AJ1290" s="397">
        <f t="shared" si="1256"/>
        <v>0</v>
      </c>
      <c r="AK1290" s="397">
        <f t="shared" si="1256"/>
        <v>0</v>
      </c>
      <c r="AL1290" s="397">
        <f t="shared" si="1256"/>
        <v>0</v>
      </c>
      <c r="AM1290" s="397">
        <f t="shared" si="1256"/>
        <v>0</v>
      </c>
      <c r="AN1290" s="397">
        <f t="shared" si="1256"/>
        <v>0</v>
      </c>
      <c r="AO1290" s="397">
        <f t="shared" si="1256"/>
        <v>0</v>
      </c>
      <c r="AP1290" s="397">
        <f t="shared" si="1256"/>
        <v>0</v>
      </c>
      <c r="AQ1290" s="397">
        <f t="shared" si="1256"/>
        <v>0</v>
      </c>
      <c r="AR1290" s="397">
        <f t="shared" si="1256"/>
        <v>0</v>
      </c>
      <c r="AS1290" s="397">
        <f t="shared" si="1256"/>
        <v>0</v>
      </c>
      <c r="AT1290" s="397">
        <f t="shared" si="1256"/>
        <v>0</v>
      </c>
      <c r="AU1290" s="297"/>
      <c r="AV1290" s="131">
        <f t="shared" si="1218"/>
        <v>0</v>
      </c>
      <c r="AW1290" s="297"/>
      <c r="AX1290" s="297"/>
      <c r="AY1290" s="297"/>
      <c r="AZ1290" s="145">
        <f t="shared" si="1235"/>
        <v>0</v>
      </c>
      <c r="BA1290" s="145">
        <f t="shared" si="1201"/>
        <v>0</v>
      </c>
      <c r="BB1290" s="131"/>
      <c r="BC1290" s="131"/>
    </row>
    <row r="1291" spans="1:55" s="132" customFormat="1" ht="31.5">
      <c r="A1291" s="240" t="s">
        <v>20</v>
      </c>
      <c r="B1291" s="166" t="s">
        <v>1277</v>
      </c>
      <c r="C1291" s="171"/>
      <c r="D1291" s="155">
        <v>1000</v>
      </c>
      <c r="E1291" s="155">
        <v>1000</v>
      </c>
      <c r="F1291" s="158"/>
      <c r="G1291" s="158"/>
      <c r="H1291" s="155">
        <f t="shared" si="1230"/>
        <v>1000</v>
      </c>
      <c r="I1291" s="180">
        <f t="shared" si="1230"/>
        <v>1000</v>
      </c>
      <c r="J1291" s="221">
        <f t="shared" si="1230"/>
        <v>0</v>
      </c>
      <c r="K1291" s="158"/>
      <c r="L1291" s="158"/>
      <c r="M1291" s="158"/>
      <c r="N1291" s="157">
        <f>O1291+P1291</f>
        <v>1000</v>
      </c>
      <c r="O1291" s="379">
        <v>1000</v>
      </c>
      <c r="P1291" s="397"/>
      <c r="Q1291" s="397"/>
      <c r="R1291" s="397"/>
      <c r="S1291" s="397"/>
      <c r="T1291" s="397"/>
      <c r="U1291" s="397"/>
      <c r="V1291" s="397"/>
      <c r="W1291" s="379">
        <v>1000</v>
      </c>
      <c r="X1291" s="379"/>
      <c r="Y1291" s="379">
        <f>W1291</f>
        <v>1000</v>
      </c>
      <c r="Z1291" s="397"/>
      <c r="AA1291" s="397"/>
      <c r="AB1291" s="397"/>
      <c r="AC1291" s="397">
        <f>O1291-Q1291-W1291</f>
        <v>0</v>
      </c>
      <c r="AD1291" s="397"/>
      <c r="AE1291" s="397"/>
      <c r="AF1291" s="397"/>
      <c r="AG1291" s="397"/>
      <c r="AH1291" s="397"/>
      <c r="AI1291" s="358">
        <f>O1291-Q1291-W1291</f>
        <v>0</v>
      </c>
      <c r="AJ1291" s="358"/>
      <c r="AK1291" s="358"/>
      <c r="AL1291" s="397"/>
      <c r="AM1291" s="397"/>
      <c r="AN1291" s="397"/>
      <c r="AO1291" s="397"/>
      <c r="AP1291" s="397"/>
      <c r="AQ1291" s="397"/>
      <c r="AR1291" s="397"/>
      <c r="AS1291" s="397"/>
      <c r="AT1291" s="397"/>
      <c r="AU1291" s="297"/>
      <c r="AV1291" s="131">
        <f t="shared" si="1218"/>
        <v>0</v>
      </c>
      <c r="AW1291" s="297"/>
      <c r="AX1291" s="297"/>
      <c r="AY1291" s="297"/>
      <c r="AZ1291" s="145">
        <f t="shared" si="1235"/>
        <v>0</v>
      </c>
      <c r="BA1291" s="145">
        <f t="shared" si="1201"/>
        <v>0</v>
      </c>
      <c r="BB1291" s="131"/>
      <c r="BC1291" s="131"/>
    </row>
    <row r="1292" spans="1:55" s="132" customFormat="1" ht="15.75">
      <c r="A1292" s="170" t="s">
        <v>744</v>
      </c>
      <c r="B1292" s="158" t="s">
        <v>1221</v>
      </c>
      <c r="C1292" s="171"/>
      <c r="D1292" s="397">
        <f>SUM(D1293:D1309)</f>
        <v>24141</v>
      </c>
      <c r="E1292" s="397">
        <f>SUM(E1293:E1309)</f>
        <v>19335</v>
      </c>
      <c r="F1292" s="158"/>
      <c r="G1292" s="158"/>
      <c r="H1292" s="171">
        <f t="shared" si="1230"/>
        <v>19334.400000000001</v>
      </c>
      <c r="I1292" s="179">
        <f t="shared" si="1230"/>
        <v>19334.400000000001</v>
      </c>
      <c r="J1292" s="221">
        <f t="shared" si="1230"/>
        <v>0</v>
      </c>
      <c r="K1292" s="397">
        <f t="shared" ref="K1292" si="1257">SUM(K1293:K1309)</f>
        <v>0</v>
      </c>
      <c r="L1292" s="158"/>
      <c r="M1292" s="158"/>
      <c r="N1292" s="397">
        <f>SUM(N1293:N1309)</f>
        <v>19334.400000000001</v>
      </c>
      <c r="O1292" s="397">
        <f>SUM(O1293:O1309)</f>
        <v>19334.400000000001</v>
      </c>
      <c r="P1292" s="397">
        <f t="shared" ref="P1292:AT1292" si="1258">SUM(P1293:P1309)</f>
        <v>0</v>
      </c>
      <c r="Q1292" s="397">
        <f t="shared" si="1258"/>
        <v>0</v>
      </c>
      <c r="R1292" s="397">
        <f t="shared" si="1258"/>
        <v>0</v>
      </c>
      <c r="S1292" s="397">
        <f t="shared" si="1258"/>
        <v>0</v>
      </c>
      <c r="T1292" s="397">
        <f t="shared" si="1258"/>
        <v>0</v>
      </c>
      <c r="U1292" s="397">
        <f t="shared" si="1258"/>
        <v>0</v>
      </c>
      <c r="V1292" s="397">
        <f t="shared" si="1258"/>
        <v>0</v>
      </c>
      <c r="W1292" s="397">
        <f t="shared" si="1258"/>
        <v>0</v>
      </c>
      <c r="X1292" s="397">
        <f t="shared" si="1258"/>
        <v>0</v>
      </c>
      <c r="Y1292" s="397">
        <f t="shared" si="1258"/>
        <v>0</v>
      </c>
      <c r="Z1292" s="397">
        <f t="shared" si="1258"/>
        <v>0</v>
      </c>
      <c r="AA1292" s="397">
        <f t="shared" si="1258"/>
        <v>0</v>
      </c>
      <c r="AB1292" s="397">
        <f t="shared" si="1258"/>
        <v>0</v>
      </c>
      <c r="AC1292" s="397">
        <f t="shared" si="1258"/>
        <v>0</v>
      </c>
      <c r="AD1292" s="397">
        <f t="shared" si="1258"/>
        <v>0</v>
      </c>
      <c r="AE1292" s="397">
        <f t="shared" si="1258"/>
        <v>0</v>
      </c>
      <c r="AF1292" s="397">
        <f t="shared" si="1258"/>
        <v>0</v>
      </c>
      <c r="AG1292" s="397">
        <f t="shared" si="1258"/>
        <v>0</v>
      </c>
      <c r="AH1292" s="397">
        <f t="shared" si="1258"/>
        <v>0</v>
      </c>
      <c r="AI1292" s="397">
        <f t="shared" si="1258"/>
        <v>19334.400000000001</v>
      </c>
      <c r="AJ1292" s="397">
        <f t="shared" si="1258"/>
        <v>0</v>
      </c>
      <c r="AK1292" s="397">
        <f t="shared" si="1258"/>
        <v>19334.400000000001</v>
      </c>
      <c r="AL1292" s="397">
        <f t="shared" si="1258"/>
        <v>0</v>
      </c>
      <c r="AM1292" s="397">
        <f t="shared" si="1258"/>
        <v>0</v>
      </c>
      <c r="AN1292" s="397">
        <f t="shared" si="1258"/>
        <v>0</v>
      </c>
      <c r="AO1292" s="397">
        <f t="shared" si="1258"/>
        <v>0</v>
      </c>
      <c r="AP1292" s="397">
        <f t="shared" si="1258"/>
        <v>0</v>
      </c>
      <c r="AQ1292" s="397">
        <f t="shared" si="1258"/>
        <v>0</v>
      </c>
      <c r="AR1292" s="397">
        <f t="shared" si="1258"/>
        <v>0</v>
      </c>
      <c r="AS1292" s="397">
        <f t="shared" si="1258"/>
        <v>0</v>
      </c>
      <c r="AT1292" s="397">
        <f t="shared" si="1258"/>
        <v>0</v>
      </c>
      <c r="AU1292" s="297"/>
      <c r="AV1292" s="131">
        <f t="shared" si="1218"/>
        <v>0</v>
      </c>
      <c r="AW1292" s="297"/>
      <c r="AX1292" s="297"/>
      <c r="AY1292" s="297"/>
      <c r="AZ1292" s="145">
        <f t="shared" si="1235"/>
        <v>0</v>
      </c>
      <c r="BA1292" s="145">
        <f t="shared" si="1201"/>
        <v>0</v>
      </c>
      <c r="BB1292" s="131"/>
      <c r="BC1292" s="131"/>
    </row>
    <row r="1293" spans="1:55" s="132" customFormat="1" ht="15.75">
      <c r="A1293" s="240" t="s">
        <v>20</v>
      </c>
      <c r="B1293" s="166" t="s">
        <v>1278</v>
      </c>
      <c r="C1293" s="171"/>
      <c r="D1293" s="155">
        <v>1500</v>
      </c>
      <c r="E1293" s="155">
        <v>1500</v>
      </c>
      <c r="F1293" s="158"/>
      <c r="G1293" s="158"/>
      <c r="H1293" s="155">
        <f t="shared" si="1230"/>
        <v>1500</v>
      </c>
      <c r="I1293" s="180">
        <f t="shared" si="1230"/>
        <v>1500</v>
      </c>
      <c r="J1293" s="221">
        <f t="shared" si="1230"/>
        <v>0</v>
      </c>
      <c r="K1293" s="158"/>
      <c r="L1293" s="158"/>
      <c r="M1293" s="158"/>
      <c r="N1293" s="157">
        <f>O1293+P1293</f>
        <v>1500</v>
      </c>
      <c r="O1293" s="150">
        <v>1500</v>
      </c>
      <c r="P1293" s="397"/>
      <c r="Q1293" s="397"/>
      <c r="R1293" s="397"/>
      <c r="S1293" s="397"/>
      <c r="T1293" s="397"/>
      <c r="U1293" s="397"/>
      <c r="V1293" s="397"/>
      <c r="W1293" s="397"/>
      <c r="X1293" s="397"/>
      <c r="Y1293" s="397"/>
      <c r="Z1293" s="397"/>
      <c r="AA1293" s="397"/>
      <c r="AB1293" s="397"/>
      <c r="AC1293" s="397"/>
      <c r="AD1293" s="397"/>
      <c r="AE1293" s="397"/>
      <c r="AF1293" s="397"/>
      <c r="AG1293" s="397"/>
      <c r="AH1293" s="397"/>
      <c r="AI1293" s="379">
        <f>I1293-Q1293-W1293-AC1293</f>
        <v>1500</v>
      </c>
      <c r="AJ1293" s="379"/>
      <c r="AK1293" s="379">
        <f>AI1293</f>
        <v>1500</v>
      </c>
      <c r="AL1293" s="397"/>
      <c r="AM1293" s="397"/>
      <c r="AN1293" s="397"/>
      <c r="AO1293" s="397"/>
      <c r="AP1293" s="397"/>
      <c r="AQ1293" s="397"/>
      <c r="AR1293" s="397"/>
      <c r="AS1293" s="397"/>
      <c r="AT1293" s="397"/>
      <c r="AU1293" s="297"/>
      <c r="AV1293" s="131">
        <f t="shared" si="1218"/>
        <v>0</v>
      </c>
      <c r="AW1293" s="297"/>
      <c r="AX1293" s="297"/>
      <c r="AY1293" s="297"/>
      <c r="AZ1293" s="145">
        <f t="shared" si="1235"/>
        <v>0</v>
      </c>
      <c r="BA1293" s="145">
        <f t="shared" si="1201"/>
        <v>0</v>
      </c>
      <c r="BB1293" s="131"/>
      <c r="BC1293" s="131"/>
    </row>
    <row r="1294" spans="1:55" s="132" customFormat="1" ht="15.75">
      <c r="A1294" s="240" t="s">
        <v>48</v>
      </c>
      <c r="B1294" s="166" t="s">
        <v>1279</v>
      </c>
      <c r="C1294" s="171"/>
      <c r="D1294" s="155">
        <v>1500</v>
      </c>
      <c r="E1294" s="155">
        <v>1500</v>
      </c>
      <c r="F1294" s="158"/>
      <c r="G1294" s="158"/>
      <c r="H1294" s="155">
        <f t="shared" si="1230"/>
        <v>1500</v>
      </c>
      <c r="I1294" s="180">
        <f t="shared" si="1230"/>
        <v>1500</v>
      </c>
      <c r="J1294" s="221">
        <f t="shared" si="1230"/>
        <v>0</v>
      </c>
      <c r="K1294" s="158"/>
      <c r="L1294" s="158"/>
      <c r="M1294" s="158"/>
      <c r="N1294" s="157">
        <f t="shared" ref="N1294:N1304" si="1259">O1294+P1294</f>
        <v>1500</v>
      </c>
      <c r="O1294" s="150">
        <v>1500</v>
      </c>
      <c r="P1294" s="397"/>
      <c r="Q1294" s="397"/>
      <c r="R1294" s="397"/>
      <c r="S1294" s="397"/>
      <c r="T1294" s="397"/>
      <c r="U1294" s="397"/>
      <c r="V1294" s="397"/>
      <c r="W1294" s="397"/>
      <c r="X1294" s="397"/>
      <c r="Y1294" s="397"/>
      <c r="Z1294" s="397"/>
      <c r="AA1294" s="397"/>
      <c r="AB1294" s="397"/>
      <c r="AC1294" s="397"/>
      <c r="AD1294" s="397"/>
      <c r="AE1294" s="397"/>
      <c r="AF1294" s="397"/>
      <c r="AG1294" s="397"/>
      <c r="AH1294" s="397"/>
      <c r="AI1294" s="379">
        <f t="shared" ref="AI1294:AI1308" si="1260">I1294-Q1294-W1294-AC1294</f>
        <v>1500</v>
      </c>
      <c r="AJ1294" s="379"/>
      <c r="AK1294" s="379">
        <f t="shared" ref="AK1294:AK1309" si="1261">AI1294</f>
        <v>1500</v>
      </c>
      <c r="AL1294" s="397"/>
      <c r="AM1294" s="397"/>
      <c r="AN1294" s="397"/>
      <c r="AO1294" s="397"/>
      <c r="AP1294" s="397"/>
      <c r="AQ1294" s="397"/>
      <c r="AR1294" s="397"/>
      <c r="AS1294" s="397"/>
      <c r="AT1294" s="397"/>
      <c r="AU1294" s="297"/>
      <c r="AV1294" s="131">
        <f t="shared" si="1218"/>
        <v>0</v>
      </c>
      <c r="AW1294" s="297"/>
      <c r="AX1294" s="297"/>
      <c r="AY1294" s="297"/>
      <c r="AZ1294" s="145">
        <f t="shared" si="1235"/>
        <v>0</v>
      </c>
      <c r="BA1294" s="145">
        <f t="shared" ref="BA1294:BA1357" si="1262">L1294-R1294-X1294-AD1294-AJ1294</f>
        <v>0</v>
      </c>
      <c r="BB1294" s="131"/>
      <c r="BC1294" s="131"/>
    </row>
    <row r="1295" spans="1:55" s="132" customFormat="1" ht="15.75">
      <c r="A1295" s="240" t="s">
        <v>49</v>
      </c>
      <c r="B1295" s="166" t="s">
        <v>1280</v>
      </c>
      <c r="C1295" s="171"/>
      <c r="D1295" s="155">
        <v>1300</v>
      </c>
      <c r="E1295" s="155">
        <v>1300</v>
      </c>
      <c r="F1295" s="158"/>
      <c r="G1295" s="158"/>
      <c r="H1295" s="155">
        <f t="shared" si="1230"/>
        <v>1300</v>
      </c>
      <c r="I1295" s="180">
        <f t="shared" si="1230"/>
        <v>1300</v>
      </c>
      <c r="J1295" s="221">
        <f t="shared" si="1230"/>
        <v>0</v>
      </c>
      <c r="K1295" s="158"/>
      <c r="L1295" s="158"/>
      <c r="M1295" s="158"/>
      <c r="N1295" s="157">
        <f t="shared" si="1259"/>
        <v>1300</v>
      </c>
      <c r="O1295" s="150">
        <v>1300</v>
      </c>
      <c r="P1295" s="397"/>
      <c r="Q1295" s="397"/>
      <c r="R1295" s="397"/>
      <c r="S1295" s="397"/>
      <c r="T1295" s="397"/>
      <c r="U1295" s="397"/>
      <c r="V1295" s="397"/>
      <c r="W1295" s="397"/>
      <c r="X1295" s="397"/>
      <c r="Y1295" s="397"/>
      <c r="Z1295" s="397"/>
      <c r="AA1295" s="397"/>
      <c r="AB1295" s="397"/>
      <c r="AC1295" s="397"/>
      <c r="AD1295" s="397"/>
      <c r="AE1295" s="397"/>
      <c r="AF1295" s="397"/>
      <c r="AG1295" s="397"/>
      <c r="AH1295" s="397"/>
      <c r="AI1295" s="379">
        <f t="shared" si="1260"/>
        <v>1300</v>
      </c>
      <c r="AJ1295" s="379"/>
      <c r="AK1295" s="379">
        <f t="shared" si="1261"/>
        <v>1300</v>
      </c>
      <c r="AL1295" s="397"/>
      <c r="AM1295" s="397"/>
      <c r="AN1295" s="397"/>
      <c r="AO1295" s="397"/>
      <c r="AP1295" s="397"/>
      <c r="AQ1295" s="397"/>
      <c r="AR1295" s="397"/>
      <c r="AS1295" s="397"/>
      <c r="AT1295" s="397"/>
      <c r="AU1295" s="297"/>
      <c r="AV1295" s="131">
        <f t="shared" si="1218"/>
        <v>0</v>
      </c>
      <c r="AW1295" s="297"/>
      <c r="AX1295" s="297"/>
      <c r="AY1295" s="297"/>
      <c r="AZ1295" s="145">
        <f t="shared" si="1235"/>
        <v>0</v>
      </c>
      <c r="BA1295" s="145">
        <f t="shared" si="1262"/>
        <v>0</v>
      </c>
      <c r="BB1295" s="131"/>
      <c r="BC1295" s="131"/>
    </row>
    <row r="1296" spans="1:55" s="132" customFormat="1" ht="15.75">
      <c r="A1296" s="240" t="s">
        <v>50</v>
      </c>
      <c r="B1296" s="166" t="s">
        <v>1281</v>
      </c>
      <c r="C1296" s="171"/>
      <c r="D1296" s="155">
        <v>1300</v>
      </c>
      <c r="E1296" s="155">
        <v>1300</v>
      </c>
      <c r="F1296" s="158"/>
      <c r="G1296" s="158"/>
      <c r="H1296" s="155">
        <f t="shared" si="1230"/>
        <v>1300</v>
      </c>
      <c r="I1296" s="180">
        <f t="shared" si="1230"/>
        <v>1300</v>
      </c>
      <c r="J1296" s="221">
        <f t="shared" si="1230"/>
        <v>0</v>
      </c>
      <c r="K1296" s="158"/>
      <c r="L1296" s="158"/>
      <c r="M1296" s="158"/>
      <c r="N1296" s="157">
        <f t="shared" si="1259"/>
        <v>1300</v>
      </c>
      <c r="O1296" s="150">
        <v>1300</v>
      </c>
      <c r="P1296" s="397"/>
      <c r="Q1296" s="397"/>
      <c r="R1296" s="397"/>
      <c r="S1296" s="397"/>
      <c r="T1296" s="397"/>
      <c r="U1296" s="397"/>
      <c r="V1296" s="397"/>
      <c r="W1296" s="397"/>
      <c r="X1296" s="397"/>
      <c r="Y1296" s="397"/>
      <c r="Z1296" s="397"/>
      <c r="AA1296" s="397"/>
      <c r="AB1296" s="397"/>
      <c r="AC1296" s="397"/>
      <c r="AD1296" s="397"/>
      <c r="AE1296" s="397"/>
      <c r="AF1296" s="397"/>
      <c r="AG1296" s="397"/>
      <c r="AH1296" s="397"/>
      <c r="AI1296" s="379">
        <f t="shared" si="1260"/>
        <v>1300</v>
      </c>
      <c r="AJ1296" s="379"/>
      <c r="AK1296" s="379">
        <f t="shared" si="1261"/>
        <v>1300</v>
      </c>
      <c r="AL1296" s="397"/>
      <c r="AM1296" s="397"/>
      <c r="AN1296" s="397"/>
      <c r="AO1296" s="397"/>
      <c r="AP1296" s="397"/>
      <c r="AQ1296" s="397"/>
      <c r="AR1296" s="397"/>
      <c r="AS1296" s="397"/>
      <c r="AT1296" s="397"/>
      <c r="AU1296" s="297"/>
      <c r="AV1296" s="131">
        <f t="shared" si="1218"/>
        <v>0</v>
      </c>
      <c r="AW1296" s="297"/>
      <c r="AX1296" s="297"/>
      <c r="AY1296" s="297"/>
      <c r="AZ1296" s="145">
        <f t="shared" si="1235"/>
        <v>0</v>
      </c>
      <c r="BA1296" s="145">
        <f t="shared" si="1262"/>
        <v>0</v>
      </c>
      <c r="BB1296" s="131"/>
      <c r="BC1296" s="131"/>
    </row>
    <row r="1297" spans="1:55" s="132" customFormat="1" ht="15.75">
      <c r="A1297" s="240" t="s">
        <v>51</v>
      </c>
      <c r="B1297" s="410" t="s">
        <v>1282</v>
      </c>
      <c r="C1297" s="171"/>
      <c r="D1297" s="155">
        <v>1300</v>
      </c>
      <c r="E1297" s="155">
        <v>1300</v>
      </c>
      <c r="F1297" s="158"/>
      <c r="G1297" s="158"/>
      <c r="H1297" s="155">
        <f t="shared" si="1230"/>
        <v>1300</v>
      </c>
      <c r="I1297" s="180">
        <f t="shared" si="1230"/>
        <v>1300</v>
      </c>
      <c r="J1297" s="221">
        <f t="shared" si="1230"/>
        <v>0</v>
      </c>
      <c r="K1297" s="158"/>
      <c r="L1297" s="158"/>
      <c r="M1297" s="158"/>
      <c r="N1297" s="157">
        <f t="shared" si="1259"/>
        <v>1300</v>
      </c>
      <c r="O1297" s="150">
        <v>1300</v>
      </c>
      <c r="P1297" s="397"/>
      <c r="Q1297" s="397"/>
      <c r="R1297" s="397"/>
      <c r="S1297" s="397"/>
      <c r="T1297" s="397"/>
      <c r="U1297" s="397"/>
      <c r="V1297" s="397"/>
      <c r="W1297" s="397"/>
      <c r="X1297" s="397"/>
      <c r="Y1297" s="397"/>
      <c r="Z1297" s="397"/>
      <c r="AA1297" s="397"/>
      <c r="AB1297" s="397"/>
      <c r="AC1297" s="397"/>
      <c r="AD1297" s="397"/>
      <c r="AE1297" s="397"/>
      <c r="AF1297" s="397"/>
      <c r="AG1297" s="397"/>
      <c r="AH1297" s="397"/>
      <c r="AI1297" s="379">
        <f t="shared" si="1260"/>
        <v>1300</v>
      </c>
      <c r="AJ1297" s="379"/>
      <c r="AK1297" s="379">
        <f t="shared" si="1261"/>
        <v>1300</v>
      </c>
      <c r="AL1297" s="397"/>
      <c r="AM1297" s="397"/>
      <c r="AN1297" s="397"/>
      <c r="AO1297" s="397"/>
      <c r="AP1297" s="397"/>
      <c r="AQ1297" s="397"/>
      <c r="AR1297" s="397"/>
      <c r="AS1297" s="397"/>
      <c r="AT1297" s="397"/>
      <c r="AU1297" s="297"/>
      <c r="AV1297" s="131">
        <f t="shared" si="1218"/>
        <v>0</v>
      </c>
      <c r="AW1297" s="297"/>
      <c r="AX1297" s="297"/>
      <c r="AY1297" s="297"/>
      <c r="AZ1297" s="145">
        <f t="shared" si="1235"/>
        <v>0</v>
      </c>
      <c r="BA1297" s="145">
        <f t="shared" si="1262"/>
        <v>0</v>
      </c>
      <c r="BB1297" s="131"/>
      <c r="BC1297" s="131"/>
    </row>
    <row r="1298" spans="1:55" s="132" customFormat="1" ht="15.75">
      <c r="A1298" s="240" t="s">
        <v>52</v>
      </c>
      <c r="B1298" s="166" t="s">
        <v>1283</v>
      </c>
      <c r="C1298" s="171"/>
      <c r="D1298" s="155">
        <v>1500</v>
      </c>
      <c r="E1298" s="155">
        <v>1500</v>
      </c>
      <c r="F1298" s="158"/>
      <c r="G1298" s="158"/>
      <c r="H1298" s="155">
        <f t="shared" si="1230"/>
        <v>1500</v>
      </c>
      <c r="I1298" s="180">
        <f t="shared" si="1230"/>
        <v>1500</v>
      </c>
      <c r="J1298" s="221">
        <f t="shared" si="1230"/>
        <v>0</v>
      </c>
      <c r="K1298" s="158"/>
      <c r="L1298" s="158"/>
      <c r="M1298" s="158"/>
      <c r="N1298" s="157">
        <f t="shared" si="1259"/>
        <v>1500</v>
      </c>
      <c r="O1298" s="150">
        <v>1500</v>
      </c>
      <c r="P1298" s="397"/>
      <c r="Q1298" s="397"/>
      <c r="R1298" s="397"/>
      <c r="S1298" s="397"/>
      <c r="T1298" s="397"/>
      <c r="U1298" s="397"/>
      <c r="V1298" s="397"/>
      <c r="W1298" s="397"/>
      <c r="X1298" s="397"/>
      <c r="Y1298" s="397"/>
      <c r="Z1298" s="397"/>
      <c r="AA1298" s="397"/>
      <c r="AB1298" s="397"/>
      <c r="AC1298" s="397"/>
      <c r="AD1298" s="397"/>
      <c r="AE1298" s="397"/>
      <c r="AF1298" s="397"/>
      <c r="AG1298" s="397"/>
      <c r="AH1298" s="397"/>
      <c r="AI1298" s="379">
        <f t="shared" si="1260"/>
        <v>1500</v>
      </c>
      <c r="AJ1298" s="379"/>
      <c r="AK1298" s="379">
        <f t="shared" si="1261"/>
        <v>1500</v>
      </c>
      <c r="AL1298" s="397"/>
      <c r="AM1298" s="397"/>
      <c r="AN1298" s="397"/>
      <c r="AO1298" s="397"/>
      <c r="AP1298" s="397"/>
      <c r="AQ1298" s="397"/>
      <c r="AR1298" s="397"/>
      <c r="AS1298" s="397"/>
      <c r="AT1298" s="397"/>
      <c r="AU1298" s="297"/>
      <c r="AV1298" s="131">
        <f t="shared" si="1218"/>
        <v>0</v>
      </c>
      <c r="AW1298" s="297"/>
      <c r="AX1298" s="297"/>
      <c r="AY1298" s="297"/>
      <c r="AZ1298" s="145">
        <f t="shared" si="1235"/>
        <v>0</v>
      </c>
      <c r="BA1298" s="145">
        <f t="shared" si="1262"/>
        <v>0</v>
      </c>
      <c r="BB1298" s="131"/>
      <c r="BC1298" s="131"/>
    </row>
    <row r="1299" spans="1:55" s="132" customFormat="1" ht="15.75">
      <c r="A1299" s="240" t="s">
        <v>53</v>
      </c>
      <c r="B1299" s="166" t="s">
        <v>1284</v>
      </c>
      <c r="C1299" s="171"/>
      <c r="D1299" s="155">
        <v>1500</v>
      </c>
      <c r="E1299" s="155">
        <v>1500</v>
      </c>
      <c r="F1299" s="158"/>
      <c r="G1299" s="158"/>
      <c r="H1299" s="155">
        <f t="shared" si="1230"/>
        <v>1500</v>
      </c>
      <c r="I1299" s="180">
        <f t="shared" si="1230"/>
        <v>1500</v>
      </c>
      <c r="J1299" s="221">
        <f t="shared" si="1230"/>
        <v>0</v>
      </c>
      <c r="K1299" s="158"/>
      <c r="L1299" s="158"/>
      <c r="M1299" s="158"/>
      <c r="N1299" s="157">
        <f t="shared" si="1259"/>
        <v>1500</v>
      </c>
      <c r="O1299" s="150">
        <v>1500</v>
      </c>
      <c r="P1299" s="397"/>
      <c r="Q1299" s="397"/>
      <c r="R1299" s="397"/>
      <c r="S1299" s="397"/>
      <c r="T1299" s="397"/>
      <c r="U1299" s="397"/>
      <c r="V1299" s="397"/>
      <c r="W1299" s="397"/>
      <c r="X1299" s="397"/>
      <c r="Y1299" s="397"/>
      <c r="Z1299" s="397"/>
      <c r="AA1299" s="397"/>
      <c r="AB1299" s="397"/>
      <c r="AC1299" s="397"/>
      <c r="AD1299" s="397"/>
      <c r="AE1299" s="397"/>
      <c r="AF1299" s="397"/>
      <c r="AG1299" s="397"/>
      <c r="AH1299" s="397"/>
      <c r="AI1299" s="379">
        <f t="shared" si="1260"/>
        <v>1500</v>
      </c>
      <c r="AJ1299" s="379"/>
      <c r="AK1299" s="379">
        <f t="shared" si="1261"/>
        <v>1500</v>
      </c>
      <c r="AL1299" s="397"/>
      <c r="AM1299" s="397"/>
      <c r="AN1299" s="397"/>
      <c r="AO1299" s="397"/>
      <c r="AP1299" s="397"/>
      <c r="AQ1299" s="397"/>
      <c r="AR1299" s="397"/>
      <c r="AS1299" s="397"/>
      <c r="AT1299" s="397"/>
      <c r="AU1299" s="297"/>
      <c r="AV1299" s="131">
        <f t="shared" si="1218"/>
        <v>0</v>
      </c>
      <c r="AW1299" s="297"/>
      <c r="AX1299" s="297"/>
      <c r="AY1299" s="297"/>
      <c r="AZ1299" s="145">
        <f t="shared" si="1235"/>
        <v>0</v>
      </c>
      <c r="BA1299" s="145">
        <f t="shared" si="1262"/>
        <v>0</v>
      </c>
      <c r="BB1299" s="131"/>
      <c r="BC1299" s="131"/>
    </row>
    <row r="1300" spans="1:55" s="132" customFormat="1" ht="15.75">
      <c r="A1300" s="240" t="s">
        <v>54</v>
      </c>
      <c r="B1300" s="166" t="s">
        <v>1285</v>
      </c>
      <c r="C1300" s="171"/>
      <c r="D1300" s="155">
        <v>1500</v>
      </c>
      <c r="E1300" s="155">
        <v>1500</v>
      </c>
      <c r="F1300" s="158"/>
      <c r="G1300" s="158"/>
      <c r="H1300" s="155">
        <f t="shared" si="1230"/>
        <v>1500</v>
      </c>
      <c r="I1300" s="180">
        <f t="shared" si="1230"/>
        <v>1500</v>
      </c>
      <c r="J1300" s="221">
        <f t="shared" si="1230"/>
        <v>0</v>
      </c>
      <c r="K1300" s="158"/>
      <c r="L1300" s="158"/>
      <c r="M1300" s="158"/>
      <c r="N1300" s="157">
        <f t="shared" si="1259"/>
        <v>1500</v>
      </c>
      <c r="O1300" s="150">
        <v>1500</v>
      </c>
      <c r="P1300" s="397"/>
      <c r="Q1300" s="397"/>
      <c r="R1300" s="397"/>
      <c r="S1300" s="397"/>
      <c r="T1300" s="397"/>
      <c r="U1300" s="397"/>
      <c r="V1300" s="397"/>
      <c r="W1300" s="397"/>
      <c r="X1300" s="397"/>
      <c r="Y1300" s="397"/>
      <c r="Z1300" s="397"/>
      <c r="AA1300" s="397"/>
      <c r="AB1300" s="397"/>
      <c r="AC1300" s="397"/>
      <c r="AD1300" s="397"/>
      <c r="AE1300" s="397"/>
      <c r="AF1300" s="397"/>
      <c r="AG1300" s="397"/>
      <c r="AH1300" s="397"/>
      <c r="AI1300" s="379">
        <f t="shared" si="1260"/>
        <v>1500</v>
      </c>
      <c r="AJ1300" s="379"/>
      <c r="AK1300" s="379">
        <f t="shared" si="1261"/>
        <v>1500</v>
      </c>
      <c r="AL1300" s="397"/>
      <c r="AM1300" s="397"/>
      <c r="AN1300" s="397"/>
      <c r="AO1300" s="397"/>
      <c r="AP1300" s="397"/>
      <c r="AQ1300" s="397"/>
      <c r="AR1300" s="397"/>
      <c r="AS1300" s="397"/>
      <c r="AT1300" s="397"/>
      <c r="AU1300" s="297"/>
      <c r="AV1300" s="131">
        <f t="shared" si="1218"/>
        <v>0</v>
      </c>
      <c r="AW1300" s="297"/>
      <c r="AX1300" s="297"/>
      <c r="AY1300" s="297"/>
      <c r="AZ1300" s="145">
        <f t="shared" si="1235"/>
        <v>0</v>
      </c>
      <c r="BA1300" s="145">
        <f t="shared" si="1262"/>
        <v>0</v>
      </c>
      <c r="BB1300" s="131"/>
      <c r="BC1300" s="131"/>
    </row>
    <row r="1301" spans="1:55" s="132" customFormat="1" ht="47.25">
      <c r="A1301" s="240" t="s">
        <v>55</v>
      </c>
      <c r="B1301" s="166" t="s">
        <v>1286</v>
      </c>
      <c r="C1301" s="171"/>
      <c r="D1301" s="155">
        <v>1500</v>
      </c>
      <c r="E1301" s="155">
        <v>1500</v>
      </c>
      <c r="F1301" s="158"/>
      <c r="G1301" s="158"/>
      <c r="H1301" s="155">
        <f t="shared" si="1230"/>
        <v>1500</v>
      </c>
      <c r="I1301" s="180">
        <f t="shared" si="1230"/>
        <v>1500</v>
      </c>
      <c r="J1301" s="221">
        <f t="shared" si="1230"/>
        <v>0</v>
      </c>
      <c r="K1301" s="158"/>
      <c r="L1301" s="158"/>
      <c r="M1301" s="158"/>
      <c r="N1301" s="157">
        <f t="shared" si="1259"/>
        <v>1500</v>
      </c>
      <c r="O1301" s="150">
        <v>1500</v>
      </c>
      <c r="P1301" s="397"/>
      <c r="Q1301" s="397"/>
      <c r="R1301" s="397"/>
      <c r="S1301" s="397"/>
      <c r="T1301" s="397"/>
      <c r="U1301" s="397"/>
      <c r="V1301" s="397"/>
      <c r="W1301" s="397"/>
      <c r="X1301" s="397"/>
      <c r="Y1301" s="397"/>
      <c r="Z1301" s="397"/>
      <c r="AA1301" s="397"/>
      <c r="AB1301" s="397"/>
      <c r="AC1301" s="397"/>
      <c r="AD1301" s="397"/>
      <c r="AE1301" s="397"/>
      <c r="AF1301" s="397"/>
      <c r="AG1301" s="397"/>
      <c r="AH1301" s="397"/>
      <c r="AI1301" s="379">
        <f t="shared" si="1260"/>
        <v>1500</v>
      </c>
      <c r="AJ1301" s="379"/>
      <c r="AK1301" s="379">
        <f t="shared" si="1261"/>
        <v>1500</v>
      </c>
      <c r="AL1301" s="397"/>
      <c r="AM1301" s="397"/>
      <c r="AN1301" s="397"/>
      <c r="AO1301" s="397"/>
      <c r="AP1301" s="397"/>
      <c r="AQ1301" s="397"/>
      <c r="AR1301" s="397"/>
      <c r="AS1301" s="397"/>
      <c r="AT1301" s="397"/>
      <c r="AU1301" s="297"/>
      <c r="AV1301" s="131">
        <f t="shared" si="1218"/>
        <v>0</v>
      </c>
      <c r="AW1301" s="297"/>
      <c r="AX1301" s="297"/>
      <c r="AY1301" s="297"/>
      <c r="AZ1301" s="145">
        <f t="shared" si="1235"/>
        <v>0</v>
      </c>
      <c r="BA1301" s="145">
        <f t="shared" si="1262"/>
        <v>0</v>
      </c>
      <c r="BB1301" s="131"/>
      <c r="BC1301" s="131"/>
    </row>
    <row r="1302" spans="1:55" s="132" customFormat="1" ht="15.75">
      <c r="A1302" s="240" t="s">
        <v>56</v>
      </c>
      <c r="B1302" s="166" t="s">
        <v>1287</v>
      </c>
      <c r="C1302" s="171"/>
      <c r="D1302" s="155">
        <v>1500</v>
      </c>
      <c r="E1302" s="155">
        <v>1500</v>
      </c>
      <c r="F1302" s="158"/>
      <c r="G1302" s="158"/>
      <c r="H1302" s="155">
        <f t="shared" si="1230"/>
        <v>1500</v>
      </c>
      <c r="I1302" s="180">
        <f t="shared" si="1230"/>
        <v>1500</v>
      </c>
      <c r="J1302" s="221">
        <f t="shared" si="1230"/>
        <v>0</v>
      </c>
      <c r="K1302" s="158"/>
      <c r="L1302" s="158"/>
      <c r="M1302" s="158"/>
      <c r="N1302" s="157">
        <f t="shared" si="1259"/>
        <v>1500</v>
      </c>
      <c r="O1302" s="150">
        <v>1500</v>
      </c>
      <c r="P1302" s="397"/>
      <c r="Q1302" s="397"/>
      <c r="R1302" s="397"/>
      <c r="S1302" s="397"/>
      <c r="T1302" s="397"/>
      <c r="U1302" s="397"/>
      <c r="V1302" s="397"/>
      <c r="W1302" s="397"/>
      <c r="X1302" s="397"/>
      <c r="Y1302" s="397"/>
      <c r="Z1302" s="397"/>
      <c r="AA1302" s="397"/>
      <c r="AB1302" s="397"/>
      <c r="AC1302" s="397"/>
      <c r="AD1302" s="397"/>
      <c r="AE1302" s="397"/>
      <c r="AF1302" s="397"/>
      <c r="AG1302" s="397"/>
      <c r="AH1302" s="397"/>
      <c r="AI1302" s="379">
        <f t="shared" si="1260"/>
        <v>1500</v>
      </c>
      <c r="AJ1302" s="379"/>
      <c r="AK1302" s="379">
        <f t="shared" si="1261"/>
        <v>1500</v>
      </c>
      <c r="AL1302" s="397"/>
      <c r="AM1302" s="397"/>
      <c r="AN1302" s="397"/>
      <c r="AO1302" s="397"/>
      <c r="AP1302" s="397"/>
      <c r="AQ1302" s="397"/>
      <c r="AR1302" s="397"/>
      <c r="AS1302" s="397"/>
      <c r="AT1302" s="397"/>
      <c r="AU1302" s="297"/>
      <c r="AV1302" s="131">
        <f t="shared" si="1218"/>
        <v>0</v>
      </c>
      <c r="AW1302" s="297"/>
      <c r="AX1302" s="297"/>
      <c r="AY1302" s="297"/>
      <c r="AZ1302" s="145">
        <f t="shared" si="1235"/>
        <v>0</v>
      </c>
      <c r="BA1302" s="145">
        <f t="shared" si="1262"/>
        <v>0</v>
      </c>
      <c r="BB1302" s="131"/>
      <c r="BC1302" s="131"/>
    </row>
    <row r="1303" spans="1:55" s="132" customFormat="1" ht="15.75">
      <c r="A1303" s="240" t="s">
        <v>57</v>
      </c>
      <c r="B1303" s="166" t="s">
        <v>1288</v>
      </c>
      <c r="C1303" s="171"/>
      <c r="D1303" s="155">
        <v>1500</v>
      </c>
      <c r="E1303" s="155">
        <v>1500</v>
      </c>
      <c r="F1303" s="158"/>
      <c r="G1303" s="158"/>
      <c r="H1303" s="155">
        <f t="shared" si="1230"/>
        <v>1499.9</v>
      </c>
      <c r="I1303" s="180">
        <f t="shared" si="1230"/>
        <v>1499.9</v>
      </c>
      <c r="J1303" s="221">
        <f t="shared" si="1230"/>
        <v>0</v>
      </c>
      <c r="K1303" s="158"/>
      <c r="L1303" s="158"/>
      <c r="M1303" s="158"/>
      <c r="N1303" s="157">
        <f t="shared" si="1259"/>
        <v>1499.9</v>
      </c>
      <c r="O1303" s="150">
        <v>1499.9</v>
      </c>
      <c r="P1303" s="397"/>
      <c r="Q1303" s="397"/>
      <c r="R1303" s="397"/>
      <c r="S1303" s="397"/>
      <c r="T1303" s="397"/>
      <c r="U1303" s="397"/>
      <c r="V1303" s="397"/>
      <c r="W1303" s="397"/>
      <c r="X1303" s="397"/>
      <c r="Y1303" s="397"/>
      <c r="Z1303" s="397"/>
      <c r="AA1303" s="397"/>
      <c r="AB1303" s="397"/>
      <c r="AC1303" s="397"/>
      <c r="AD1303" s="397"/>
      <c r="AE1303" s="397"/>
      <c r="AF1303" s="397"/>
      <c r="AG1303" s="397"/>
      <c r="AH1303" s="397"/>
      <c r="AI1303" s="379">
        <f t="shared" si="1260"/>
        <v>1499.9</v>
      </c>
      <c r="AJ1303" s="379"/>
      <c r="AK1303" s="379">
        <f t="shared" si="1261"/>
        <v>1499.9</v>
      </c>
      <c r="AL1303" s="397"/>
      <c r="AM1303" s="397"/>
      <c r="AN1303" s="397"/>
      <c r="AO1303" s="397"/>
      <c r="AP1303" s="397"/>
      <c r="AQ1303" s="397"/>
      <c r="AR1303" s="397"/>
      <c r="AS1303" s="397"/>
      <c r="AT1303" s="397"/>
      <c r="AU1303" s="297"/>
      <c r="AV1303" s="131">
        <f t="shared" si="1218"/>
        <v>0</v>
      </c>
      <c r="AW1303" s="297"/>
      <c r="AX1303" s="297"/>
      <c r="AY1303" s="297"/>
      <c r="AZ1303" s="145">
        <f t="shared" si="1235"/>
        <v>0</v>
      </c>
      <c r="BA1303" s="145">
        <f t="shared" si="1262"/>
        <v>0</v>
      </c>
      <c r="BB1303" s="131"/>
      <c r="BC1303" s="131"/>
    </row>
    <row r="1304" spans="1:55" s="132" customFormat="1" ht="15.75">
      <c r="A1304" s="240" t="s">
        <v>58</v>
      </c>
      <c r="B1304" s="166" t="s">
        <v>1289</v>
      </c>
      <c r="C1304" s="171"/>
      <c r="D1304" s="155">
        <v>1500</v>
      </c>
      <c r="E1304" s="155">
        <v>1500</v>
      </c>
      <c r="F1304" s="158"/>
      <c r="G1304" s="158"/>
      <c r="H1304" s="155">
        <f t="shared" si="1230"/>
        <v>1499.5</v>
      </c>
      <c r="I1304" s="180">
        <f t="shared" si="1230"/>
        <v>1499.5</v>
      </c>
      <c r="J1304" s="221">
        <f t="shared" si="1230"/>
        <v>0</v>
      </c>
      <c r="K1304" s="158"/>
      <c r="L1304" s="158"/>
      <c r="M1304" s="158"/>
      <c r="N1304" s="157">
        <f t="shared" si="1259"/>
        <v>1499.5</v>
      </c>
      <c r="O1304" s="150">
        <v>1499.5</v>
      </c>
      <c r="P1304" s="397"/>
      <c r="Q1304" s="397"/>
      <c r="R1304" s="397"/>
      <c r="S1304" s="397"/>
      <c r="T1304" s="397"/>
      <c r="U1304" s="397"/>
      <c r="V1304" s="397"/>
      <c r="W1304" s="397"/>
      <c r="X1304" s="397"/>
      <c r="Y1304" s="397"/>
      <c r="Z1304" s="397"/>
      <c r="AA1304" s="397"/>
      <c r="AB1304" s="397"/>
      <c r="AC1304" s="397"/>
      <c r="AD1304" s="397"/>
      <c r="AE1304" s="397"/>
      <c r="AF1304" s="397"/>
      <c r="AG1304" s="397"/>
      <c r="AH1304" s="397"/>
      <c r="AI1304" s="379">
        <f t="shared" si="1260"/>
        <v>1499.5</v>
      </c>
      <c r="AJ1304" s="379"/>
      <c r="AK1304" s="379">
        <f t="shared" si="1261"/>
        <v>1499.5</v>
      </c>
      <c r="AL1304" s="397"/>
      <c r="AM1304" s="397"/>
      <c r="AN1304" s="397"/>
      <c r="AO1304" s="397"/>
      <c r="AP1304" s="397"/>
      <c r="AQ1304" s="397"/>
      <c r="AR1304" s="397"/>
      <c r="AS1304" s="397"/>
      <c r="AT1304" s="397"/>
      <c r="AU1304" s="297"/>
      <c r="AV1304" s="131">
        <f t="shared" si="1218"/>
        <v>0</v>
      </c>
      <c r="AW1304" s="297"/>
      <c r="AX1304" s="297"/>
      <c r="AY1304" s="297"/>
      <c r="AZ1304" s="145">
        <f t="shared" si="1235"/>
        <v>0</v>
      </c>
      <c r="BA1304" s="145">
        <f t="shared" si="1262"/>
        <v>0</v>
      </c>
      <c r="BB1304" s="131"/>
      <c r="BC1304" s="131"/>
    </row>
    <row r="1305" spans="1:55" s="132" customFormat="1" ht="15.75">
      <c r="A1305" s="240" t="s">
        <v>59</v>
      </c>
      <c r="B1305" s="166" t="s">
        <v>1290</v>
      </c>
      <c r="C1305" s="171"/>
      <c r="D1305" s="155">
        <v>1500</v>
      </c>
      <c r="E1305" s="155">
        <v>1500</v>
      </c>
      <c r="F1305" s="158"/>
      <c r="G1305" s="158"/>
      <c r="H1305" s="155">
        <f t="shared" si="1230"/>
        <v>1499.6</v>
      </c>
      <c r="I1305" s="180">
        <f>L1305+O1305</f>
        <v>1499.6</v>
      </c>
      <c r="J1305" s="221">
        <f t="shared" si="1230"/>
        <v>0</v>
      </c>
      <c r="K1305" s="158"/>
      <c r="L1305" s="158"/>
      <c r="M1305" s="158"/>
      <c r="N1305" s="157">
        <f>O1305+P1305</f>
        <v>1499.6</v>
      </c>
      <c r="O1305" s="150">
        <v>1499.6</v>
      </c>
      <c r="P1305" s="397"/>
      <c r="Q1305" s="397"/>
      <c r="R1305" s="397"/>
      <c r="S1305" s="397"/>
      <c r="T1305" s="397"/>
      <c r="U1305" s="397"/>
      <c r="V1305" s="397"/>
      <c r="W1305" s="397"/>
      <c r="X1305" s="397"/>
      <c r="Y1305" s="397"/>
      <c r="Z1305" s="397"/>
      <c r="AA1305" s="397"/>
      <c r="AB1305" s="397"/>
      <c r="AC1305" s="397"/>
      <c r="AD1305" s="397"/>
      <c r="AE1305" s="397"/>
      <c r="AF1305" s="397"/>
      <c r="AG1305" s="397"/>
      <c r="AH1305" s="397"/>
      <c r="AI1305" s="379">
        <f>I1305-Q1305-W1305-AC1305</f>
        <v>1499.6</v>
      </c>
      <c r="AJ1305" s="379"/>
      <c r="AK1305" s="379">
        <f t="shared" si="1261"/>
        <v>1499.6</v>
      </c>
      <c r="AL1305" s="397"/>
      <c r="AM1305" s="397"/>
      <c r="AN1305" s="397"/>
      <c r="AO1305" s="397"/>
      <c r="AP1305" s="397"/>
      <c r="AQ1305" s="397"/>
      <c r="AR1305" s="397"/>
      <c r="AS1305" s="397"/>
      <c r="AT1305" s="397"/>
      <c r="AU1305" s="297"/>
      <c r="AV1305" s="131">
        <f t="shared" si="1218"/>
        <v>0</v>
      </c>
      <c r="AW1305" s="297"/>
      <c r="AX1305" s="297"/>
      <c r="AY1305" s="297"/>
      <c r="AZ1305" s="145">
        <f t="shared" si="1235"/>
        <v>0</v>
      </c>
      <c r="BA1305" s="145">
        <f t="shared" si="1262"/>
        <v>0</v>
      </c>
      <c r="BB1305" s="131"/>
      <c r="BC1305" s="131"/>
    </row>
    <row r="1306" spans="1:55" s="132" customFormat="1" ht="31.5">
      <c r="A1306" s="240" t="s">
        <v>60</v>
      </c>
      <c r="B1306" s="166" t="s">
        <v>1291</v>
      </c>
      <c r="C1306" s="171"/>
      <c r="D1306" s="155">
        <v>982</v>
      </c>
      <c r="E1306" s="155">
        <v>435</v>
      </c>
      <c r="F1306" s="158"/>
      <c r="G1306" s="158"/>
      <c r="H1306" s="155">
        <f t="shared" si="1230"/>
        <v>435.4</v>
      </c>
      <c r="I1306" s="180">
        <f>L1306+O1306</f>
        <v>435.4</v>
      </c>
      <c r="J1306" s="221">
        <f t="shared" si="1230"/>
        <v>0</v>
      </c>
      <c r="K1306" s="158"/>
      <c r="L1306" s="158"/>
      <c r="M1306" s="158"/>
      <c r="N1306" s="157">
        <f>O1306+P1306</f>
        <v>435.4</v>
      </c>
      <c r="O1306" s="150">
        <v>435.4</v>
      </c>
      <c r="P1306" s="397"/>
      <c r="Q1306" s="397"/>
      <c r="R1306" s="397"/>
      <c r="S1306" s="397"/>
      <c r="T1306" s="397"/>
      <c r="U1306" s="397"/>
      <c r="V1306" s="397"/>
      <c r="W1306" s="397"/>
      <c r="X1306" s="397"/>
      <c r="Y1306" s="397"/>
      <c r="Z1306" s="397"/>
      <c r="AA1306" s="397"/>
      <c r="AB1306" s="397"/>
      <c r="AC1306" s="397"/>
      <c r="AD1306" s="397"/>
      <c r="AE1306" s="397"/>
      <c r="AF1306" s="397"/>
      <c r="AG1306" s="397"/>
      <c r="AH1306" s="397"/>
      <c r="AI1306" s="379">
        <f t="shared" si="1260"/>
        <v>435.4</v>
      </c>
      <c r="AJ1306" s="379"/>
      <c r="AK1306" s="379">
        <f t="shared" si="1261"/>
        <v>435.4</v>
      </c>
      <c r="AL1306" s="397"/>
      <c r="AM1306" s="397"/>
      <c r="AN1306" s="397"/>
      <c r="AO1306" s="397"/>
      <c r="AP1306" s="397"/>
      <c r="AQ1306" s="397"/>
      <c r="AR1306" s="397"/>
      <c r="AS1306" s="397"/>
      <c r="AT1306" s="397"/>
      <c r="AU1306" s="297"/>
      <c r="AV1306" s="131">
        <f t="shared" si="1218"/>
        <v>0</v>
      </c>
      <c r="AW1306" s="297"/>
      <c r="AX1306" s="297"/>
      <c r="AY1306" s="297"/>
      <c r="AZ1306" s="145">
        <f t="shared" si="1235"/>
        <v>0</v>
      </c>
      <c r="BA1306" s="145">
        <f t="shared" si="1262"/>
        <v>0</v>
      </c>
      <c r="BB1306" s="131"/>
      <c r="BC1306" s="131"/>
    </row>
    <row r="1307" spans="1:55" s="132" customFormat="1" ht="15.75">
      <c r="A1307" s="240" t="s">
        <v>61</v>
      </c>
      <c r="B1307" s="166" t="s">
        <v>1292</v>
      </c>
      <c r="C1307" s="171"/>
      <c r="D1307" s="155">
        <v>1759</v>
      </c>
      <c r="E1307" s="155"/>
      <c r="F1307" s="158"/>
      <c r="G1307" s="158"/>
      <c r="H1307" s="155">
        <f t="shared" si="1230"/>
        <v>0</v>
      </c>
      <c r="I1307" s="180">
        <f t="shared" si="1230"/>
        <v>0</v>
      </c>
      <c r="J1307" s="221">
        <f t="shared" si="1230"/>
        <v>0</v>
      </c>
      <c r="K1307" s="158"/>
      <c r="L1307" s="158"/>
      <c r="M1307" s="158"/>
      <c r="N1307" s="157">
        <f t="shared" ref="N1307:N1309" si="1263">O1307+P1307</f>
        <v>0</v>
      </c>
      <c r="O1307" s="150"/>
      <c r="P1307" s="397"/>
      <c r="Q1307" s="397"/>
      <c r="R1307" s="397"/>
      <c r="S1307" s="397"/>
      <c r="T1307" s="397"/>
      <c r="U1307" s="397"/>
      <c r="V1307" s="397"/>
      <c r="W1307" s="397"/>
      <c r="X1307" s="397"/>
      <c r="Y1307" s="397"/>
      <c r="Z1307" s="397"/>
      <c r="AA1307" s="397"/>
      <c r="AB1307" s="397"/>
      <c r="AC1307" s="397"/>
      <c r="AD1307" s="397"/>
      <c r="AE1307" s="397"/>
      <c r="AF1307" s="397"/>
      <c r="AG1307" s="397"/>
      <c r="AH1307" s="397"/>
      <c r="AI1307" s="379">
        <f t="shared" si="1260"/>
        <v>0</v>
      </c>
      <c r="AJ1307" s="379"/>
      <c r="AK1307" s="379">
        <f t="shared" si="1261"/>
        <v>0</v>
      </c>
      <c r="AL1307" s="397"/>
      <c r="AM1307" s="397"/>
      <c r="AN1307" s="397"/>
      <c r="AO1307" s="397"/>
      <c r="AP1307" s="397"/>
      <c r="AQ1307" s="397"/>
      <c r="AR1307" s="397"/>
      <c r="AS1307" s="397"/>
      <c r="AT1307" s="397"/>
      <c r="AU1307" s="297"/>
      <c r="AV1307" s="131">
        <f t="shared" si="1218"/>
        <v>0</v>
      </c>
      <c r="AW1307" s="297"/>
      <c r="AX1307" s="297"/>
      <c r="AY1307" s="297"/>
      <c r="AZ1307" s="145">
        <f t="shared" si="1235"/>
        <v>0</v>
      </c>
      <c r="BA1307" s="145">
        <f t="shared" si="1262"/>
        <v>0</v>
      </c>
      <c r="BB1307" s="131"/>
      <c r="BC1307" s="131"/>
    </row>
    <row r="1308" spans="1:55" s="132" customFormat="1" ht="31.5">
      <c r="A1308" s="240" t="s">
        <v>62</v>
      </c>
      <c r="B1308" s="166" t="s">
        <v>1293</v>
      </c>
      <c r="C1308" s="171"/>
      <c r="D1308" s="155">
        <v>1500</v>
      </c>
      <c r="E1308" s="155"/>
      <c r="F1308" s="158"/>
      <c r="G1308" s="158"/>
      <c r="H1308" s="155">
        <f t="shared" si="1230"/>
        <v>0</v>
      </c>
      <c r="I1308" s="180">
        <f t="shared" si="1230"/>
        <v>0</v>
      </c>
      <c r="J1308" s="221">
        <f t="shared" si="1230"/>
        <v>0</v>
      </c>
      <c r="K1308" s="158"/>
      <c r="L1308" s="158"/>
      <c r="M1308" s="158"/>
      <c r="N1308" s="157">
        <f t="shared" si="1263"/>
        <v>0</v>
      </c>
      <c r="O1308" s="150"/>
      <c r="P1308" s="397"/>
      <c r="Q1308" s="397"/>
      <c r="R1308" s="397"/>
      <c r="S1308" s="397"/>
      <c r="T1308" s="397"/>
      <c r="U1308" s="397"/>
      <c r="V1308" s="397"/>
      <c r="W1308" s="397"/>
      <c r="X1308" s="397"/>
      <c r="Y1308" s="397"/>
      <c r="Z1308" s="397"/>
      <c r="AA1308" s="397"/>
      <c r="AB1308" s="397"/>
      <c r="AC1308" s="397"/>
      <c r="AD1308" s="397"/>
      <c r="AE1308" s="397"/>
      <c r="AF1308" s="397"/>
      <c r="AG1308" s="397"/>
      <c r="AH1308" s="397"/>
      <c r="AI1308" s="379">
        <f t="shared" si="1260"/>
        <v>0</v>
      </c>
      <c r="AJ1308" s="379"/>
      <c r="AK1308" s="379">
        <f t="shared" si="1261"/>
        <v>0</v>
      </c>
      <c r="AL1308" s="397"/>
      <c r="AM1308" s="397"/>
      <c r="AN1308" s="397"/>
      <c r="AO1308" s="397"/>
      <c r="AP1308" s="397"/>
      <c r="AQ1308" s="397"/>
      <c r="AR1308" s="397"/>
      <c r="AS1308" s="397"/>
      <c r="AT1308" s="397"/>
      <c r="AU1308" s="297"/>
      <c r="AV1308" s="131">
        <f t="shared" si="1218"/>
        <v>0</v>
      </c>
      <c r="AW1308" s="297"/>
      <c r="AX1308" s="297"/>
      <c r="AY1308" s="297"/>
      <c r="AZ1308" s="145">
        <f t="shared" si="1235"/>
        <v>0</v>
      </c>
      <c r="BA1308" s="145">
        <f t="shared" si="1262"/>
        <v>0</v>
      </c>
      <c r="BB1308" s="131"/>
      <c r="BC1308" s="131"/>
    </row>
    <row r="1309" spans="1:55" s="132" customFormat="1" ht="31.5">
      <c r="A1309" s="240" t="s">
        <v>63</v>
      </c>
      <c r="B1309" s="410" t="s">
        <v>1294</v>
      </c>
      <c r="C1309" s="155"/>
      <c r="D1309" s="155">
        <v>1000</v>
      </c>
      <c r="E1309" s="155"/>
      <c r="F1309" s="166"/>
      <c r="G1309" s="166"/>
      <c r="H1309" s="155">
        <f t="shared" si="1230"/>
        <v>0</v>
      </c>
      <c r="I1309" s="180">
        <f t="shared" si="1230"/>
        <v>0</v>
      </c>
      <c r="J1309" s="221">
        <f t="shared" si="1230"/>
        <v>0</v>
      </c>
      <c r="K1309" s="166"/>
      <c r="L1309" s="166"/>
      <c r="M1309" s="166"/>
      <c r="N1309" s="157">
        <f t="shared" si="1263"/>
        <v>0</v>
      </c>
      <c r="O1309" s="150"/>
      <c r="P1309" s="236"/>
      <c r="Q1309" s="236"/>
      <c r="R1309" s="236"/>
      <c r="S1309" s="236"/>
      <c r="T1309" s="236"/>
      <c r="U1309" s="236"/>
      <c r="V1309" s="236"/>
      <c r="W1309" s="236"/>
      <c r="X1309" s="236"/>
      <c r="Y1309" s="236"/>
      <c r="Z1309" s="236"/>
      <c r="AA1309" s="236"/>
      <c r="AB1309" s="236"/>
      <c r="AC1309" s="236"/>
      <c r="AD1309" s="236"/>
      <c r="AE1309" s="236"/>
      <c r="AF1309" s="236"/>
      <c r="AG1309" s="236"/>
      <c r="AH1309" s="236"/>
      <c r="AI1309" s="379">
        <f>I1309-Q1309-W1309-AC1309</f>
        <v>0</v>
      </c>
      <c r="AJ1309" s="379"/>
      <c r="AK1309" s="379">
        <f t="shared" si="1261"/>
        <v>0</v>
      </c>
      <c r="AL1309" s="236"/>
      <c r="AM1309" s="236"/>
      <c r="AN1309" s="236"/>
      <c r="AO1309" s="236"/>
      <c r="AP1309" s="236"/>
      <c r="AQ1309" s="236"/>
      <c r="AR1309" s="236"/>
      <c r="AS1309" s="236"/>
      <c r="AT1309" s="236"/>
      <c r="AU1309" s="297"/>
      <c r="AV1309" s="131">
        <f t="shared" si="1218"/>
        <v>0</v>
      </c>
      <c r="AW1309" s="297"/>
      <c r="AX1309" s="297"/>
      <c r="AY1309" s="297"/>
      <c r="AZ1309" s="145">
        <f t="shared" si="1235"/>
        <v>0</v>
      </c>
      <c r="BA1309" s="145">
        <f t="shared" si="1262"/>
        <v>0</v>
      </c>
      <c r="BB1309" s="131"/>
      <c r="BC1309" s="131"/>
    </row>
    <row r="1310" spans="1:55" s="132" customFormat="1" ht="15.75">
      <c r="A1310" s="170" t="s">
        <v>745</v>
      </c>
      <c r="B1310" s="158" t="s">
        <v>746</v>
      </c>
      <c r="C1310" s="171"/>
      <c r="D1310" s="221">
        <f>D1311+D1316</f>
        <v>41390</v>
      </c>
      <c r="E1310" s="221">
        <f>E1311+E1316</f>
        <v>41390</v>
      </c>
      <c r="F1310" s="158"/>
      <c r="G1310" s="158"/>
      <c r="H1310" s="171">
        <f t="shared" si="1230"/>
        <v>41390</v>
      </c>
      <c r="I1310" s="179">
        <f t="shared" si="1230"/>
        <v>41390</v>
      </c>
      <c r="J1310" s="221">
        <f t="shared" si="1230"/>
        <v>0</v>
      </c>
      <c r="K1310" s="221">
        <f t="shared" ref="K1310:M1310" si="1264">K1311+K1316</f>
        <v>34990</v>
      </c>
      <c r="L1310" s="221">
        <f t="shared" si="1264"/>
        <v>34990</v>
      </c>
      <c r="M1310" s="221">
        <f t="shared" si="1264"/>
        <v>0</v>
      </c>
      <c r="N1310" s="221">
        <f>N1311+N1316</f>
        <v>6400</v>
      </c>
      <c r="O1310" s="221">
        <f t="shared" ref="O1310:AT1310" si="1265">O1311+O1316</f>
        <v>6400</v>
      </c>
      <c r="P1310" s="221">
        <f t="shared" si="1265"/>
        <v>0</v>
      </c>
      <c r="Q1310" s="221">
        <f t="shared" si="1265"/>
        <v>17495</v>
      </c>
      <c r="R1310" s="221">
        <f t="shared" si="1265"/>
        <v>17495</v>
      </c>
      <c r="S1310" s="221">
        <f t="shared" si="1265"/>
        <v>0</v>
      </c>
      <c r="T1310" s="221">
        <f t="shared" si="1265"/>
        <v>0</v>
      </c>
      <c r="U1310" s="221">
        <f t="shared" si="1265"/>
        <v>0</v>
      </c>
      <c r="V1310" s="221">
        <f t="shared" si="1265"/>
        <v>0</v>
      </c>
      <c r="W1310" s="221">
        <f t="shared" si="1265"/>
        <v>21895</v>
      </c>
      <c r="X1310" s="221">
        <f t="shared" si="1265"/>
        <v>17495</v>
      </c>
      <c r="Y1310" s="221">
        <f t="shared" si="1265"/>
        <v>4400</v>
      </c>
      <c r="Z1310" s="221">
        <f t="shared" si="1265"/>
        <v>0</v>
      </c>
      <c r="AA1310" s="221">
        <f t="shared" si="1265"/>
        <v>0</v>
      </c>
      <c r="AB1310" s="221">
        <f t="shared" si="1265"/>
        <v>0</v>
      </c>
      <c r="AC1310" s="221">
        <f t="shared" si="1265"/>
        <v>2000</v>
      </c>
      <c r="AD1310" s="221">
        <f t="shared" si="1265"/>
        <v>0</v>
      </c>
      <c r="AE1310" s="221">
        <f t="shared" si="1265"/>
        <v>2000</v>
      </c>
      <c r="AF1310" s="221">
        <f t="shared" si="1265"/>
        <v>0</v>
      </c>
      <c r="AG1310" s="221">
        <f t="shared" si="1265"/>
        <v>0</v>
      </c>
      <c r="AH1310" s="221">
        <f t="shared" si="1265"/>
        <v>0</v>
      </c>
      <c r="AI1310" s="221">
        <f t="shared" si="1265"/>
        <v>0</v>
      </c>
      <c r="AJ1310" s="221">
        <f t="shared" si="1265"/>
        <v>0</v>
      </c>
      <c r="AK1310" s="221">
        <f t="shared" si="1265"/>
        <v>0</v>
      </c>
      <c r="AL1310" s="221">
        <f t="shared" si="1265"/>
        <v>0</v>
      </c>
      <c r="AM1310" s="221">
        <f t="shared" si="1265"/>
        <v>0</v>
      </c>
      <c r="AN1310" s="221">
        <f t="shared" si="1265"/>
        <v>0</v>
      </c>
      <c r="AO1310" s="221">
        <f t="shared" si="1265"/>
        <v>0</v>
      </c>
      <c r="AP1310" s="221">
        <f t="shared" si="1265"/>
        <v>0</v>
      </c>
      <c r="AQ1310" s="221">
        <f t="shared" si="1265"/>
        <v>0</v>
      </c>
      <c r="AR1310" s="221">
        <f t="shared" si="1265"/>
        <v>0</v>
      </c>
      <c r="AS1310" s="221">
        <f t="shared" si="1265"/>
        <v>0</v>
      </c>
      <c r="AT1310" s="221">
        <f t="shared" si="1265"/>
        <v>0</v>
      </c>
      <c r="AU1310" s="297"/>
      <c r="AV1310" s="131">
        <f t="shared" si="1218"/>
        <v>0</v>
      </c>
      <c r="AW1310" s="222"/>
      <c r="AX1310" s="222"/>
      <c r="AY1310" s="222"/>
      <c r="AZ1310" s="145">
        <f t="shared" si="1235"/>
        <v>0</v>
      </c>
      <c r="BA1310" s="145">
        <f t="shared" si="1262"/>
        <v>0</v>
      </c>
      <c r="BB1310" s="131"/>
      <c r="BC1310" s="131"/>
    </row>
    <row r="1311" spans="1:55" s="132" customFormat="1" ht="31.5">
      <c r="A1311" s="568" t="s">
        <v>612</v>
      </c>
      <c r="B1311" s="158" t="s">
        <v>992</v>
      </c>
      <c r="C1311" s="171"/>
      <c r="D1311" s="221">
        <f t="shared" ref="D1311:E1311" si="1266">D1312+D1314</f>
        <v>34990</v>
      </c>
      <c r="E1311" s="221">
        <f t="shared" si="1266"/>
        <v>34990</v>
      </c>
      <c r="F1311" s="158"/>
      <c r="G1311" s="158"/>
      <c r="H1311" s="171">
        <f t="shared" si="1230"/>
        <v>34990</v>
      </c>
      <c r="I1311" s="179">
        <f t="shared" si="1230"/>
        <v>34990</v>
      </c>
      <c r="J1311" s="221">
        <f t="shared" si="1230"/>
        <v>0</v>
      </c>
      <c r="K1311" s="221">
        <f t="shared" ref="K1311:M1311" si="1267">K1312+K1314</f>
        <v>34990</v>
      </c>
      <c r="L1311" s="221">
        <f t="shared" si="1267"/>
        <v>34990</v>
      </c>
      <c r="M1311" s="221">
        <f t="shared" si="1267"/>
        <v>0</v>
      </c>
      <c r="N1311" s="221">
        <f>N1312+N1314</f>
        <v>0</v>
      </c>
      <c r="O1311" s="221">
        <f t="shared" ref="O1311:AT1311" si="1268">O1312+O1314</f>
        <v>0</v>
      </c>
      <c r="P1311" s="221">
        <f t="shared" si="1268"/>
        <v>0</v>
      </c>
      <c r="Q1311" s="221">
        <f t="shared" si="1268"/>
        <v>17495</v>
      </c>
      <c r="R1311" s="221">
        <f t="shared" si="1268"/>
        <v>17495</v>
      </c>
      <c r="S1311" s="221">
        <f t="shared" si="1268"/>
        <v>0</v>
      </c>
      <c r="T1311" s="221">
        <f t="shared" si="1268"/>
        <v>0</v>
      </c>
      <c r="U1311" s="221">
        <f t="shared" si="1268"/>
        <v>0</v>
      </c>
      <c r="V1311" s="221">
        <f t="shared" si="1268"/>
        <v>0</v>
      </c>
      <c r="W1311" s="221">
        <f t="shared" si="1268"/>
        <v>17495</v>
      </c>
      <c r="X1311" s="221">
        <f t="shared" si="1268"/>
        <v>17495</v>
      </c>
      <c r="Y1311" s="221">
        <f t="shared" si="1268"/>
        <v>0</v>
      </c>
      <c r="Z1311" s="221">
        <f t="shared" si="1268"/>
        <v>0</v>
      </c>
      <c r="AA1311" s="221">
        <f t="shared" si="1268"/>
        <v>0</v>
      </c>
      <c r="AB1311" s="221">
        <f t="shared" si="1268"/>
        <v>0</v>
      </c>
      <c r="AC1311" s="221">
        <f t="shared" si="1268"/>
        <v>0</v>
      </c>
      <c r="AD1311" s="221">
        <f t="shared" si="1268"/>
        <v>0</v>
      </c>
      <c r="AE1311" s="221">
        <f t="shared" si="1268"/>
        <v>0</v>
      </c>
      <c r="AF1311" s="221">
        <f t="shared" si="1268"/>
        <v>0</v>
      </c>
      <c r="AG1311" s="221">
        <f t="shared" si="1268"/>
        <v>0</v>
      </c>
      <c r="AH1311" s="221">
        <f t="shared" si="1268"/>
        <v>0</v>
      </c>
      <c r="AI1311" s="221">
        <f t="shared" si="1268"/>
        <v>0</v>
      </c>
      <c r="AJ1311" s="221">
        <f t="shared" si="1268"/>
        <v>0</v>
      </c>
      <c r="AK1311" s="221">
        <f t="shared" si="1268"/>
        <v>0</v>
      </c>
      <c r="AL1311" s="221">
        <f t="shared" si="1268"/>
        <v>0</v>
      </c>
      <c r="AM1311" s="221">
        <f t="shared" si="1268"/>
        <v>0</v>
      </c>
      <c r="AN1311" s="221">
        <f t="shared" si="1268"/>
        <v>0</v>
      </c>
      <c r="AO1311" s="221">
        <f t="shared" si="1268"/>
        <v>0</v>
      </c>
      <c r="AP1311" s="221">
        <f t="shared" si="1268"/>
        <v>0</v>
      </c>
      <c r="AQ1311" s="221">
        <f t="shared" si="1268"/>
        <v>0</v>
      </c>
      <c r="AR1311" s="221">
        <f t="shared" si="1268"/>
        <v>0</v>
      </c>
      <c r="AS1311" s="221">
        <f t="shared" si="1268"/>
        <v>0</v>
      </c>
      <c r="AT1311" s="221">
        <f t="shared" si="1268"/>
        <v>0</v>
      </c>
      <c r="AU1311" s="297"/>
      <c r="AV1311" s="131">
        <f t="shared" si="1218"/>
        <v>0</v>
      </c>
      <c r="AW1311" s="222"/>
      <c r="AX1311" s="222"/>
      <c r="AY1311" s="222"/>
      <c r="AZ1311" s="145">
        <f t="shared" si="1235"/>
        <v>0</v>
      </c>
      <c r="BA1311" s="145">
        <f t="shared" si="1262"/>
        <v>0</v>
      </c>
      <c r="BB1311" s="131"/>
      <c r="BC1311" s="131"/>
    </row>
    <row r="1312" spans="1:55" s="132" customFormat="1" ht="15.75">
      <c r="A1312" s="568" t="s">
        <v>674</v>
      </c>
      <c r="B1312" s="158" t="s">
        <v>664</v>
      </c>
      <c r="C1312" s="171"/>
      <c r="D1312" s="221">
        <f>D1313</f>
        <v>14990</v>
      </c>
      <c r="E1312" s="221">
        <f t="shared" ref="E1312" si="1269">E1313</f>
        <v>14990</v>
      </c>
      <c r="F1312" s="158"/>
      <c r="G1312" s="158"/>
      <c r="H1312" s="171">
        <f t="shared" si="1230"/>
        <v>14990</v>
      </c>
      <c r="I1312" s="179">
        <f t="shared" si="1230"/>
        <v>14990</v>
      </c>
      <c r="J1312" s="221">
        <f t="shared" si="1230"/>
        <v>0</v>
      </c>
      <c r="K1312" s="221">
        <f t="shared" ref="K1312:M1312" si="1270">K1313</f>
        <v>14990</v>
      </c>
      <c r="L1312" s="221">
        <f t="shared" si="1270"/>
        <v>14990</v>
      </c>
      <c r="M1312" s="221">
        <f t="shared" si="1270"/>
        <v>0</v>
      </c>
      <c r="N1312" s="221">
        <f>N1313</f>
        <v>0</v>
      </c>
      <c r="O1312" s="221">
        <f t="shared" ref="O1312:AT1312" si="1271">O1313</f>
        <v>0</v>
      </c>
      <c r="P1312" s="221">
        <f t="shared" si="1271"/>
        <v>0</v>
      </c>
      <c r="Q1312" s="221">
        <f t="shared" si="1271"/>
        <v>7495</v>
      </c>
      <c r="R1312" s="221">
        <f t="shared" si="1271"/>
        <v>7495</v>
      </c>
      <c r="S1312" s="221">
        <f t="shared" si="1271"/>
        <v>0</v>
      </c>
      <c r="T1312" s="221">
        <f t="shared" si="1271"/>
        <v>0</v>
      </c>
      <c r="U1312" s="221">
        <f t="shared" si="1271"/>
        <v>0</v>
      </c>
      <c r="V1312" s="221">
        <f t="shared" si="1271"/>
        <v>0</v>
      </c>
      <c r="W1312" s="221">
        <f t="shared" si="1271"/>
        <v>7495</v>
      </c>
      <c r="X1312" s="221">
        <f t="shared" si="1271"/>
        <v>7495</v>
      </c>
      <c r="Y1312" s="221">
        <f t="shared" si="1271"/>
        <v>0</v>
      </c>
      <c r="Z1312" s="221">
        <f t="shared" si="1271"/>
        <v>0</v>
      </c>
      <c r="AA1312" s="221">
        <f t="shared" si="1271"/>
        <v>0</v>
      </c>
      <c r="AB1312" s="221">
        <f t="shared" si="1271"/>
        <v>0</v>
      </c>
      <c r="AC1312" s="221">
        <f t="shared" si="1271"/>
        <v>0</v>
      </c>
      <c r="AD1312" s="221">
        <f t="shared" si="1271"/>
        <v>0</v>
      </c>
      <c r="AE1312" s="221">
        <f t="shared" si="1271"/>
        <v>0</v>
      </c>
      <c r="AF1312" s="221">
        <f t="shared" si="1271"/>
        <v>0</v>
      </c>
      <c r="AG1312" s="221">
        <f t="shared" si="1271"/>
        <v>0</v>
      </c>
      <c r="AH1312" s="221">
        <f t="shared" si="1271"/>
        <v>0</v>
      </c>
      <c r="AI1312" s="221">
        <f t="shared" si="1271"/>
        <v>0</v>
      </c>
      <c r="AJ1312" s="221">
        <f t="shared" si="1271"/>
        <v>0</v>
      </c>
      <c r="AK1312" s="221">
        <f t="shared" si="1271"/>
        <v>0</v>
      </c>
      <c r="AL1312" s="221">
        <f t="shared" si="1271"/>
        <v>0</v>
      </c>
      <c r="AM1312" s="221">
        <f t="shared" si="1271"/>
        <v>0</v>
      </c>
      <c r="AN1312" s="221">
        <f t="shared" si="1271"/>
        <v>0</v>
      </c>
      <c r="AO1312" s="221">
        <f t="shared" si="1271"/>
        <v>0</v>
      </c>
      <c r="AP1312" s="221">
        <f t="shared" si="1271"/>
        <v>0</v>
      </c>
      <c r="AQ1312" s="221">
        <f t="shared" si="1271"/>
        <v>0</v>
      </c>
      <c r="AR1312" s="221">
        <f t="shared" si="1271"/>
        <v>0</v>
      </c>
      <c r="AS1312" s="221">
        <f t="shared" si="1271"/>
        <v>0</v>
      </c>
      <c r="AT1312" s="221">
        <f t="shared" si="1271"/>
        <v>0</v>
      </c>
      <c r="AU1312" s="297"/>
      <c r="AV1312" s="131">
        <f t="shared" ref="AV1312:AV1345" si="1272">I1312-L1312-O1312</f>
        <v>0</v>
      </c>
      <c r="AW1312" s="222"/>
      <c r="AX1312" s="222"/>
      <c r="AY1312" s="222"/>
      <c r="AZ1312" s="145">
        <f t="shared" si="1235"/>
        <v>0</v>
      </c>
      <c r="BA1312" s="145">
        <f t="shared" si="1262"/>
        <v>0</v>
      </c>
      <c r="BB1312" s="131"/>
      <c r="BC1312" s="131"/>
    </row>
    <row r="1313" spans="1:55" s="218" customFormat="1" ht="31.5">
      <c r="A1313" s="226" t="s">
        <v>20</v>
      </c>
      <c r="B1313" s="227" t="s">
        <v>1295</v>
      </c>
      <c r="C1313" s="215" t="s">
        <v>1296</v>
      </c>
      <c r="D1313" s="217">
        <v>14990</v>
      </c>
      <c r="E1313" s="217">
        <v>14990</v>
      </c>
      <c r="F1313" s="215"/>
      <c r="G1313" s="215"/>
      <c r="H1313" s="217">
        <f t="shared" si="1230"/>
        <v>14990</v>
      </c>
      <c r="I1313" s="276">
        <f t="shared" si="1230"/>
        <v>14990</v>
      </c>
      <c r="J1313" s="275">
        <f t="shared" si="1230"/>
        <v>0</v>
      </c>
      <c r="K1313" s="230">
        <v>14990</v>
      </c>
      <c r="L1313" s="230">
        <v>14990</v>
      </c>
      <c r="M1313" s="215"/>
      <c r="N1313" s="230"/>
      <c r="O1313" s="230"/>
      <c r="P1313" s="230"/>
      <c r="Q1313" s="230">
        <f>50%*I1313</f>
        <v>7495</v>
      </c>
      <c r="R1313" s="230">
        <f>Q1313</f>
        <v>7495</v>
      </c>
      <c r="S1313" s="230"/>
      <c r="T1313" s="230"/>
      <c r="U1313" s="230"/>
      <c r="V1313" s="230"/>
      <c r="W1313" s="230">
        <f>I1313-Q1313</f>
        <v>7495</v>
      </c>
      <c r="X1313" s="230">
        <f>W1313</f>
        <v>7495</v>
      </c>
      <c r="Y1313" s="230"/>
      <c r="Z1313" s="230"/>
      <c r="AA1313" s="230"/>
      <c r="AB1313" s="230"/>
      <c r="AC1313" s="230">
        <f>I1313-Q1313-W1313</f>
        <v>0</v>
      </c>
      <c r="AD1313" s="230"/>
      <c r="AE1313" s="230"/>
      <c r="AF1313" s="230"/>
      <c r="AG1313" s="230"/>
      <c r="AH1313" s="230"/>
      <c r="AI1313" s="375">
        <f>I1313-Q1313-W1313-AC1313</f>
        <v>0</v>
      </c>
      <c r="AJ1313" s="375"/>
      <c r="AK1313" s="375"/>
      <c r="AL1313" s="230"/>
      <c r="AM1313" s="230"/>
      <c r="AN1313" s="230"/>
      <c r="AO1313" s="230"/>
      <c r="AP1313" s="230"/>
      <c r="AQ1313" s="230"/>
      <c r="AR1313" s="230"/>
      <c r="AS1313" s="230"/>
      <c r="AT1313" s="230"/>
      <c r="AU1313" s="277"/>
      <c r="AV1313" s="218">
        <f t="shared" si="1272"/>
        <v>0</v>
      </c>
      <c r="AZ1313" s="220">
        <f t="shared" si="1235"/>
        <v>0</v>
      </c>
      <c r="BA1313" s="220">
        <f t="shared" si="1262"/>
        <v>0</v>
      </c>
    </row>
    <row r="1314" spans="1:55" s="161" customFormat="1" ht="15.75">
      <c r="A1314" s="170" t="s">
        <v>674</v>
      </c>
      <c r="B1314" s="262" t="s">
        <v>667</v>
      </c>
      <c r="C1314" s="171"/>
      <c r="D1314" s="221">
        <f t="shared" ref="D1314:E1314" si="1273">D1315</f>
        <v>20000</v>
      </c>
      <c r="E1314" s="221">
        <f t="shared" si="1273"/>
        <v>20000</v>
      </c>
      <c r="F1314" s="159"/>
      <c r="G1314" s="159"/>
      <c r="H1314" s="171">
        <f t="shared" si="1230"/>
        <v>20000</v>
      </c>
      <c r="I1314" s="179">
        <f t="shared" si="1230"/>
        <v>20000</v>
      </c>
      <c r="J1314" s="221">
        <f t="shared" si="1230"/>
        <v>0</v>
      </c>
      <c r="K1314" s="221">
        <f t="shared" ref="K1314:M1314" si="1274">K1315</f>
        <v>20000</v>
      </c>
      <c r="L1314" s="221">
        <f t="shared" si="1274"/>
        <v>20000</v>
      </c>
      <c r="M1314" s="221">
        <f t="shared" si="1274"/>
        <v>0</v>
      </c>
      <c r="N1314" s="221">
        <f>N1315</f>
        <v>0</v>
      </c>
      <c r="O1314" s="221">
        <f t="shared" ref="O1314:AT1314" si="1275">O1315</f>
        <v>0</v>
      </c>
      <c r="P1314" s="221">
        <f t="shared" si="1275"/>
        <v>0</v>
      </c>
      <c r="Q1314" s="221">
        <f t="shared" si="1275"/>
        <v>10000</v>
      </c>
      <c r="R1314" s="221">
        <f t="shared" si="1275"/>
        <v>10000</v>
      </c>
      <c r="S1314" s="221">
        <f t="shared" si="1275"/>
        <v>0</v>
      </c>
      <c r="T1314" s="221">
        <f t="shared" si="1275"/>
        <v>0</v>
      </c>
      <c r="U1314" s="221">
        <f t="shared" si="1275"/>
        <v>0</v>
      </c>
      <c r="V1314" s="221">
        <f t="shared" si="1275"/>
        <v>0</v>
      </c>
      <c r="W1314" s="221">
        <f t="shared" si="1275"/>
        <v>10000</v>
      </c>
      <c r="X1314" s="221">
        <f t="shared" si="1275"/>
        <v>10000</v>
      </c>
      <c r="Y1314" s="221">
        <f t="shared" si="1275"/>
        <v>0</v>
      </c>
      <c r="Z1314" s="221">
        <f t="shared" si="1275"/>
        <v>0</v>
      </c>
      <c r="AA1314" s="221">
        <f t="shared" si="1275"/>
        <v>0</v>
      </c>
      <c r="AB1314" s="221">
        <f t="shared" si="1275"/>
        <v>0</v>
      </c>
      <c r="AC1314" s="221">
        <f t="shared" si="1275"/>
        <v>0</v>
      </c>
      <c r="AD1314" s="221">
        <f t="shared" si="1275"/>
        <v>0</v>
      </c>
      <c r="AE1314" s="221">
        <f t="shared" si="1275"/>
        <v>0</v>
      </c>
      <c r="AF1314" s="221">
        <f t="shared" si="1275"/>
        <v>0</v>
      </c>
      <c r="AG1314" s="221">
        <f t="shared" si="1275"/>
        <v>0</v>
      </c>
      <c r="AH1314" s="221">
        <f t="shared" si="1275"/>
        <v>0</v>
      </c>
      <c r="AI1314" s="221">
        <f t="shared" si="1275"/>
        <v>0</v>
      </c>
      <c r="AJ1314" s="221">
        <f t="shared" si="1275"/>
        <v>0</v>
      </c>
      <c r="AK1314" s="221">
        <f t="shared" si="1275"/>
        <v>0</v>
      </c>
      <c r="AL1314" s="221">
        <f t="shared" si="1275"/>
        <v>0</v>
      </c>
      <c r="AM1314" s="221">
        <f t="shared" si="1275"/>
        <v>0</v>
      </c>
      <c r="AN1314" s="221">
        <f t="shared" si="1275"/>
        <v>0</v>
      </c>
      <c r="AO1314" s="221">
        <f t="shared" si="1275"/>
        <v>0</v>
      </c>
      <c r="AP1314" s="221">
        <f t="shared" si="1275"/>
        <v>0</v>
      </c>
      <c r="AQ1314" s="221">
        <f t="shared" si="1275"/>
        <v>0</v>
      </c>
      <c r="AR1314" s="221">
        <f t="shared" si="1275"/>
        <v>0</v>
      </c>
      <c r="AS1314" s="221">
        <f t="shared" si="1275"/>
        <v>0</v>
      </c>
      <c r="AT1314" s="221">
        <f t="shared" si="1275"/>
        <v>0</v>
      </c>
      <c r="AU1314" s="273"/>
      <c r="AV1314" s="131">
        <f t="shared" si="1272"/>
        <v>0</v>
      </c>
      <c r="AW1314" s="160"/>
      <c r="AX1314" s="160"/>
      <c r="AY1314" s="160"/>
      <c r="AZ1314" s="145">
        <f t="shared" si="1235"/>
        <v>0</v>
      </c>
      <c r="BA1314" s="145">
        <f t="shared" si="1262"/>
        <v>0</v>
      </c>
      <c r="BB1314" s="160"/>
      <c r="BC1314" s="160"/>
    </row>
    <row r="1315" spans="1:55" s="218" customFormat="1" ht="47.25">
      <c r="A1315" s="226" t="s">
        <v>48</v>
      </c>
      <c r="B1315" s="227" t="s">
        <v>1297</v>
      </c>
      <c r="C1315" s="215" t="s">
        <v>1298</v>
      </c>
      <c r="D1315" s="217">
        <v>20000</v>
      </c>
      <c r="E1315" s="217">
        <v>20000</v>
      </c>
      <c r="F1315" s="215"/>
      <c r="G1315" s="215"/>
      <c r="H1315" s="217">
        <f t="shared" si="1230"/>
        <v>20000</v>
      </c>
      <c r="I1315" s="276">
        <f t="shared" si="1230"/>
        <v>20000</v>
      </c>
      <c r="J1315" s="275">
        <f t="shared" si="1230"/>
        <v>0</v>
      </c>
      <c r="K1315" s="230">
        <v>20000</v>
      </c>
      <c r="L1315" s="230">
        <v>20000</v>
      </c>
      <c r="M1315" s="215"/>
      <c r="N1315" s="230"/>
      <c r="O1315" s="230"/>
      <c r="P1315" s="230"/>
      <c r="Q1315" s="230">
        <f>50%*I1315</f>
        <v>10000</v>
      </c>
      <c r="R1315" s="230">
        <f>Q1315</f>
        <v>10000</v>
      </c>
      <c r="S1315" s="230"/>
      <c r="T1315" s="230"/>
      <c r="U1315" s="230"/>
      <c r="V1315" s="230"/>
      <c r="W1315" s="230">
        <f>I1315-Q1315</f>
        <v>10000</v>
      </c>
      <c r="X1315" s="230">
        <f>W1315</f>
        <v>10000</v>
      </c>
      <c r="Y1315" s="230"/>
      <c r="Z1315" s="230"/>
      <c r="AA1315" s="230"/>
      <c r="AB1315" s="230"/>
      <c r="AC1315" s="230">
        <f>I1315-Q1315-W1315</f>
        <v>0</v>
      </c>
      <c r="AD1315" s="230"/>
      <c r="AE1315" s="230"/>
      <c r="AF1315" s="230"/>
      <c r="AG1315" s="230"/>
      <c r="AH1315" s="230"/>
      <c r="AI1315" s="375">
        <f>I1315-Q1315-W1315-AC1315</f>
        <v>0</v>
      </c>
      <c r="AJ1315" s="375"/>
      <c r="AK1315" s="375"/>
      <c r="AL1315" s="230"/>
      <c r="AM1315" s="230"/>
      <c r="AN1315" s="230"/>
      <c r="AO1315" s="230"/>
      <c r="AP1315" s="230"/>
      <c r="AQ1315" s="230"/>
      <c r="AR1315" s="230"/>
      <c r="AS1315" s="230"/>
      <c r="AT1315" s="230"/>
      <c r="AU1315" s="277"/>
      <c r="AV1315" s="218">
        <f t="shared" si="1272"/>
        <v>0</v>
      </c>
      <c r="AZ1315" s="220">
        <f t="shared" si="1235"/>
        <v>0</v>
      </c>
      <c r="BA1315" s="220">
        <f t="shared" si="1262"/>
        <v>0</v>
      </c>
    </row>
    <row r="1316" spans="1:55" s="161" customFormat="1" ht="15.75">
      <c r="A1316" s="170" t="s">
        <v>1162</v>
      </c>
      <c r="B1316" s="262" t="s">
        <v>616</v>
      </c>
      <c r="C1316" s="171"/>
      <c r="D1316" s="221">
        <f>SUM(D1317:D1318)</f>
        <v>6400</v>
      </c>
      <c r="E1316" s="221">
        <f>SUM(E1317:E1318)</f>
        <v>6400</v>
      </c>
      <c r="F1316" s="159"/>
      <c r="G1316" s="159"/>
      <c r="H1316" s="171">
        <f t="shared" si="1230"/>
        <v>6400</v>
      </c>
      <c r="I1316" s="179">
        <f t="shared" si="1230"/>
        <v>6400</v>
      </c>
      <c r="J1316" s="221">
        <f t="shared" si="1230"/>
        <v>0</v>
      </c>
      <c r="K1316" s="221">
        <f t="shared" ref="K1316:L1316" si="1276">SUM(K1317:K1318)</f>
        <v>0</v>
      </c>
      <c r="L1316" s="221">
        <f t="shared" si="1276"/>
        <v>0</v>
      </c>
      <c r="M1316" s="159"/>
      <c r="N1316" s="221">
        <f>SUM(N1317:N1318)</f>
        <v>6400</v>
      </c>
      <c r="O1316" s="221">
        <f t="shared" ref="O1316:AT1316" si="1277">SUM(O1317:O1318)</f>
        <v>6400</v>
      </c>
      <c r="P1316" s="221">
        <f t="shared" si="1277"/>
        <v>0</v>
      </c>
      <c r="Q1316" s="221">
        <f t="shared" si="1277"/>
        <v>0</v>
      </c>
      <c r="R1316" s="221">
        <f t="shared" si="1277"/>
        <v>0</v>
      </c>
      <c r="S1316" s="221">
        <f t="shared" si="1277"/>
        <v>0</v>
      </c>
      <c r="T1316" s="221">
        <f t="shared" si="1277"/>
        <v>0</v>
      </c>
      <c r="U1316" s="221">
        <f t="shared" si="1277"/>
        <v>0</v>
      </c>
      <c r="V1316" s="221">
        <f t="shared" si="1277"/>
        <v>0</v>
      </c>
      <c r="W1316" s="221">
        <f t="shared" si="1277"/>
        <v>4400</v>
      </c>
      <c r="X1316" s="221">
        <f t="shared" si="1277"/>
        <v>0</v>
      </c>
      <c r="Y1316" s="221">
        <f t="shared" si="1277"/>
        <v>4400</v>
      </c>
      <c r="Z1316" s="221">
        <f t="shared" si="1277"/>
        <v>0</v>
      </c>
      <c r="AA1316" s="221">
        <f t="shared" si="1277"/>
        <v>0</v>
      </c>
      <c r="AB1316" s="221">
        <f t="shared" si="1277"/>
        <v>0</v>
      </c>
      <c r="AC1316" s="221">
        <f t="shared" si="1277"/>
        <v>2000</v>
      </c>
      <c r="AD1316" s="221">
        <f t="shared" si="1277"/>
        <v>0</v>
      </c>
      <c r="AE1316" s="221">
        <f t="shared" si="1277"/>
        <v>2000</v>
      </c>
      <c r="AF1316" s="221">
        <f t="shared" si="1277"/>
        <v>0</v>
      </c>
      <c r="AG1316" s="221">
        <f t="shared" si="1277"/>
        <v>0</v>
      </c>
      <c r="AH1316" s="221">
        <f t="shared" si="1277"/>
        <v>0</v>
      </c>
      <c r="AI1316" s="221">
        <f t="shared" si="1277"/>
        <v>0</v>
      </c>
      <c r="AJ1316" s="221">
        <f t="shared" si="1277"/>
        <v>0</v>
      </c>
      <c r="AK1316" s="221">
        <f t="shared" si="1277"/>
        <v>0</v>
      </c>
      <c r="AL1316" s="221">
        <f t="shared" si="1277"/>
        <v>0</v>
      </c>
      <c r="AM1316" s="221">
        <f t="shared" si="1277"/>
        <v>0</v>
      </c>
      <c r="AN1316" s="221">
        <f t="shared" si="1277"/>
        <v>0</v>
      </c>
      <c r="AO1316" s="221">
        <f t="shared" si="1277"/>
        <v>0</v>
      </c>
      <c r="AP1316" s="221">
        <f t="shared" si="1277"/>
        <v>0</v>
      </c>
      <c r="AQ1316" s="221">
        <f t="shared" si="1277"/>
        <v>0</v>
      </c>
      <c r="AR1316" s="221">
        <f t="shared" si="1277"/>
        <v>0</v>
      </c>
      <c r="AS1316" s="221">
        <f t="shared" si="1277"/>
        <v>0</v>
      </c>
      <c r="AT1316" s="221">
        <f t="shared" si="1277"/>
        <v>0</v>
      </c>
      <c r="AU1316" s="273"/>
      <c r="AV1316" s="131">
        <f t="shared" si="1272"/>
        <v>0</v>
      </c>
      <c r="AW1316" s="160"/>
      <c r="AX1316" s="160"/>
      <c r="AY1316" s="160"/>
      <c r="AZ1316" s="145">
        <f t="shared" si="1235"/>
        <v>0</v>
      </c>
      <c r="BA1316" s="145">
        <f t="shared" si="1262"/>
        <v>0</v>
      </c>
      <c r="BB1316" s="160"/>
      <c r="BC1316" s="160"/>
    </row>
    <row r="1317" spans="1:55" s="132" customFormat="1" ht="31.5">
      <c r="A1317" s="240" t="s">
        <v>20</v>
      </c>
      <c r="B1317" s="246" t="s">
        <v>1273</v>
      </c>
      <c r="C1317" s="247"/>
      <c r="D1317" s="247">
        <v>2400</v>
      </c>
      <c r="E1317" s="247">
        <v>2400</v>
      </c>
      <c r="F1317" s="246"/>
      <c r="G1317" s="246"/>
      <c r="H1317" s="155">
        <f t="shared" si="1230"/>
        <v>2400</v>
      </c>
      <c r="I1317" s="180">
        <f t="shared" si="1230"/>
        <v>2400</v>
      </c>
      <c r="J1317" s="221">
        <f t="shared" si="1230"/>
        <v>0</v>
      </c>
      <c r="K1317" s="246"/>
      <c r="L1317" s="246"/>
      <c r="M1317" s="246"/>
      <c r="N1317" s="236">
        <f>O1317+P1317</f>
        <v>2400</v>
      </c>
      <c r="O1317" s="236">
        <v>2400</v>
      </c>
      <c r="P1317" s="236"/>
      <c r="Q1317" s="236"/>
      <c r="R1317" s="236"/>
      <c r="S1317" s="236"/>
      <c r="T1317" s="236"/>
      <c r="U1317" s="236"/>
      <c r="V1317" s="236"/>
      <c r="W1317" s="236">
        <f>I1317-Q1317</f>
        <v>2400</v>
      </c>
      <c r="X1317" s="236"/>
      <c r="Y1317" s="236">
        <f>W1317</f>
        <v>2400</v>
      </c>
      <c r="Z1317" s="236"/>
      <c r="AA1317" s="236"/>
      <c r="AB1317" s="236"/>
      <c r="AC1317" s="236">
        <f>O1317-Q1317-W1317</f>
        <v>0</v>
      </c>
      <c r="AD1317" s="236"/>
      <c r="AE1317" s="236">
        <f>AC1317</f>
        <v>0</v>
      </c>
      <c r="AF1317" s="236"/>
      <c r="AG1317" s="236"/>
      <c r="AH1317" s="236"/>
      <c r="AI1317" s="358">
        <f>O1317-Q1317-W1317-AC1317</f>
        <v>0</v>
      </c>
      <c r="AJ1317" s="358"/>
      <c r="AK1317" s="358"/>
      <c r="AL1317" s="236"/>
      <c r="AM1317" s="236"/>
      <c r="AN1317" s="236"/>
      <c r="AO1317" s="236"/>
      <c r="AP1317" s="236"/>
      <c r="AQ1317" s="236"/>
      <c r="AR1317" s="236"/>
      <c r="AS1317" s="236"/>
      <c r="AT1317" s="236"/>
      <c r="AU1317" s="294"/>
      <c r="AV1317" s="131">
        <f t="shared" si="1272"/>
        <v>0</v>
      </c>
      <c r="AW1317" s="131"/>
      <c r="AX1317" s="131"/>
      <c r="AY1317" s="131"/>
      <c r="AZ1317" s="145">
        <f t="shared" si="1235"/>
        <v>0</v>
      </c>
      <c r="BA1317" s="145">
        <f t="shared" si="1262"/>
        <v>0</v>
      </c>
      <c r="BB1317" s="131"/>
      <c r="BC1317" s="131"/>
    </row>
    <row r="1318" spans="1:55" s="132" customFormat="1" ht="31.5">
      <c r="A1318" s="240" t="s">
        <v>48</v>
      </c>
      <c r="B1318" s="246" t="s">
        <v>1299</v>
      </c>
      <c r="C1318" s="247"/>
      <c r="D1318" s="247">
        <v>4000</v>
      </c>
      <c r="E1318" s="247">
        <v>4000</v>
      </c>
      <c r="F1318" s="246"/>
      <c r="G1318" s="246"/>
      <c r="H1318" s="155">
        <f t="shared" si="1230"/>
        <v>4000</v>
      </c>
      <c r="I1318" s="180">
        <f t="shared" si="1230"/>
        <v>4000</v>
      </c>
      <c r="J1318" s="221">
        <f t="shared" si="1230"/>
        <v>0</v>
      </c>
      <c r="K1318" s="246"/>
      <c r="L1318" s="246"/>
      <c r="M1318" s="246"/>
      <c r="N1318" s="236">
        <f>O1318+P1318</f>
        <v>4000</v>
      </c>
      <c r="O1318" s="236">
        <v>4000</v>
      </c>
      <c r="P1318" s="236"/>
      <c r="Q1318" s="236"/>
      <c r="R1318" s="236"/>
      <c r="S1318" s="236"/>
      <c r="T1318" s="236"/>
      <c r="U1318" s="236"/>
      <c r="V1318" s="236"/>
      <c r="W1318" s="236">
        <v>2000</v>
      </c>
      <c r="X1318" s="236"/>
      <c r="Y1318" s="236">
        <f>W1318</f>
        <v>2000</v>
      </c>
      <c r="Z1318" s="236"/>
      <c r="AA1318" s="236"/>
      <c r="AB1318" s="236"/>
      <c r="AC1318" s="236">
        <f>I1318-Q1318-W1318</f>
        <v>2000</v>
      </c>
      <c r="AD1318" s="236"/>
      <c r="AE1318" s="236">
        <f>AC1318</f>
        <v>2000</v>
      </c>
      <c r="AF1318" s="236"/>
      <c r="AG1318" s="236"/>
      <c r="AH1318" s="236"/>
      <c r="AI1318" s="358">
        <f>O1318-Q1318-W1318-AC1318</f>
        <v>0</v>
      </c>
      <c r="AJ1318" s="358"/>
      <c r="AK1318" s="358"/>
      <c r="AL1318" s="236"/>
      <c r="AM1318" s="236"/>
      <c r="AN1318" s="236"/>
      <c r="AO1318" s="236"/>
      <c r="AP1318" s="236"/>
      <c r="AQ1318" s="236"/>
      <c r="AR1318" s="236"/>
      <c r="AS1318" s="236"/>
      <c r="AT1318" s="236"/>
      <c r="AU1318" s="294"/>
      <c r="AV1318" s="131">
        <f t="shared" si="1272"/>
        <v>0</v>
      </c>
      <c r="AW1318" s="131"/>
      <c r="AX1318" s="131"/>
      <c r="AY1318" s="131"/>
      <c r="AZ1318" s="145">
        <f t="shared" si="1235"/>
        <v>0</v>
      </c>
      <c r="BA1318" s="145">
        <f t="shared" si="1262"/>
        <v>0</v>
      </c>
      <c r="BB1318" s="131"/>
      <c r="BC1318" s="131"/>
    </row>
    <row r="1319" spans="1:55" s="161" customFormat="1" ht="31.5">
      <c r="A1319" s="170" t="s">
        <v>747</v>
      </c>
      <c r="B1319" s="158" t="s">
        <v>748</v>
      </c>
      <c r="C1319" s="171"/>
      <c r="D1319" s="171">
        <v>0</v>
      </c>
      <c r="E1319" s="171">
        <v>0</v>
      </c>
      <c r="F1319" s="158"/>
      <c r="G1319" s="158"/>
      <c r="H1319" s="155">
        <f t="shared" si="1230"/>
        <v>0</v>
      </c>
      <c r="I1319" s="180">
        <f t="shared" si="1230"/>
        <v>0</v>
      </c>
      <c r="J1319" s="221">
        <f t="shared" si="1230"/>
        <v>0</v>
      </c>
      <c r="K1319" s="158"/>
      <c r="L1319" s="158"/>
      <c r="M1319" s="158"/>
      <c r="N1319" s="199">
        <v>0</v>
      </c>
      <c r="O1319" s="236"/>
      <c r="P1319" s="236"/>
      <c r="Q1319" s="236"/>
      <c r="R1319" s="236"/>
      <c r="S1319" s="236"/>
      <c r="T1319" s="236"/>
      <c r="U1319" s="236"/>
      <c r="V1319" s="236"/>
      <c r="W1319" s="236"/>
      <c r="X1319" s="236"/>
      <c r="Y1319" s="236"/>
      <c r="Z1319" s="236"/>
      <c r="AA1319" s="236"/>
      <c r="AB1319" s="236"/>
      <c r="AC1319" s="236"/>
      <c r="AD1319" s="236"/>
      <c r="AE1319" s="236"/>
      <c r="AF1319" s="236"/>
      <c r="AG1319" s="236"/>
      <c r="AH1319" s="236"/>
      <c r="AI1319" s="236"/>
      <c r="AJ1319" s="236"/>
      <c r="AK1319" s="236"/>
      <c r="AL1319" s="236"/>
      <c r="AM1319" s="236"/>
      <c r="AN1319" s="236"/>
      <c r="AO1319" s="236"/>
      <c r="AP1319" s="236"/>
      <c r="AQ1319" s="236"/>
      <c r="AR1319" s="236"/>
      <c r="AS1319" s="236"/>
      <c r="AT1319" s="236"/>
      <c r="AU1319" s="222"/>
      <c r="AV1319" s="131">
        <f t="shared" si="1272"/>
        <v>0</v>
      </c>
      <c r="AW1319" s="242"/>
      <c r="AX1319" s="242"/>
      <c r="AY1319" s="242"/>
      <c r="AZ1319" s="145">
        <f t="shared" si="1235"/>
        <v>0</v>
      </c>
      <c r="BA1319" s="145">
        <f t="shared" si="1262"/>
        <v>0</v>
      </c>
      <c r="BB1319" s="160"/>
      <c r="BC1319" s="160"/>
    </row>
    <row r="1320" spans="1:55" s="132" customFormat="1" ht="31.5">
      <c r="A1320" s="170" t="s">
        <v>749</v>
      </c>
      <c r="B1320" s="158" t="s">
        <v>750</v>
      </c>
      <c r="C1320" s="171"/>
      <c r="D1320" s="221">
        <f>SUM(D1323:D1323)</f>
        <v>10500</v>
      </c>
      <c r="E1320" s="221">
        <f>SUM(E1323:E1323)</f>
        <v>10500</v>
      </c>
      <c r="F1320" s="158"/>
      <c r="G1320" s="158"/>
      <c r="H1320" s="171">
        <f t="shared" si="1230"/>
        <v>10500</v>
      </c>
      <c r="I1320" s="179">
        <f t="shared" si="1230"/>
        <v>10500</v>
      </c>
      <c r="J1320" s="221">
        <f t="shared" si="1230"/>
        <v>0</v>
      </c>
      <c r="K1320" s="158"/>
      <c r="L1320" s="158"/>
      <c r="M1320" s="158"/>
      <c r="N1320" s="221">
        <f>SUM(N1323:N1323)</f>
        <v>10500</v>
      </c>
      <c r="O1320" s="221">
        <f>SUM(O1323:O1323)</f>
        <v>10500</v>
      </c>
      <c r="P1320" s="221">
        <f t="shared" ref="P1320:AT1320" si="1278">SUM(P1323:P1323)</f>
        <v>0</v>
      </c>
      <c r="Q1320" s="221">
        <f t="shared" si="1278"/>
        <v>0</v>
      </c>
      <c r="R1320" s="221">
        <f t="shared" si="1278"/>
        <v>0</v>
      </c>
      <c r="S1320" s="221">
        <f t="shared" si="1278"/>
        <v>0</v>
      </c>
      <c r="T1320" s="221">
        <f t="shared" si="1278"/>
        <v>0</v>
      </c>
      <c r="U1320" s="221">
        <f t="shared" si="1278"/>
        <v>0</v>
      </c>
      <c r="V1320" s="221">
        <f t="shared" si="1278"/>
        <v>0</v>
      </c>
      <c r="W1320" s="221">
        <f t="shared" si="1278"/>
        <v>4000</v>
      </c>
      <c r="X1320" s="221">
        <f t="shared" si="1278"/>
        <v>0</v>
      </c>
      <c r="Y1320" s="221">
        <f t="shared" si="1278"/>
        <v>4000</v>
      </c>
      <c r="Z1320" s="221">
        <f t="shared" si="1278"/>
        <v>0</v>
      </c>
      <c r="AA1320" s="221">
        <f t="shared" si="1278"/>
        <v>0</v>
      </c>
      <c r="AB1320" s="221">
        <f t="shared" si="1278"/>
        <v>0</v>
      </c>
      <c r="AC1320" s="221">
        <f t="shared" si="1278"/>
        <v>6500</v>
      </c>
      <c r="AD1320" s="221">
        <f t="shared" si="1278"/>
        <v>0</v>
      </c>
      <c r="AE1320" s="221">
        <f t="shared" si="1278"/>
        <v>6500</v>
      </c>
      <c r="AF1320" s="221">
        <f t="shared" si="1278"/>
        <v>0</v>
      </c>
      <c r="AG1320" s="221">
        <f t="shared" si="1278"/>
        <v>0</v>
      </c>
      <c r="AH1320" s="221">
        <f t="shared" si="1278"/>
        <v>0</v>
      </c>
      <c r="AI1320" s="221">
        <f t="shared" si="1278"/>
        <v>0</v>
      </c>
      <c r="AJ1320" s="221">
        <f t="shared" si="1278"/>
        <v>0</v>
      </c>
      <c r="AK1320" s="221">
        <f t="shared" si="1278"/>
        <v>0</v>
      </c>
      <c r="AL1320" s="221">
        <f t="shared" si="1278"/>
        <v>0</v>
      </c>
      <c r="AM1320" s="221">
        <f t="shared" si="1278"/>
        <v>0</v>
      </c>
      <c r="AN1320" s="221">
        <f t="shared" si="1278"/>
        <v>0</v>
      </c>
      <c r="AO1320" s="221">
        <f t="shared" si="1278"/>
        <v>0</v>
      </c>
      <c r="AP1320" s="221">
        <f t="shared" si="1278"/>
        <v>0</v>
      </c>
      <c r="AQ1320" s="221">
        <f t="shared" si="1278"/>
        <v>0</v>
      </c>
      <c r="AR1320" s="221">
        <f t="shared" si="1278"/>
        <v>0</v>
      </c>
      <c r="AS1320" s="221">
        <f t="shared" si="1278"/>
        <v>0</v>
      </c>
      <c r="AT1320" s="221">
        <f t="shared" si="1278"/>
        <v>0</v>
      </c>
      <c r="AU1320" s="242"/>
      <c r="AV1320" s="131">
        <f t="shared" si="1272"/>
        <v>0</v>
      </c>
      <c r="AW1320" s="222"/>
      <c r="AX1320" s="222"/>
      <c r="AY1320" s="222"/>
      <c r="AZ1320" s="145">
        <f t="shared" si="1235"/>
        <v>0</v>
      </c>
      <c r="BA1320" s="145">
        <f t="shared" si="1262"/>
        <v>0</v>
      </c>
      <c r="BB1320" s="131"/>
      <c r="BC1320" s="131"/>
    </row>
    <row r="1321" spans="1:55" s="132" customFormat="1" ht="31.5">
      <c r="A1321" s="568" t="s">
        <v>612</v>
      </c>
      <c r="B1321" s="158" t="s">
        <v>992</v>
      </c>
      <c r="C1321" s="171"/>
      <c r="D1321" s="221">
        <f>D1322</f>
        <v>10500</v>
      </c>
      <c r="E1321" s="221">
        <f>E1322</f>
        <v>10500</v>
      </c>
      <c r="F1321" s="158"/>
      <c r="G1321" s="158"/>
      <c r="H1321" s="171">
        <f t="shared" ref="H1321:J1392" si="1279">K1321+N1321</f>
        <v>10500</v>
      </c>
      <c r="I1321" s="179">
        <f t="shared" si="1279"/>
        <v>10500</v>
      </c>
      <c r="J1321" s="221">
        <f t="shared" si="1279"/>
        <v>0</v>
      </c>
      <c r="K1321" s="158"/>
      <c r="L1321" s="158"/>
      <c r="M1321" s="158"/>
      <c r="N1321" s="221">
        <f>N1322</f>
        <v>10500</v>
      </c>
      <c r="O1321" s="221">
        <f t="shared" ref="O1321:AT1322" si="1280">O1322</f>
        <v>10500</v>
      </c>
      <c r="P1321" s="221">
        <f t="shared" si="1280"/>
        <v>0</v>
      </c>
      <c r="Q1321" s="221">
        <f t="shared" si="1280"/>
        <v>0</v>
      </c>
      <c r="R1321" s="221">
        <f t="shared" si="1280"/>
        <v>0</v>
      </c>
      <c r="S1321" s="221">
        <f t="shared" si="1280"/>
        <v>0</v>
      </c>
      <c r="T1321" s="221">
        <f t="shared" si="1280"/>
        <v>0</v>
      </c>
      <c r="U1321" s="221">
        <f t="shared" si="1280"/>
        <v>0</v>
      </c>
      <c r="V1321" s="221">
        <f t="shared" si="1280"/>
        <v>0</v>
      </c>
      <c r="W1321" s="221">
        <f t="shared" si="1280"/>
        <v>4000</v>
      </c>
      <c r="X1321" s="221">
        <f t="shared" si="1280"/>
        <v>0</v>
      </c>
      <c r="Y1321" s="221">
        <f t="shared" si="1280"/>
        <v>4000</v>
      </c>
      <c r="Z1321" s="221">
        <f t="shared" si="1280"/>
        <v>0</v>
      </c>
      <c r="AA1321" s="221">
        <f t="shared" si="1280"/>
        <v>0</v>
      </c>
      <c r="AB1321" s="221">
        <f t="shared" si="1280"/>
        <v>0</v>
      </c>
      <c r="AC1321" s="221">
        <f t="shared" si="1280"/>
        <v>6500</v>
      </c>
      <c r="AD1321" s="221">
        <f t="shared" si="1280"/>
        <v>0</v>
      </c>
      <c r="AE1321" s="221">
        <f t="shared" si="1280"/>
        <v>6500</v>
      </c>
      <c r="AF1321" s="221">
        <f t="shared" si="1280"/>
        <v>0</v>
      </c>
      <c r="AG1321" s="221">
        <f t="shared" si="1280"/>
        <v>0</v>
      </c>
      <c r="AH1321" s="221">
        <f t="shared" si="1280"/>
        <v>0</v>
      </c>
      <c r="AI1321" s="221">
        <f t="shared" si="1280"/>
        <v>0</v>
      </c>
      <c r="AJ1321" s="221">
        <f t="shared" si="1280"/>
        <v>0</v>
      </c>
      <c r="AK1321" s="221">
        <f t="shared" si="1280"/>
        <v>0</v>
      </c>
      <c r="AL1321" s="221">
        <f t="shared" si="1280"/>
        <v>0</v>
      </c>
      <c r="AM1321" s="221">
        <f t="shared" si="1280"/>
        <v>0</v>
      </c>
      <c r="AN1321" s="221">
        <f t="shared" si="1280"/>
        <v>0</v>
      </c>
      <c r="AO1321" s="221">
        <f t="shared" si="1280"/>
        <v>0</v>
      </c>
      <c r="AP1321" s="221">
        <f t="shared" si="1280"/>
        <v>0</v>
      </c>
      <c r="AQ1321" s="221">
        <f t="shared" si="1280"/>
        <v>0</v>
      </c>
      <c r="AR1321" s="221">
        <f t="shared" si="1280"/>
        <v>0</v>
      </c>
      <c r="AS1321" s="221">
        <f t="shared" si="1280"/>
        <v>0</v>
      </c>
      <c r="AT1321" s="221">
        <f t="shared" si="1280"/>
        <v>0</v>
      </c>
      <c r="AU1321" s="242"/>
      <c r="AV1321" s="131">
        <f t="shared" si="1272"/>
        <v>0</v>
      </c>
      <c r="AW1321" s="222"/>
      <c r="AX1321" s="222"/>
      <c r="AY1321" s="222"/>
      <c r="AZ1321" s="145">
        <f t="shared" si="1235"/>
        <v>0</v>
      </c>
      <c r="BA1321" s="145">
        <f t="shared" si="1262"/>
        <v>0</v>
      </c>
      <c r="BB1321" s="131"/>
      <c r="BC1321" s="131"/>
    </row>
    <row r="1322" spans="1:55" s="132" customFormat="1" ht="15.75">
      <c r="A1322" s="170" t="s">
        <v>674</v>
      </c>
      <c r="B1322" s="158" t="s">
        <v>663</v>
      </c>
      <c r="C1322" s="171"/>
      <c r="D1322" s="221">
        <f>D1323</f>
        <v>10500</v>
      </c>
      <c r="E1322" s="221">
        <f>E1323</f>
        <v>10500</v>
      </c>
      <c r="F1322" s="158"/>
      <c r="G1322" s="158"/>
      <c r="H1322" s="171">
        <f t="shared" si="1279"/>
        <v>10500</v>
      </c>
      <c r="I1322" s="179">
        <f t="shared" si="1279"/>
        <v>10500</v>
      </c>
      <c r="J1322" s="221">
        <f t="shared" si="1279"/>
        <v>0</v>
      </c>
      <c r="K1322" s="221">
        <f t="shared" ref="K1322" si="1281">K1323</f>
        <v>0</v>
      </c>
      <c r="L1322" s="158"/>
      <c r="M1322" s="158"/>
      <c r="N1322" s="221">
        <f>N1323</f>
        <v>10500</v>
      </c>
      <c r="O1322" s="221">
        <f t="shared" si="1280"/>
        <v>10500</v>
      </c>
      <c r="P1322" s="221">
        <f t="shared" si="1280"/>
        <v>0</v>
      </c>
      <c r="Q1322" s="221">
        <f t="shared" si="1280"/>
        <v>0</v>
      </c>
      <c r="R1322" s="221">
        <f t="shared" si="1280"/>
        <v>0</v>
      </c>
      <c r="S1322" s="221">
        <f t="shared" si="1280"/>
        <v>0</v>
      </c>
      <c r="T1322" s="221">
        <f t="shared" si="1280"/>
        <v>0</v>
      </c>
      <c r="U1322" s="221">
        <f t="shared" si="1280"/>
        <v>0</v>
      </c>
      <c r="V1322" s="221">
        <f t="shared" si="1280"/>
        <v>0</v>
      </c>
      <c r="W1322" s="221">
        <f t="shared" si="1280"/>
        <v>4000</v>
      </c>
      <c r="X1322" s="221">
        <f t="shared" si="1280"/>
        <v>0</v>
      </c>
      <c r="Y1322" s="221">
        <f t="shared" si="1280"/>
        <v>4000</v>
      </c>
      <c r="Z1322" s="221">
        <f t="shared" si="1280"/>
        <v>0</v>
      </c>
      <c r="AA1322" s="221">
        <f t="shared" si="1280"/>
        <v>0</v>
      </c>
      <c r="AB1322" s="221">
        <f t="shared" si="1280"/>
        <v>0</v>
      </c>
      <c r="AC1322" s="221">
        <f t="shared" si="1280"/>
        <v>6500</v>
      </c>
      <c r="AD1322" s="221">
        <f t="shared" si="1280"/>
        <v>0</v>
      </c>
      <c r="AE1322" s="221">
        <f t="shared" si="1280"/>
        <v>6500</v>
      </c>
      <c r="AF1322" s="221">
        <f t="shared" si="1280"/>
        <v>0</v>
      </c>
      <c r="AG1322" s="221">
        <f t="shared" si="1280"/>
        <v>0</v>
      </c>
      <c r="AH1322" s="221">
        <f t="shared" si="1280"/>
        <v>0</v>
      </c>
      <c r="AI1322" s="221">
        <f t="shared" si="1280"/>
        <v>0</v>
      </c>
      <c r="AJ1322" s="221">
        <f t="shared" si="1280"/>
        <v>0</v>
      </c>
      <c r="AK1322" s="221">
        <f t="shared" si="1280"/>
        <v>0</v>
      </c>
      <c r="AL1322" s="221">
        <f t="shared" si="1280"/>
        <v>0</v>
      </c>
      <c r="AM1322" s="221">
        <f t="shared" si="1280"/>
        <v>0</v>
      </c>
      <c r="AN1322" s="221">
        <f t="shared" si="1280"/>
        <v>0</v>
      </c>
      <c r="AO1322" s="221">
        <f t="shared" si="1280"/>
        <v>0</v>
      </c>
      <c r="AP1322" s="221">
        <f t="shared" si="1280"/>
        <v>0</v>
      </c>
      <c r="AQ1322" s="221">
        <f t="shared" si="1280"/>
        <v>0</v>
      </c>
      <c r="AR1322" s="221">
        <f t="shared" si="1280"/>
        <v>0</v>
      </c>
      <c r="AS1322" s="221">
        <f t="shared" si="1280"/>
        <v>0</v>
      </c>
      <c r="AT1322" s="221">
        <f t="shared" si="1280"/>
        <v>0</v>
      </c>
      <c r="AU1322" s="242"/>
      <c r="AV1322" s="131">
        <f t="shared" si="1272"/>
        <v>0</v>
      </c>
      <c r="AW1322" s="222"/>
      <c r="AX1322" s="222"/>
      <c r="AY1322" s="222"/>
      <c r="AZ1322" s="145">
        <f t="shared" si="1235"/>
        <v>0</v>
      </c>
      <c r="BA1322" s="145">
        <f t="shared" si="1262"/>
        <v>0</v>
      </c>
      <c r="BB1322" s="131"/>
      <c r="BC1322" s="131"/>
    </row>
    <row r="1323" spans="1:55" s="132" customFormat="1" ht="15.75">
      <c r="A1323" s="240" t="s">
        <v>20</v>
      </c>
      <c r="B1323" s="166" t="s">
        <v>1300</v>
      </c>
      <c r="C1323" s="155"/>
      <c r="D1323" s="155">
        <v>10500</v>
      </c>
      <c r="E1323" s="155">
        <v>10500</v>
      </c>
      <c r="F1323" s="166"/>
      <c r="G1323" s="166"/>
      <c r="H1323" s="155">
        <f t="shared" si="1279"/>
        <v>10500</v>
      </c>
      <c r="I1323" s="180">
        <f t="shared" si="1279"/>
        <v>10500</v>
      </c>
      <c r="J1323" s="221">
        <f t="shared" si="1279"/>
        <v>0</v>
      </c>
      <c r="K1323" s="166"/>
      <c r="L1323" s="166"/>
      <c r="M1323" s="166"/>
      <c r="N1323" s="236">
        <f>O1323+P1323</f>
        <v>10500</v>
      </c>
      <c r="O1323" s="236">
        <v>10500</v>
      </c>
      <c r="P1323" s="236"/>
      <c r="Q1323" s="236"/>
      <c r="R1323" s="236"/>
      <c r="S1323" s="236"/>
      <c r="T1323" s="236"/>
      <c r="U1323" s="236"/>
      <c r="V1323" s="236"/>
      <c r="W1323" s="236">
        <v>4000</v>
      </c>
      <c r="X1323" s="236"/>
      <c r="Y1323" s="236">
        <f>W1323</f>
        <v>4000</v>
      </c>
      <c r="Z1323" s="236"/>
      <c r="AA1323" s="236"/>
      <c r="AB1323" s="236"/>
      <c r="AC1323" s="236">
        <f>I1323-Q1323-W1323</f>
        <v>6500</v>
      </c>
      <c r="AD1323" s="236"/>
      <c r="AE1323" s="236">
        <f>AC1323</f>
        <v>6500</v>
      </c>
      <c r="AF1323" s="236"/>
      <c r="AG1323" s="236"/>
      <c r="AH1323" s="236"/>
      <c r="AI1323" s="358">
        <f>O1323-Q1323-W1323-AC1323</f>
        <v>0</v>
      </c>
      <c r="AJ1323" s="358"/>
      <c r="AK1323" s="358"/>
      <c r="AL1323" s="236"/>
      <c r="AM1323" s="236"/>
      <c r="AN1323" s="236"/>
      <c r="AO1323" s="236"/>
      <c r="AP1323" s="236"/>
      <c r="AQ1323" s="236"/>
      <c r="AR1323" s="236"/>
      <c r="AS1323" s="236"/>
      <c r="AT1323" s="236"/>
      <c r="AU1323" s="222"/>
      <c r="AV1323" s="131">
        <f t="shared" si="1272"/>
        <v>0</v>
      </c>
      <c r="AW1323" s="222"/>
      <c r="AX1323" s="222"/>
      <c r="AY1323" s="222"/>
      <c r="AZ1323" s="145">
        <f t="shared" si="1235"/>
        <v>0</v>
      </c>
      <c r="BA1323" s="145">
        <f t="shared" si="1262"/>
        <v>0</v>
      </c>
      <c r="BB1323" s="131"/>
      <c r="BC1323" s="131"/>
    </row>
    <row r="1324" spans="1:55" s="257" customFormat="1" ht="31.5">
      <c r="A1324" s="250" t="s">
        <v>78</v>
      </c>
      <c r="B1324" s="251" t="s">
        <v>692</v>
      </c>
      <c r="C1324" s="252"/>
      <c r="D1324" s="253">
        <f>D1325</f>
        <v>62107</v>
      </c>
      <c r="E1324" s="253">
        <f>E1325</f>
        <v>62107</v>
      </c>
      <c r="F1324" s="251"/>
      <c r="G1324" s="251"/>
      <c r="H1324" s="252">
        <f t="shared" si="1279"/>
        <v>62107</v>
      </c>
      <c r="I1324" s="254">
        <f t="shared" si="1279"/>
        <v>62107</v>
      </c>
      <c r="J1324" s="254">
        <f t="shared" si="1279"/>
        <v>0</v>
      </c>
      <c r="K1324" s="253">
        <f t="shared" ref="K1324:M1324" si="1282">K1325</f>
        <v>26053</v>
      </c>
      <c r="L1324" s="253">
        <f t="shared" si="1282"/>
        <v>26053</v>
      </c>
      <c r="M1324" s="253">
        <f t="shared" si="1282"/>
        <v>0</v>
      </c>
      <c r="N1324" s="253">
        <f>N1325</f>
        <v>36054</v>
      </c>
      <c r="O1324" s="253">
        <f>O1325</f>
        <v>36054</v>
      </c>
      <c r="P1324" s="253">
        <f t="shared" ref="P1324:AT1324" si="1283">P1325</f>
        <v>0</v>
      </c>
      <c r="Q1324" s="253">
        <f t="shared" si="1283"/>
        <v>14000</v>
      </c>
      <c r="R1324" s="253">
        <f t="shared" si="1283"/>
        <v>14000</v>
      </c>
      <c r="S1324" s="253">
        <f t="shared" si="1283"/>
        <v>0</v>
      </c>
      <c r="T1324" s="253">
        <f t="shared" si="1283"/>
        <v>0</v>
      </c>
      <c r="U1324" s="253">
        <f t="shared" si="1283"/>
        <v>0</v>
      </c>
      <c r="V1324" s="253">
        <f t="shared" si="1283"/>
        <v>0</v>
      </c>
      <c r="W1324" s="253">
        <f t="shared" si="1283"/>
        <v>17103</v>
      </c>
      <c r="X1324" s="253">
        <f t="shared" si="1283"/>
        <v>12053</v>
      </c>
      <c r="Y1324" s="253">
        <f t="shared" si="1283"/>
        <v>5050</v>
      </c>
      <c r="Z1324" s="253">
        <f t="shared" si="1283"/>
        <v>0</v>
      </c>
      <c r="AA1324" s="253">
        <f t="shared" si="1283"/>
        <v>0</v>
      </c>
      <c r="AB1324" s="253">
        <f t="shared" si="1283"/>
        <v>0</v>
      </c>
      <c r="AC1324" s="253">
        <f t="shared" si="1283"/>
        <v>19811</v>
      </c>
      <c r="AD1324" s="253">
        <f t="shared" si="1283"/>
        <v>0</v>
      </c>
      <c r="AE1324" s="253">
        <f t="shared" si="1283"/>
        <v>19811</v>
      </c>
      <c r="AF1324" s="253">
        <f t="shared" si="1283"/>
        <v>0</v>
      </c>
      <c r="AG1324" s="253">
        <f t="shared" si="1283"/>
        <v>0</v>
      </c>
      <c r="AH1324" s="253">
        <f t="shared" si="1283"/>
        <v>0</v>
      </c>
      <c r="AI1324" s="253">
        <f t="shared" si="1283"/>
        <v>11193</v>
      </c>
      <c r="AJ1324" s="253">
        <f t="shared" si="1283"/>
        <v>0</v>
      </c>
      <c r="AK1324" s="253">
        <f t="shared" si="1283"/>
        <v>11193</v>
      </c>
      <c r="AL1324" s="253">
        <f t="shared" si="1283"/>
        <v>0</v>
      </c>
      <c r="AM1324" s="253">
        <f t="shared" si="1283"/>
        <v>0</v>
      </c>
      <c r="AN1324" s="253">
        <f t="shared" si="1283"/>
        <v>0</v>
      </c>
      <c r="AO1324" s="253">
        <f t="shared" si="1283"/>
        <v>0</v>
      </c>
      <c r="AP1324" s="253">
        <f t="shared" si="1283"/>
        <v>0</v>
      </c>
      <c r="AQ1324" s="253">
        <f t="shared" si="1283"/>
        <v>0</v>
      </c>
      <c r="AR1324" s="253">
        <f t="shared" si="1283"/>
        <v>0</v>
      </c>
      <c r="AS1324" s="253">
        <f t="shared" si="1283"/>
        <v>0</v>
      </c>
      <c r="AT1324" s="253">
        <f t="shared" si="1283"/>
        <v>0</v>
      </c>
      <c r="AU1324" s="255"/>
      <c r="AV1324" s="256">
        <f t="shared" si="1272"/>
        <v>0</v>
      </c>
      <c r="AW1324" s="255"/>
      <c r="AX1324" s="255"/>
      <c r="AY1324" s="255"/>
      <c r="AZ1324" s="145">
        <f t="shared" si="1235"/>
        <v>0</v>
      </c>
      <c r="BA1324" s="145">
        <f t="shared" si="1262"/>
        <v>0</v>
      </c>
      <c r="BB1324" s="256"/>
      <c r="BC1324" s="256"/>
    </row>
    <row r="1325" spans="1:55" s="325" customFormat="1" ht="15.75">
      <c r="A1325" s="411" t="s">
        <v>751</v>
      </c>
      <c r="B1325" s="350" t="s">
        <v>752</v>
      </c>
      <c r="C1325" s="351"/>
      <c r="D1325" s="322">
        <f>D1326+D1335</f>
        <v>62107</v>
      </c>
      <c r="E1325" s="322">
        <f t="shared" ref="E1325:G1325" si="1284">E1326+E1335</f>
        <v>62107</v>
      </c>
      <c r="F1325" s="322">
        <f t="shared" si="1284"/>
        <v>0</v>
      </c>
      <c r="G1325" s="322">
        <f t="shared" si="1284"/>
        <v>0</v>
      </c>
      <c r="H1325" s="171">
        <f t="shared" si="1279"/>
        <v>62107</v>
      </c>
      <c r="I1325" s="179">
        <f t="shared" si="1279"/>
        <v>62107</v>
      </c>
      <c r="J1325" s="221">
        <f t="shared" si="1279"/>
        <v>0</v>
      </c>
      <c r="K1325" s="322">
        <f t="shared" ref="K1325:M1325" si="1285">K1326+K1335</f>
        <v>26053</v>
      </c>
      <c r="L1325" s="322">
        <f t="shared" si="1285"/>
        <v>26053</v>
      </c>
      <c r="M1325" s="322">
        <f t="shared" si="1285"/>
        <v>0</v>
      </c>
      <c r="N1325" s="322">
        <f>N1326+N1335</f>
        <v>36054</v>
      </c>
      <c r="O1325" s="322">
        <f t="shared" ref="O1325:AT1325" si="1286">O1326+O1335</f>
        <v>36054</v>
      </c>
      <c r="P1325" s="322">
        <f t="shared" si="1286"/>
        <v>0</v>
      </c>
      <c r="Q1325" s="322">
        <f t="shared" si="1286"/>
        <v>14000</v>
      </c>
      <c r="R1325" s="322">
        <f t="shared" si="1286"/>
        <v>14000</v>
      </c>
      <c r="S1325" s="322">
        <f t="shared" si="1286"/>
        <v>0</v>
      </c>
      <c r="T1325" s="322">
        <f t="shared" si="1286"/>
        <v>0</v>
      </c>
      <c r="U1325" s="322">
        <f t="shared" si="1286"/>
        <v>0</v>
      </c>
      <c r="V1325" s="322">
        <f t="shared" si="1286"/>
        <v>0</v>
      </c>
      <c r="W1325" s="322">
        <f t="shared" si="1286"/>
        <v>17103</v>
      </c>
      <c r="X1325" s="322">
        <f t="shared" si="1286"/>
        <v>12053</v>
      </c>
      <c r="Y1325" s="322">
        <f t="shared" si="1286"/>
        <v>5050</v>
      </c>
      <c r="Z1325" s="322">
        <f t="shared" si="1286"/>
        <v>0</v>
      </c>
      <c r="AA1325" s="322">
        <f t="shared" si="1286"/>
        <v>0</v>
      </c>
      <c r="AB1325" s="322">
        <f t="shared" si="1286"/>
        <v>0</v>
      </c>
      <c r="AC1325" s="322">
        <f t="shared" si="1286"/>
        <v>19811</v>
      </c>
      <c r="AD1325" s="322">
        <f t="shared" si="1286"/>
        <v>0</v>
      </c>
      <c r="AE1325" s="322">
        <f t="shared" si="1286"/>
        <v>19811</v>
      </c>
      <c r="AF1325" s="322">
        <f t="shared" si="1286"/>
        <v>0</v>
      </c>
      <c r="AG1325" s="322">
        <f t="shared" si="1286"/>
        <v>0</v>
      </c>
      <c r="AH1325" s="322">
        <f t="shared" si="1286"/>
        <v>0</v>
      </c>
      <c r="AI1325" s="322">
        <f t="shared" si="1286"/>
        <v>11193</v>
      </c>
      <c r="AJ1325" s="322">
        <f t="shared" si="1286"/>
        <v>0</v>
      </c>
      <c r="AK1325" s="322">
        <f t="shared" si="1286"/>
        <v>11193</v>
      </c>
      <c r="AL1325" s="322">
        <f t="shared" si="1286"/>
        <v>0</v>
      </c>
      <c r="AM1325" s="322">
        <f t="shared" si="1286"/>
        <v>0</v>
      </c>
      <c r="AN1325" s="322">
        <f t="shared" si="1286"/>
        <v>0</v>
      </c>
      <c r="AO1325" s="322">
        <f t="shared" si="1286"/>
        <v>0</v>
      </c>
      <c r="AP1325" s="322">
        <f t="shared" si="1286"/>
        <v>0</v>
      </c>
      <c r="AQ1325" s="322">
        <f t="shared" si="1286"/>
        <v>0</v>
      </c>
      <c r="AR1325" s="322">
        <f t="shared" si="1286"/>
        <v>0</v>
      </c>
      <c r="AS1325" s="322">
        <f t="shared" si="1286"/>
        <v>0</v>
      </c>
      <c r="AT1325" s="322">
        <f t="shared" si="1286"/>
        <v>0</v>
      </c>
      <c r="AU1325" s="323"/>
      <c r="AV1325" s="131">
        <f t="shared" si="1272"/>
        <v>0</v>
      </c>
      <c r="AW1325" s="323"/>
      <c r="AX1325" s="323"/>
      <c r="AY1325" s="323"/>
      <c r="AZ1325" s="145">
        <f t="shared" si="1235"/>
        <v>0</v>
      </c>
      <c r="BA1325" s="145">
        <f t="shared" si="1262"/>
        <v>0</v>
      </c>
      <c r="BB1325" s="324"/>
      <c r="BC1325" s="324"/>
    </row>
    <row r="1326" spans="1:55" s="325" customFormat="1" ht="31.5">
      <c r="A1326" s="568" t="s">
        <v>612</v>
      </c>
      <c r="B1326" s="158" t="s">
        <v>717</v>
      </c>
      <c r="C1326" s="351"/>
      <c r="D1326" s="322">
        <f t="shared" ref="D1326:E1326" si="1287">D1327+D1329+D1331+D1333</f>
        <v>40893</v>
      </c>
      <c r="E1326" s="322">
        <f t="shared" si="1287"/>
        <v>40893</v>
      </c>
      <c r="F1326" s="350"/>
      <c r="G1326" s="350"/>
      <c r="H1326" s="171">
        <f t="shared" si="1279"/>
        <v>40893</v>
      </c>
      <c r="I1326" s="179">
        <f t="shared" si="1279"/>
        <v>40893</v>
      </c>
      <c r="J1326" s="221">
        <f t="shared" si="1279"/>
        <v>0</v>
      </c>
      <c r="K1326" s="322">
        <f t="shared" ref="K1326:M1326" si="1288">K1327+K1329+K1331+K1333</f>
        <v>26053</v>
      </c>
      <c r="L1326" s="322">
        <f t="shared" si="1288"/>
        <v>26053</v>
      </c>
      <c r="M1326" s="322">
        <f t="shared" si="1288"/>
        <v>0</v>
      </c>
      <c r="N1326" s="322">
        <f>N1327+N1329+N1331+N1333</f>
        <v>14840</v>
      </c>
      <c r="O1326" s="322">
        <f t="shared" ref="O1326:AT1326" si="1289">O1327+O1329+O1331+O1333</f>
        <v>14840</v>
      </c>
      <c r="P1326" s="322">
        <f t="shared" si="1289"/>
        <v>0</v>
      </c>
      <c r="Q1326" s="322">
        <f t="shared" si="1289"/>
        <v>14000</v>
      </c>
      <c r="R1326" s="322">
        <f t="shared" si="1289"/>
        <v>14000</v>
      </c>
      <c r="S1326" s="322">
        <f t="shared" si="1289"/>
        <v>0</v>
      </c>
      <c r="T1326" s="322">
        <f t="shared" si="1289"/>
        <v>0</v>
      </c>
      <c r="U1326" s="322">
        <f t="shared" si="1289"/>
        <v>0</v>
      </c>
      <c r="V1326" s="322">
        <f t="shared" si="1289"/>
        <v>0</v>
      </c>
      <c r="W1326" s="322">
        <f t="shared" si="1289"/>
        <v>12053</v>
      </c>
      <c r="X1326" s="322">
        <f t="shared" si="1289"/>
        <v>12053</v>
      </c>
      <c r="Y1326" s="322">
        <f t="shared" si="1289"/>
        <v>0</v>
      </c>
      <c r="Z1326" s="322">
        <f t="shared" si="1289"/>
        <v>0</v>
      </c>
      <c r="AA1326" s="322">
        <f t="shared" si="1289"/>
        <v>0</v>
      </c>
      <c r="AB1326" s="322">
        <f t="shared" si="1289"/>
        <v>0</v>
      </c>
      <c r="AC1326" s="322">
        <f t="shared" si="1289"/>
        <v>9000</v>
      </c>
      <c r="AD1326" s="322">
        <f t="shared" si="1289"/>
        <v>0</v>
      </c>
      <c r="AE1326" s="322">
        <f t="shared" si="1289"/>
        <v>9000</v>
      </c>
      <c r="AF1326" s="322">
        <f t="shared" si="1289"/>
        <v>0</v>
      </c>
      <c r="AG1326" s="322">
        <f t="shared" si="1289"/>
        <v>0</v>
      </c>
      <c r="AH1326" s="322">
        <f t="shared" si="1289"/>
        <v>0</v>
      </c>
      <c r="AI1326" s="322">
        <f t="shared" si="1289"/>
        <v>5840</v>
      </c>
      <c r="AJ1326" s="322">
        <f t="shared" si="1289"/>
        <v>0</v>
      </c>
      <c r="AK1326" s="322">
        <f t="shared" si="1289"/>
        <v>5840</v>
      </c>
      <c r="AL1326" s="322">
        <f t="shared" si="1289"/>
        <v>0</v>
      </c>
      <c r="AM1326" s="322">
        <f t="shared" si="1289"/>
        <v>0</v>
      </c>
      <c r="AN1326" s="322">
        <f t="shared" si="1289"/>
        <v>0</v>
      </c>
      <c r="AO1326" s="322">
        <f t="shared" si="1289"/>
        <v>0</v>
      </c>
      <c r="AP1326" s="322">
        <f t="shared" si="1289"/>
        <v>0</v>
      </c>
      <c r="AQ1326" s="322">
        <f t="shared" si="1289"/>
        <v>0</v>
      </c>
      <c r="AR1326" s="322">
        <f t="shared" si="1289"/>
        <v>0</v>
      </c>
      <c r="AS1326" s="322">
        <f t="shared" si="1289"/>
        <v>0</v>
      </c>
      <c r="AT1326" s="322">
        <f t="shared" si="1289"/>
        <v>0</v>
      </c>
      <c r="AU1326" s="323"/>
      <c r="AV1326" s="131">
        <f t="shared" si="1272"/>
        <v>0</v>
      </c>
      <c r="AW1326" s="323"/>
      <c r="AX1326" s="323"/>
      <c r="AY1326" s="323"/>
      <c r="AZ1326" s="145">
        <f t="shared" si="1235"/>
        <v>0</v>
      </c>
      <c r="BA1326" s="145">
        <f t="shared" si="1262"/>
        <v>0</v>
      </c>
      <c r="BB1326" s="324"/>
      <c r="BC1326" s="324"/>
    </row>
    <row r="1327" spans="1:55" s="325" customFormat="1" ht="15.75">
      <c r="A1327" s="170" t="s">
        <v>674</v>
      </c>
      <c r="B1327" s="158" t="s">
        <v>665</v>
      </c>
      <c r="C1327" s="351"/>
      <c r="D1327" s="322">
        <f t="shared" ref="D1327:E1327" si="1290">D1328</f>
        <v>12853</v>
      </c>
      <c r="E1327" s="322">
        <f t="shared" si="1290"/>
        <v>12853</v>
      </c>
      <c r="F1327" s="350"/>
      <c r="G1327" s="350"/>
      <c r="H1327" s="171">
        <f t="shared" si="1279"/>
        <v>12853</v>
      </c>
      <c r="I1327" s="179">
        <f t="shared" si="1279"/>
        <v>12853</v>
      </c>
      <c r="J1327" s="221">
        <f t="shared" si="1279"/>
        <v>0</v>
      </c>
      <c r="K1327" s="322">
        <f t="shared" ref="K1327:M1327" si="1291">K1328</f>
        <v>12853</v>
      </c>
      <c r="L1327" s="322">
        <f t="shared" si="1291"/>
        <v>12853</v>
      </c>
      <c r="M1327" s="322">
        <f t="shared" si="1291"/>
        <v>0</v>
      </c>
      <c r="N1327" s="322">
        <f>N1328</f>
        <v>0</v>
      </c>
      <c r="O1327" s="322">
        <f t="shared" ref="O1327:AN1327" si="1292">O1328</f>
        <v>0</v>
      </c>
      <c r="P1327" s="322">
        <f t="shared" si="1292"/>
        <v>0</v>
      </c>
      <c r="Q1327" s="322">
        <f t="shared" si="1292"/>
        <v>7000</v>
      </c>
      <c r="R1327" s="322">
        <f t="shared" si="1292"/>
        <v>7000</v>
      </c>
      <c r="S1327" s="322">
        <f t="shared" si="1292"/>
        <v>0</v>
      </c>
      <c r="T1327" s="322">
        <f t="shared" si="1292"/>
        <v>0</v>
      </c>
      <c r="U1327" s="322">
        <f t="shared" si="1292"/>
        <v>0</v>
      </c>
      <c r="V1327" s="322">
        <f t="shared" si="1292"/>
        <v>0</v>
      </c>
      <c r="W1327" s="322">
        <f t="shared" si="1292"/>
        <v>5853</v>
      </c>
      <c r="X1327" s="322">
        <f t="shared" si="1292"/>
        <v>5853</v>
      </c>
      <c r="Y1327" s="322">
        <f t="shared" si="1292"/>
        <v>0</v>
      </c>
      <c r="Z1327" s="322">
        <f t="shared" si="1292"/>
        <v>0</v>
      </c>
      <c r="AA1327" s="322">
        <f t="shared" si="1292"/>
        <v>0</v>
      </c>
      <c r="AB1327" s="322">
        <f t="shared" si="1292"/>
        <v>0</v>
      </c>
      <c r="AC1327" s="322">
        <f t="shared" si="1292"/>
        <v>0</v>
      </c>
      <c r="AD1327" s="322">
        <f t="shared" si="1292"/>
        <v>0</v>
      </c>
      <c r="AE1327" s="322">
        <f t="shared" si="1292"/>
        <v>0</v>
      </c>
      <c r="AF1327" s="322">
        <f t="shared" si="1292"/>
        <v>0</v>
      </c>
      <c r="AG1327" s="322">
        <f t="shared" si="1292"/>
        <v>0</v>
      </c>
      <c r="AH1327" s="322">
        <f t="shared" si="1292"/>
        <v>0</v>
      </c>
      <c r="AI1327" s="322">
        <f t="shared" si="1292"/>
        <v>0</v>
      </c>
      <c r="AJ1327" s="322">
        <f t="shared" si="1292"/>
        <v>0</v>
      </c>
      <c r="AK1327" s="322">
        <f t="shared" si="1292"/>
        <v>0</v>
      </c>
      <c r="AL1327" s="322">
        <f t="shared" si="1292"/>
        <v>0</v>
      </c>
      <c r="AM1327" s="322">
        <f t="shared" si="1292"/>
        <v>0</v>
      </c>
      <c r="AN1327" s="322">
        <f t="shared" si="1292"/>
        <v>0</v>
      </c>
      <c r="AO1327" s="322"/>
      <c r="AP1327" s="322"/>
      <c r="AQ1327" s="322"/>
      <c r="AR1327" s="322"/>
      <c r="AS1327" s="322"/>
      <c r="AT1327" s="322"/>
      <c r="AU1327" s="323"/>
      <c r="AV1327" s="131">
        <f t="shared" si="1272"/>
        <v>0</v>
      </c>
      <c r="AW1327" s="323"/>
      <c r="AX1327" s="323"/>
      <c r="AY1327" s="323"/>
      <c r="AZ1327" s="145">
        <f t="shared" ref="AZ1327:AZ1390" si="1293">H1327-K1327-N1327</f>
        <v>0</v>
      </c>
      <c r="BA1327" s="145">
        <f t="shared" si="1262"/>
        <v>0</v>
      </c>
      <c r="BB1327" s="324"/>
      <c r="BC1327" s="324"/>
    </row>
    <row r="1328" spans="1:55" s="218" customFormat="1" ht="31.5">
      <c r="A1328" s="372">
        <v>1</v>
      </c>
      <c r="B1328" s="216" t="s">
        <v>1301</v>
      </c>
      <c r="C1328" s="215" t="s">
        <v>1302</v>
      </c>
      <c r="D1328" s="217">
        <v>12853</v>
      </c>
      <c r="E1328" s="217">
        <v>12853</v>
      </c>
      <c r="F1328" s="215"/>
      <c r="G1328" s="215"/>
      <c r="H1328" s="217">
        <f t="shared" si="1279"/>
        <v>12853</v>
      </c>
      <c r="I1328" s="276">
        <f t="shared" si="1279"/>
        <v>12853</v>
      </c>
      <c r="J1328" s="275">
        <f t="shared" si="1279"/>
        <v>0</v>
      </c>
      <c r="K1328" s="510">
        <v>12853</v>
      </c>
      <c r="L1328" s="510">
        <v>12853</v>
      </c>
      <c r="M1328" s="215"/>
      <c r="N1328" s="396"/>
      <c r="O1328" s="510"/>
      <c r="P1328" s="230">
        <v>0</v>
      </c>
      <c r="Q1328" s="230">
        <v>7000</v>
      </c>
      <c r="R1328" s="230">
        <f>Q1328</f>
        <v>7000</v>
      </c>
      <c r="S1328" s="230"/>
      <c r="T1328" s="230"/>
      <c r="U1328" s="230"/>
      <c r="V1328" s="230"/>
      <c r="W1328" s="230">
        <f>I1328-Q1328</f>
        <v>5853</v>
      </c>
      <c r="X1328" s="230">
        <f>W1328</f>
        <v>5853</v>
      </c>
      <c r="Y1328" s="230"/>
      <c r="Z1328" s="230"/>
      <c r="AA1328" s="230"/>
      <c r="AB1328" s="230"/>
      <c r="AC1328" s="230">
        <f>I1328-Q1328-W1328</f>
        <v>0</v>
      </c>
      <c r="AD1328" s="230"/>
      <c r="AE1328" s="230"/>
      <c r="AF1328" s="230"/>
      <c r="AG1328" s="230"/>
      <c r="AH1328" s="230"/>
      <c r="AI1328" s="375">
        <f>I1328-Q1328-W1328-AC1328</f>
        <v>0</v>
      </c>
      <c r="AJ1328" s="375"/>
      <c r="AK1328" s="375"/>
      <c r="AL1328" s="230"/>
      <c r="AM1328" s="230"/>
      <c r="AN1328" s="230"/>
      <c r="AO1328" s="230"/>
      <c r="AP1328" s="230"/>
      <c r="AQ1328" s="230"/>
      <c r="AR1328" s="230"/>
      <c r="AS1328" s="230"/>
      <c r="AT1328" s="230"/>
      <c r="AU1328" s="682"/>
      <c r="AV1328" s="218">
        <f t="shared" si="1272"/>
        <v>0</v>
      </c>
      <c r="AW1328" s="219"/>
      <c r="AX1328" s="219"/>
      <c r="AY1328" s="219"/>
      <c r="AZ1328" s="220">
        <f t="shared" si="1293"/>
        <v>0</v>
      </c>
      <c r="BA1328" s="220">
        <f t="shared" si="1262"/>
        <v>0</v>
      </c>
    </row>
    <row r="1329" spans="1:55" s="132" customFormat="1" ht="15.75">
      <c r="A1329" s="261" t="s">
        <v>674</v>
      </c>
      <c r="B1329" s="158" t="s">
        <v>666</v>
      </c>
      <c r="C1329" s="151"/>
      <c r="D1329" s="397">
        <f>D1330</f>
        <v>13200</v>
      </c>
      <c r="E1329" s="397">
        <f>E1330</f>
        <v>13200</v>
      </c>
      <c r="F1329" s="151"/>
      <c r="G1329" s="151"/>
      <c r="H1329" s="171">
        <f t="shared" si="1279"/>
        <v>13200</v>
      </c>
      <c r="I1329" s="179">
        <f t="shared" si="1279"/>
        <v>13200</v>
      </c>
      <c r="J1329" s="221">
        <f t="shared" si="1279"/>
        <v>0</v>
      </c>
      <c r="K1329" s="397">
        <f t="shared" ref="K1329:M1329" si="1294">K1330</f>
        <v>13200</v>
      </c>
      <c r="L1329" s="397">
        <f t="shared" si="1294"/>
        <v>13200</v>
      </c>
      <c r="M1329" s="397">
        <f t="shared" si="1294"/>
        <v>0</v>
      </c>
      <c r="N1329" s="397">
        <f>N1330</f>
        <v>0</v>
      </c>
      <c r="O1329" s="397">
        <f t="shared" ref="O1329:AT1329" si="1295">O1330</f>
        <v>0</v>
      </c>
      <c r="P1329" s="397">
        <f t="shared" si="1295"/>
        <v>0</v>
      </c>
      <c r="Q1329" s="397">
        <f t="shared" si="1295"/>
        <v>7000</v>
      </c>
      <c r="R1329" s="397">
        <f t="shared" si="1295"/>
        <v>7000</v>
      </c>
      <c r="S1329" s="397">
        <f t="shared" si="1295"/>
        <v>0</v>
      </c>
      <c r="T1329" s="397">
        <f t="shared" si="1295"/>
        <v>0</v>
      </c>
      <c r="U1329" s="397">
        <f t="shared" si="1295"/>
        <v>0</v>
      </c>
      <c r="V1329" s="397">
        <f t="shared" si="1295"/>
        <v>0</v>
      </c>
      <c r="W1329" s="397">
        <f t="shared" si="1295"/>
        <v>6200</v>
      </c>
      <c r="X1329" s="397">
        <f t="shared" si="1295"/>
        <v>6200</v>
      </c>
      <c r="Y1329" s="397">
        <f t="shared" si="1295"/>
        <v>0</v>
      </c>
      <c r="Z1329" s="397">
        <f t="shared" si="1295"/>
        <v>0</v>
      </c>
      <c r="AA1329" s="397">
        <f t="shared" si="1295"/>
        <v>0</v>
      </c>
      <c r="AB1329" s="397">
        <f t="shared" si="1295"/>
        <v>0</v>
      </c>
      <c r="AC1329" s="397">
        <f t="shared" si="1295"/>
        <v>0</v>
      </c>
      <c r="AD1329" s="397">
        <f t="shared" si="1295"/>
        <v>0</v>
      </c>
      <c r="AE1329" s="397">
        <f t="shared" si="1295"/>
        <v>0</v>
      </c>
      <c r="AF1329" s="397">
        <f t="shared" si="1295"/>
        <v>0</v>
      </c>
      <c r="AG1329" s="397">
        <f t="shared" si="1295"/>
        <v>0</v>
      </c>
      <c r="AH1329" s="397">
        <f t="shared" si="1295"/>
        <v>0</v>
      </c>
      <c r="AI1329" s="397">
        <f t="shared" si="1295"/>
        <v>0</v>
      </c>
      <c r="AJ1329" s="397">
        <f t="shared" si="1295"/>
        <v>0</v>
      </c>
      <c r="AK1329" s="397">
        <f t="shared" si="1295"/>
        <v>0</v>
      </c>
      <c r="AL1329" s="397">
        <f t="shared" si="1295"/>
        <v>0</v>
      </c>
      <c r="AM1329" s="397">
        <f t="shared" si="1295"/>
        <v>0</v>
      </c>
      <c r="AN1329" s="397">
        <f t="shared" si="1295"/>
        <v>0</v>
      </c>
      <c r="AO1329" s="397">
        <f t="shared" si="1295"/>
        <v>0</v>
      </c>
      <c r="AP1329" s="397">
        <f t="shared" si="1295"/>
        <v>0</v>
      </c>
      <c r="AQ1329" s="397">
        <f t="shared" si="1295"/>
        <v>0</v>
      </c>
      <c r="AR1329" s="397">
        <f t="shared" si="1295"/>
        <v>0</v>
      </c>
      <c r="AS1329" s="397">
        <f t="shared" si="1295"/>
        <v>0</v>
      </c>
      <c r="AT1329" s="397">
        <f t="shared" si="1295"/>
        <v>0</v>
      </c>
      <c r="AU1329" s="682"/>
      <c r="AV1329" s="131">
        <f t="shared" si="1272"/>
        <v>0</v>
      </c>
      <c r="AW1329" s="222"/>
      <c r="AX1329" s="222"/>
      <c r="AY1329" s="222"/>
      <c r="AZ1329" s="145">
        <f t="shared" si="1293"/>
        <v>0</v>
      </c>
      <c r="BA1329" s="145">
        <f t="shared" si="1262"/>
        <v>0</v>
      </c>
      <c r="BB1329" s="131"/>
      <c r="BC1329" s="131"/>
    </row>
    <row r="1330" spans="1:55" s="218" customFormat="1" ht="31.5">
      <c r="A1330" s="372">
        <v>2</v>
      </c>
      <c r="B1330" s="227" t="s">
        <v>1303</v>
      </c>
      <c r="C1330" s="215" t="s">
        <v>1304</v>
      </c>
      <c r="D1330" s="217">
        <v>13200</v>
      </c>
      <c r="E1330" s="217">
        <v>13200</v>
      </c>
      <c r="F1330" s="215"/>
      <c r="G1330" s="215"/>
      <c r="H1330" s="217">
        <f t="shared" si="1279"/>
        <v>13200</v>
      </c>
      <c r="I1330" s="276">
        <f t="shared" si="1279"/>
        <v>13200</v>
      </c>
      <c r="J1330" s="275">
        <f t="shared" si="1279"/>
        <v>0</v>
      </c>
      <c r="K1330" s="510">
        <f>L1330+M1330</f>
        <v>13200</v>
      </c>
      <c r="L1330" s="215">
        <v>13200</v>
      </c>
      <c r="M1330" s="215"/>
      <c r="N1330" s="396">
        <f>O1330+P1330</f>
        <v>0</v>
      </c>
      <c r="O1330" s="510"/>
      <c r="P1330" s="230"/>
      <c r="Q1330" s="230">
        <v>7000</v>
      </c>
      <c r="R1330" s="230">
        <f>Q1330</f>
        <v>7000</v>
      </c>
      <c r="S1330" s="230"/>
      <c r="T1330" s="230"/>
      <c r="U1330" s="230"/>
      <c r="V1330" s="230"/>
      <c r="W1330" s="230">
        <f>I1330-Q1330</f>
        <v>6200</v>
      </c>
      <c r="X1330" s="230">
        <f>W1330</f>
        <v>6200</v>
      </c>
      <c r="Y1330" s="230"/>
      <c r="Z1330" s="230"/>
      <c r="AA1330" s="230"/>
      <c r="AB1330" s="230"/>
      <c r="AC1330" s="230"/>
      <c r="AD1330" s="230"/>
      <c r="AE1330" s="230"/>
      <c r="AF1330" s="230"/>
      <c r="AG1330" s="230"/>
      <c r="AH1330" s="230"/>
      <c r="AI1330" s="375">
        <f>I1330-Q1330-W1330-AC1330</f>
        <v>0</v>
      </c>
      <c r="AJ1330" s="375"/>
      <c r="AK1330" s="375"/>
      <c r="AL1330" s="230"/>
      <c r="AM1330" s="230"/>
      <c r="AN1330" s="230"/>
      <c r="AO1330" s="230"/>
      <c r="AP1330" s="230"/>
      <c r="AQ1330" s="230"/>
      <c r="AR1330" s="230"/>
      <c r="AS1330" s="230"/>
      <c r="AT1330" s="230"/>
      <c r="AU1330" s="682"/>
      <c r="AV1330" s="218">
        <f t="shared" si="1272"/>
        <v>0</v>
      </c>
      <c r="AW1330" s="219"/>
      <c r="AX1330" s="219"/>
      <c r="AY1330" s="219"/>
      <c r="AZ1330" s="220">
        <f t="shared" si="1293"/>
        <v>0</v>
      </c>
      <c r="BA1330" s="220">
        <f t="shared" si="1262"/>
        <v>0</v>
      </c>
    </row>
    <row r="1331" spans="1:55" s="132" customFormat="1" ht="15.75">
      <c r="A1331" s="261" t="s">
        <v>674</v>
      </c>
      <c r="B1331" s="262" t="s">
        <v>667</v>
      </c>
      <c r="C1331" s="155"/>
      <c r="D1331" s="397">
        <f t="shared" ref="D1331:E1331" si="1296">SUM(D1332:D1332)</f>
        <v>6484</v>
      </c>
      <c r="E1331" s="397">
        <f t="shared" si="1296"/>
        <v>6484</v>
      </c>
      <c r="F1331" s="151"/>
      <c r="G1331" s="151"/>
      <c r="H1331" s="171">
        <f t="shared" si="1279"/>
        <v>6484</v>
      </c>
      <c r="I1331" s="179">
        <f t="shared" si="1279"/>
        <v>6484</v>
      </c>
      <c r="J1331" s="221">
        <f t="shared" si="1279"/>
        <v>0</v>
      </c>
      <c r="K1331" s="397">
        <f t="shared" ref="K1331:AN1331" si="1297">SUM(K1332:K1332)</f>
        <v>0</v>
      </c>
      <c r="L1331" s="397">
        <f t="shared" si="1297"/>
        <v>0</v>
      </c>
      <c r="M1331" s="397">
        <f t="shared" si="1297"/>
        <v>0</v>
      </c>
      <c r="N1331" s="397">
        <f t="shared" si="1297"/>
        <v>6484</v>
      </c>
      <c r="O1331" s="397">
        <f t="shared" si="1297"/>
        <v>6484</v>
      </c>
      <c r="P1331" s="397">
        <f t="shared" si="1297"/>
        <v>0</v>
      </c>
      <c r="Q1331" s="397">
        <f t="shared" si="1297"/>
        <v>0</v>
      </c>
      <c r="R1331" s="397">
        <f t="shared" si="1297"/>
        <v>0</v>
      </c>
      <c r="S1331" s="397">
        <f t="shared" si="1297"/>
        <v>0</v>
      </c>
      <c r="T1331" s="397">
        <f t="shared" si="1297"/>
        <v>0</v>
      </c>
      <c r="U1331" s="397">
        <f t="shared" si="1297"/>
        <v>0</v>
      </c>
      <c r="V1331" s="397">
        <f t="shared" si="1297"/>
        <v>0</v>
      </c>
      <c r="W1331" s="397">
        <f t="shared" si="1297"/>
        <v>0</v>
      </c>
      <c r="X1331" s="397">
        <f t="shared" si="1297"/>
        <v>0</v>
      </c>
      <c r="Y1331" s="397">
        <f t="shared" si="1297"/>
        <v>0</v>
      </c>
      <c r="Z1331" s="397">
        <f t="shared" si="1297"/>
        <v>0</v>
      </c>
      <c r="AA1331" s="397">
        <f t="shared" si="1297"/>
        <v>0</v>
      </c>
      <c r="AB1331" s="397">
        <f t="shared" si="1297"/>
        <v>0</v>
      </c>
      <c r="AC1331" s="397">
        <f t="shared" si="1297"/>
        <v>3000</v>
      </c>
      <c r="AD1331" s="397">
        <f t="shared" si="1297"/>
        <v>0</v>
      </c>
      <c r="AE1331" s="397">
        <f t="shared" si="1297"/>
        <v>3000</v>
      </c>
      <c r="AF1331" s="397">
        <f t="shared" si="1297"/>
        <v>0</v>
      </c>
      <c r="AG1331" s="397">
        <f t="shared" si="1297"/>
        <v>0</v>
      </c>
      <c r="AH1331" s="397">
        <f t="shared" si="1297"/>
        <v>0</v>
      </c>
      <c r="AI1331" s="397">
        <f t="shared" si="1297"/>
        <v>3484</v>
      </c>
      <c r="AJ1331" s="397">
        <f t="shared" si="1297"/>
        <v>0</v>
      </c>
      <c r="AK1331" s="397">
        <f t="shared" si="1297"/>
        <v>3484</v>
      </c>
      <c r="AL1331" s="397">
        <f t="shared" si="1297"/>
        <v>0</v>
      </c>
      <c r="AM1331" s="397">
        <f t="shared" si="1297"/>
        <v>0</v>
      </c>
      <c r="AN1331" s="397">
        <f t="shared" si="1297"/>
        <v>0</v>
      </c>
      <c r="AO1331" s="236"/>
      <c r="AP1331" s="236"/>
      <c r="AQ1331" s="236"/>
      <c r="AR1331" s="236"/>
      <c r="AS1331" s="236"/>
      <c r="AT1331" s="236"/>
      <c r="AU1331" s="294"/>
      <c r="AV1331" s="131">
        <f t="shared" si="1272"/>
        <v>0</v>
      </c>
      <c r="AW1331" s="222"/>
      <c r="AX1331" s="222"/>
      <c r="AY1331" s="222"/>
      <c r="AZ1331" s="145">
        <f t="shared" si="1293"/>
        <v>0</v>
      </c>
      <c r="BA1331" s="145">
        <f t="shared" si="1262"/>
        <v>0</v>
      </c>
      <c r="BB1331" s="131"/>
      <c r="BC1331" s="131"/>
    </row>
    <row r="1332" spans="1:55" s="132" customFormat="1" ht="31.5">
      <c r="A1332" s="245">
        <v>4</v>
      </c>
      <c r="B1332" s="246" t="s">
        <v>1305</v>
      </c>
      <c r="C1332" s="247"/>
      <c r="D1332" s="247">
        <v>6484</v>
      </c>
      <c r="E1332" s="247">
        <v>6484</v>
      </c>
      <c r="F1332" s="246"/>
      <c r="G1332" s="246"/>
      <c r="H1332" s="155">
        <f t="shared" si="1279"/>
        <v>6484</v>
      </c>
      <c r="I1332" s="180">
        <f t="shared" si="1279"/>
        <v>6484</v>
      </c>
      <c r="J1332" s="221">
        <f t="shared" si="1279"/>
        <v>0</v>
      </c>
      <c r="K1332" s="246"/>
      <c r="L1332" s="246"/>
      <c r="M1332" s="246"/>
      <c r="N1332" s="379">
        <f>O1332+P1332</f>
        <v>6484</v>
      </c>
      <c r="O1332" s="569">
        <v>6484</v>
      </c>
      <c r="P1332" s="236"/>
      <c r="Q1332" s="236"/>
      <c r="R1332" s="236"/>
      <c r="S1332" s="236"/>
      <c r="T1332" s="236"/>
      <c r="U1332" s="236"/>
      <c r="V1332" s="236"/>
      <c r="W1332" s="236"/>
      <c r="X1332" s="236"/>
      <c r="Y1332" s="236"/>
      <c r="Z1332" s="236"/>
      <c r="AA1332" s="236"/>
      <c r="AB1332" s="236"/>
      <c r="AC1332" s="236">
        <v>3000</v>
      </c>
      <c r="AD1332" s="236"/>
      <c r="AE1332" s="236">
        <f>AC1332</f>
        <v>3000</v>
      </c>
      <c r="AF1332" s="236"/>
      <c r="AG1332" s="236"/>
      <c r="AH1332" s="236"/>
      <c r="AI1332" s="358">
        <f>I1332-Q1332-W1332-AC1332</f>
        <v>3484</v>
      </c>
      <c r="AJ1332" s="358"/>
      <c r="AK1332" s="358">
        <f>AI1332</f>
        <v>3484</v>
      </c>
      <c r="AL1332" s="236"/>
      <c r="AM1332" s="236"/>
      <c r="AN1332" s="236"/>
      <c r="AO1332" s="236"/>
      <c r="AP1332" s="236"/>
      <c r="AQ1332" s="236"/>
      <c r="AR1332" s="236"/>
      <c r="AS1332" s="236"/>
      <c r="AT1332" s="236"/>
      <c r="AU1332" s="222"/>
      <c r="AV1332" s="131">
        <f t="shared" si="1272"/>
        <v>0</v>
      </c>
      <c r="AW1332" s="222"/>
      <c r="AX1332" s="222"/>
      <c r="AY1332" s="222"/>
      <c r="AZ1332" s="145">
        <f t="shared" si="1293"/>
        <v>0</v>
      </c>
      <c r="BA1332" s="145">
        <f t="shared" si="1262"/>
        <v>0</v>
      </c>
      <c r="BB1332" s="131"/>
      <c r="BC1332" s="131"/>
    </row>
    <row r="1333" spans="1:55" s="161" customFormat="1" ht="15.75">
      <c r="A1333" s="261" t="s">
        <v>674</v>
      </c>
      <c r="B1333" s="262" t="s">
        <v>664</v>
      </c>
      <c r="C1333" s="263"/>
      <c r="D1333" s="397">
        <f>D1334</f>
        <v>8356</v>
      </c>
      <c r="E1333" s="397">
        <f>E1334</f>
        <v>8356</v>
      </c>
      <c r="F1333" s="262"/>
      <c r="G1333" s="262"/>
      <c r="H1333" s="171">
        <f t="shared" si="1279"/>
        <v>8356</v>
      </c>
      <c r="I1333" s="179">
        <f t="shared" si="1279"/>
        <v>8356</v>
      </c>
      <c r="J1333" s="221">
        <f t="shared" si="1279"/>
        <v>0</v>
      </c>
      <c r="K1333" s="262"/>
      <c r="L1333" s="262"/>
      <c r="M1333" s="262"/>
      <c r="N1333" s="397">
        <f>N1334</f>
        <v>8356</v>
      </c>
      <c r="O1333" s="397">
        <f t="shared" ref="O1333:AT1333" si="1298">O1334</f>
        <v>8356</v>
      </c>
      <c r="P1333" s="397">
        <f t="shared" si="1298"/>
        <v>0</v>
      </c>
      <c r="Q1333" s="397">
        <f t="shared" si="1298"/>
        <v>0</v>
      </c>
      <c r="R1333" s="397">
        <f t="shared" si="1298"/>
        <v>0</v>
      </c>
      <c r="S1333" s="397">
        <f t="shared" si="1298"/>
        <v>0</v>
      </c>
      <c r="T1333" s="397">
        <f t="shared" si="1298"/>
        <v>0</v>
      </c>
      <c r="U1333" s="397">
        <f t="shared" si="1298"/>
        <v>0</v>
      </c>
      <c r="V1333" s="397">
        <f t="shared" si="1298"/>
        <v>0</v>
      </c>
      <c r="W1333" s="397">
        <f t="shared" si="1298"/>
        <v>0</v>
      </c>
      <c r="X1333" s="397">
        <f t="shared" si="1298"/>
        <v>0</v>
      </c>
      <c r="Y1333" s="397">
        <f t="shared" si="1298"/>
        <v>0</v>
      </c>
      <c r="Z1333" s="397">
        <f t="shared" si="1298"/>
        <v>0</v>
      </c>
      <c r="AA1333" s="397">
        <f t="shared" si="1298"/>
        <v>0</v>
      </c>
      <c r="AB1333" s="397">
        <f t="shared" si="1298"/>
        <v>0</v>
      </c>
      <c r="AC1333" s="397">
        <f t="shared" si="1298"/>
        <v>6000</v>
      </c>
      <c r="AD1333" s="397">
        <f t="shared" si="1298"/>
        <v>0</v>
      </c>
      <c r="AE1333" s="397">
        <f t="shared" si="1298"/>
        <v>6000</v>
      </c>
      <c r="AF1333" s="397">
        <f t="shared" si="1298"/>
        <v>0</v>
      </c>
      <c r="AG1333" s="397">
        <f t="shared" si="1298"/>
        <v>0</v>
      </c>
      <c r="AH1333" s="397">
        <f t="shared" si="1298"/>
        <v>0</v>
      </c>
      <c r="AI1333" s="397">
        <f t="shared" si="1298"/>
        <v>2356</v>
      </c>
      <c r="AJ1333" s="397">
        <f t="shared" si="1298"/>
        <v>0</v>
      </c>
      <c r="AK1333" s="397">
        <f t="shared" si="1298"/>
        <v>2356</v>
      </c>
      <c r="AL1333" s="397">
        <f t="shared" si="1298"/>
        <v>0</v>
      </c>
      <c r="AM1333" s="397">
        <f t="shared" si="1298"/>
        <v>0</v>
      </c>
      <c r="AN1333" s="397">
        <f t="shared" si="1298"/>
        <v>0</v>
      </c>
      <c r="AO1333" s="397">
        <f t="shared" si="1298"/>
        <v>0</v>
      </c>
      <c r="AP1333" s="397">
        <f t="shared" si="1298"/>
        <v>0</v>
      </c>
      <c r="AQ1333" s="397">
        <f t="shared" si="1298"/>
        <v>0</v>
      </c>
      <c r="AR1333" s="397">
        <f t="shared" si="1298"/>
        <v>0</v>
      </c>
      <c r="AS1333" s="397">
        <f t="shared" si="1298"/>
        <v>0</v>
      </c>
      <c r="AT1333" s="397">
        <f t="shared" si="1298"/>
        <v>0</v>
      </c>
      <c r="AU1333" s="242"/>
      <c r="AV1333" s="131">
        <f t="shared" si="1272"/>
        <v>0</v>
      </c>
      <c r="AW1333" s="242"/>
      <c r="AX1333" s="242"/>
      <c r="AY1333" s="242"/>
      <c r="AZ1333" s="145">
        <f t="shared" si="1293"/>
        <v>0</v>
      </c>
      <c r="BA1333" s="145">
        <f t="shared" si="1262"/>
        <v>0</v>
      </c>
      <c r="BB1333" s="160"/>
      <c r="BC1333" s="160"/>
    </row>
    <row r="1334" spans="1:55" s="132" customFormat="1" ht="31.5">
      <c r="A1334" s="245">
        <v>9</v>
      </c>
      <c r="B1334" s="246" t="s">
        <v>1306</v>
      </c>
      <c r="C1334" s="247"/>
      <c r="D1334" s="247">
        <v>8356</v>
      </c>
      <c r="E1334" s="247">
        <v>8356</v>
      </c>
      <c r="F1334" s="246"/>
      <c r="G1334" s="246"/>
      <c r="H1334" s="155">
        <f t="shared" si="1279"/>
        <v>8356</v>
      </c>
      <c r="I1334" s="180">
        <f t="shared" si="1279"/>
        <v>8356</v>
      </c>
      <c r="J1334" s="221">
        <f t="shared" si="1279"/>
        <v>0</v>
      </c>
      <c r="K1334" s="246"/>
      <c r="L1334" s="246"/>
      <c r="M1334" s="246"/>
      <c r="N1334" s="379">
        <f>O1334+P1334</f>
        <v>8356</v>
      </c>
      <c r="O1334" s="569">
        <v>8356</v>
      </c>
      <c r="P1334" s="236"/>
      <c r="Q1334" s="236"/>
      <c r="R1334" s="236"/>
      <c r="S1334" s="236"/>
      <c r="T1334" s="236"/>
      <c r="U1334" s="236"/>
      <c r="V1334" s="236"/>
      <c r="W1334" s="236"/>
      <c r="X1334" s="236"/>
      <c r="Y1334" s="236"/>
      <c r="Z1334" s="236"/>
      <c r="AA1334" s="236"/>
      <c r="AB1334" s="236"/>
      <c r="AC1334" s="236">
        <v>6000</v>
      </c>
      <c r="AD1334" s="236"/>
      <c r="AE1334" s="236">
        <f>AC1334</f>
        <v>6000</v>
      </c>
      <c r="AF1334" s="236"/>
      <c r="AG1334" s="236"/>
      <c r="AH1334" s="236"/>
      <c r="AI1334" s="358">
        <f>I1334-Q1334-W1334-AC1334</f>
        <v>2356</v>
      </c>
      <c r="AJ1334" s="358"/>
      <c r="AK1334" s="358">
        <f>AI1334</f>
        <v>2356</v>
      </c>
      <c r="AL1334" s="236"/>
      <c r="AM1334" s="236"/>
      <c r="AN1334" s="236"/>
      <c r="AO1334" s="236"/>
      <c r="AP1334" s="236"/>
      <c r="AQ1334" s="236"/>
      <c r="AR1334" s="236"/>
      <c r="AS1334" s="236"/>
      <c r="AT1334" s="236"/>
      <c r="AU1334" s="294" t="s">
        <v>1242</v>
      </c>
      <c r="AV1334" s="131">
        <f t="shared" si="1272"/>
        <v>0</v>
      </c>
      <c r="AW1334" s="222"/>
      <c r="AX1334" s="222"/>
      <c r="AY1334" s="222"/>
      <c r="AZ1334" s="145">
        <f t="shared" si="1293"/>
        <v>0</v>
      </c>
      <c r="BA1334" s="145">
        <f t="shared" si="1262"/>
        <v>0</v>
      </c>
      <c r="BB1334" s="131"/>
      <c r="BC1334" s="131"/>
    </row>
    <row r="1335" spans="1:55" s="132" customFormat="1" ht="15.75">
      <c r="A1335" s="261" t="s">
        <v>615</v>
      </c>
      <c r="B1335" s="262" t="s">
        <v>616</v>
      </c>
      <c r="C1335" s="247"/>
      <c r="D1335" s="397">
        <f>SUM(D1336:D1340)</f>
        <v>21214</v>
      </c>
      <c r="E1335" s="397">
        <f>SUM(E1336:E1340)</f>
        <v>21214</v>
      </c>
      <c r="F1335" s="246"/>
      <c r="G1335" s="246"/>
      <c r="H1335" s="171">
        <f>K1335+N1335</f>
        <v>21214</v>
      </c>
      <c r="I1335" s="179">
        <f t="shared" si="1279"/>
        <v>21214</v>
      </c>
      <c r="J1335" s="221">
        <f t="shared" si="1279"/>
        <v>0</v>
      </c>
      <c r="K1335" s="246"/>
      <c r="L1335" s="246"/>
      <c r="M1335" s="246"/>
      <c r="N1335" s="397">
        <f>SUM(N1336:N1340)</f>
        <v>21214</v>
      </c>
      <c r="O1335" s="397">
        <f t="shared" ref="O1335:AT1335" si="1299">SUM(O1336:O1340)</f>
        <v>21214</v>
      </c>
      <c r="P1335" s="397">
        <f t="shared" si="1299"/>
        <v>0</v>
      </c>
      <c r="Q1335" s="397">
        <f t="shared" si="1299"/>
        <v>0</v>
      </c>
      <c r="R1335" s="397">
        <f t="shared" si="1299"/>
        <v>0</v>
      </c>
      <c r="S1335" s="397">
        <f t="shared" si="1299"/>
        <v>0</v>
      </c>
      <c r="T1335" s="397">
        <f t="shared" si="1299"/>
        <v>0</v>
      </c>
      <c r="U1335" s="397">
        <f t="shared" si="1299"/>
        <v>0</v>
      </c>
      <c r="V1335" s="397">
        <f t="shared" si="1299"/>
        <v>0</v>
      </c>
      <c r="W1335" s="397">
        <f t="shared" si="1299"/>
        <v>5050</v>
      </c>
      <c r="X1335" s="397">
        <f t="shared" si="1299"/>
        <v>0</v>
      </c>
      <c r="Y1335" s="397">
        <f t="shared" si="1299"/>
        <v>5050</v>
      </c>
      <c r="Z1335" s="397">
        <f t="shared" si="1299"/>
        <v>0</v>
      </c>
      <c r="AA1335" s="397">
        <f t="shared" si="1299"/>
        <v>0</v>
      </c>
      <c r="AB1335" s="397">
        <f t="shared" si="1299"/>
        <v>0</v>
      </c>
      <c r="AC1335" s="397">
        <f t="shared" si="1299"/>
        <v>10811</v>
      </c>
      <c r="AD1335" s="397">
        <f t="shared" si="1299"/>
        <v>0</v>
      </c>
      <c r="AE1335" s="397">
        <f t="shared" si="1299"/>
        <v>10811</v>
      </c>
      <c r="AF1335" s="397">
        <f t="shared" si="1299"/>
        <v>0</v>
      </c>
      <c r="AG1335" s="397">
        <f t="shared" si="1299"/>
        <v>0</v>
      </c>
      <c r="AH1335" s="397">
        <f t="shared" si="1299"/>
        <v>0</v>
      </c>
      <c r="AI1335" s="397">
        <f t="shared" si="1299"/>
        <v>5353</v>
      </c>
      <c r="AJ1335" s="397">
        <f t="shared" si="1299"/>
        <v>0</v>
      </c>
      <c r="AK1335" s="397">
        <f t="shared" si="1299"/>
        <v>5353</v>
      </c>
      <c r="AL1335" s="397">
        <f t="shared" si="1299"/>
        <v>0</v>
      </c>
      <c r="AM1335" s="397">
        <f t="shared" si="1299"/>
        <v>0</v>
      </c>
      <c r="AN1335" s="397">
        <f t="shared" si="1299"/>
        <v>0</v>
      </c>
      <c r="AO1335" s="397">
        <f t="shared" si="1299"/>
        <v>0</v>
      </c>
      <c r="AP1335" s="397">
        <f t="shared" si="1299"/>
        <v>0</v>
      </c>
      <c r="AQ1335" s="397">
        <f t="shared" si="1299"/>
        <v>0</v>
      </c>
      <c r="AR1335" s="397">
        <f t="shared" si="1299"/>
        <v>0</v>
      </c>
      <c r="AS1335" s="397">
        <f t="shared" si="1299"/>
        <v>0</v>
      </c>
      <c r="AT1335" s="397">
        <f t="shared" si="1299"/>
        <v>0</v>
      </c>
      <c r="AU1335" s="294"/>
      <c r="AV1335" s="131">
        <f t="shared" si="1272"/>
        <v>0</v>
      </c>
      <c r="AW1335" s="222"/>
      <c r="AX1335" s="222"/>
      <c r="AY1335" s="222"/>
      <c r="AZ1335" s="145">
        <f t="shared" si="1293"/>
        <v>0</v>
      </c>
      <c r="BA1335" s="145">
        <f t="shared" si="1262"/>
        <v>0</v>
      </c>
      <c r="BB1335" s="131"/>
      <c r="BC1335" s="131"/>
    </row>
    <row r="1336" spans="1:55" s="132" customFormat="1" ht="31.5">
      <c r="A1336" s="245">
        <v>1</v>
      </c>
      <c r="B1336" s="166" t="s">
        <v>1307</v>
      </c>
      <c r="C1336" s="247"/>
      <c r="D1336" s="247">
        <v>2311</v>
      </c>
      <c r="E1336" s="247">
        <v>2311</v>
      </c>
      <c r="F1336" s="246"/>
      <c r="G1336" s="246"/>
      <c r="H1336" s="155">
        <f t="shared" si="1279"/>
        <v>2311</v>
      </c>
      <c r="I1336" s="180">
        <f t="shared" si="1279"/>
        <v>2311</v>
      </c>
      <c r="J1336" s="221">
        <f t="shared" si="1279"/>
        <v>0</v>
      </c>
      <c r="K1336" s="246"/>
      <c r="L1336" s="246"/>
      <c r="M1336" s="246"/>
      <c r="N1336" s="379">
        <f>O1336+P1336</f>
        <v>2311</v>
      </c>
      <c r="O1336" s="569">
        <v>2311</v>
      </c>
      <c r="P1336" s="236"/>
      <c r="Q1336" s="236"/>
      <c r="R1336" s="236"/>
      <c r="S1336" s="236"/>
      <c r="T1336" s="236"/>
      <c r="U1336" s="236"/>
      <c r="V1336" s="236"/>
      <c r="W1336" s="236"/>
      <c r="X1336" s="236"/>
      <c r="Y1336" s="236">
        <f>W1336</f>
        <v>0</v>
      </c>
      <c r="Z1336" s="236"/>
      <c r="AA1336" s="236"/>
      <c r="AB1336" s="236"/>
      <c r="AC1336" s="236">
        <f>I1336-Q1336-W1336</f>
        <v>2311</v>
      </c>
      <c r="AD1336" s="236"/>
      <c r="AE1336" s="236">
        <f>AC1336</f>
        <v>2311</v>
      </c>
      <c r="AF1336" s="236"/>
      <c r="AG1336" s="236"/>
      <c r="AH1336" s="236"/>
      <c r="AI1336" s="358">
        <f>O1336-Q1336-W1336-AC1336</f>
        <v>0</v>
      </c>
      <c r="AJ1336" s="358"/>
      <c r="AK1336" s="358">
        <f>AI1336</f>
        <v>0</v>
      </c>
      <c r="AL1336" s="236"/>
      <c r="AM1336" s="236"/>
      <c r="AN1336" s="236"/>
      <c r="AO1336" s="236"/>
      <c r="AP1336" s="236"/>
      <c r="AQ1336" s="236"/>
      <c r="AR1336" s="236"/>
      <c r="AS1336" s="236"/>
      <c r="AT1336" s="236"/>
      <c r="AU1336" s="294"/>
      <c r="AV1336" s="131">
        <f t="shared" si="1272"/>
        <v>0</v>
      </c>
      <c r="AW1336" s="222"/>
      <c r="AX1336" s="222"/>
      <c r="AY1336" s="222"/>
      <c r="AZ1336" s="145">
        <f t="shared" si="1293"/>
        <v>0</v>
      </c>
      <c r="BA1336" s="145">
        <f t="shared" si="1262"/>
        <v>0</v>
      </c>
      <c r="BB1336" s="131"/>
      <c r="BC1336" s="131"/>
    </row>
    <row r="1337" spans="1:55" s="132" customFormat="1" ht="31.5">
      <c r="A1337" s="245">
        <v>2</v>
      </c>
      <c r="B1337" s="246" t="s">
        <v>1308</v>
      </c>
      <c r="C1337" s="247"/>
      <c r="D1337" s="247">
        <v>4525</v>
      </c>
      <c r="E1337" s="247">
        <v>4525</v>
      </c>
      <c r="F1337" s="246"/>
      <c r="G1337" s="246"/>
      <c r="H1337" s="155">
        <f t="shared" si="1279"/>
        <v>4525</v>
      </c>
      <c r="I1337" s="180">
        <f t="shared" si="1279"/>
        <v>4525</v>
      </c>
      <c r="J1337" s="221">
        <f t="shared" si="1279"/>
        <v>0</v>
      </c>
      <c r="K1337" s="246"/>
      <c r="L1337" s="246"/>
      <c r="M1337" s="246"/>
      <c r="N1337" s="379">
        <f t="shared" ref="N1337:N1340" si="1300">O1337+P1337</f>
        <v>4525</v>
      </c>
      <c r="O1337" s="569">
        <v>4525</v>
      </c>
      <c r="P1337" s="236"/>
      <c r="Q1337" s="236"/>
      <c r="R1337" s="236"/>
      <c r="S1337" s="236"/>
      <c r="T1337" s="236"/>
      <c r="U1337" s="236"/>
      <c r="V1337" s="236"/>
      <c r="W1337" s="236">
        <v>2525</v>
      </c>
      <c r="X1337" s="236"/>
      <c r="Y1337" s="236">
        <f t="shared" ref="Y1337:Y1340" si="1301">W1337</f>
        <v>2525</v>
      </c>
      <c r="Z1337" s="236"/>
      <c r="AA1337" s="236"/>
      <c r="AB1337" s="236"/>
      <c r="AC1337" s="236">
        <f t="shared" ref="AC1337:AC1338" si="1302">I1337-Q1337-W1337</f>
        <v>2000</v>
      </c>
      <c r="AD1337" s="236"/>
      <c r="AE1337" s="236">
        <f t="shared" ref="AE1337:AE1340" si="1303">AC1337</f>
        <v>2000</v>
      </c>
      <c r="AF1337" s="236"/>
      <c r="AG1337" s="236"/>
      <c r="AH1337" s="236"/>
      <c r="AI1337" s="358">
        <f>O1337-Q1337-W1337-AC1337</f>
        <v>0</v>
      </c>
      <c r="AJ1337" s="358"/>
      <c r="AK1337" s="358">
        <f t="shared" ref="AK1337:AK1340" si="1304">AI1337</f>
        <v>0</v>
      </c>
      <c r="AL1337" s="236"/>
      <c r="AM1337" s="236"/>
      <c r="AN1337" s="236"/>
      <c r="AO1337" s="236"/>
      <c r="AP1337" s="236"/>
      <c r="AQ1337" s="236"/>
      <c r="AR1337" s="236"/>
      <c r="AS1337" s="236"/>
      <c r="AT1337" s="236"/>
      <c r="AU1337" s="294"/>
      <c r="AV1337" s="131">
        <f t="shared" si="1272"/>
        <v>0</v>
      </c>
      <c r="AW1337" s="222"/>
      <c r="AX1337" s="222"/>
      <c r="AY1337" s="222"/>
      <c r="AZ1337" s="145">
        <f t="shared" si="1293"/>
        <v>0</v>
      </c>
      <c r="BA1337" s="145">
        <f t="shared" si="1262"/>
        <v>0</v>
      </c>
      <c r="BB1337" s="131"/>
      <c r="BC1337" s="131"/>
    </row>
    <row r="1338" spans="1:55" s="132" customFormat="1" ht="31.5">
      <c r="A1338" s="245">
        <v>3</v>
      </c>
      <c r="B1338" s="246" t="s">
        <v>1309</v>
      </c>
      <c r="C1338" s="247"/>
      <c r="D1338" s="247">
        <v>4525</v>
      </c>
      <c r="E1338" s="247">
        <v>4525</v>
      </c>
      <c r="F1338" s="246"/>
      <c r="G1338" s="246"/>
      <c r="H1338" s="155">
        <f t="shared" si="1279"/>
        <v>4525</v>
      </c>
      <c r="I1338" s="180">
        <f t="shared" si="1279"/>
        <v>4525</v>
      </c>
      <c r="J1338" s="221">
        <f t="shared" si="1279"/>
        <v>0</v>
      </c>
      <c r="K1338" s="246"/>
      <c r="L1338" s="246"/>
      <c r="M1338" s="246"/>
      <c r="N1338" s="379">
        <f t="shared" si="1300"/>
        <v>4525</v>
      </c>
      <c r="O1338" s="569">
        <v>4525</v>
      </c>
      <c r="P1338" s="236"/>
      <c r="Q1338" s="236"/>
      <c r="R1338" s="236"/>
      <c r="S1338" s="236"/>
      <c r="T1338" s="236"/>
      <c r="U1338" s="236"/>
      <c r="V1338" s="236"/>
      <c r="W1338" s="236">
        <v>2525</v>
      </c>
      <c r="X1338" s="236"/>
      <c r="Y1338" s="236">
        <f t="shared" si="1301"/>
        <v>2525</v>
      </c>
      <c r="Z1338" s="236"/>
      <c r="AA1338" s="236"/>
      <c r="AB1338" s="236"/>
      <c r="AC1338" s="236">
        <f t="shared" si="1302"/>
        <v>2000</v>
      </c>
      <c r="AD1338" s="236"/>
      <c r="AE1338" s="236">
        <f t="shared" si="1303"/>
        <v>2000</v>
      </c>
      <c r="AF1338" s="236"/>
      <c r="AG1338" s="236"/>
      <c r="AH1338" s="236"/>
      <c r="AI1338" s="358">
        <f>O1338-Q1338-W1338-AC1338</f>
        <v>0</v>
      </c>
      <c r="AJ1338" s="358"/>
      <c r="AK1338" s="358">
        <f t="shared" si="1304"/>
        <v>0</v>
      </c>
      <c r="AL1338" s="236"/>
      <c r="AM1338" s="236"/>
      <c r="AN1338" s="236"/>
      <c r="AO1338" s="236"/>
      <c r="AP1338" s="236"/>
      <c r="AQ1338" s="236"/>
      <c r="AR1338" s="236"/>
      <c r="AS1338" s="236"/>
      <c r="AT1338" s="236"/>
      <c r="AU1338" s="294"/>
      <c r="AV1338" s="131">
        <f t="shared" si="1272"/>
        <v>0</v>
      </c>
      <c r="AW1338" s="222"/>
      <c r="AX1338" s="222"/>
      <c r="AY1338" s="222"/>
      <c r="AZ1338" s="145">
        <f t="shared" si="1293"/>
        <v>0</v>
      </c>
      <c r="BA1338" s="145">
        <f t="shared" si="1262"/>
        <v>0</v>
      </c>
      <c r="BB1338" s="131"/>
      <c r="BC1338" s="131"/>
    </row>
    <row r="1339" spans="1:55" s="132" customFormat="1" ht="31.5">
      <c r="A1339" s="245">
        <v>4</v>
      </c>
      <c r="B1339" s="246" t="s">
        <v>1310</v>
      </c>
      <c r="C1339" s="247"/>
      <c r="D1339" s="247">
        <v>4525</v>
      </c>
      <c r="E1339" s="247">
        <v>4525</v>
      </c>
      <c r="F1339" s="246"/>
      <c r="G1339" s="246"/>
      <c r="H1339" s="155">
        <f t="shared" si="1279"/>
        <v>4525</v>
      </c>
      <c r="I1339" s="180">
        <f t="shared" si="1279"/>
        <v>4525</v>
      </c>
      <c r="J1339" s="221">
        <f t="shared" si="1279"/>
        <v>0</v>
      </c>
      <c r="K1339" s="246"/>
      <c r="L1339" s="246"/>
      <c r="M1339" s="246"/>
      <c r="N1339" s="379">
        <f t="shared" si="1300"/>
        <v>4525</v>
      </c>
      <c r="O1339" s="569">
        <v>4525</v>
      </c>
      <c r="P1339" s="236"/>
      <c r="Q1339" s="236"/>
      <c r="R1339" s="236"/>
      <c r="S1339" s="236"/>
      <c r="T1339" s="236"/>
      <c r="U1339" s="236"/>
      <c r="V1339" s="236"/>
      <c r="W1339" s="236"/>
      <c r="X1339" s="236"/>
      <c r="Y1339" s="236">
        <f t="shared" si="1301"/>
        <v>0</v>
      </c>
      <c r="Z1339" s="236"/>
      <c r="AA1339" s="236"/>
      <c r="AB1339" s="236"/>
      <c r="AC1339" s="236">
        <v>2000</v>
      </c>
      <c r="AD1339" s="236"/>
      <c r="AE1339" s="236">
        <f t="shared" si="1303"/>
        <v>2000</v>
      </c>
      <c r="AF1339" s="236"/>
      <c r="AG1339" s="236"/>
      <c r="AH1339" s="236"/>
      <c r="AI1339" s="358">
        <f>O1339-Q1339-W1339-AC1339</f>
        <v>2525</v>
      </c>
      <c r="AJ1339" s="358"/>
      <c r="AK1339" s="358">
        <f t="shared" si="1304"/>
        <v>2525</v>
      </c>
      <c r="AL1339" s="236"/>
      <c r="AM1339" s="236"/>
      <c r="AN1339" s="236"/>
      <c r="AO1339" s="236"/>
      <c r="AP1339" s="236"/>
      <c r="AQ1339" s="236"/>
      <c r="AR1339" s="236"/>
      <c r="AS1339" s="236"/>
      <c r="AT1339" s="236"/>
      <c r="AU1339" s="294"/>
      <c r="AV1339" s="131">
        <f t="shared" si="1272"/>
        <v>0</v>
      </c>
      <c r="AW1339" s="222"/>
      <c r="AX1339" s="222"/>
      <c r="AY1339" s="222"/>
      <c r="AZ1339" s="145">
        <f t="shared" si="1293"/>
        <v>0</v>
      </c>
      <c r="BA1339" s="145">
        <f t="shared" si="1262"/>
        <v>0</v>
      </c>
      <c r="BB1339" s="131"/>
      <c r="BC1339" s="131"/>
    </row>
    <row r="1340" spans="1:55" s="132" customFormat="1" ht="31.5">
      <c r="A1340" s="245">
        <v>5</v>
      </c>
      <c r="B1340" s="246" t="s">
        <v>1311</v>
      </c>
      <c r="C1340" s="247"/>
      <c r="D1340" s="247">
        <v>5328</v>
      </c>
      <c r="E1340" s="247">
        <v>5328</v>
      </c>
      <c r="F1340" s="246"/>
      <c r="G1340" s="246"/>
      <c r="H1340" s="155">
        <f t="shared" si="1279"/>
        <v>5328</v>
      </c>
      <c r="I1340" s="180">
        <f t="shared" si="1279"/>
        <v>5328</v>
      </c>
      <c r="J1340" s="221">
        <f t="shared" si="1279"/>
        <v>0</v>
      </c>
      <c r="K1340" s="246"/>
      <c r="L1340" s="246"/>
      <c r="M1340" s="246"/>
      <c r="N1340" s="379">
        <f t="shared" si="1300"/>
        <v>5328</v>
      </c>
      <c r="O1340" s="569">
        <v>5328</v>
      </c>
      <c r="P1340" s="236"/>
      <c r="Q1340" s="236"/>
      <c r="R1340" s="236"/>
      <c r="S1340" s="236"/>
      <c r="T1340" s="236"/>
      <c r="U1340" s="236"/>
      <c r="V1340" s="236"/>
      <c r="W1340" s="236"/>
      <c r="X1340" s="236"/>
      <c r="Y1340" s="236">
        <f t="shared" si="1301"/>
        <v>0</v>
      </c>
      <c r="Z1340" s="236"/>
      <c r="AA1340" s="236"/>
      <c r="AB1340" s="236"/>
      <c r="AC1340" s="236">
        <v>2500</v>
      </c>
      <c r="AD1340" s="236"/>
      <c r="AE1340" s="236">
        <f t="shared" si="1303"/>
        <v>2500</v>
      </c>
      <c r="AF1340" s="236"/>
      <c r="AG1340" s="236"/>
      <c r="AH1340" s="236"/>
      <c r="AI1340" s="358">
        <f>O1340-Q1340-W1340-AC1340</f>
        <v>2828</v>
      </c>
      <c r="AJ1340" s="358"/>
      <c r="AK1340" s="358">
        <f t="shared" si="1304"/>
        <v>2828</v>
      </c>
      <c r="AL1340" s="236"/>
      <c r="AM1340" s="236"/>
      <c r="AN1340" s="236"/>
      <c r="AO1340" s="236"/>
      <c r="AP1340" s="236"/>
      <c r="AQ1340" s="236"/>
      <c r="AR1340" s="236"/>
      <c r="AS1340" s="236"/>
      <c r="AT1340" s="236"/>
      <c r="AU1340" s="294"/>
      <c r="AV1340" s="131">
        <f t="shared" si="1272"/>
        <v>0</v>
      </c>
      <c r="AW1340" s="222"/>
      <c r="AX1340" s="222"/>
      <c r="AY1340" s="222"/>
      <c r="AZ1340" s="145">
        <f t="shared" si="1293"/>
        <v>0</v>
      </c>
      <c r="BA1340" s="145">
        <f t="shared" si="1262"/>
        <v>0</v>
      </c>
      <c r="BB1340" s="131"/>
      <c r="BC1340" s="131"/>
    </row>
    <row r="1341" spans="1:55" s="257" customFormat="1" ht="47.25">
      <c r="A1341" s="250" t="s">
        <v>78</v>
      </c>
      <c r="B1341" s="251" t="s">
        <v>769</v>
      </c>
      <c r="C1341" s="252"/>
      <c r="D1341" s="253">
        <f>D1342</f>
        <v>4190</v>
      </c>
      <c r="E1341" s="253">
        <f>E1342</f>
        <v>4190</v>
      </c>
      <c r="F1341" s="251"/>
      <c r="G1341" s="251"/>
      <c r="H1341" s="252">
        <f t="shared" si="1279"/>
        <v>4190</v>
      </c>
      <c r="I1341" s="254">
        <f t="shared" si="1279"/>
        <v>4190</v>
      </c>
      <c r="J1341" s="252">
        <f t="shared" si="1279"/>
        <v>0</v>
      </c>
      <c r="K1341" s="253"/>
      <c r="L1341" s="253"/>
      <c r="M1341" s="253"/>
      <c r="N1341" s="253">
        <f>N1342</f>
        <v>4190</v>
      </c>
      <c r="O1341" s="253">
        <f t="shared" ref="O1341:AU1341" si="1305">O1342</f>
        <v>4190</v>
      </c>
      <c r="P1341" s="253">
        <f t="shared" si="1305"/>
        <v>0</v>
      </c>
      <c r="Q1341" s="253">
        <f t="shared" si="1305"/>
        <v>0</v>
      </c>
      <c r="R1341" s="253">
        <f t="shared" si="1305"/>
        <v>0</v>
      </c>
      <c r="S1341" s="253">
        <f t="shared" si="1305"/>
        <v>0</v>
      </c>
      <c r="T1341" s="253">
        <f t="shared" si="1305"/>
        <v>0</v>
      </c>
      <c r="U1341" s="253">
        <f t="shared" si="1305"/>
        <v>0</v>
      </c>
      <c r="V1341" s="253">
        <f t="shared" si="1305"/>
        <v>0</v>
      </c>
      <c r="W1341" s="253">
        <f t="shared" si="1305"/>
        <v>2500</v>
      </c>
      <c r="X1341" s="253">
        <f t="shared" si="1305"/>
        <v>0</v>
      </c>
      <c r="Y1341" s="253">
        <f t="shared" si="1305"/>
        <v>2500</v>
      </c>
      <c r="Z1341" s="253">
        <f t="shared" si="1305"/>
        <v>0</v>
      </c>
      <c r="AA1341" s="253">
        <f t="shared" si="1305"/>
        <v>0</v>
      </c>
      <c r="AB1341" s="253">
        <f t="shared" si="1305"/>
        <v>0</v>
      </c>
      <c r="AC1341" s="253">
        <f t="shared" si="1305"/>
        <v>1690</v>
      </c>
      <c r="AD1341" s="253">
        <f t="shared" si="1305"/>
        <v>0</v>
      </c>
      <c r="AE1341" s="253">
        <f t="shared" si="1305"/>
        <v>1690</v>
      </c>
      <c r="AF1341" s="253">
        <f t="shared" si="1305"/>
        <v>0</v>
      </c>
      <c r="AG1341" s="253">
        <f t="shared" si="1305"/>
        <v>0</v>
      </c>
      <c r="AH1341" s="253">
        <f t="shared" si="1305"/>
        <v>0</v>
      </c>
      <c r="AI1341" s="253">
        <f t="shared" si="1305"/>
        <v>0</v>
      </c>
      <c r="AJ1341" s="253">
        <f t="shared" si="1305"/>
        <v>0</v>
      </c>
      <c r="AK1341" s="253">
        <f t="shared" si="1305"/>
        <v>0</v>
      </c>
      <c r="AL1341" s="253">
        <f t="shared" si="1305"/>
        <v>0</v>
      </c>
      <c r="AM1341" s="253">
        <f t="shared" si="1305"/>
        <v>0</v>
      </c>
      <c r="AN1341" s="253">
        <f t="shared" si="1305"/>
        <v>0</v>
      </c>
      <c r="AO1341" s="253">
        <f t="shared" si="1305"/>
        <v>0</v>
      </c>
      <c r="AP1341" s="253">
        <f t="shared" si="1305"/>
        <v>0</v>
      </c>
      <c r="AQ1341" s="253">
        <f t="shared" si="1305"/>
        <v>0</v>
      </c>
      <c r="AR1341" s="253">
        <f t="shared" si="1305"/>
        <v>0</v>
      </c>
      <c r="AS1341" s="253">
        <f t="shared" si="1305"/>
        <v>0</v>
      </c>
      <c r="AT1341" s="253">
        <f t="shared" si="1305"/>
        <v>0</v>
      </c>
      <c r="AU1341" s="255">
        <f t="shared" si="1305"/>
        <v>0</v>
      </c>
      <c r="AV1341" s="256">
        <f t="shared" si="1272"/>
        <v>0</v>
      </c>
      <c r="AW1341" s="255"/>
      <c r="AX1341" s="255"/>
      <c r="AY1341" s="255"/>
      <c r="AZ1341" s="145">
        <f t="shared" si="1293"/>
        <v>0</v>
      </c>
      <c r="BA1341" s="145">
        <f t="shared" si="1262"/>
        <v>0</v>
      </c>
      <c r="BB1341" s="256"/>
      <c r="BC1341" s="256"/>
    </row>
    <row r="1342" spans="1:55" s="325" customFormat="1" ht="47.25">
      <c r="A1342" s="126"/>
      <c r="B1342" s="268" t="s">
        <v>1312</v>
      </c>
      <c r="C1342" s="351"/>
      <c r="D1342" s="352">
        <v>4190</v>
      </c>
      <c r="E1342" s="352">
        <v>4190</v>
      </c>
      <c r="F1342" s="350"/>
      <c r="G1342" s="350"/>
      <c r="H1342" s="155">
        <f t="shared" si="1279"/>
        <v>4190</v>
      </c>
      <c r="I1342" s="180">
        <f t="shared" si="1279"/>
        <v>4190</v>
      </c>
      <c r="J1342" s="221">
        <f t="shared" si="1279"/>
        <v>0</v>
      </c>
      <c r="K1342" s="350"/>
      <c r="L1342" s="350"/>
      <c r="M1342" s="350"/>
      <c r="N1342" s="352">
        <f>O1342+P1342</f>
        <v>4190</v>
      </c>
      <c r="O1342" s="352">
        <v>4190</v>
      </c>
      <c r="P1342" s="351"/>
      <c r="Q1342" s="351"/>
      <c r="R1342" s="351"/>
      <c r="S1342" s="351"/>
      <c r="T1342" s="351"/>
      <c r="U1342" s="351"/>
      <c r="V1342" s="351"/>
      <c r="W1342" s="352">
        <v>2500</v>
      </c>
      <c r="X1342" s="352"/>
      <c r="Y1342" s="352">
        <f>W1342</f>
        <v>2500</v>
      </c>
      <c r="Z1342" s="351"/>
      <c r="AA1342" s="351"/>
      <c r="AB1342" s="351"/>
      <c r="AC1342" s="269">
        <f>O1342-Q1342-W1342</f>
        <v>1690</v>
      </c>
      <c r="AD1342" s="269"/>
      <c r="AE1342" s="269">
        <f>AC1342</f>
        <v>1690</v>
      </c>
      <c r="AF1342" s="351"/>
      <c r="AG1342" s="351"/>
      <c r="AH1342" s="351"/>
      <c r="AI1342" s="321">
        <f>O1342-Q1342-W1342-AC1342</f>
        <v>0</v>
      </c>
      <c r="AJ1342" s="321"/>
      <c r="AK1342" s="321"/>
      <c r="AL1342" s="351"/>
      <c r="AM1342" s="351"/>
      <c r="AN1342" s="351"/>
      <c r="AO1342" s="351"/>
      <c r="AP1342" s="351"/>
      <c r="AQ1342" s="351"/>
      <c r="AR1342" s="351"/>
      <c r="AS1342" s="351"/>
      <c r="AT1342" s="351"/>
      <c r="AU1342" s="350"/>
      <c r="AV1342" s="131">
        <f t="shared" si="1272"/>
        <v>0</v>
      </c>
      <c r="AW1342" s="323"/>
      <c r="AX1342" s="323"/>
      <c r="AY1342" s="323"/>
      <c r="AZ1342" s="145">
        <f t="shared" si="1293"/>
        <v>0</v>
      </c>
      <c r="BA1342" s="145">
        <f t="shared" si="1262"/>
        <v>0</v>
      </c>
      <c r="BB1342" s="324"/>
      <c r="BC1342" s="324"/>
    </row>
    <row r="1343" spans="1:55" s="257" customFormat="1" ht="31.5">
      <c r="A1343" s="250" t="s">
        <v>80</v>
      </c>
      <c r="B1343" s="251" t="s">
        <v>771</v>
      </c>
      <c r="C1343" s="252"/>
      <c r="D1343" s="252">
        <v>0</v>
      </c>
      <c r="E1343" s="252">
        <v>0</v>
      </c>
      <c r="F1343" s="251"/>
      <c r="G1343" s="251"/>
      <c r="H1343" s="252">
        <f t="shared" si="1279"/>
        <v>0</v>
      </c>
      <c r="I1343" s="254">
        <f t="shared" si="1279"/>
        <v>0</v>
      </c>
      <c r="J1343" s="252">
        <f t="shared" si="1279"/>
        <v>0</v>
      </c>
      <c r="K1343" s="253"/>
      <c r="L1343" s="253"/>
      <c r="M1343" s="253"/>
      <c r="N1343" s="253">
        <f t="shared" ref="N1343:O1343" si="1306">N1344</f>
        <v>0</v>
      </c>
      <c r="O1343" s="253">
        <f t="shared" si="1306"/>
        <v>0</v>
      </c>
      <c r="P1343" s="253">
        <v>0</v>
      </c>
      <c r="Q1343" s="253"/>
      <c r="R1343" s="253"/>
      <c r="S1343" s="253"/>
      <c r="T1343" s="253"/>
      <c r="U1343" s="253"/>
      <c r="V1343" s="253"/>
      <c r="W1343" s="253"/>
      <c r="X1343" s="253"/>
      <c r="Y1343" s="253"/>
      <c r="Z1343" s="253"/>
      <c r="AA1343" s="253"/>
      <c r="AB1343" s="253"/>
      <c r="AC1343" s="253">
        <f>O1343-Q1343-W1343</f>
        <v>0</v>
      </c>
      <c r="AD1343" s="253"/>
      <c r="AE1343" s="253"/>
      <c r="AF1343" s="253"/>
      <c r="AG1343" s="253"/>
      <c r="AH1343" s="253"/>
      <c r="AI1343" s="253">
        <f>O1343-W1343-AC1343</f>
        <v>0</v>
      </c>
      <c r="AJ1343" s="253"/>
      <c r="AK1343" s="253"/>
      <c r="AL1343" s="253"/>
      <c r="AM1343" s="253"/>
      <c r="AN1343" s="253"/>
      <c r="AO1343" s="253"/>
      <c r="AP1343" s="253"/>
      <c r="AQ1343" s="253"/>
      <c r="AR1343" s="253"/>
      <c r="AS1343" s="253"/>
      <c r="AT1343" s="253"/>
      <c r="AU1343" s="255"/>
      <c r="AV1343" s="256">
        <f t="shared" si="1272"/>
        <v>0</v>
      </c>
      <c r="AW1343" s="255"/>
      <c r="AX1343" s="255"/>
      <c r="AY1343" s="255"/>
      <c r="AZ1343" s="145">
        <f t="shared" si="1293"/>
        <v>0</v>
      </c>
      <c r="BA1343" s="145">
        <f t="shared" si="1262"/>
        <v>0</v>
      </c>
      <c r="BB1343" s="256"/>
      <c r="BC1343" s="256"/>
    </row>
    <row r="1344" spans="1:55" s="325" customFormat="1" ht="31.5">
      <c r="A1344" s="411" t="s">
        <v>855</v>
      </c>
      <c r="B1344" s="350" t="s">
        <v>856</v>
      </c>
      <c r="C1344" s="351"/>
      <c r="D1344" s="351">
        <v>0</v>
      </c>
      <c r="E1344" s="351">
        <v>0</v>
      </c>
      <c r="F1344" s="350"/>
      <c r="G1344" s="350"/>
      <c r="H1344" s="155">
        <f t="shared" si="1279"/>
        <v>0</v>
      </c>
      <c r="I1344" s="180">
        <f t="shared" si="1279"/>
        <v>0</v>
      </c>
      <c r="J1344" s="221">
        <f t="shared" si="1279"/>
        <v>0</v>
      </c>
      <c r="K1344" s="350"/>
      <c r="L1344" s="350"/>
      <c r="M1344" s="350"/>
      <c r="N1344" s="322"/>
      <c r="O1344" s="322"/>
      <c r="P1344" s="322">
        <v>0</v>
      </c>
      <c r="Q1344" s="322"/>
      <c r="R1344" s="322"/>
      <c r="S1344" s="322"/>
      <c r="T1344" s="322"/>
      <c r="U1344" s="322"/>
      <c r="V1344" s="322"/>
      <c r="W1344" s="322"/>
      <c r="X1344" s="322"/>
      <c r="Y1344" s="322"/>
      <c r="Z1344" s="322"/>
      <c r="AA1344" s="322"/>
      <c r="AB1344" s="322"/>
      <c r="AC1344" s="269">
        <f>O1344-Q1344-W1344</f>
        <v>0</v>
      </c>
      <c r="AD1344" s="269"/>
      <c r="AE1344" s="269"/>
      <c r="AF1344" s="322"/>
      <c r="AG1344" s="322"/>
      <c r="AH1344" s="322"/>
      <c r="AI1344" s="269">
        <f>O1344-W1344-AC1344</f>
        <v>0</v>
      </c>
      <c r="AJ1344" s="269"/>
      <c r="AK1344" s="269"/>
      <c r="AL1344" s="322"/>
      <c r="AM1344" s="322"/>
      <c r="AN1344" s="322"/>
      <c r="AO1344" s="322"/>
      <c r="AP1344" s="322"/>
      <c r="AQ1344" s="322"/>
      <c r="AR1344" s="322"/>
      <c r="AS1344" s="322"/>
      <c r="AT1344" s="322"/>
      <c r="AU1344" s="323"/>
      <c r="AV1344" s="131">
        <f t="shared" si="1272"/>
        <v>0</v>
      </c>
      <c r="AW1344" s="323"/>
      <c r="AX1344" s="323"/>
      <c r="AY1344" s="323"/>
      <c r="AZ1344" s="145">
        <f t="shared" si="1293"/>
        <v>0</v>
      </c>
      <c r="BA1344" s="145">
        <f t="shared" si="1262"/>
        <v>0</v>
      </c>
      <c r="BB1344" s="324"/>
      <c r="BC1344" s="324"/>
    </row>
    <row r="1345" spans="1:55" s="257" customFormat="1" ht="63">
      <c r="A1345" s="250" t="s">
        <v>86</v>
      </c>
      <c r="B1345" s="251" t="s">
        <v>711</v>
      </c>
      <c r="C1345" s="252"/>
      <c r="D1345" s="252">
        <v>0</v>
      </c>
      <c r="E1345" s="252">
        <v>0</v>
      </c>
      <c r="F1345" s="251"/>
      <c r="G1345" s="251"/>
      <c r="H1345" s="252">
        <f t="shared" si="1279"/>
        <v>0</v>
      </c>
      <c r="I1345" s="254">
        <f t="shared" si="1279"/>
        <v>0</v>
      </c>
      <c r="J1345" s="252">
        <f t="shared" si="1279"/>
        <v>0</v>
      </c>
      <c r="K1345" s="253"/>
      <c r="L1345" s="253"/>
      <c r="M1345" s="253"/>
      <c r="N1345" s="253"/>
      <c r="O1345" s="253"/>
      <c r="P1345" s="253"/>
      <c r="Q1345" s="253"/>
      <c r="R1345" s="253"/>
      <c r="S1345" s="253"/>
      <c r="T1345" s="253"/>
      <c r="U1345" s="253"/>
      <c r="V1345" s="253"/>
      <c r="W1345" s="253"/>
      <c r="X1345" s="253"/>
      <c r="Y1345" s="253"/>
      <c r="Z1345" s="253"/>
      <c r="AA1345" s="253"/>
      <c r="AB1345" s="253"/>
      <c r="AC1345" s="253">
        <f>O1345-Q1345-W1345</f>
        <v>0</v>
      </c>
      <c r="AD1345" s="253"/>
      <c r="AE1345" s="253"/>
      <c r="AF1345" s="253"/>
      <c r="AG1345" s="253"/>
      <c r="AH1345" s="253"/>
      <c r="AI1345" s="253">
        <f>O1345-W1345-AC1345</f>
        <v>0</v>
      </c>
      <c r="AJ1345" s="253"/>
      <c r="AK1345" s="253"/>
      <c r="AL1345" s="253"/>
      <c r="AM1345" s="253"/>
      <c r="AN1345" s="253"/>
      <c r="AO1345" s="253"/>
      <c r="AP1345" s="253"/>
      <c r="AQ1345" s="253"/>
      <c r="AR1345" s="253"/>
      <c r="AS1345" s="253"/>
      <c r="AT1345" s="253"/>
      <c r="AU1345" s="255"/>
      <c r="AV1345" s="256">
        <f t="shared" si="1272"/>
        <v>0</v>
      </c>
      <c r="AW1345" s="255"/>
      <c r="AX1345" s="255"/>
      <c r="AY1345" s="255"/>
      <c r="AZ1345" s="145">
        <f t="shared" si="1293"/>
        <v>0</v>
      </c>
      <c r="BA1345" s="145">
        <f t="shared" si="1262"/>
        <v>0</v>
      </c>
      <c r="BB1345" s="256"/>
      <c r="BC1345" s="256"/>
    </row>
    <row r="1346" spans="1:55" s="257" customFormat="1" ht="47.25">
      <c r="A1346" s="250" t="s">
        <v>93</v>
      </c>
      <c r="B1346" s="251" t="s">
        <v>860</v>
      </c>
      <c r="C1346" s="252"/>
      <c r="D1346" s="252">
        <f>H1346</f>
        <v>9050.4169999999995</v>
      </c>
      <c r="E1346" s="252"/>
      <c r="F1346" s="251"/>
      <c r="G1346" s="251"/>
      <c r="H1346" s="252">
        <f t="shared" si="1279"/>
        <v>9050.4169999999995</v>
      </c>
      <c r="I1346" s="254"/>
      <c r="J1346" s="252">
        <f t="shared" si="1279"/>
        <v>9050.4169999999995</v>
      </c>
      <c r="K1346" s="253"/>
      <c r="L1346" s="253"/>
      <c r="M1346" s="253"/>
      <c r="N1346" s="253">
        <f>O1346+P1346</f>
        <v>9050.4169999999995</v>
      </c>
      <c r="O1346" s="253"/>
      <c r="P1346" s="253">
        <f>5%*O1227</f>
        <v>9050.4169999999995</v>
      </c>
      <c r="Q1346" s="253"/>
      <c r="R1346" s="253"/>
      <c r="S1346" s="253"/>
      <c r="T1346" s="253"/>
      <c r="U1346" s="253"/>
      <c r="V1346" s="253"/>
      <c r="W1346" s="253"/>
      <c r="X1346" s="253"/>
      <c r="Y1346" s="253"/>
      <c r="Z1346" s="253"/>
      <c r="AA1346" s="253"/>
      <c r="AB1346" s="253"/>
      <c r="AC1346" s="253"/>
      <c r="AD1346" s="253"/>
      <c r="AE1346" s="253"/>
      <c r="AF1346" s="253"/>
      <c r="AG1346" s="253"/>
      <c r="AH1346" s="253"/>
      <c r="AI1346" s="253"/>
      <c r="AJ1346" s="253"/>
      <c r="AK1346" s="253"/>
      <c r="AL1346" s="253"/>
      <c r="AM1346" s="253"/>
      <c r="AN1346" s="253"/>
      <c r="AO1346" s="253"/>
      <c r="AP1346" s="253"/>
      <c r="AQ1346" s="253"/>
      <c r="AR1346" s="253"/>
      <c r="AS1346" s="253"/>
      <c r="AT1346" s="253"/>
      <c r="AU1346" s="278" t="s">
        <v>1313</v>
      </c>
      <c r="AV1346" s="256"/>
      <c r="AW1346" s="255"/>
      <c r="AX1346" s="255"/>
      <c r="AY1346" s="255"/>
      <c r="AZ1346" s="145">
        <f t="shared" si="1293"/>
        <v>0</v>
      </c>
      <c r="BA1346" s="145">
        <f t="shared" si="1262"/>
        <v>0</v>
      </c>
      <c r="BB1346" s="256"/>
      <c r="BC1346" s="256"/>
    </row>
    <row r="1347" spans="1:55" s="249" customFormat="1" ht="15.75">
      <c r="A1347" s="570" t="s">
        <v>1314</v>
      </c>
      <c r="B1347" s="316" t="s">
        <v>1315</v>
      </c>
      <c r="C1347" s="225"/>
      <c r="D1347" s="571">
        <f>D1348+D1358+D1359+D1421+D1434+D1436+D1437+D1438</f>
        <v>326605</v>
      </c>
      <c r="E1347" s="571">
        <f>E1348+E1358+E1359+E1421+E1434+E1436+E1437+E1438</f>
        <v>286918</v>
      </c>
      <c r="F1347" s="316"/>
      <c r="G1347" s="316"/>
      <c r="H1347" s="571">
        <f t="shared" ref="H1347:AT1347" si="1307">H1348+H1358+H1359+H1421+H1434+H1436+H1437+H1438</f>
        <v>295351.75</v>
      </c>
      <c r="I1347" s="571">
        <f t="shared" si="1307"/>
        <v>286918</v>
      </c>
      <c r="J1347" s="571">
        <f t="shared" si="1307"/>
        <v>8433.75</v>
      </c>
      <c r="K1347" s="571">
        <f t="shared" si="1307"/>
        <v>118243</v>
      </c>
      <c r="L1347" s="571">
        <f t="shared" si="1307"/>
        <v>118243</v>
      </c>
      <c r="M1347" s="571">
        <f t="shared" si="1307"/>
        <v>0</v>
      </c>
      <c r="N1347" s="571">
        <f t="shared" si="1307"/>
        <v>177108.75</v>
      </c>
      <c r="O1347" s="571">
        <f t="shared" si="1307"/>
        <v>168675</v>
      </c>
      <c r="P1347" s="571">
        <f t="shared" si="1307"/>
        <v>8433.75</v>
      </c>
      <c r="Q1347" s="571">
        <f t="shared" si="1307"/>
        <v>48605</v>
      </c>
      <c r="R1347" s="571">
        <f t="shared" si="1307"/>
        <v>48605</v>
      </c>
      <c r="S1347" s="571">
        <f t="shared" si="1307"/>
        <v>0</v>
      </c>
      <c r="T1347" s="571">
        <f t="shared" si="1307"/>
        <v>0</v>
      </c>
      <c r="U1347" s="571">
        <f t="shared" si="1307"/>
        <v>0</v>
      </c>
      <c r="V1347" s="571">
        <f t="shared" si="1307"/>
        <v>0</v>
      </c>
      <c r="W1347" s="571">
        <f t="shared" si="1307"/>
        <v>73543</v>
      </c>
      <c r="X1347" s="571">
        <f t="shared" si="1307"/>
        <v>38920</v>
      </c>
      <c r="Y1347" s="571">
        <f t="shared" si="1307"/>
        <v>34623</v>
      </c>
      <c r="Z1347" s="571">
        <f t="shared" si="1307"/>
        <v>0</v>
      </c>
      <c r="AA1347" s="571">
        <f t="shared" si="1307"/>
        <v>0</v>
      </c>
      <c r="AB1347" s="571">
        <f t="shared" si="1307"/>
        <v>0</v>
      </c>
      <c r="AC1347" s="571">
        <f t="shared" si="1307"/>
        <v>96220</v>
      </c>
      <c r="AD1347" s="571">
        <f t="shared" si="1307"/>
        <v>22625</v>
      </c>
      <c r="AE1347" s="571">
        <f t="shared" si="1307"/>
        <v>73595</v>
      </c>
      <c r="AF1347" s="571">
        <f t="shared" si="1307"/>
        <v>0</v>
      </c>
      <c r="AG1347" s="571">
        <f t="shared" si="1307"/>
        <v>0</v>
      </c>
      <c r="AH1347" s="571">
        <f t="shared" si="1307"/>
        <v>0</v>
      </c>
      <c r="AI1347" s="571">
        <f t="shared" si="1307"/>
        <v>68550</v>
      </c>
      <c r="AJ1347" s="571">
        <f t="shared" si="1307"/>
        <v>8093</v>
      </c>
      <c r="AK1347" s="571">
        <f t="shared" si="1307"/>
        <v>60457</v>
      </c>
      <c r="AL1347" s="571">
        <f t="shared" si="1307"/>
        <v>0</v>
      </c>
      <c r="AM1347" s="571">
        <f t="shared" si="1307"/>
        <v>0</v>
      </c>
      <c r="AN1347" s="571">
        <f t="shared" si="1307"/>
        <v>0</v>
      </c>
      <c r="AO1347" s="571">
        <f t="shared" si="1307"/>
        <v>0</v>
      </c>
      <c r="AP1347" s="571">
        <f t="shared" si="1307"/>
        <v>0</v>
      </c>
      <c r="AQ1347" s="571">
        <f t="shared" si="1307"/>
        <v>0</v>
      </c>
      <c r="AR1347" s="571">
        <f t="shared" si="1307"/>
        <v>4</v>
      </c>
      <c r="AS1347" s="571">
        <f t="shared" si="1307"/>
        <v>7</v>
      </c>
      <c r="AT1347" s="571">
        <f t="shared" si="1307"/>
        <v>0</v>
      </c>
      <c r="AU1347" s="248"/>
      <c r="AV1347" s="248">
        <f t="shared" ref="AV1347:AV1372" si="1308">I1347-L1347-O1347</f>
        <v>0</v>
      </c>
      <c r="AW1347" s="248"/>
      <c r="AX1347" s="248"/>
      <c r="AY1347" s="248"/>
      <c r="AZ1347" s="145">
        <f t="shared" si="1293"/>
        <v>0</v>
      </c>
      <c r="BA1347" s="145">
        <f t="shared" si="1262"/>
        <v>0</v>
      </c>
      <c r="BB1347" s="248"/>
      <c r="BC1347" s="248"/>
    </row>
    <row r="1348" spans="1:55" s="257" customFormat="1" ht="31.5">
      <c r="A1348" s="250" t="s">
        <v>18</v>
      </c>
      <c r="B1348" s="251" t="s">
        <v>715</v>
      </c>
      <c r="C1348" s="252"/>
      <c r="D1348" s="253">
        <f>D1349+D1357</f>
        <v>25737</v>
      </c>
      <c r="E1348" s="253">
        <f>E1349+E1357</f>
        <v>25737</v>
      </c>
      <c r="F1348" s="251"/>
      <c r="G1348" s="251"/>
      <c r="H1348" s="252">
        <f t="shared" si="1279"/>
        <v>25737</v>
      </c>
      <c r="I1348" s="254">
        <f t="shared" si="1279"/>
        <v>25737</v>
      </c>
      <c r="J1348" s="254">
        <f t="shared" si="1279"/>
        <v>0</v>
      </c>
      <c r="K1348" s="253">
        <f t="shared" ref="K1348:M1348" si="1309">K1349+K1357</f>
        <v>0</v>
      </c>
      <c r="L1348" s="253">
        <f t="shared" si="1309"/>
        <v>0</v>
      </c>
      <c r="M1348" s="253">
        <f t="shared" si="1309"/>
        <v>0</v>
      </c>
      <c r="N1348" s="253">
        <f>N1349+N1357</f>
        <v>25737</v>
      </c>
      <c r="O1348" s="253">
        <f t="shared" ref="O1348:AT1348" si="1310">O1349+O1357</f>
        <v>25737</v>
      </c>
      <c r="P1348" s="253">
        <f t="shared" si="1310"/>
        <v>0</v>
      </c>
      <c r="Q1348" s="253">
        <f t="shared" si="1310"/>
        <v>0</v>
      </c>
      <c r="R1348" s="253">
        <f t="shared" si="1310"/>
        <v>0</v>
      </c>
      <c r="S1348" s="253">
        <f t="shared" si="1310"/>
        <v>0</v>
      </c>
      <c r="T1348" s="253">
        <f t="shared" si="1310"/>
        <v>0</v>
      </c>
      <c r="U1348" s="253">
        <f t="shared" si="1310"/>
        <v>0</v>
      </c>
      <c r="V1348" s="253">
        <f t="shared" si="1310"/>
        <v>0</v>
      </c>
      <c r="W1348" s="253">
        <f t="shared" si="1310"/>
        <v>9000</v>
      </c>
      <c r="X1348" s="253">
        <f t="shared" si="1310"/>
        <v>0</v>
      </c>
      <c r="Y1348" s="253">
        <f t="shared" si="1310"/>
        <v>9000</v>
      </c>
      <c r="Z1348" s="253">
        <f t="shared" si="1310"/>
        <v>0</v>
      </c>
      <c r="AA1348" s="253">
        <f t="shared" si="1310"/>
        <v>0</v>
      </c>
      <c r="AB1348" s="253">
        <f t="shared" si="1310"/>
        <v>0</v>
      </c>
      <c r="AC1348" s="253">
        <f t="shared" si="1310"/>
        <v>10500</v>
      </c>
      <c r="AD1348" s="253">
        <f t="shared" si="1310"/>
        <v>0</v>
      </c>
      <c r="AE1348" s="253">
        <f t="shared" si="1310"/>
        <v>10500</v>
      </c>
      <c r="AF1348" s="253">
        <f t="shared" si="1310"/>
        <v>0</v>
      </c>
      <c r="AG1348" s="253">
        <f t="shared" si="1310"/>
        <v>0</v>
      </c>
      <c r="AH1348" s="253">
        <f t="shared" si="1310"/>
        <v>0</v>
      </c>
      <c r="AI1348" s="253">
        <f t="shared" si="1310"/>
        <v>6237</v>
      </c>
      <c r="AJ1348" s="253">
        <f t="shared" si="1310"/>
        <v>0</v>
      </c>
      <c r="AK1348" s="253">
        <f t="shared" si="1310"/>
        <v>6237</v>
      </c>
      <c r="AL1348" s="253">
        <f t="shared" si="1310"/>
        <v>0</v>
      </c>
      <c r="AM1348" s="253">
        <f t="shared" si="1310"/>
        <v>0</v>
      </c>
      <c r="AN1348" s="253">
        <f t="shared" si="1310"/>
        <v>0</v>
      </c>
      <c r="AO1348" s="253">
        <f t="shared" si="1310"/>
        <v>0</v>
      </c>
      <c r="AP1348" s="253">
        <f t="shared" si="1310"/>
        <v>0</v>
      </c>
      <c r="AQ1348" s="253">
        <f t="shared" si="1310"/>
        <v>0</v>
      </c>
      <c r="AR1348" s="253">
        <f t="shared" si="1310"/>
        <v>1</v>
      </c>
      <c r="AS1348" s="253">
        <f t="shared" si="1310"/>
        <v>2</v>
      </c>
      <c r="AT1348" s="253">
        <f t="shared" si="1310"/>
        <v>0</v>
      </c>
      <c r="AU1348" s="255"/>
      <c r="AV1348" s="256">
        <f t="shared" si="1308"/>
        <v>0</v>
      </c>
      <c r="AW1348" s="255"/>
      <c r="AX1348" s="255"/>
      <c r="AY1348" s="255"/>
      <c r="AZ1348" s="145">
        <f t="shared" si="1293"/>
        <v>0</v>
      </c>
      <c r="BA1348" s="145">
        <f t="shared" si="1262"/>
        <v>0</v>
      </c>
      <c r="BB1348" s="256"/>
      <c r="BC1348" s="256"/>
    </row>
    <row r="1349" spans="1:55" s="132" customFormat="1" ht="15.75">
      <c r="A1349" s="170" t="s">
        <v>612</v>
      </c>
      <c r="B1349" s="158" t="s">
        <v>716</v>
      </c>
      <c r="C1349" s="171"/>
      <c r="D1349" s="199">
        <f>D1350+D1353</f>
        <v>18152</v>
      </c>
      <c r="E1349" s="199">
        <f>E1350+E1353</f>
        <v>18152</v>
      </c>
      <c r="F1349" s="158"/>
      <c r="G1349" s="158"/>
      <c r="H1349" s="171">
        <f t="shared" si="1279"/>
        <v>18152</v>
      </c>
      <c r="I1349" s="179">
        <f t="shared" si="1279"/>
        <v>18152</v>
      </c>
      <c r="J1349" s="221">
        <f t="shared" si="1279"/>
        <v>0</v>
      </c>
      <c r="K1349" s="158"/>
      <c r="L1349" s="158"/>
      <c r="M1349" s="158"/>
      <c r="N1349" s="199">
        <f>N1350+N1353</f>
        <v>18152</v>
      </c>
      <c r="O1349" s="199">
        <f t="shared" ref="O1349:AT1349" si="1311">O1350+O1353</f>
        <v>18152</v>
      </c>
      <c r="P1349" s="199">
        <f t="shared" si="1311"/>
        <v>0</v>
      </c>
      <c r="Q1349" s="199">
        <f t="shared" si="1311"/>
        <v>0</v>
      </c>
      <c r="R1349" s="199">
        <f t="shared" si="1311"/>
        <v>0</v>
      </c>
      <c r="S1349" s="199">
        <f t="shared" si="1311"/>
        <v>0</v>
      </c>
      <c r="T1349" s="199">
        <f t="shared" si="1311"/>
        <v>0</v>
      </c>
      <c r="U1349" s="199">
        <f t="shared" si="1311"/>
        <v>0</v>
      </c>
      <c r="V1349" s="199">
        <f t="shared" si="1311"/>
        <v>0</v>
      </c>
      <c r="W1349" s="199">
        <f t="shared" si="1311"/>
        <v>7000</v>
      </c>
      <c r="X1349" s="199">
        <f t="shared" si="1311"/>
        <v>0</v>
      </c>
      <c r="Y1349" s="199">
        <f t="shared" si="1311"/>
        <v>7000</v>
      </c>
      <c r="Z1349" s="199">
        <f t="shared" si="1311"/>
        <v>0</v>
      </c>
      <c r="AA1349" s="199">
        <f t="shared" si="1311"/>
        <v>0</v>
      </c>
      <c r="AB1349" s="199">
        <f t="shared" si="1311"/>
        <v>0</v>
      </c>
      <c r="AC1349" s="199">
        <f t="shared" si="1311"/>
        <v>7500</v>
      </c>
      <c r="AD1349" s="199">
        <f t="shared" si="1311"/>
        <v>0</v>
      </c>
      <c r="AE1349" s="199">
        <f t="shared" si="1311"/>
        <v>7500</v>
      </c>
      <c r="AF1349" s="199">
        <f t="shared" si="1311"/>
        <v>0</v>
      </c>
      <c r="AG1349" s="199">
        <f t="shared" si="1311"/>
        <v>0</v>
      </c>
      <c r="AH1349" s="199">
        <f t="shared" si="1311"/>
        <v>0</v>
      </c>
      <c r="AI1349" s="199">
        <f t="shared" si="1311"/>
        <v>3652</v>
      </c>
      <c r="AJ1349" s="199">
        <f t="shared" si="1311"/>
        <v>0</v>
      </c>
      <c r="AK1349" s="199">
        <f t="shared" si="1311"/>
        <v>3652</v>
      </c>
      <c r="AL1349" s="199">
        <f t="shared" si="1311"/>
        <v>0</v>
      </c>
      <c r="AM1349" s="199">
        <f t="shared" si="1311"/>
        <v>0</v>
      </c>
      <c r="AN1349" s="199">
        <f t="shared" si="1311"/>
        <v>0</v>
      </c>
      <c r="AO1349" s="199">
        <f t="shared" si="1311"/>
        <v>0</v>
      </c>
      <c r="AP1349" s="199">
        <f t="shared" si="1311"/>
        <v>0</v>
      </c>
      <c r="AQ1349" s="199">
        <f t="shared" si="1311"/>
        <v>0</v>
      </c>
      <c r="AR1349" s="199">
        <f t="shared" si="1311"/>
        <v>1</v>
      </c>
      <c r="AS1349" s="199">
        <f t="shared" si="1311"/>
        <v>2</v>
      </c>
      <c r="AT1349" s="199">
        <f t="shared" si="1311"/>
        <v>0</v>
      </c>
      <c r="AU1349" s="199">
        <f t="shared" ref="AU1349" si="1312">SUM(AU1352:AU1356)</f>
        <v>0</v>
      </c>
      <c r="AV1349" s="131">
        <f t="shared" si="1308"/>
        <v>0</v>
      </c>
      <c r="AW1349" s="159">
        <f>O1349-18152</f>
        <v>0</v>
      </c>
      <c r="AX1349" s="159"/>
      <c r="AY1349" s="159"/>
      <c r="AZ1349" s="145">
        <f t="shared" si="1293"/>
        <v>0</v>
      </c>
      <c r="BA1349" s="145">
        <f t="shared" si="1262"/>
        <v>0</v>
      </c>
      <c r="BB1349" s="131"/>
      <c r="BC1349" s="131"/>
    </row>
    <row r="1350" spans="1:55" s="132" customFormat="1" ht="31.5">
      <c r="A1350" s="170" t="s">
        <v>731</v>
      </c>
      <c r="B1350" s="158" t="s">
        <v>717</v>
      </c>
      <c r="C1350" s="171"/>
      <c r="D1350" s="199">
        <f>D1351</f>
        <v>6000</v>
      </c>
      <c r="E1350" s="199">
        <f>E1351</f>
        <v>6000</v>
      </c>
      <c r="F1350" s="158"/>
      <c r="G1350" s="158"/>
      <c r="H1350" s="171">
        <f t="shared" si="1279"/>
        <v>6000</v>
      </c>
      <c r="I1350" s="179">
        <f t="shared" si="1279"/>
        <v>6000</v>
      </c>
      <c r="J1350" s="221">
        <f t="shared" si="1279"/>
        <v>0</v>
      </c>
      <c r="K1350" s="158"/>
      <c r="L1350" s="158"/>
      <c r="M1350" s="158"/>
      <c r="N1350" s="199">
        <f>N1351</f>
        <v>6000</v>
      </c>
      <c r="O1350" s="199">
        <f t="shared" ref="O1350:AT1351" si="1313">O1351</f>
        <v>6000</v>
      </c>
      <c r="P1350" s="199">
        <f t="shared" si="1313"/>
        <v>0</v>
      </c>
      <c r="Q1350" s="199">
        <f t="shared" si="1313"/>
        <v>0</v>
      </c>
      <c r="R1350" s="199">
        <f t="shared" si="1313"/>
        <v>0</v>
      </c>
      <c r="S1350" s="199">
        <f t="shared" si="1313"/>
        <v>0</v>
      </c>
      <c r="T1350" s="199">
        <f t="shared" si="1313"/>
        <v>0</v>
      </c>
      <c r="U1350" s="199">
        <f t="shared" si="1313"/>
        <v>0</v>
      </c>
      <c r="V1350" s="199">
        <f t="shared" si="1313"/>
        <v>0</v>
      </c>
      <c r="W1350" s="199">
        <f t="shared" si="1313"/>
        <v>3500</v>
      </c>
      <c r="X1350" s="199">
        <f t="shared" si="1313"/>
        <v>0</v>
      </c>
      <c r="Y1350" s="199">
        <f t="shared" si="1313"/>
        <v>3500</v>
      </c>
      <c r="Z1350" s="199">
        <f t="shared" si="1313"/>
        <v>0</v>
      </c>
      <c r="AA1350" s="199">
        <f t="shared" si="1313"/>
        <v>0</v>
      </c>
      <c r="AB1350" s="199">
        <f t="shared" si="1313"/>
        <v>0</v>
      </c>
      <c r="AC1350" s="199">
        <f t="shared" si="1313"/>
        <v>2500</v>
      </c>
      <c r="AD1350" s="199">
        <f t="shared" si="1313"/>
        <v>0</v>
      </c>
      <c r="AE1350" s="199">
        <f t="shared" si="1313"/>
        <v>2500</v>
      </c>
      <c r="AF1350" s="199">
        <f t="shared" si="1313"/>
        <v>0</v>
      </c>
      <c r="AG1350" s="199">
        <f t="shared" si="1313"/>
        <v>0</v>
      </c>
      <c r="AH1350" s="199">
        <f t="shared" si="1313"/>
        <v>0</v>
      </c>
      <c r="AI1350" s="199">
        <f t="shared" si="1313"/>
        <v>0</v>
      </c>
      <c r="AJ1350" s="199">
        <f t="shared" si="1313"/>
        <v>0</v>
      </c>
      <c r="AK1350" s="199">
        <f t="shared" si="1313"/>
        <v>0</v>
      </c>
      <c r="AL1350" s="199">
        <f t="shared" si="1313"/>
        <v>0</v>
      </c>
      <c r="AM1350" s="199">
        <f t="shared" si="1313"/>
        <v>0</v>
      </c>
      <c r="AN1350" s="199">
        <f t="shared" si="1313"/>
        <v>0</v>
      </c>
      <c r="AO1350" s="199">
        <f t="shared" si="1313"/>
        <v>0</v>
      </c>
      <c r="AP1350" s="199">
        <f t="shared" si="1313"/>
        <v>0</v>
      </c>
      <c r="AQ1350" s="199">
        <f t="shared" si="1313"/>
        <v>0</v>
      </c>
      <c r="AR1350" s="199">
        <f t="shared" si="1313"/>
        <v>1</v>
      </c>
      <c r="AS1350" s="199">
        <f t="shared" si="1313"/>
        <v>0</v>
      </c>
      <c r="AT1350" s="199">
        <f t="shared" si="1313"/>
        <v>0</v>
      </c>
      <c r="AU1350" s="199"/>
      <c r="AV1350" s="131">
        <f t="shared" si="1308"/>
        <v>0</v>
      </c>
      <c r="AW1350" s="159"/>
      <c r="AX1350" s="159"/>
      <c r="AY1350" s="159"/>
      <c r="AZ1350" s="145">
        <f t="shared" si="1293"/>
        <v>0</v>
      </c>
      <c r="BA1350" s="145">
        <f t="shared" si="1262"/>
        <v>0</v>
      </c>
      <c r="BB1350" s="131"/>
      <c r="BC1350" s="131"/>
    </row>
    <row r="1351" spans="1:55" s="132" customFormat="1" ht="15.75">
      <c r="A1351" s="170" t="s">
        <v>994</v>
      </c>
      <c r="B1351" s="158" t="s">
        <v>669</v>
      </c>
      <c r="C1351" s="171"/>
      <c r="D1351" s="199">
        <f>D1352</f>
        <v>6000</v>
      </c>
      <c r="E1351" s="199">
        <f>E1352</f>
        <v>6000</v>
      </c>
      <c r="F1351" s="158"/>
      <c r="G1351" s="158"/>
      <c r="H1351" s="171">
        <f t="shared" si="1279"/>
        <v>6000</v>
      </c>
      <c r="I1351" s="179">
        <f t="shared" si="1279"/>
        <v>6000</v>
      </c>
      <c r="J1351" s="221">
        <f t="shared" si="1279"/>
        <v>0</v>
      </c>
      <c r="K1351" s="158"/>
      <c r="L1351" s="158"/>
      <c r="M1351" s="158"/>
      <c r="N1351" s="199">
        <f>N1352</f>
        <v>6000</v>
      </c>
      <c r="O1351" s="199">
        <f t="shared" si="1313"/>
        <v>6000</v>
      </c>
      <c r="P1351" s="199">
        <f t="shared" si="1313"/>
        <v>0</v>
      </c>
      <c r="Q1351" s="199">
        <f t="shared" si="1313"/>
        <v>0</v>
      </c>
      <c r="R1351" s="199">
        <f t="shared" si="1313"/>
        <v>0</v>
      </c>
      <c r="S1351" s="199">
        <f t="shared" si="1313"/>
        <v>0</v>
      </c>
      <c r="T1351" s="199">
        <f t="shared" si="1313"/>
        <v>0</v>
      </c>
      <c r="U1351" s="199">
        <f t="shared" si="1313"/>
        <v>0</v>
      </c>
      <c r="V1351" s="199">
        <f t="shared" si="1313"/>
        <v>0</v>
      </c>
      <c r="W1351" s="199">
        <f t="shared" si="1313"/>
        <v>3500</v>
      </c>
      <c r="X1351" s="199">
        <f t="shared" si="1313"/>
        <v>0</v>
      </c>
      <c r="Y1351" s="199">
        <f t="shared" si="1313"/>
        <v>3500</v>
      </c>
      <c r="Z1351" s="199">
        <f t="shared" si="1313"/>
        <v>0</v>
      </c>
      <c r="AA1351" s="199">
        <f t="shared" si="1313"/>
        <v>0</v>
      </c>
      <c r="AB1351" s="199">
        <f t="shared" si="1313"/>
        <v>0</v>
      </c>
      <c r="AC1351" s="199">
        <f t="shared" si="1313"/>
        <v>2500</v>
      </c>
      <c r="AD1351" s="199">
        <f t="shared" si="1313"/>
        <v>0</v>
      </c>
      <c r="AE1351" s="199">
        <f t="shared" si="1313"/>
        <v>2500</v>
      </c>
      <c r="AF1351" s="199">
        <f t="shared" si="1313"/>
        <v>0</v>
      </c>
      <c r="AG1351" s="199">
        <f t="shared" si="1313"/>
        <v>0</v>
      </c>
      <c r="AH1351" s="199">
        <f t="shared" si="1313"/>
        <v>0</v>
      </c>
      <c r="AI1351" s="199">
        <f t="shared" si="1313"/>
        <v>0</v>
      </c>
      <c r="AJ1351" s="199">
        <f t="shared" si="1313"/>
        <v>0</v>
      </c>
      <c r="AK1351" s="199">
        <f t="shared" si="1313"/>
        <v>0</v>
      </c>
      <c r="AL1351" s="199">
        <f t="shared" si="1313"/>
        <v>0</v>
      </c>
      <c r="AM1351" s="199">
        <f t="shared" si="1313"/>
        <v>0</v>
      </c>
      <c r="AN1351" s="199">
        <f t="shared" si="1313"/>
        <v>0</v>
      </c>
      <c r="AO1351" s="199">
        <f t="shared" si="1313"/>
        <v>0</v>
      </c>
      <c r="AP1351" s="199">
        <f t="shared" si="1313"/>
        <v>0</v>
      </c>
      <c r="AQ1351" s="199">
        <f t="shared" si="1313"/>
        <v>0</v>
      </c>
      <c r="AR1351" s="199">
        <f t="shared" si="1313"/>
        <v>1</v>
      </c>
      <c r="AS1351" s="199">
        <f t="shared" si="1313"/>
        <v>0</v>
      </c>
      <c r="AT1351" s="199">
        <f t="shared" si="1313"/>
        <v>0</v>
      </c>
      <c r="AU1351" s="199"/>
      <c r="AV1351" s="131">
        <f t="shared" si="1308"/>
        <v>0</v>
      </c>
      <c r="AW1351" s="159"/>
      <c r="AX1351" s="159"/>
      <c r="AY1351" s="159"/>
      <c r="AZ1351" s="145">
        <f t="shared" si="1293"/>
        <v>0</v>
      </c>
      <c r="BA1351" s="145">
        <f t="shared" si="1262"/>
        <v>0</v>
      </c>
      <c r="BB1351" s="131"/>
      <c r="BC1351" s="131"/>
    </row>
    <row r="1352" spans="1:55" s="132" customFormat="1" ht="15.75">
      <c r="A1352" s="572" t="s">
        <v>20</v>
      </c>
      <c r="B1352" s="302" t="s">
        <v>1316</v>
      </c>
      <c r="C1352" s="287"/>
      <c r="D1352" s="287">
        <v>6000</v>
      </c>
      <c r="E1352" s="287">
        <v>6000</v>
      </c>
      <c r="F1352" s="288"/>
      <c r="G1352" s="288"/>
      <c r="H1352" s="155">
        <f t="shared" si="1279"/>
        <v>6000</v>
      </c>
      <c r="I1352" s="180">
        <f t="shared" si="1279"/>
        <v>6000</v>
      </c>
      <c r="J1352" s="221">
        <f t="shared" si="1279"/>
        <v>0</v>
      </c>
      <c r="K1352" s="288"/>
      <c r="L1352" s="288"/>
      <c r="M1352" s="288"/>
      <c r="N1352" s="352">
        <f>O1352+P1352</f>
        <v>6000</v>
      </c>
      <c r="O1352" s="157">
        <v>6000</v>
      </c>
      <c r="P1352" s="199"/>
      <c r="Q1352" s="157"/>
      <c r="R1352" s="157"/>
      <c r="S1352" s="157"/>
      <c r="T1352" s="157"/>
      <c r="U1352" s="157"/>
      <c r="V1352" s="157"/>
      <c r="W1352" s="157">
        <v>3500</v>
      </c>
      <c r="X1352" s="157"/>
      <c r="Y1352" s="157">
        <f>W1352</f>
        <v>3500</v>
      </c>
      <c r="Z1352" s="157"/>
      <c r="AA1352" s="157"/>
      <c r="AB1352" s="157"/>
      <c r="AC1352" s="236">
        <f>I1352-Q1352-W1352</f>
        <v>2500</v>
      </c>
      <c r="AD1352" s="236"/>
      <c r="AE1352" s="236">
        <f>AC1352</f>
        <v>2500</v>
      </c>
      <c r="AF1352" s="157"/>
      <c r="AG1352" s="157"/>
      <c r="AH1352" s="157"/>
      <c r="AI1352" s="358">
        <f>O1352-Q1352-W1352-AC1352</f>
        <v>0</v>
      </c>
      <c r="AJ1352" s="358"/>
      <c r="AK1352" s="358"/>
      <c r="AL1352" s="157"/>
      <c r="AM1352" s="157"/>
      <c r="AN1352" s="157"/>
      <c r="AO1352" s="157"/>
      <c r="AP1352" s="157"/>
      <c r="AQ1352" s="157"/>
      <c r="AR1352" s="157">
        <v>1</v>
      </c>
      <c r="AS1352" s="157"/>
      <c r="AT1352" s="157"/>
      <c r="AU1352" s="151"/>
      <c r="AV1352" s="131">
        <f t="shared" si="1308"/>
        <v>0</v>
      </c>
      <c r="AW1352" s="159"/>
      <c r="AX1352" s="159"/>
      <c r="AY1352" s="159"/>
      <c r="AZ1352" s="145">
        <f t="shared" si="1293"/>
        <v>0</v>
      </c>
      <c r="BA1352" s="145">
        <f t="shared" si="1262"/>
        <v>0</v>
      </c>
      <c r="BB1352" s="131"/>
      <c r="BC1352" s="131"/>
    </row>
    <row r="1353" spans="1:55" s="132" customFormat="1" ht="15.75">
      <c r="A1353" s="170" t="s">
        <v>796</v>
      </c>
      <c r="B1353" s="158" t="s">
        <v>616</v>
      </c>
      <c r="C1353" s="287"/>
      <c r="D1353" s="199">
        <f>SUM(D1354:D1356)</f>
        <v>12152</v>
      </c>
      <c r="E1353" s="199">
        <f>SUM(E1354:E1356)</f>
        <v>12152</v>
      </c>
      <c r="F1353" s="288"/>
      <c r="G1353" s="288"/>
      <c r="H1353" s="171">
        <f t="shared" si="1279"/>
        <v>12152</v>
      </c>
      <c r="I1353" s="179">
        <f t="shared" si="1279"/>
        <v>12152</v>
      </c>
      <c r="J1353" s="221">
        <f t="shared" si="1279"/>
        <v>0</v>
      </c>
      <c r="K1353" s="288"/>
      <c r="L1353" s="288"/>
      <c r="M1353" s="288"/>
      <c r="N1353" s="199">
        <f>SUM(N1354:N1356)</f>
        <v>12152</v>
      </c>
      <c r="O1353" s="199">
        <f t="shared" ref="O1353:AT1353" si="1314">SUM(O1354:O1356)</f>
        <v>12152</v>
      </c>
      <c r="P1353" s="199">
        <f t="shared" si="1314"/>
        <v>0</v>
      </c>
      <c r="Q1353" s="199">
        <f t="shared" si="1314"/>
        <v>0</v>
      </c>
      <c r="R1353" s="199">
        <f t="shared" si="1314"/>
        <v>0</v>
      </c>
      <c r="S1353" s="199">
        <f t="shared" si="1314"/>
        <v>0</v>
      </c>
      <c r="T1353" s="199">
        <f t="shared" si="1314"/>
        <v>0</v>
      </c>
      <c r="U1353" s="199">
        <f t="shared" si="1314"/>
        <v>0</v>
      </c>
      <c r="V1353" s="199">
        <f t="shared" si="1314"/>
        <v>0</v>
      </c>
      <c r="W1353" s="199">
        <f t="shared" si="1314"/>
        <v>3500</v>
      </c>
      <c r="X1353" s="199">
        <f t="shared" si="1314"/>
        <v>0</v>
      </c>
      <c r="Y1353" s="199">
        <f t="shared" si="1314"/>
        <v>3500</v>
      </c>
      <c r="Z1353" s="199">
        <f t="shared" si="1314"/>
        <v>0</v>
      </c>
      <c r="AA1353" s="199">
        <f t="shared" si="1314"/>
        <v>0</v>
      </c>
      <c r="AB1353" s="199">
        <f t="shared" si="1314"/>
        <v>0</v>
      </c>
      <c r="AC1353" s="199">
        <f t="shared" si="1314"/>
        <v>5000</v>
      </c>
      <c r="AD1353" s="199">
        <f t="shared" si="1314"/>
        <v>0</v>
      </c>
      <c r="AE1353" s="199">
        <f t="shared" si="1314"/>
        <v>5000</v>
      </c>
      <c r="AF1353" s="199">
        <f t="shared" si="1314"/>
        <v>0</v>
      </c>
      <c r="AG1353" s="199">
        <f t="shared" si="1314"/>
        <v>0</v>
      </c>
      <c r="AH1353" s="199">
        <f t="shared" si="1314"/>
        <v>0</v>
      </c>
      <c r="AI1353" s="199">
        <f t="shared" si="1314"/>
        <v>3652</v>
      </c>
      <c r="AJ1353" s="199">
        <f t="shared" si="1314"/>
        <v>0</v>
      </c>
      <c r="AK1353" s="199">
        <f t="shared" si="1314"/>
        <v>3652</v>
      </c>
      <c r="AL1353" s="199">
        <f t="shared" si="1314"/>
        <v>0</v>
      </c>
      <c r="AM1353" s="199">
        <f t="shared" si="1314"/>
        <v>0</v>
      </c>
      <c r="AN1353" s="199">
        <f t="shared" si="1314"/>
        <v>0</v>
      </c>
      <c r="AO1353" s="199">
        <f t="shared" si="1314"/>
        <v>0</v>
      </c>
      <c r="AP1353" s="199">
        <f t="shared" si="1314"/>
        <v>0</v>
      </c>
      <c r="AQ1353" s="199">
        <f t="shared" si="1314"/>
        <v>0</v>
      </c>
      <c r="AR1353" s="199">
        <f t="shared" si="1314"/>
        <v>0</v>
      </c>
      <c r="AS1353" s="199">
        <f t="shared" si="1314"/>
        <v>2</v>
      </c>
      <c r="AT1353" s="199">
        <f t="shared" si="1314"/>
        <v>0</v>
      </c>
      <c r="AU1353" s="151"/>
      <c r="AV1353" s="131">
        <f t="shared" si="1308"/>
        <v>0</v>
      </c>
      <c r="AW1353" s="159"/>
      <c r="AX1353" s="159"/>
      <c r="AY1353" s="159"/>
      <c r="AZ1353" s="145">
        <f t="shared" si="1293"/>
        <v>0</v>
      </c>
      <c r="BA1353" s="145">
        <f t="shared" si="1262"/>
        <v>0</v>
      </c>
      <c r="BB1353" s="131"/>
      <c r="BC1353" s="131"/>
    </row>
    <row r="1354" spans="1:55" s="132" customFormat="1" ht="15.75">
      <c r="A1354" s="572">
        <v>1</v>
      </c>
      <c r="B1354" s="302" t="s">
        <v>1317</v>
      </c>
      <c r="C1354" s="287"/>
      <c r="D1354" s="154">
        <v>5500</v>
      </c>
      <c r="E1354" s="154">
        <v>5500</v>
      </c>
      <c r="F1354" s="292"/>
      <c r="G1354" s="292"/>
      <c r="H1354" s="155">
        <f t="shared" si="1279"/>
        <v>5500</v>
      </c>
      <c r="I1354" s="180">
        <f t="shared" si="1279"/>
        <v>5500</v>
      </c>
      <c r="J1354" s="221">
        <f t="shared" si="1279"/>
        <v>0</v>
      </c>
      <c r="K1354" s="292"/>
      <c r="L1354" s="292"/>
      <c r="M1354" s="292"/>
      <c r="N1354" s="352">
        <f>O1354+P1354</f>
        <v>5500</v>
      </c>
      <c r="O1354" s="157">
        <v>5500</v>
      </c>
      <c r="P1354" s="199"/>
      <c r="Q1354" s="157"/>
      <c r="R1354" s="157"/>
      <c r="S1354" s="157"/>
      <c r="T1354" s="157"/>
      <c r="U1354" s="157"/>
      <c r="V1354" s="157"/>
      <c r="W1354" s="157">
        <v>3500</v>
      </c>
      <c r="X1354" s="157"/>
      <c r="Y1354" s="157">
        <f>W1354</f>
        <v>3500</v>
      </c>
      <c r="Z1354" s="157"/>
      <c r="AA1354" s="157"/>
      <c r="AB1354" s="157"/>
      <c r="AC1354" s="236">
        <f>I1354-Q1354-W1354</f>
        <v>2000</v>
      </c>
      <c r="AD1354" s="236"/>
      <c r="AE1354" s="236">
        <f>AC1354</f>
        <v>2000</v>
      </c>
      <c r="AF1354" s="157"/>
      <c r="AG1354" s="157"/>
      <c r="AH1354" s="157"/>
      <c r="AI1354" s="358">
        <f>O1354-Q1354-W1354-AC1354</f>
        <v>0</v>
      </c>
      <c r="AJ1354" s="358"/>
      <c r="AK1354" s="358">
        <f>AI1354</f>
        <v>0</v>
      </c>
      <c r="AL1354" s="157"/>
      <c r="AM1354" s="157"/>
      <c r="AN1354" s="157"/>
      <c r="AO1354" s="157"/>
      <c r="AP1354" s="157"/>
      <c r="AQ1354" s="157"/>
      <c r="AR1354" s="157">
        <v>0</v>
      </c>
      <c r="AS1354" s="157">
        <v>1</v>
      </c>
      <c r="AT1354" s="157"/>
      <c r="AU1354" s="151"/>
      <c r="AV1354" s="131">
        <f t="shared" si="1308"/>
        <v>0</v>
      </c>
      <c r="AW1354" s="159"/>
      <c r="AX1354" s="159"/>
      <c r="AY1354" s="159"/>
      <c r="AZ1354" s="145">
        <f t="shared" si="1293"/>
        <v>0</v>
      </c>
      <c r="BA1354" s="145">
        <f t="shared" si="1262"/>
        <v>0</v>
      </c>
      <c r="BB1354" s="131"/>
      <c r="BC1354" s="131"/>
    </row>
    <row r="1355" spans="1:55" s="132" customFormat="1" ht="15.75">
      <c r="A1355" s="572">
        <v>2</v>
      </c>
      <c r="B1355" s="302" t="s">
        <v>1318</v>
      </c>
      <c r="C1355" s="237"/>
      <c r="D1355" s="154">
        <v>3200</v>
      </c>
      <c r="E1355" s="154">
        <v>3200</v>
      </c>
      <c r="F1355" s="302"/>
      <c r="G1355" s="302"/>
      <c r="H1355" s="155">
        <f t="shared" si="1279"/>
        <v>3200</v>
      </c>
      <c r="I1355" s="180">
        <f t="shared" si="1279"/>
        <v>3200</v>
      </c>
      <c r="J1355" s="221">
        <f t="shared" si="1279"/>
        <v>0</v>
      </c>
      <c r="K1355" s="302"/>
      <c r="L1355" s="302"/>
      <c r="M1355" s="302"/>
      <c r="N1355" s="352">
        <f t="shared" ref="N1355" si="1315">O1355+P1355</f>
        <v>3200</v>
      </c>
      <c r="O1355" s="569">
        <v>3200</v>
      </c>
      <c r="P1355" s="199"/>
      <c r="Q1355" s="157"/>
      <c r="R1355" s="157"/>
      <c r="S1355" s="157"/>
      <c r="T1355" s="157"/>
      <c r="U1355" s="157"/>
      <c r="V1355" s="157"/>
      <c r="W1355" s="157"/>
      <c r="X1355" s="157"/>
      <c r="Y1355" s="157">
        <f t="shared" ref="Y1355:Y1356" si="1316">W1355</f>
        <v>0</v>
      </c>
      <c r="Z1355" s="157"/>
      <c r="AA1355" s="157"/>
      <c r="AB1355" s="157"/>
      <c r="AC1355" s="236">
        <v>1500</v>
      </c>
      <c r="AD1355" s="236"/>
      <c r="AE1355" s="236">
        <f t="shared" ref="AE1355:AE1356" si="1317">AC1355</f>
        <v>1500</v>
      </c>
      <c r="AF1355" s="157"/>
      <c r="AG1355" s="157"/>
      <c r="AH1355" s="157"/>
      <c r="AI1355" s="358">
        <f>I1355-Q1355-W1355-AC1355</f>
        <v>1700</v>
      </c>
      <c r="AJ1355" s="358"/>
      <c r="AK1355" s="358">
        <f t="shared" ref="AK1355:AK1356" si="1318">AI1355</f>
        <v>1700</v>
      </c>
      <c r="AL1355" s="157"/>
      <c r="AM1355" s="157"/>
      <c r="AN1355" s="157"/>
      <c r="AO1355" s="157"/>
      <c r="AP1355" s="157"/>
      <c r="AQ1355" s="157"/>
      <c r="AR1355" s="157">
        <v>0</v>
      </c>
      <c r="AS1355" s="157">
        <v>1</v>
      </c>
      <c r="AT1355" s="157"/>
      <c r="AU1355" s="151"/>
      <c r="AV1355" s="131">
        <f t="shared" si="1308"/>
        <v>0</v>
      </c>
      <c r="AW1355" s="159"/>
      <c r="AX1355" s="159"/>
      <c r="AY1355" s="159"/>
      <c r="AZ1355" s="145">
        <f t="shared" si="1293"/>
        <v>0</v>
      </c>
      <c r="BA1355" s="145">
        <f t="shared" si="1262"/>
        <v>0</v>
      </c>
      <c r="BB1355" s="131"/>
      <c r="BC1355" s="131"/>
    </row>
    <row r="1356" spans="1:55" s="132" customFormat="1" ht="15.75">
      <c r="A1356" s="572">
        <v>3</v>
      </c>
      <c r="B1356" s="302" t="s">
        <v>1319</v>
      </c>
      <c r="C1356" s="237"/>
      <c r="D1356" s="154">
        <v>3452</v>
      </c>
      <c r="E1356" s="154">
        <v>3452</v>
      </c>
      <c r="F1356" s="302"/>
      <c r="G1356" s="302"/>
      <c r="H1356" s="155">
        <f t="shared" si="1279"/>
        <v>3452</v>
      </c>
      <c r="I1356" s="180">
        <f t="shared" si="1279"/>
        <v>3452</v>
      </c>
      <c r="J1356" s="221">
        <f t="shared" si="1279"/>
        <v>0</v>
      </c>
      <c r="K1356" s="302"/>
      <c r="L1356" s="302"/>
      <c r="M1356" s="302"/>
      <c r="N1356" s="352">
        <f>O1356+P1356</f>
        <v>3452</v>
      </c>
      <c r="O1356" s="569">
        <v>3452</v>
      </c>
      <c r="P1356" s="199"/>
      <c r="Q1356" s="157"/>
      <c r="R1356" s="157"/>
      <c r="S1356" s="157"/>
      <c r="T1356" s="157"/>
      <c r="U1356" s="157"/>
      <c r="V1356" s="157"/>
      <c r="W1356" s="157"/>
      <c r="X1356" s="157"/>
      <c r="Y1356" s="157">
        <f t="shared" si="1316"/>
        <v>0</v>
      </c>
      <c r="Z1356" s="157"/>
      <c r="AA1356" s="157"/>
      <c r="AB1356" s="157"/>
      <c r="AC1356" s="236">
        <v>1500</v>
      </c>
      <c r="AD1356" s="236"/>
      <c r="AE1356" s="236">
        <f t="shared" si="1317"/>
        <v>1500</v>
      </c>
      <c r="AF1356" s="157"/>
      <c r="AG1356" s="157"/>
      <c r="AH1356" s="157"/>
      <c r="AI1356" s="358">
        <f>I1356-Q1356-W1356-AC1356</f>
        <v>1952</v>
      </c>
      <c r="AJ1356" s="358"/>
      <c r="AK1356" s="358">
        <f t="shared" si="1318"/>
        <v>1952</v>
      </c>
      <c r="AL1356" s="157"/>
      <c r="AM1356" s="157"/>
      <c r="AN1356" s="157"/>
      <c r="AO1356" s="157"/>
      <c r="AP1356" s="157"/>
      <c r="AQ1356" s="157"/>
      <c r="AR1356" s="157"/>
      <c r="AS1356" s="157"/>
      <c r="AT1356" s="157"/>
      <c r="AU1356" s="151"/>
      <c r="AV1356" s="131">
        <f t="shared" si="1308"/>
        <v>0</v>
      </c>
      <c r="AW1356" s="159"/>
      <c r="AX1356" s="159"/>
      <c r="AY1356" s="159"/>
      <c r="AZ1356" s="145">
        <f t="shared" si="1293"/>
        <v>0</v>
      </c>
      <c r="BA1356" s="145">
        <f t="shared" si="1262"/>
        <v>0</v>
      </c>
      <c r="BB1356" s="131"/>
      <c r="BC1356" s="131"/>
    </row>
    <row r="1357" spans="1:55" s="132" customFormat="1" ht="15.75">
      <c r="A1357" s="265" t="s">
        <v>615</v>
      </c>
      <c r="B1357" s="266" t="s">
        <v>726</v>
      </c>
      <c r="C1357" s="267"/>
      <c r="D1357" s="199">
        <v>7585</v>
      </c>
      <c r="E1357" s="199">
        <v>7585</v>
      </c>
      <c r="F1357" s="199"/>
      <c r="G1357" s="199"/>
      <c r="H1357" s="199">
        <f t="shared" si="1279"/>
        <v>7585</v>
      </c>
      <c r="I1357" s="199">
        <f t="shared" si="1279"/>
        <v>7585</v>
      </c>
      <c r="J1357" s="221">
        <f t="shared" si="1279"/>
        <v>0</v>
      </c>
      <c r="K1357" s="266"/>
      <c r="L1357" s="266"/>
      <c r="M1357" s="266"/>
      <c r="N1357" s="199">
        <f>O1357+P1357</f>
        <v>7585</v>
      </c>
      <c r="O1357" s="199">
        <v>7585</v>
      </c>
      <c r="P1357" s="236"/>
      <c r="Q1357" s="236"/>
      <c r="R1357" s="236"/>
      <c r="S1357" s="236"/>
      <c r="T1357" s="236"/>
      <c r="U1357" s="236"/>
      <c r="V1357" s="236"/>
      <c r="W1357" s="221">
        <v>2000</v>
      </c>
      <c r="X1357" s="221"/>
      <c r="Y1357" s="221">
        <f>W1357</f>
        <v>2000</v>
      </c>
      <c r="Z1357" s="221"/>
      <c r="AA1357" s="221"/>
      <c r="AB1357" s="221"/>
      <c r="AC1357" s="221">
        <v>3000</v>
      </c>
      <c r="AD1357" s="221"/>
      <c r="AE1357" s="221">
        <f>AC1357</f>
        <v>3000</v>
      </c>
      <c r="AF1357" s="221"/>
      <c r="AG1357" s="221"/>
      <c r="AH1357" s="221"/>
      <c r="AI1357" s="363">
        <f>I1357-Q1357-W1357-AC1357</f>
        <v>2585</v>
      </c>
      <c r="AJ1357" s="363"/>
      <c r="AK1357" s="363">
        <f>AI1357</f>
        <v>2585</v>
      </c>
      <c r="AL1357" s="236"/>
      <c r="AM1357" s="236"/>
      <c r="AN1357" s="236"/>
      <c r="AO1357" s="236"/>
      <c r="AP1357" s="236"/>
      <c r="AQ1357" s="236"/>
      <c r="AR1357" s="236"/>
      <c r="AS1357" s="236"/>
      <c r="AT1357" s="236"/>
      <c r="AU1357" s="222"/>
      <c r="AV1357" s="131">
        <f t="shared" si="1308"/>
        <v>0</v>
      </c>
      <c r="AW1357" s="222"/>
      <c r="AX1357" s="222"/>
      <c r="AY1357" s="222"/>
      <c r="AZ1357" s="145">
        <f t="shared" si="1293"/>
        <v>0</v>
      </c>
      <c r="BA1357" s="145">
        <f t="shared" si="1262"/>
        <v>0</v>
      </c>
      <c r="BB1357" s="131"/>
      <c r="BC1357" s="131"/>
    </row>
    <row r="1358" spans="1:55" s="257" customFormat="1" ht="31.5">
      <c r="A1358" s="250" t="s">
        <v>22</v>
      </c>
      <c r="B1358" s="251" t="s">
        <v>727</v>
      </c>
      <c r="C1358" s="252"/>
      <c r="D1358" s="252">
        <v>0</v>
      </c>
      <c r="E1358" s="252">
        <v>0</v>
      </c>
      <c r="F1358" s="251"/>
      <c r="G1358" s="251"/>
      <c r="H1358" s="252">
        <f t="shared" si="1279"/>
        <v>0</v>
      </c>
      <c r="I1358" s="254">
        <f t="shared" si="1279"/>
        <v>0</v>
      </c>
      <c r="J1358" s="254">
        <f t="shared" si="1279"/>
        <v>0</v>
      </c>
      <c r="K1358" s="253"/>
      <c r="L1358" s="253"/>
      <c r="M1358" s="253"/>
      <c r="N1358" s="253"/>
      <c r="O1358" s="253"/>
      <c r="P1358" s="253"/>
      <c r="Q1358" s="253"/>
      <c r="R1358" s="253"/>
      <c r="S1358" s="253"/>
      <c r="T1358" s="253"/>
      <c r="U1358" s="253"/>
      <c r="V1358" s="253"/>
      <c r="W1358" s="253"/>
      <c r="X1358" s="253"/>
      <c r="Y1358" s="253"/>
      <c r="Z1358" s="253"/>
      <c r="AA1358" s="253"/>
      <c r="AB1358" s="253"/>
      <c r="AC1358" s="253">
        <f>O1358-Q1358-W1358</f>
        <v>0</v>
      </c>
      <c r="AD1358" s="253"/>
      <c r="AE1358" s="253"/>
      <c r="AF1358" s="253"/>
      <c r="AG1358" s="253"/>
      <c r="AH1358" s="253"/>
      <c r="AI1358" s="253">
        <f>O1358-W1358-AC1358</f>
        <v>0</v>
      </c>
      <c r="AJ1358" s="253"/>
      <c r="AK1358" s="253"/>
      <c r="AL1358" s="253"/>
      <c r="AM1358" s="253"/>
      <c r="AN1358" s="253"/>
      <c r="AO1358" s="253"/>
      <c r="AP1358" s="253"/>
      <c r="AQ1358" s="253"/>
      <c r="AR1358" s="253"/>
      <c r="AS1358" s="253"/>
      <c r="AT1358" s="253"/>
      <c r="AU1358" s="255"/>
      <c r="AV1358" s="256">
        <f t="shared" si="1308"/>
        <v>0</v>
      </c>
      <c r="AW1358" s="255"/>
      <c r="AX1358" s="255"/>
      <c r="AY1358" s="255"/>
      <c r="AZ1358" s="145">
        <f t="shared" si="1293"/>
        <v>0</v>
      </c>
      <c r="BA1358" s="145">
        <f t="shared" ref="BA1358:BA1440" si="1319">L1358-R1358-X1358-AD1358-AJ1358</f>
        <v>0</v>
      </c>
      <c r="BB1358" s="256"/>
      <c r="BC1358" s="256"/>
    </row>
    <row r="1359" spans="1:55" s="257" customFormat="1" ht="63">
      <c r="A1359" s="250" t="s">
        <v>39</v>
      </c>
      <c r="B1359" s="251" t="s">
        <v>679</v>
      </c>
      <c r="C1359" s="252"/>
      <c r="D1359" s="253">
        <f>D1360+D1415+D1419+D1420</f>
        <v>238437</v>
      </c>
      <c r="E1359" s="253">
        <f>E1360+E1415+E1419+E1420</f>
        <v>198750</v>
      </c>
      <c r="F1359" s="251"/>
      <c r="G1359" s="251"/>
      <c r="H1359" s="252">
        <f t="shared" si="1279"/>
        <v>198750</v>
      </c>
      <c r="I1359" s="254">
        <f>L1359+O1359</f>
        <v>198750</v>
      </c>
      <c r="J1359" s="254">
        <f t="shared" si="1279"/>
        <v>0</v>
      </c>
      <c r="K1359" s="253">
        <f t="shared" ref="K1359:AT1359" si="1320">K1360+K1415+K1419+K1420</f>
        <v>87593</v>
      </c>
      <c r="L1359" s="253">
        <f t="shared" si="1320"/>
        <v>87593</v>
      </c>
      <c r="M1359" s="253">
        <f t="shared" si="1320"/>
        <v>0</v>
      </c>
      <c r="N1359" s="253">
        <f t="shared" si="1320"/>
        <v>111157</v>
      </c>
      <c r="O1359" s="253">
        <f t="shared" si="1320"/>
        <v>111157</v>
      </c>
      <c r="P1359" s="253">
        <f t="shared" si="1320"/>
        <v>0</v>
      </c>
      <c r="Q1359" s="253">
        <f t="shared" si="1320"/>
        <v>30400</v>
      </c>
      <c r="R1359" s="253">
        <f t="shared" si="1320"/>
        <v>30400</v>
      </c>
      <c r="S1359" s="253">
        <f t="shared" si="1320"/>
        <v>0</v>
      </c>
      <c r="T1359" s="253">
        <f t="shared" si="1320"/>
        <v>0</v>
      </c>
      <c r="U1359" s="253">
        <f t="shared" si="1320"/>
        <v>0</v>
      </c>
      <c r="V1359" s="253">
        <f t="shared" si="1320"/>
        <v>0</v>
      </c>
      <c r="W1359" s="253">
        <f t="shared" si="1320"/>
        <v>48600</v>
      </c>
      <c r="X1359" s="253">
        <f t="shared" si="1320"/>
        <v>29600</v>
      </c>
      <c r="Y1359" s="253">
        <f t="shared" si="1320"/>
        <v>19000</v>
      </c>
      <c r="Z1359" s="253">
        <f t="shared" si="1320"/>
        <v>0</v>
      </c>
      <c r="AA1359" s="253">
        <f t="shared" si="1320"/>
        <v>0</v>
      </c>
      <c r="AB1359" s="253">
        <f t="shared" si="1320"/>
        <v>0</v>
      </c>
      <c r="AC1359" s="253">
        <f t="shared" si="1320"/>
        <v>70595</v>
      </c>
      <c r="AD1359" s="253">
        <f t="shared" si="1320"/>
        <v>19500</v>
      </c>
      <c r="AE1359" s="253">
        <f t="shared" si="1320"/>
        <v>51095</v>
      </c>
      <c r="AF1359" s="253">
        <f t="shared" si="1320"/>
        <v>0</v>
      </c>
      <c r="AG1359" s="253">
        <f t="shared" si="1320"/>
        <v>0</v>
      </c>
      <c r="AH1359" s="253">
        <f t="shared" si="1320"/>
        <v>0</v>
      </c>
      <c r="AI1359" s="253">
        <f t="shared" si="1320"/>
        <v>49155</v>
      </c>
      <c r="AJ1359" s="253">
        <f t="shared" si="1320"/>
        <v>8093</v>
      </c>
      <c r="AK1359" s="253">
        <f t="shared" si="1320"/>
        <v>41062</v>
      </c>
      <c r="AL1359" s="253">
        <f t="shared" si="1320"/>
        <v>0</v>
      </c>
      <c r="AM1359" s="253">
        <f t="shared" si="1320"/>
        <v>0</v>
      </c>
      <c r="AN1359" s="253">
        <f t="shared" si="1320"/>
        <v>0</v>
      </c>
      <c r="AO1359" s="253">
        <f t="shared" si="1320"/>
        <v>0</v>
      </c>
      <c r="AP1359" s="253">
        <f t="shared" si="1320"/>
        <v>0</v>
      </c>
      <c r="AQ1359" s="253">
        <f t="shared" si="1320"/>
        <v>0</v>
      </c>
      <c r="AR1359" s="253">
        <f t="shared" si="1320"/>
        <v>1</v>
      </c>
      <c r="AS1359" s="253">
        <f t="shared" si="1320"/>
        <v>3</v>
      </c>
      <c r="AT1359" s="253">
        <f t="shared" si="1320"/>
        <v>0</v>
      </c>
      <c r="AU1359" s="255"/>
      <c r="AV1359" s="256">
        <f t="shared" si="1308"/>
        <v>0</v>
      </c>
      <c r="AW1359" s="255">
        <v>202165</v>
      </c>
      <c r="AX1359" s="255"/>
      <c r="AY1359" s="255"/>
      <c r="AZ1359" s="145">
        <f t="shared" si="1293"/>
        <v>0</v>
      </c>
      <c r="BA1359" s="145">
        <v>198750</v>
      </c>
      <c r="BB1359" s="256">
        <f>I1359</f>
        <v>198750</v>
      </c>
      <c r="BC1359" s="256"/>
    </row>
    <row r="1360" spans="1:55" s="132" customFormat="1" ht="15.75">
      <c r="A1360" s="170" t="s">
        <v>728</v>
      </c>
      <c r="B1360" s="158" t="s">
        <v>729</v>
      </c>
      <c r="C1360" s="171"/>
      <c r="D1360" s="171">
        <f>D1361+D1410</f>
        <v>198937</v>
      </c>
      <c r="E1360" s="171">
        <f>E1361+E1410</f>
        <v>159250</v>
      </c>
      <c r="F1360" s="158"/>
      <c r="G1360" s="158"/>
      <c r="H1360" s="171">
        <f t="shared" si="1279"/>
        <v>159250</v>
      </c>
      <c r="I1360" s="179">
        <f t="shared" si="1279"/>
        <v>159250</v>
      </c>
      <c r="J1360" s="221">
        <f t="shared" si="1279"/>
        <v>0</v>
      </c>
      <c r="K1360" s="171">
        <f t="shared" ref="K1360:AT1360" si="1321">K1361+K1410</f>
        <v>48093</v>
      </c>
      <c r="L1360" s="171">
        <f t="shared" si="1321"/>
        <v>48093</v>
      </c>
      <c r="M1360" s="171">
        <f t="shared" si="1321"/>
        <v>0</v>
      </c>
      <c r="N1360" s="171">
        <f t="shared" si="1321"/>
        <v>111157</v>
      </c>
      <c r="O1360" s="171">
        <f t="shared" si="1321"/>
        <v>111157</v>
      </c>
      <c r="P1360" s="171">
        <f t="shared" si="1321"/>
        <v>0</v>
      </c>
      <c r="Q1360" s="171">
        <f t="shared" si="1321"/>
        <v>15400</v>
      </c>
      <c r="R1360" s="171">
        <f t="shared" si="1321"/>
        <v>15400</v>
      </c>
      <c r="S1360" s="171">
        <f t="shared" si="1321"/>
        <v>0</v>
      </c>
      <c r="T1360" s="171">
        <f t="shared" si="1321"/>
        <v>0</v>
      </c>
      <c r="U1360" s="171">
        <f t="shared" si="1321"/>
        <v>0</v>
      </c>
      <c r="V1360" s="171">
        <f t="shared" si="1321"/>
        <v>0</v>
      </c>
      <c r="W1360" s="171">
        <f t="shared" si="1321"/>
        <v>33600</v>
      </c>
      <c r="X1360" s="171">
        <f t="shared" si="1321"/>
        <v>14600</v>
      </c>
      <c r="Y1360" s="171">
        <f t="shared" si="1321"/>
        <v>19000</v>
      </c>
      <c r="Z1360" s="171">
        <f t="shared" si="1321"/>
        <v>0</v>
      </c>
      <c r="AA1360" s="171">
        <f t="shared" si="1321"/>
        <v>0</v>
      </c>
      <c r="AB1360" s="171">
        <f t="shared" si="1321"/>
        <v>0</v>
      </c>
      <c r="AC1360" s="171">
        <f t="shared" si="1321"/>
        <v>61095</v>
      </c>
      <c r="AD1360" s="171">
        <f t="shared" si="1321"/>
        <v>10000</v>
      </c>
      <c r="AE1360" s="171">
        <f t="shared" si="1321"/>
        <v>51095</v>
      </c>
      <c r="AF1360" s="171">
        <f t="shared" si="1321"/>
        <v>0</v>
      </c>
      <c r="AG1360" s="171">
        <f t="shared" si="1321"/>
        <v>0</v>
      </c>
      <c r="AH1360" s="171">
        <f t="shared" si="1321"/>
        <v>0</v>
      </c>
      <c r="AI1360" s="171">
        <f t="shared" si="1321"/>
        <v>49155</v>
      </c>
      <c r="AJ1360" s="171">
        <f t="shared" si="1321"/>
        <v>8093</v>
      </c>
      <c r="AK1360" s="171">
        <f t="shared" si="1321"/>
        <v>41062</v>
      </c>
      <c r="AL1360" s="171">
        <f t="shared" si="1321"/>
        <v>0</v>
      </c>
      <c r="AM1360" s="171">
        <f t="shared" si="1321"/>
        <v>0</v>
      </c>
      <c r="AN1360" s="171">
        <f t="shared" si="1321"/>
        <v>0</v>
      </c>
      <c r="AO1360" s="171">
        <f t="shared" si="1321"/>
        <v>0</v>
      </c>
      <c r="AP1360" s="171">
        <f t="shared" si="1321"/>
        <v>0</v>
      </c>
      <c r="AQ1360" s="171">
        <f t="shared" si="1321"/>
        <v>0</v>
      </c>
      <c r="AR1360" s="171">
        <f t="shared" si="1321"/>
        <v>1</v>
      </c>
      <c r="AS1360" s="171">
        <f t="shared" si="1321"/>
        <v>3</v>
      </c>
      <c r="AT1360" s="171">
        <f t="shared" si="1321"/>
        <v>0</v>
      </c>
      <c r="AU1360" s="159"/>
      <c r="AV1360" s="131">
        <f t="shared" si="1308"/>
        <v>0</v>
      </c>
      <c r="AW1360" s="159">
        <v>201396</v>
      </c>
      <c r="AX1360" s="159"/>
      <c r="AY1360" s="159"/>
      <c r="AZ1360" s="145">
        <f t="shared" si="1293"/>
        <v>0</v>
      </c>
      <c r="BA1360" s="145">
        <f>I1359-BA1359</f>
        <v>0</v>
      </c>
      <c r="BB1360" s="131"/>
      <c r="BC1360" s="131"/>
    </row>
    <row r="1361" spans="1:55" s="132" customFormat="1" ht="15.75">
      <c r="A1361" s="170" t="s">
        <v>1320</v>
      </c>
      <c r="B1361" s="158" t="s">
        <v>730</v>
      </c>
      <c r="C1361" s="171"/>
      <c r="D1361" s="171">
        <f>D1362+D1371</f>
        <v>196495</v>
      </c>
      <c r="E1361" s="171">
        <f>E1362+E1371</f>
        <v>156808</v>
      </c>
      <c r="F1361" s="158"/>
      <c r="G1361" s="158"/>
      <c r="H1361" s="171">
        <f t="shared" si="1279"/>
        <v>156808</v>
      </c>
      <c r="I1361" s="179">
        <f t="shared" si="1279"/>
        <v>156808</v>
      </c>
      <c r="J1361" s="221">
        <f t="shared" si="1279"/>
        <v>0</v>
      </c>
      <c r="K1361" s="171">
        <f t="shared" ref="K1361:AT1361" si="1322">K1362+K1371</f>
        <v>48093</v>
      </c>
      <c r="L1361" s="171">
        <f t="shared" si="1322"/>
        <v>48093</v>
      </c>
      <c r="M1361" s="171">
        <f t="shared" si="1322"/>
        <v>0</v>
      </c>
      <c r="N1361" s="171">
        <f t="shared" si="1322"/>
        <v>108715</v>
      </c>
      <c r="O1361" s="171">
        <f t="shared" si="1322"/>
        <v>108715</v>
      </c>
      <c r="P1361" s="171">
        <f t="shared" si="1322"/>
        <v>0</v>
      </c>
      <c r="Q1361" s="171">
        <f t="shared" si="1322"/>
        <v>15400</v>
      </c>
      <c r="R1361" s="171">
        <f t="shared" si="1322"/>
        <v>15400</v>
      </c>
      <c r="S1361" s="171">
        <f t="shared" si="1322"/>
        <v>0</v>
      </c>
      <c r="T1361" s="171">
        <f t="shared" si="1322"/>
        <v>0</v>
      </c>
      <c r="U1361" s="171">
        <f t="shared" si="1322"/>
        <v>0</v>
      </c>
      <c r="V1361" s="171">
        <f t="shared" si="1322"/>
        <v>0</v>
      </c>
      <c r="W1361" s="171">
        <f t="shared" si="1322"/>
        <v>33600</v>
      </c>
      <c r="X1361" s="171">
        <f t="shared" si="1322"/>
        <v>14600</v>
      </c>
      <c r="Y1361" s="171">
        <f t="shared" si="1322"/>
        <v>19000</v>
      </c>
      <c r="Z1361" s="171">
        <f t="shared" si="1322"/>
        <v>0</v>
      </c>
      <c r="AA1361" s="171">
        <f t="shared" si="1322"/>
        <v>0</v>
      </c>
      <c r="AB1361" s="171">
        <f t="shared" si="1322"/>
        <v>0</v>
      </c>
      <c r="AC1361" s="171">
        <f t="shared" si="1322"/>
        <v>61095</v>
      </c>
      <c r="AD1361" s="171">
        <f t="shared" si="1322"/>
        <v>10000</v>
      </c>
      <c r="AE1361" s="171">
        <f t="shared" si="1322"/>
        <v>51095</v>
      </c>
      <c r="AF1361" s="171">
        <f t="shared" si="1322"/>
        <v>0</v>
      </c>
      <c r="AG1361" s="171">
        <f t="shared" si="1322"/>
        <v>0</v>
      </c>
      <c r="AH1361" s="171">
        <f t="shared" si="1322"/>
        <v>0</v>
      </c>
      <c r="AI1361" s="171">
        <f t="shared" si="1322"/>
        <v>46713</v>
      </c>
      <c r="AJ1361" s="171">
        <f t="shared" si="1322"/>
        <v>8093</v>
      </c>
      <c r="AK1361" s="171">
        <f t="shared" si="1322"/>
        <v>38620</v>
      </c>
      <c r="AL1361" s="171">
        <f t="shared" si="1322"/>
        <v>0</v>
      </c>
      <c r="AM1361" s="171">
        <f t="shared" si="1322"/>
        <v>0</v>
      </c>
      <c r="AN1361" s="171">
        <f t="shared" si="1322"/>
        <v>0</v>
      </c>
      <c r="AO1361" s="171">
        <f t="shared" si="1322"/>
        <v>0</v>
      </c>
      <c r="AP1361" s="171">
        <f t="shared" si="1322"/>
        <v>0</v>
      </c>
      <c r="AQ1361" s="171">
        <f t="shared" si="1322"/>
        <v>0</v>
      </c>
      <c r="AR1361" s="171">
        <f t="shared" si="1322"/>
        <v>1</v>
      </c>
      <c r="AS1361" s="171">
        <f t="shared" si="1322"/>
        <v>3</v>
      </c>
      <c r="AT1361" s="171">
        <f t="shared" si="1322"/>
        <v>0</v>
      </c>
      <c r="AU1361" s="159"/>
      <c r="AV1361" s="131">
        <f t="shared" si="1308"/>
        <v>0</v>
      </c>
      <c r="AW1361" s="159">
        <f>O1359-AW1360</f>
        <v>-90239</v>
      </c>
      <c r="AX1361" s="159"/>
      <c r="AY1361" s="159"/>
      <c r="AZ1361" s="145">
        <f t="shared" si="1293"/>
        <v>0</v>
      </c>
      <c r="BA1361" s="145"/>
      <c r="BB1361" s="131"/>
      <c r="BC1361" s="131"/>
    </row>
    <row r="1362" spans="1:55" s="132" customFormat="1" ht="15.75">
      <c r="A1362" s="170" t="s">
        <v>612</v>
      </c>
      <c r="B1362" s="158" t="s">
        <v>1321</v>
      </c>
      <c r="C1362" s="171"/>
      <c r="D1362" s="171">
        <f>D1363+D1367</f>
        <v>65000</v>
      </c>
      <c r="E1362" s="171">
        <f>E1363+E1367</f>
        <v>56093</v>
      </c>
      <c r="F1362" s="158"/>
      <c r="G1362" s="158"/>
      <c r="H1362" s="171">
        <f t="shared" si="1279"/>
        <v>56093</v>
      </c>
      <c r="I1362" s="179">
        <f t="shared" si="1279"/>
        <v>56093</v>
      </c>
      <c r="J1362" s="221">
        <f t="shared" si="1279"/>
        <v>0</v>
      </c>
      <c r="K1362" s="171">
        <f t="shared" ref="K1362:AT1362" si="1323">K1363+K1367</f>
        <v>48093</v>
      </c>
      <c r="L1362" s="171">
        <f t="shared" si="1323"/>
        <v>48093</v>
      </c>
      <c r="M1362" s="171">
        <f t="shared" si="1323"/>
        <v>0</v>
      </c>
      <c r="N1362" s="171">
        <f t="shared" si="1323"/>
        <v>8000</v>
      </c>
      <c r="O1362" s="171">
        <f t="shared" si="1323"/>
        <v>8000</v>
      </c>
      <c r="P1362" s="171">
        <f t="shared" si="1323"/>
        <v>0</v>
      </c>
      <c r="Q1362" s="171">
        <f t="shared" si="1323"/>
        <v>15400</v>
      </c>
      <c r="R1362" s="171">
        <f t="shared" si="1323"/>
        <v>15400</v>
      </c>
      <c r="S1362" s="171">
        <f t="shared" si="1323"/>
        <v>0</v>
      </c>
      <c r="T1362" s="171">
        <f t="shared" si="1323"/>
        <v>0</v>
      </c>
      <c r="U1362" s="171">
        <f t="shared" si="1323"/>
        <v>0</v>
      </c>
      <c r="V1362" s="171">
        <f t="shared" si="1323"/>
        <v>0</v>
      </c>
      <c r="W1362" s="171">
        <f t="shared" si="1323"/>
        <v>14600</v>
      </c>
      <c r="X1362" s="171">
        <f t="shared" si="1323"/>
        <v>14600</v>
      </c>
      <c r="Y1362" s="171">
        <f t="shared" si="1323"/>
        <v>0</v>
      </c>
      <c r="Z1362" s="171">
        <f t="shared" si="1323"/>
        <v>0</v>
      </c>
      <c r="AA1362" s="171">
        <f t="shared" si="1323"/>
        <v>0</v>
      </c>
      <c r="AB1362" s="171">
        <f t="shared" si="1323"/>
        <v>0</v>
      </c>
      <c r="AC1362" s="171">
        <f t="shared" si="1323"/>
        <v>14000</v>
      </c>
      <c r="AD1362" s="171">
        <f t="shared" si="1323"/>
        <v>10000</v>
      </c>
      <c r="AE1362" s="171">
        <f t="shared" si="1323"/>
        <v>4000</v>
      </c>
      <c r="AF1362" s="171">
        <f t="shared" si="1323"/>
        <v>0</v>
      </c>
      <c r="AG1362" s="171">
        <f t="shared" si="1323"/>
        <v>0</v>
      </c>
      <c r="AH1362" s="171">
        <f t="shared" si="1323"/>
        <v>0</v>
      </c>
      <c r="AI1362" s="171">
        <f t="shared" si="1323"/>
        <v>12093</v>
      </c>
      <c r="AJ1362" s="171">
        <f t="shared" si="1323"/>
        <v>8093</v>
      </c>
      <c r="AK1362" s="171">
        <f t="shared" si="1323"/>
        <v>4000</v>
      </c>
      <c r="AL1362" s="171">
        <f t="shared" si="1323"/>
        <v>0</v>
      </c>
      <c r="AM1362" s="171">
        <f t="shared" si="1323"/>
        <v>0</v>
      </c>
      <c r="AN1362" s="171">
        <f t="shared" si="1323"/>
        <v>0</v>
      </c>
      <c r="AO1362" s="171">
        <f t="shared" si="1323"/>
        <v>0</v>
      </c>
      <c r="AP1362" s="171">
        <f t="shared" si="1323"/>
        <v>0</v>
      </c>
      <c r="AQ1362" s="171">
        <f t="shared" si="1323"/>
        <v>0</v>
      </c>
      <c r="AR1362" s="171">
        <f t="shared" si="1323"/>
        <v>0</v>
      </c>
      <c r="AS1362" s="171">
        <f t="shared" si="1323"/>
        <v>1</v>
      </c>
      <c r="AT1362" s="171">
        <f t="shared" si="1323"/>
        <v>0</v>
      </c>
      <c r="AU1362" s="171">
        <f t="shared" ref="AU1362" si="1324">SUM(AU1365:AU1369)</f>
        <v>0</v>
      </c>
      <c r="AV1362" s="131">
        <f t="shared" si="1308"/>
        <v>0</v>
      </c>
      <c r="AW1362" s="159"/>
      <c r="AX1362" s="159"/>
      <c r="AY1362" s="159"/>
      <c r="AZ1362" s="145">
        <f t="shared" si="1293"/>
        <v>0</v>
      </c>
      <c r="BA1362" s="145"/>
      <c r="BB1362" s="131"/>
      <c r="BC1362" s="131"/>
    </row>
    <row r="1363" spans="1:55" s="132" customFormat="1" ht="31.5">
      <c r="A1363" s="170" t="s">
        <v>731</v>
      </c>
      <c r="B1363" s="158" t="s">
        <v>717</v>
      </c>
      <c r="C1363" s="171"/>
      <c r="D1363" s="171">
        <f>D1364</f>
        <v>12000</v>
      </c>
      <c r="E1363" s="171">
        <f t="shared" ref="E1363" si="1325">E1364</f>
        <v>12000</v>
      </c>
      <c r="F1363" s="158"/>
      <c r="G1363" s="158"/>
      <c r="H1363" s="171">
        <f t="shared" si="1279"/>
        <v>12000</v>
      </c>
      <c r="I1363" s="179">
        <f t="shared" si="1279"/>
        <v>12000</v>
      </c>
      <c r="J1363" s="221">
        <f t="shared" si="1279"/>
        <v>0</v>
      </c>
      <c r="K1363" s="171">
        <f t="shared" ref="K1363:M1363" si="1326">K1364</f>
        <v>12000</v>
      </c>
      <c r="L1363" s="171">
        <f t="shared" si="1326"/>
        <v>12000</v>
      </c>
      <c r="M1363" s="171">
        <f t="shared" si="1326"/>
        <v>0</v>
      </c>
      <c r="N1363" s="171">
        <f>N1364</f>
        <v>0</v>
      </c>
      <c r="O1363" s="171">
        <f t="shared" ref="O1363:AT1363" si="1327">O1364</f>
        <v>0</v>
      </c>
      <c r="P1363" s="171">
        <f t="shared" si="1327"/>
        <v>0</v>
      </c>
      <c r="Q1363" s="171">
        <f>Q1364</f>
        <v>8400</v>
      </c>
      <c r="R1363" s="171">
        <f t="shared" ref="R1363:AN1363" si="1328">R1364</f>
        <v>8400</v>
      </c>
      <c r="S1363" s="171">
        <f t="shared" si="1328"/>
        <v>0</v>
      </c>
      <c r="T1363" s="171">
        <f t="shared" si="1328"/>
        <v>0</v>
      </c>
      <c r="U1363" s="171">
        <f t="shared" si="1328"/>
        <v>0</v>
      </c>
      <c r="V1363" s="171">
        <f t="shared" si="1328"/>
        <v>0</v>
      </c>
      <c r="W1363" s="171">
        <f t="shared" si="1328"/>
        <v>3600</v>
      </c>
      <c r="X1363" s="171">
        <f t="shared" si="1328"/>
        <v>3600</v>
      </c>
      <c r="Y1363" s="171">
        <f t="shared" si="1328"/>
        <v>0</v>
      </c>
      <c r="Z1363" s="171">
        <f t="shared" si="1328"/>
        <v>0</v>
      </c>
      <c r="AA1363" s="171">
        <f t="shared" si="1328"/>
        <v>0</v>
      </c>
      <c r="AB1363" s="171">
        <f t="shared" si="1328"/>
        <v>0</v>
      </c>
      <c r="AC1363" s="171">
        <f t="shared" si="1328"/>
        <v>0</v>
      </c>
      <c r="AD1363" s="171">
        <f t="shared" si="1328"/>
        <v>0</v>
      </c>
      <c r="AE1363" s="171">
        <f t="shared" si="1328"/>
        <v>0</v>
      </c>
      <c r="AF1363" s="171">
        <f t="shared" si="1328"/>
        <v>0</v>
      </c>
      <c r="AG1363" s="171">
        <f t="shared" si="1328"/>
        <v>0</v>
      </c>
      <c r="AH1363" s="171">
        <f t="shared" si="1328"/>
        <v>0</v>
      </c>
      <c r="AI1363" s="171">
        <f t="shared" si="1328"/>
        <v>0</v>
      </c>
      <c r="AJ1363" s="171">
        <f t="shared" si="1328"/>
        <v>0</v>
      </c>
      <c r="AK1363" s="171">
        <f t="shared" si="1328"/>
        <v>0</v>
      </c>
      <c r="AL1363" s="171">
        <f t="shared" si="1328"/>
        <v>0</v>
      </c>
      <c r="AM1363" s="171">
        <f t="shared" si="1328"/>
        <v>0</v>
      </c>
      <c r="AN1363" s="171">
        <f t="shared" si="1328"/>
        <v>0</v>
      </c>
      <c r="AO1363" s="171">
        <f t="shared" si="1327"/>
        <v>0</v>
      </c>
      <c r="AP1363" s="171">
        <f t="shared" si="1327"/>
        <v>0</v>
      </c>
      <c r="AQ1363" s="171">
        <f t="shared" si="1327"/>
        <v>0</v>
      </c>
      <c r="AR1363" s="171">
        <f t="shared" si="1327"/>
        <v>0</v>
      </c>
      <c r="AS1363" s="171">
        <f t="shared" si="1327"/>
        <v>0</v>
      </c>
      <c r="AT1363" s="171">
        <f t="shared" si="1327"/>
        <v>0</v>
      </c>
      <c r="AU1363" s="171"/>
      <c r="AV1363" s="131">
        <f t="shared" si="1308"/>
        <v>0</v>
      </c>
      <c r="AW1363" s="159"/>
      <c r="AX1363" s="159"/>
      <c r="AY1363" s="159"/>
      <c r="AZ1363" s="145">
        <f t="shared" si="1293"/>
        <v>0</v>
      </c>
      <c r="BA1363" s="145"/>
      <c r="BB1363" s="131"/>
      <c r="BC1363" s="131"/>
    </row>
    <row r="1364" spans="1:55" s="132" customFormat="1" ht="15.75">
      <c r="A1364" s="170" t="s">
        <v>674</v>
      </c>
      <c r="B1364" s="158" t="s">
        <v>669</v>
      </c>
      <c r="C1364" s="171"/>
      <c r="D1364" s="171">
        <f t="shared" ref="D1364:E1364" si="1329">SUM(D1365:D1366)</f>
        <v>12000</v>
      </c>
      <c r="E1364" s="171">
        <f t="shared" si="1329"/>
        <v>12000</v>
      </c>
      <c r="F1364" s="158"/>
      <c r="G1364" s="158"/>
      <c r="H1364" s="171">
        <f t="shared" si="1279"/>
        <v>12000</v>
      </c>
      <c r="I1364" s="179">
        <f t="shared" si="1279"/>
        <v>12000</v>
      </c>
      <c r="J1364" s="221">
        <f t="shared" si="1279"/>
        <v>0</v>
      </c>
      <c r="K1364" s="171">
        <f t="shared" ref="K1364:M1364" si="1330">SUM(K1365:K1366)</f>
        <v>12000</v>
      </c>
      <c r="L1364" s="171">
        <f t="shared" si="1330"/>
        <v>12000</v>
      </c>
      <c r="M1364" s="171">
        <f t="shared" si="1330"/>
        <v>0</v>
      </c>
      <c r="N1364" s="171">
        <f>SUM(N1365:N1366)</f>
        <v>0</v>
      </c>
      <c r="O1364" s="171">
        <f t="shared" ref="O1364:AT1364" si="1331">SUM(O1365:O1366)</f>
        <v>0</v>
      </c>
      <c r="P1364" s="171">
        <f t="shared" si="1331"/>
        <v>0</v>
      </c>
      <c r="Q1364" s="171">
        <f>SUM(Q1365:Q1366)</f>
        <v>8400</v>
      </c>
      <c r="R1364" s="171">
        <f t="shared" si="1331"/>
        <v>8400</v>
      </c>
      <c r="S1364" s="171">
        <f t="shared" si="1331"/>
        <v>0</v>
      </c>
      <c r="T1364" s="171">
        <f t="shared" si="1331"/>
        <v>0</v>
      </c>
      <c r="U1364" s="171">
        <f t="shared" si="1331"/>
        <v>0</v>
      </c>
      <c r="V1364" s="171">
        <f t="shared" si="1331"/>
        <v>0</v>
      </c>
      <c r="W1364" s="171">
        <f t="shared" si="1331"/>
        <v>3600</v>
      </c>
      <c r="X1364" s="171">
        <f t="shared" si="1331"/>
        <v>3600</v>
      </c>
      <c r="Y1364" s="171">
        <f t="shared" si="1331"/>
        <v>0</v>
      </c>
      <c r="Z1364" s="171">
        <f t="shared" si="1331"/>
        <v>0</v>
      </c>
      <c r="AA1364" s="171">
        <f t="shared" si="1331"/>
        <v>0</v>
      </c>
      <c r="AB1364" s="171">
        <f t="shared" si="1331"/>
        <v>0</v>
      </c>
      <c r="AC1364" s="171">
        <f t="shared" si="1331"/>
        <v>0</v>
      </c>
      <c r="AD1364" s="171">
        <f t="shared" si="1331"/>
        <v>0</v>
      </c>
      <c r="AE1364" s="171">
        <f t="shared" si="1331"/>
        <v>0</v>
      </c>
      <c r="AF1364" s="171">
        <f t="shared" si="1331"/>
        <v>0</v>
      </c>
      <c r="AG1364" s="171">
        <f t="shared" si="1331"/>
        <v>0</v>
      </c>
      <c r="AH1364" s="171">
        <f t="shared" si="1331"/>
        <v>0</v>
      </c>
      <c r="AI1364" s="171">
        <f t="shared" si="1331"/>
        <v>0</v>
      </c>
      <c r="AJ1364" s="171">
        <f t="shared" si="1331"/>
        <v>0</v>
      </c>
      <c r="AK1364" s="171">
        <f t="shared" si="1331"/>
        <v>0</v>
      </c>
      <c r="AL1364" s="171">
        <f t="shared" si="1331"/>
        <v>0</v>
      </c>
      <c r="AM1364" s="171">
        <f t="shared" si="1331"/>
        <v>0</v>
      </c>
      <c r="AN1364" s="171">
        <f t="shared" si="1331"/>
        <v>0</v>
      </c>
      <c r="AO1364" s="171">
        <f t="shared" si="1331"/>
        <v>0</v>
      </c>
      <c r="AP1364" s="171">
        <f t="shared" si="1331"/>
        <v>0</v>
      </c>
      <c r="AQ1364" s="171">
        <f t="shared" si="1331"/>
        <v>0</v>
      </c>
      <c r="AR1364" s="171">
        <f t="shared" si="1331"/>
        <v>0</v>
      </c>
      <c r="AS1364" s="171">
        <f t="shared" si="1331"/>
        <v>0</v>
      </c>
      <c r="AT1364" s="171">
        <f t="shared" si="1331"/>
        <v>0</v>
      </c>
      <c r="AU1364" s="171"/>
      <c r="AV1364" s="131">
        <f t="shared" si="1308"/>
        <v>0</v>
      </c>
      <c r="AW1364" s="159"/>
      <c r="AX1364" s="159"/>
      <c r="AY1364" s="159"/>
      <c r="AZ1364" s="145">
        <f t="shared" si="1293"/>
        <v>0</v>
      </c>
      <c r="BA1364" s="145">
        <f t="shared" si="1319"/>
        <v>0</v>
      </c>
      <c r="BB1364" s="131"/>
      <c r="BC1364" s="131"/>
    </row>
    <row r="1365" spans="1:55" s="575" customFormat="1" ht="47.25">
      <c r="A1365" s="226" t="s">
        <v>48</v>
      </c>
      <c r="B1365" s="424" t="s">
        <v>1322</v>
      </c>
      <c r="C1365" s="215" t="s">
        <v>1323</v>
      </c>
      <c r="D1365" s="217">
        <v>9000</v>
      </c>
      <c r="E1365" s="217">
        <v>9000</v>
      </c>
      <c r="F1365" s="215"/>
      <c r="G1365" s="215"/>
      <c r="H1365" s="217">
        <f t="shared" si="1279"/>
        <v>9000</v>
      </c>
      <c r="I1365" s="276">
        <f t="shared" si="1279"/>
        <v>9000</v>
      </c>
      <c r="J1365" s="275">
        <f t="shared" si="1279"/>
        <v>0</v>
      </c>
      <c r="K1365" s="224">
        <f>L1365+M1365</f>
        <v>9000</v>
      </c>
      <c r="L1365" s="217">
        <v>9000</v>
      </c>
      <c r="M1365" s="215"/>
      <c r="N1365" s="217"/>
      <c r="O1365" s="217"/>
      <c r="P1365" s="217"/>
      <c r="Q1365" s="217">
        <f>70%*I1365</f>
        <v>6300</v>
      </c>
      <c r="R1365" s="217">
        <f>Q1365</f>
        <v>6300</v>
      </c>
      <c r="S1365" s="217"/>
      <c r="T1365" s="217"/>
      <c r="U1365" s="217"/>
      <c r="V1365" s="217"/>
      <c r="W1365" s="217">
        <f>I1365-Q1365</f>
        <v>2700</v>
      </c>
      <c r="X1365" s="217">
        <f>W1365</f>
        <v>2700</v>
      </c>
      <c r="Y1365" s="217"/>
      <c r="Z1365" s="217"/>
      <c r="AA1365" s="217"/>
      <c r="AB1365" s="217"/>
      <c r="AC1365" s="230">
        <f>I1365-Q1365-W1365</f>
        <v>0</v>
      </c>
      <c r="AD1365" s="230"/>
      <c r="AE1365" s="230"/>
      <c r="AF1365" s="217"/>
      <c r="AG1365" s="217"/>
      <c r="AH1365" s="217"/>
      <c r="AI1365" s="375">
        <f>I1365-Q1365-W1365-AC1365</f>
        <v>0</v>
      </c>
      <c r="AJ1365" s="375"/>
      <c r="AK1365" s="375"/>
      <c r="AL1365" s="217"/>
      <c r="AM1365" s="217"/>
      <c r="AN1365" s="217"/>
      <c r="AO1365" s="217"/>
      <c r="AP1365" s="217"/>
      <c r="AQ1365" s="217"/>
      <c r="AR1365" s="217">
        <f t="shared" ref="AR1365:AR1369" si="1332">+IF(AO1365&gt;0,1,0)</f>
        <v>0</v>
      </c>
      <c r="AS1365" s="217"/>
      <c r="AT1365" s="217"/>
      <c r="AU1365" s="217"/>
      <c r="AV1365" s="218">
        <f t="shared" si="1308"/>
        <v>0</v>
      </c>
      <c r="AW1365" s="573">
        <f>+Q1365+W1365+AC1365+AI1365-O1365</f>
        <v>9000</v>
      </c>
      <c r="AX1365" s="215"/>
      <c r="AY1365" s="574" t="e">
        <f>O1359-#REF!</f>
        <v>#REF!</v>
      </c>
      <c r="AZ1365" s="220">
        <f t="shared" si="1293"/>
        <v>0</v>
      </c>
      <c r="BA1365" s="220">
        <f t="shared" si="1319"/>
        <v>0</v>
      </c>
    </row>
    <row r="1366" spans="1:55" s="575" customFormat="1" ht="47.25">
      <c r="A1366" s="226" t="s">
        <v>49</v>
      </c>
      <c r="B1366" s="424" t="s">
        <v>1324</v>
      </c>
      <c r="C1366" s="552" t="s">
        <v>1325</v>
      </c>
      <c r="D1366" s="373">
        <v>3000</v>
      </c>
      <c r="E1366" s="373">
        <v>3000</v>
      </c>
      <c r="F1366" s="552"/>
      <c r="G1366" s="552"/>
      <c r="H1366" s="217">
        <f t="shared" si="1279"/>
        <v>3000</v>
      </c>
      <c r="I1366" s="276">
        <f t="shared" si="1279"/>
        <v>3000</v>
      </c>
      <c r="J1366" s="275">
        <f t="shared" si="1279"/>
        <v>0</v>
      </c>
      <c r="K1366" s="224">
        <f>L1366+M1366</f>
        <v>3000</v>
      </c>
      <c r="L1366" s="217">
        <v>3000</v>
      </c>
      <c r="M1366" s="552"/>
      <c r="N1366" s="217"/>
      <c r="O1366" s="217"/>
      <c r="P1366" s="217"/>
      <c r="Q1366" s="217">
        <f>70%*I1366</f>
        <v>2100</v>
      </c>
      <c r="R1366" s="217">
        <f>Q1366</f>
        <v>2100</v>
      </c>
      <c r="S1366" s="217"/>
      <c r="T1366" s="217"/>
      <c r="U1366" s="217"/>
      <c r="V1366" s="217"/>
      <c r="W1366" s="217">
        <f>I1366-Q1366</f>
        <v>900</v>
      </c>
      <c r="X1366" s="217">
        <f>W1366</f>
        <v>900</v>
      </c>
      <c r="Y1366" s="217"/>
      <c r="Z1366" s="217"/>
      <c r="AA1366" s="217"/>
      <c r="AB1366" s="217"/>
      <c r="AC1366" s="230">
        <f>I1366-Q1366-W1366</f>
        <v>0</v>
      </c>
      <c r="AD1366" s="230"/>
      <c r="AE1366" s="230"/>
      <c r="AF1366" s="217"/>
      <c r="AG1366" s="217"/>
      <c r="AH1366" s="217"/>
      <c r="AI1366" s="375">
        <f>I1366-Q1366-W1366-AC1366</f>
        <v>0</v>
      </c>
      <c r="AJ1366" s="375"/>
      <c r="AK1366" s="375"/>
      <c r="AL1366" s="217"/>
      <c r="AM1366" s="217"/>
      <c r="AN1366" s="217"/>
      <c r="AO1366" s="217"/>
      <c r="AP1366" s="217"/>
      <c r="AQ1366" s="217"/>
      <c r="AR1366" s="217">
        <f t="shared" si="1332"/>
        <v>0</v>
      </c>
      <c r="AS1366" s="217"/>
      <c r="AT1366" s="217"/>
      <c r="AU1366" s="217"/>
      <c r="AV1366" s="218">
        <f t="shared" si="1308"/>
        <v>0</v>
      </c>
      <c r="AW1366" s="573">
        <f>+Q1366+W1366+AC1366+AI1366-O1366</f>
        <v>3000</v>
      </c>
      <c r="AX1366" s="215"/>
      <c r="AY1366" s="574"/>
      <c r="AZ1366" s="220">
        <f t="shared" si="1293"/>
        <v>0</v>
      </c>
      <c r="BA1366" s="220">
        <f t="shared" si="1319"/>
        <v>0</v>
      </c>
    </row>
    <row r="1367" spans="1:55" s="193" customFormat="1" ht="15.75">
      <c r="A1367" s="170" t="s">
        <v>881</v>
      </c>
      <c r="B1367" s="266" t="s">
        <v>616</v>
      </c>
      <c r="C1367" s="265"/>
      <c r="D1367" s="171">
        <f>SUM(D1368:D1370)</f>
        <v>53000</v>
      </c>
      <c r="E1367" s="171">
        <f>SUM(E1368:E1370)</f>
        <v>44093</v>
      </c>
      <c r="F1367" s="265"/>
      <c r="G1367" s="265"/>
      <c r="H1367" s="171">
        <f t="shared" si="1279"/>
        <v>44093</v>
      </c>
      <c r="I1367" s="179">
        <f>L1367+O1367</f>
        <v>44093</v>
      </c>
      <c r="J1367" s="221">
        <f t="shared" si="1279"/>
        <v>0</v>
      </c>
      <c r="K1367" s="171">
        <f>SUM(K1368:K1370)</f>
        <v>36093</v>
      </c>
      <c r="L1367" s="171">
        <f>SUM(L1368:L1370)</f>
        <v>36093</v>
      </c>
      <c r="M1367" s="171">
        <f t="shared" ref="M1367" si="1333">SUM(M1368:M1369)</f>
        <v>0</v>
      </c>
      <c r="N1367" s="171">
        <f>SUM(N1368:N1370)</f>
        <v>8000</v>
      </c>
      <c r="O1367" s="171">
        <f>SUM(O1368:O1370)</f>
        <v>8000</v>
      </c>
      <c r="P1367" s="171">
        <f t="shared" ref="P1367:AT1367" si="1334">SUM(P1368:P1370)</f>
        <v>0</v>
      </c>
      <c r="Q1367" s="171">
        <f t="shared" si="1334"/>
        <v>7000</v>
      </c>
      <c r="R1367" s="171">
        <f t="shared" si="1334"/>
        <v>7000</v>
      </c>
      <c r="S1367" s="171">
        <f t="shared" si="1334"/>
        <v>0</v>
      </c>
      <c r="T1367" s="171">
        <f t="shared" si="1334"/>
        <v>0</v>
      </c>
      <c r="U1367" s="171">
        <f t="shared" si="1334"/>
        <v>0</v>
      </c>
      <c r="V1367" s="171">
        <f t="shared" si="1334"/>
        <v>0</v>
      </c>
      <c r="W1367" s="171">
        <f t="shared" si="1334"/>
        <v>11000</v>
      </c>
      <c r="X1367" s="171">
        <f t="shared" si="1334"/>
        <v>11000</v>
      </c>
      <c r="Y1367" s="171">
        <f t="shared" si="1334"/>
        <v>0</v>
      </c>
      <c r="Z1367" s="171">
        <f t="shared" si="1334"/>
        <v>0</v>
      </c>
      <c r="AA1367" s="171">
        <f t="shared" si="1334"/>
        <v>0</v>
      </c>
      <c r="AB1367" s="171">
        <f t="shared" si="1334"/>
        <v>0</v>
      </c>
      <c r="AC1367" s="171">
        <f t="shared" si="1334"/>
        <v>14000</v>
      </c>
      <c r="AD1367" s="171">
        <f t="shared" si="1334"/>
        <v>10000</v>
      </c>
      <c r="AE1367" s="171">
        <f t="shared" si="1334"/>
        <v>4000</v>
      </c>
      <c r="AF1367" s="171">
        <f t="shared" si="1334"/>
        <v>0</v>
      </c>
      <c r="AG1367" s="171">
        <f t="shared" si="1334"/>
        <v>0</v>
      </c>
      <c r="AH1367" s="171">
        <f t="shared" si="1334"/>
        <v>0</v>
      </c>
      <c r="AI1367" s="171">
        <f t="shared" si="1334"/>
        <v>12093</v>
      </c>
      <c r="AJ1367" s="171">
        <f t="shared" si="1334"/>
        <v>8093</v>
      </c>
      <c r="AK1367" s="171">
        <f t="shared" si="1334"/>
        <v>4000</v>
      </c>
      <c r="AL1367" s="171">
        <f t="shared" si="1334"/>
        <v>0</v>
      </c>
      <c r="AM1367" s="171">
        <f t="shared" si="1334"/>
        <v>0</v>
      </c>
      <c r="AN1367" s="171">
        <f t="shared" si="1334"/>
        <v>0</v>
      </c>
      <c r="AO1367" s="171">
        <f t="shared" si="1334"/>
        <v>0</v>
      </c>
      <c r="AP1367" s="171">
        <f t="shared" si="1334"/>
        <v>0</v>
      </c>
      <c r="AQ1367" s="171">
        <f t="shared" si="1334"/>
        <v>0</v>
      </c>
      <c r="AR1367" s="171">
        <f t="shared" si="1334"/>
        <v>0</v>
      </c>
      <c r="AS1367" s="171">
        <f t="shared" si="1334"/>
        <v>1</v>
      </c>
      <c r="AT1367" s="171">
        <f t="shared" si="1334"/>
        <v>0</v>
      </c>
      <c r="AU1367" s="171"/>
      <c r="AV1367" s="131">
        <f t="shared" si="1308"/>
        <v>0</v>
      </c>
      <c r="AW1367" s="576"/>
      <c r="AX1367" s="159"/>
      <c r="AY1367" s="159"/>
      <c r="AZ1367" s="145">
        <f t="shared" si="1293"/>
        <v>0</v>
      </c>
      <c r="BA1367" s="145">
        <f t="shared" si="1319"/>
        <v>0</v>
      </c>
      <c r="BB1367" s="145"/>
      <c r="BC1367" s="145"/>
    </row>
    <row r="1368" spans="1:55" s="220" customFormat="1" ht="47.25">
      <c r="A1368" s="577" t="s">
        <v>20</v>
      </c>
      <c r="B1368" s="216" t="s">
        <v>1326</v>
      </c>
      <c r="C1368" s="215" t="s">
        <v>1327</v>
      </c>
      <c r="D1368" s="217">
        <v>10000</v>
      </c>
      <c r="E1368" s="217">
        <v>10000</v>
      </c>
      <c r="F1368" s="215"/>
      <c r="G1368" s="215"/>
      <c r="H1368" s="217">
        <f t="shared" si="1279"/>
        <v>10000</v>
      </c>
      <c r="I1368" s="276">
        <f t="shared" si="1279"/>
        <v>10000</v>
      </c>
      <c r="J1368" s="275">
        <f t="shared" si="1279"/>
        <v>0</v>
      </c>
      <c r="K1368" s="224">
        <f>L1368+M1368</f>
        <v>10000</v>
      </c>
      <c r="L1368" s="217">
        <v>10000</v>
      </c>
      <c r="M1368" s="215"/>
      <c r="N1368" s="217"/>
      <c r="O1368" s="217"/>
      <c r="P1368" s="578"/>
      <c r="Q1368" s="217">
        <f>70%*I1368</f>
        <v>7000</v>
      </c>
      <c r="R1368" s="217">
        <f>Q1368</f>
        <v>7000</v>
      </c>
      <c r="S1368" s="217"/>
      <c r="T1368" s="578"/>
      <c r="U1368" s="578"/>
      <c r="V1368" s="578"/>
      <c r="W1368" s="217">
        <f>I1368-Q1368</f>
        <v>3000</v>
      </c>
      <c r="X1368" s="217">
        <f>W1368</f>
        <v>3000</v>
      </c>
      <c r="Y1368" s="217"/>
      <c r="Z1368" s="578"/>
      <c r="AA1368" s="578"/>
      <c r="AB1368" s="578"/>
      <c r="AC1368" s="275"/>
      <c r="AD1368" s="275"/>
      <c r="AE1368" s="275"/>
      <c r="AF1368" s="578"/>
      <c r="AG1368" s="578"/>
      <c r="AH1368" s="578"/>
      <c r="AI1368" s="579"/>
      <c r="AJ1368" s="579"/>
      <c r="AK1368" s="579"/>
      <c r="AL1368" s="578"/>
      <c r="AM1368" s="578"/>
      <c r="AN1368" s="578"/>
      <c r="AO1368" s="578"/>
      <c r="AP1368" s="578"/>
      <c r="AQ1368" s="578"/>
      <c r="AR1368" s="578"/>
      <c r="AS1368" s="578"/>
      <c r="AT1368" s="578"/>
      <c r="AU1368" s="578"/>
      <c r="AV1368" s="218">
        <f t="shared" si="1308"/>
        <v>0</v>
      </c>
      <c r="AW1368" s="573"/>
      <c r="AX1368" s="574"/>
      <c r="AY1368" s="574"/>
      <c r="AZ1368" s="220">
        <f t="shared" si="1293"/>
        <v>0</v>
      </c>
      <c r="BA1368" s="220">
        <f t="shared" si="1319"/>
        <v>0</v>
      </c>
    </row>
    <row r="1369" spans="1:55" s="146" customFormat="1" ht="47.25">
      <c r="A1369" s="580" t="s">
        <v>48</v>
      </c>
      <c r="B1369" s="581" t="s">
        <v>1328</v>
      </c>
      <c r="C1369" s="582"/>
      <c r="D1369" s="583">
        <v>35000</v>
      </c>
      <c r="E1369" s="583">
        <v>26093</v>
      </c>
      <c r="F1369" s="584"/>
      <c r="G1369" s="584"/>
      <c r="H1369" s="483">
        <f t="shared" si="1279"/>
        <v>26093</v>
      </c>
      <c r="I1369" s="484">
        <f t="shared" si="1279"/>
        <v>26093</v>
      </c>
      <c r="J1369" s="485">
        <f t="shared" si="1279"/>
        <v>0</v>
      </c>
      <c r="K1369" s="486">
        <f>L1369+M1369</f>
        <v>26093</v>
      </c>
      <c r="L1369" s="483">
        <f>25503-380+970</f>
        <v>26093</v>
      </c>
      <c r="M1369" s="584"/>
      <c r="N1369" s="483"/>
      <c r="O1369" s="483"/>
      <c r="P1369" s="483"/>
      <c r="Q1369" s="483"/>
      <c r="R1369" s="483"/>
      <c r="S1369" s="483"/>
      <c r="T1369" s="483"/>
      <c r="U1369" s="483"/>
      <c r="V1369" s="483"/>
      <c r="W1369" s="483">
        <v>8000</v>
      </c>
      <c r="X1369" s="483">
        <f>W1369</f>
        <v>8000</v>
      </c>
      <c r="Y1369" s="483"/>
      <c r="Z1369" s="483"/>
      <c r="AA1369" s="483"/>
      <c r="AB1369" s="483"/>
      <c r="AC1369" s="585">
        <v>10000</v>
      </c>
      <c r="AD1369" s="585">
        <f>AC1369</f>
        <v>10000</v>
      </c>
      <c r="AE1369" s="585"/>
      <c r="AF1369" s="483"/>
      <c r="AG1369" s="483"/>
      <c r="AH1369" s="483"/>
      <c r="AI1369" s="487">
        <f>I1369-Q1369-W1369-AC1369</f>
        <v>8093</v>
      </c>
      <c r="AJ1369" s="487">
        <f>AI1369</f>
        <v>8093</v>
      </c>
      <c r="AK1369" s="487"/>
      <c r="AL1369" s="483"/>
      <c r="AM1369" s="483"/>
      <c r="AN1369" s="483"/>
      <c r="AO1369" s="483"/>
      <c r="AP1369" s="483"/>
      <c r="AQ1369" s="483"/>
      <c r="AR1369" s="483">
        <f t="shared" si="1332"/>
        <v>0</v>
      </c>
      <c r="AS1369" s="483">
        <v>1</v>
      </c>
      <c r="AT1369" s="483"/>
      <c r="AU1369" s="483"/>
      <c r="AV1369" s="144">
        <f t="shared" si="1308"/>
        <v>0</v>
      </c>
      <c r="AW1369" s="576">
        <f>+Q1369+W1369+AC1369+AI1369-O1369</f>
        <v>26093</v>
      </c>
      <c r="AX1369" s="576"/>
      <c r="AY1369" s="576"/>
      <c r="AZ1369" s="145">
        <f t="shared" si="1293"/>
        <v>0</v>
      </c>
      <c r="BA1369" s="145">
        <f t="shared" si="1319"/>
        <v>0</v>
      </c>
      <c r="BB1369" s="144"/>
      <c r="BC1369" s="144"/>
    </row>
    <row r="1370" spans="1:55" s="218" customFormat="1" ht="31.5">
      <c r="A1370" s="240" t="s">
        <v>49</v>
      </c>
      <c r="B1370" s="302" t="s">
        <v>1329</v>
      </c>
      <c r="C1370" s="237"/>
      <c r="D1370" s="586">
        <v>8000</v>
      </c>
      <c r="E1370" s="586">
        <v>8000</v>
      </c>
      <c r="F1370" s="572"/>
      <c r="G1370" s="572"/>
      <c r="H1370" s="155">
        <f t="shared" si="1279"/>
        <v>8000</v>
      </c>
      <c r="I1370" s="180">
        <f t="shared" si="1279"/>
        <v>8000</v>
      </c>
      <c r="J1370" s="221"/>
      <c r="K1370" s="157"/>
      <c r="L1370" s="155"/>
      <c r="M1370" s="572"/>
      <c r="N1370" s="586">
        <v>8000</v>
      </c>
      <c r="O1370" s="586">
        <v>8000</v>
      </c>
      <c r="P1370" s="155"/>
      <c r="Q1370" s="155"/>
      <c r="R1370" s="155"/>
      <c r="S1370" s="155"/>
      <c r="T1370" s="155"/>
      <c r="U1370" s="155"/>
      <c r="V1370" s="155"/>
      <c r="W1370" s="155"/>
      <c r="X1370" s="155"/>
      <c r="Y1370" s="155"/>
      <c r="Z1370" s="155"/>
      <c r="AA1370" s="155"/>
      <c r="AB1370" s="155"/>
      <c r="AC1370" s="236">
        <v>4000</v>
      </c>
      <c r="AD1370" s="236"/>
      <c r="AE1370" s="236">
        <f>AC1370</f>
        <v>4000</v>
      </c>
      <c r="AF1370" s="155"/>
      <c r="AG1370" s="155"/>
      <c r="AH1370" s="155"/>
      <c r="AI1370" s="358">
        <f>I1370-Q1370-W1370-AC1370</f>
        <v>4000</v>
      </c>
      <c r="AJ1370" s="358"/>
      <c r="AK1370" s="358">
        <f>AI1370</f>
        <v>4000</v>
      </c>
      <c r="AL1370" s="155"/>
      <c r="AM1370" s="155"/>
      <c r="AN1370" s="155"/>
      <c r="AO1370" s="155"/>
      <c r="AP1370" s="155"/>
      <c r="AQ1370" s="155"/>
      <c r="AR1370" s="155"/>
      <c r="AS1370" s="155"/>
      <c r="AT1370" s="155"/>
      <c r="AU1370" s="155"/>
      <c r="AV1370" s="131"/>
      <c r="AW1370" s="159"/>
      <c r="AX1370" s="159"/>
      <c r="AY1370" s="159"/>
      <c r="AZ1370" s="145"/>
      <c r="BA1370" s="145"/>
      <c r="BB1370" s="131"/>
      <c r="BC1370" s="131"/>
    </row>
    <row r="1371" spans="1:55" s="325" customFormat="1" ht="15.75">
      <c r="A1371" s="411" t="s">
        <v>615</v>
      </c>
      <c r="B1371" s="421" t="s">
        <v>1330</v>
      </c>
      <c r="C1371" s="447"/>
      <c r="D1371" s="351">
        <f>D1372+D1387</f>
        <v>131495</v>
      </c>
      <c r="E1371" s="351">
        <f>E1372+E1387</f>
        <v>100715</v>
      </c>
      <c r="F1371" s="421"/>
      <c r="G1371" s="421"/>
      <c r="H1371" s="171">
        <f t="shared" si="1279"/>
        <v>100715</v>
      </c>
      <c r="I1371" s="179">
        <f t="shared" si="1279"/>
        <v>100715</v>
      </c>
      <c r="J1371" s="221">
        <f t="shared" si="1279"/>
        <v>0</v>
      </c>
      <c r="K1371" s="351">
        <f t="shared" ref="K1371:AT1371" si="1335">K1372+K1387</f>
        <v>0</v>
      </c>
      <c r="L1371" s="351">
        <f t="shared" si="1335"/>
        <v>0</v>
      </c>
      <c r="M1371" s="351">
        <f t="shared" si="1335"/>
        <v>0</v>
      </c>
      <c r="N1371" s="351">
        <f t="shared" si="1335"/>
        <v>100715</v>
      </c>
      <c r="O1371" s="351">
        <f t="shared" si="1335"/>
        <v>100715</v>
      </c>
      <c r="P1371" s="351">
        <f t="shared" si="1335"/>
        <v>0</v>
      </c>
      <c r="Q1371" s="351">
        <f t="shared" si="1335"/>
        <v>0</v>
      </c>
      <c r="R1371" s="351">
        <f t="shared" si="1335"/>
        <v>0</v>
      </c>
      <c r="S1371" s="351">
        <f t="shared" si="1335"/>
        <v>0</v>
      </c>
      <c r="T1371" s="351">
        <f t="shared" si="1335"/>
        <v>0</v>
      </c>
      <c r="U1371" s="351">
        <f t="shared" si="1335"/>
        <v>0</v>
      </c>
      <c r="V1371" s="351">
        <f t="shared" si="1335"/>
        <v>0</v>
      </c>
      <c r="W1371" s="351">
        <f t="shared" si="1335"/>
        <v>19000</v>
      </c>
      <c r="X1371" s="351">
        <f t="shared" si="1335"/>
        <v>0</v>
      </c>
      <c r="Y1371" s="351">
        <f t="shared" si="1335"/>
        <v>19000</v>
      </c>
      <c r="Z1371" s="351">
        <f t="shared" si="1335"/>
        <v>0</v>
      </c>
      <c r="AA1371" s="351">
        <f t="shared" si="1335"/>
        <v>0</v>
      </c>
      <c r="AB1371" s="351">
        <f t="shared" si="1335"/>
        <v>0</v>
      </c>
      <c r="AC1371" s="351">
        <f t="shared" si="1335"/>
        <v>47095</v>
      </c>
      <c r="AD1371" s="351">
        <f t="shared" si="1335"/>
        <v>0</v>
      </c>
      <c r="AE1371" s="351">
        <f t="shared" si="1335"/>
        <v>47095</v>
      </c>
      <c r="AF1371" s="351">
        <f t="shared" si="1335"/>
        <v>0</v>
      </c>
      <c r="AG1371" s="351">
        <f t="shared" si="1335"/>
        <v>0</v>
      </c>
      <c r="AH1371" s="351">
        <f t="shared" si="1335"/>
        <v>0</v>
      </c>
      <c r="AI1371" s="351">
        <f t="shared" si="1335"/>
        <v>34620</v>
      </c>
      <c r="AJ1371" s="351">
        <f t="shared" si="1335"/>
        <v>0</v>
      </c>
      <c r="AK1371" s="351">
        <f t="shared" si="1335"/>
        <v>34620</v>
      </c>
      <c r="AL1371" s="351">
        <f t="shared" si="1335"/>
        <v>0</v>
      </c>
      <c r="AM1371" s="351">
        <f t="shared" si="1335"/>
        <v>0</v>
      </c>
      <c r="AN1371" s="351">
        <f t="shared" si="1335"/>
        <v>0</v>
      </c>
      <c r="AO1371" s="351">
        <f t="shared" si="1335"/>
        <v>0</v>
      </c>
      <c r="AP1371" s="351">
        <f t="shared" si="1335"/>
        <v>0</v>
      </c>
      <c r="AQ1371" s="351">
        <f t="shared" si="1335"/>
        <v>0</v>
      </c>
      <c r="AR1371" s="351">
        <f t="shared" si="1335"/>
        <v>1</v>
      </c>
      <c r="AS1371" s="351">
        <f t="shared" si="1335"/>
        <v>2</v>
      </c>
      <c r="AT1371" s="351">
        <f t="shared" si="1335"/>
        <v>0</v>
      </c>
      <c r="AU1371" s="126"/>
      <c r="AV1371" s="131">
        <f t="shared" si="1308"/>
        <v>0</v>
      </c>
      <c r="AW1371" s="126"/>
      <c r="AX1371" s="126"/>
      <c r="AY1371" s="126"/>
      <c r="AZ1371" s="145">
        <f t="shared" si="1293"/>
        <v>0</v>
      </c>
      <c r="BA1371" s="145">
        <f t="shared" si="1319"/>
        <v>0</v>
      </c>
      <c r="BB1371" s="324"/>
      <c r="BC1371" s="324"/>
    </row>
    <row r="1372" spans="1:55" s="325" customFormat="1" ht="31.5">
      <c r="A1372" s="170" t="s">
        <v>741</v>
      </c>
      <c r="B1372" s="158" t="s">
        <v>992</v>
      </c>
      <c r="C1372" s="447"/>
      <c r="D1372" s="351">
        <f>D1382+D1376+D1373+D1378</f>
        <v>36575</v>
      </c>
      <c r="E1372" s="351">
        <f>E1382+E1376+E1373+E1378</f>
        <v>36575</v>
      </c>
      <c r="F1372" s="421"/>
      <c r="G1372" s="421"/>
      <c r="H1372" s="171">
        <f>K1372+N1372</f>
        <v>36575</v>
      </c>
      <c r="I1372" s="179">
        <f>L1372+O1372</f>
        <v>36575</v>
      </c>
      <c r="J1372" s="221">
        <f>M1372+P1372</f>
        <v>0</v>
      </c>
      <c r="K1372" s="351">
        <f>K1382+K1376</f>
        <v>0</v>
      </c>
      <c r="L1372" s="351">
        <f>L1382+L1376</f>
        <v>0</v>
      </c>
      <c r="M1372" s="351">
        <f>M1382+M1376</f>
        <v>0</v>
      </c>
      <c r="N1372" s="351">
        <f>N1382+N1376+N1373+N1378</f>
        <v>36575</v>
      </c>
      <c r="O1372" s="351">
        <f>O1382+O1376+O1373+O1378</f>
        <v>36575</v>
      </c>
      <c r="P1372" s="351">
        <f t="shared" ref="P1372:AN1372" si="1336">P1382+P1376+P1373+P1378</f>
        <v>0</v>
      </c>
      <c r="Q1372" s="351">
        <f t="shared" si="1336"/>
        <v>0</v>
      </c>
      <c r="R1372" s="351">
        <f t="shared" si="1336"/>
        <v>0</v>
      </c>
      <c r="S1372" s="351">
        <f t="shared" si="1336"/>
        <v>0</v>
      </c>
      <c r="T1372" s="351">
        <f t="shared" si="1336"/>
        <v>0</v>
      </c>
      <c r="U1372" s="351">
        <f t="shared" si="1336"/>
        <v>0</v>
      </c>
      <c r="V1372" s="351">
        <f t="shared" si="1336"/>
        <v>0</v>
      </c>
      <c r="W1372" s="351">
        <f t="shared" si="1336"/>
        <v>7000</v>
      </c>
      <c r="X1372" s="351">
        <f>X1382+X1376+X1373+X1378</f>
        <v>0</v>
      </c>
      <c r="Y1372" s="351">
        <f>Y1382+Y1376+Y1373+Y1378</f>
        <v>7000</v>
      </c>
      <c r="Z1372" s="351">
        <f t="shared" si="1336"/>
        <v>0</v>
      </c>
      <c r="AA1372" s="351">
        <f t="shared" si="1336"/>
        <v>0</v>
      </c>
      <c r="AB1372" s="351">
        <f t="shared" si="1336"/>
        <v>0</v>
      </c>
      <c r="AC1372" s="351">
        <f t="shared" si="1336"/>
        <v>16600</v>
      </c>
      <c r="AD1372" s="351">
        <f t="shared" si="1336"/>
        <v>0</v>
      </c>
      <c r="AE1372" s="351">
        <f t="shared" si="1336"/>
        <v>16600</v>
      </c>
      <c r="AF1372" s="351">
        <f t="shared" si="1336"/>
        <v>0</v>
      </c>
      <c r="AG1372" s="351">
        <f t="shared" si="1336"/>
        <v>0</v>
      </c>
      <c r="AH1372" s="351">
        <f t="shared" si="1336"/>
        <v>0</v>
      </c>
      <c r="AI1372" s="351">
        <f t="shared" si="1336"/>
        <v>12975</v>
      </c>
      <c r="AJ1372" s="351">
        <f t="shared" si="1336"/>
        <v>0</v>
      </c>
      <c r="AK1372" s="351">
        <f t="shared" si="1336"/>
        <v>12975</v>
      </c>
      <c r="AL1372" s="351">
        <f t="shared" si="1336"/>
        <v>0</v>
      </c>
      <c r="AM1372" s="351">
        <f t="shared" si="1336"/>
        <v>0</v>
      </c>
      <c r="AN1372" s="351">
        <f t="shared" si="1336"/>
        <v>0</v>
      </c>
      <c r="AO1372" s="351">
        <f t="shared" ref="AO1372:AT1372" si="1337">AO1382+AO1376</f>
        <v>0</v>
      </c>
      <c r="AP1372" s="351">
        <f t="shared" si="1337"/>
        <v>0</v>
      </c>
      <c r="AQ1372" s="351">
        <f t="shared" si="1337"/>
        <v>0</v>
      </c>
      <c r="AR1372" s="351">
        <f t="shared" si="1337"/>
        <v>1</v>
      </c>
      <c r="AS1372" s="351">
        <f t="shared" si="1337"/>
        <v>1</v>
      </c>
      <c r="AT1372" s="351">
        <f t="shared" si="1337"/>
        <v>0</v>
      </c>
      <c r="AU1372" s="126"/>
      <c r="AV1372" s="131">
        <f t="shared" si="1308"/>
        <v>0</v>
      </c>
      <c r="AW1372" s="126"/>
      <c r="AX1372" s="126"/>
      <c r="AY1372" s="126"/>
      <c r="AZ1372" s="145">
        <f t="shared" si="1293"/>
        <v>0</v>
      </c>
      <c r="BA1372" s="145">
        <f t="shared" si="1319"/>
        <v>0</v>
      </c>
      <c r="BB1372" s="324"/>
      <c r="BC1372" s="324"/>
    </row>
    <row r="1373" spans="1:55" s="325" customFormat="1" ht="15.75">
      <c r="A1373" s="170" t="s">
        <v>674</v>
      </c>
      <c r="B1373" s="158" t="s">
        <v>1331</v>
      </c>
      <c r="C1373" s="447"/>
      <c r="D1373" s="351">
        <f>SUM(D1374:D1375)</f>
        <v>6800</v>
      </c>
      <c r="E1373" s="351">
        <f>SUM(E1374:E1375)</f>
        <v>6800</v>
      </c>
      <c r="F1373" s="421"/>
      <c r="G1373" s="421"/>
      <c r="H1373" s="171">
        <f>K1373+N1373</f>
        <v>6800</v>
      </c>
      <c r="I1373" s="179">
        <f>L1373+O1373</f>
        <v>6800</v>
      </c>
      <c r="J1373" s="221"/>
      <c r="K1373" s="351"/>
      <c r="L1373" s="351"/>
      <c r="M1373" s="351"/>
      <c r="N1373" s="351">
        <f>SUM(N1374:N1375)</f>
        <v>6800</v>
      </c>
      <c r="O1373" s="351">
        <f>SUM(O1374:O1375)</f>
        <v>6800</v>
      </c>
      <c r="P1373" s="351">
        <f t="shared" ref="P1373:AT1373" si="1338">SUM(P1374:P1375)</f>
        <v>0</v>
      </c>
      <c r="Q1373" s="351">
        <f t="shared" si="1338"/>
        <v>0</v>
      </c>
      <c r="R1373" s="351">
        <f t="shared" si="1338"/>
        <v>0</v>
      </c>
      <c r="S1373" s="351">
        <f t="shared" si="1338"/>
        <v>0</v>
      </c>
      <c r="T1373" s="351">
        <f t="shared" si="1338"/>
        <v>0</v>
      </c>
      <c r="U1373" s="351">
        <f t="shared" si="1338"/>
        <v>0</v>
      </c>
      <c r="V1373" s="351">
        <f t="shared" si="1338"/>
        <v>0</v>
      </c>
      <c r="W1373" s="351">
        <f>SUM(W1374:W1375)</f>
        <v>3500</v>
      </c>
      <c r="X1373" s="351">
        <f t="shared" si="1338"/>
        <v>0</v>
      </c>
      <c r="Y1373" s="351">
        <f t="shared" si="1338"/>
        <v>3500</v>
      </c>
      <c r="Z1373" s="351">
        <f t="shared" si="1338"/>
        <v>0</v>
      </c>
      <c r="AA1373" s="351">
        <f t="shared" si="1338"/>
        <v>0</v>
      </c>
      <c r="AB1373" s="351">
        <f t="shared" si="1338"/>
        <v>0</v>
      </c>
      <c r="AC1373" s="351">
        <f t="shared" si="1338"/>
        <v>3300</v>
      </c>
      <c r="AD1373" s="351">
        <f t="shared" si="1338"/>
        <v>0</v>
      </c>
      <c r="AE1373" s="351">
        <f t="shared" si="1338"/>
        <v>3300</v>
      </c>
      <c r="AF1373" s="351">
        <f t="shared" si="1338"/>
        <v>0</v>
      </c>
      <c r="AG1373" s="351">
        <f t="shared" si="1338"/>
        <v>0</v>
      </c>
      <c r="AH1373" s="351">
        <f t="shared" si="1338"/>
        <v>0</v>
      </c>
      <c r="AI1373" s="351">
        <f t="shared" si="1338"/>
        <v>0</v>
      </c>
      <c r="AJ1373" s="351">
        <f t="shared" si="1338"/>
        <v>0</v>
      </c>
      <c r="AK1373" s="351">
        <f t="shared" si="1338"/>
        <v>0</v>
      </c>
      <c r="AL1373" s="351">
        <f t="shared" si="1338"/>
        <v>0</v>
      </c>
      <c r="AM1373" s="351">
        <f t="shared" si="1338"/>
        <v>0</v>
      </c>
      <c r="AN1373" s="351">
        <f t="shared" si="1338"/>
        <v>0</v>
      </c>
      <c r="AO1373" s="351">
        <f t="shared" si="1338"/>
        <v>0</v>
      </c>
      <c r="AP1373" s="351">
        <f t="shared" si="1338"/>
        <v>0</v>
      </c>
      <c r="AQ1373" s="351">
        <f t="shared" si="1338"/>
        <v>0</v>
      </c>
      <c r="AR1373" s="351">
        <f t="shared" si="1338"/>
        <v>0</v>
      </c>
      <c r="AS1373" s="351">
        <f t="shared" si="1338"/>
        <v>0</v>
      </c>
      <c r="AT1373" s="351">
        <f t="shared" si="1338"/>
        <v>0</v>
      </c>
      <c r="AU1373" s="126"/>
      <c r="AV1373" s="131"/>
      <c r="AW1373" s="126"/>
      <c r="AX1373" s="126"/>
      <c r="AY1373" s="126"/>
      <c r="AZ1373" s="145"/>
      <c r="BA1373" s="145"/>
      <c r="BB1373" s="324"/>
      <c r="BC1373" s="324"/>
    </row>
    <row r="1374" spans="1:55" s="354" customFormat="1" ht="16.5">
      <c r="A1374" s="170" t="s">
        <v>20</v>
      </c>
      <c r="B1374" s="587" t="s">
        <v>1332</v>
      </c>
      <c r="C1374" s="447"/>
      <c r="D1374" s="352">
        <v>3500</v>
      </c>
      <c r="E1374" s="352">
        <v>3500</v>
      </c>
      <c r="F1374" s="421"/>
      <c r="G1374" s="421"/>
      <c r="H1374" s="352">
        <f t="shared" ref="H1374:J1381" si="1339">K1374+N1374</f>
        <v>3500</v>
      </c>
      <c r="I1374" s="352">
        <f t="shared" si="1339"/>
        <v>3500</v>
      </c>
      <c r="J1374" s="221"/>
      <c r="K1374" s="351"/>
      <c r="L1374" s="351"/>
      <c r="M1374" s="351"/>
      <c r="N1374" s="352">
        <v>3500</v>
      </c>
      <c r="O1374" s="352">
        <v>3500</v>
      </c>
      <c r="P1374" s="351"/>
      <c r="Q1374" s="351"/>
      <c r="R1374" s="351"/>
      <c r="S1374" s="351"/>
      <c r="T1374" s="351"/>
      <c r="U1374" s="351"/>
      <c r="V1374" s="351"/>
      <c r="W1374" s="352">
        <v>2000</v>
      </c>
      <c r="X1374" s="352"/>
      <c r="Y1374" s="352">
        <f>W1374</f>
        <v>2000</v>
      </c>
      <c r="Z1374" s="352"/>
      <c r="AA1374" s="352"/>
      <c r="AB1374" s="352"/>
      <c r="AC1374" s="352">
        <f>I1374-Q1374-W1374</f>
        <v>1500</v>
      </c>
      <c r="AD1374" s="351"/>
      <c r="AE1374" s="352">
        <f>AC1374</f>
        <v>1500</v>
      </c>
      <c r="AF1374" s="351"/>
      <c r="AG1374" s="351"/>
      <c r="AH1374" s="351"/>
      <c r="AI1374" s="351"/>
      <c r="AJ1374" s="351"/>
      <c r="AK1374" s="351"/>
      <c r="AL1374" s="351"/>
      <c r="AM1374" s="351"/>
      <c r="AN1374" s="351"/>
      <c r="AO1374" s="351"/>
      <c r="AP1374" s="351"/>
      <c r="AQ1374" s="351"/>
      <c r="AR1374" s="351"/>
      <c r="AS1374" s="351"/>
      <c r="AT1374" s="351"/>
      <c r="AU1374" s="126"/>
      <c r="AV1374" s="131"/>
      <c r="AW1374" s="126"/>
      <c r="AX1374" s="126"/>
      <c r="AY1374" s="126"/>
      <c r="AZ1374" s="145"/>
      <c r="BA1374" s="145"/>
      <c r="BB1374" s="324"/>
      <c r="BC1374" s="324"/>
    </row>
    <row r="1375" spans="1:55" s="354" customFormat="1" ht="16.5">
      <c r="A1375" s="170" t="s">
        <v>48</v>
      </c>
      <c r="B1375" s="587" t="s">
        <v>1333</v>
      </c>
      <c r="C1375" s="447"/>
      <c r="D1375" s="352">
        <v>3300</v>
      </c>
      <c r="E1375" s="352">
        <v>3300</v>
      </c>
      <c r="F1375" s="421"/>
      <c r="G1375" s="421"/>
      <c r="H1375" s="352">
        <f t="shared" si="1339"/>
        <v>3300</v>
      </c>
      <c r="I1375" s="352">
        <f t="shared" si="1339"/>
        <v>3300</v>
      </c>
      <c r="J1375" s="221"/>
      <c r="K1375" s="351"/>
      <c r="L1375" s="351"/>
      <c r="M1375" s="351"/>
      <c r="N1375" s="352">
        <v>3300</v>
      </c>
      <c r="O1375" s="352">
        <v>3300</v>
      </c>
      <c r="P1375" s="351"/>
      <c r="Q1375" s="351"/>
      <c r="R1375" s="351"/>
      <c r="S1375" s="351"/>
      <c r="T1375" s="351"/>
      <c r="U1375" s="351"/>
      <c r="V1375" s="351"/>
      <c r="W1375" s="352">
        <v>1500</v>
      </c>
      <c r="X1375" s="352"/>
      <c r="Y1375" s="352">
        <f>W1375</f>
        <v>1500</v>
      </c>
      <c r="Z1375" s="352"/>
      <c r="AA1375" s="352"/>
      <c r="AB1375" s="352"/>
      <c r="AC1375" s="352">
        <f>I1375-Q1375-W1375</f>
        <v>1800</v>
      </c>
      <c r="AD1375" s="351"/>
      <c r="AE1375" s="352">
        <f>AC1375</f>
        <v>1800</v>
      </c>
      <c r="AF1375" s="351"/>
      <c r="AG1375" s="351"/>
      <c r="AH1375" s="351"/>
      <c r="AI1375" s="351"/>
      <c r="AJ1375" s="351"/>
      <c r="AK1375" s="351"/>
      <c r="AL1375" s="351"/>
      <c r="AM1375" s="351"/>
      <c r="AN1375" s="351"/>
      <c r="AO1375" s="351"/>
      <c r="AP1375" s="351"/>
      <c r="AQ1375" s="351"/>
      <c r="AR1375" s="351"/>
      <c r="AS1375" s="351"/>
      <c r="AT1375" s="351"/>
      <c r="AU1375" s="126"/>
      <c r="AV1375" s="131"/>
      <c r="AW1375" s="126"/>
      <c r="AX1375" s="126"/>
      <c r="AY1375" s="126"/>
      <c r="AZ1375" s="145"/>
      <c r="BA1375" s="145"/>
      <c r="BB1375" s="324"/>
      <c r="BC1375" s="324"/>
    </row>
    <row r="1376" spans="1:55" s="325" customFormat="1" ht="15.75">
      <c r="A1376" s="170" t="s">
        <v>674</v>
      </c>
      <c r="B1376" s="158" t="s">
        <v>670</v>
      </c>
      <c r="C1376" s="432"/>
      <c r="D1376" s="351">
        <f>D1377</f>
        <v>2825</v>
      </c>
      <c r="E1376" s="351">
        <f>E1377</f>
        <v>2825</v>
      </c>
      <c r="F1376" s="418"/>
      <c r="G1376" s="418"/>
      <c r="H1376" s="171">
        <f t="shared" si="1339"/>
        <v>2825</v>
      </c>
      <c r="I1376" s="179">
        <f t="shared" si="1339"/>
        <v>2825</v>
      </c>
      <c r="J1376" s="221">
        <f t="shared" si="1339"/>
        <v>0</v>
      </c>
      <c r="K1376" s="351">
        <f t="shared" ref="K1376:M1376" si="1340">K1377</f>
        <v>0</v>
      </c>
      <c r="L1376" s="351">
        <f t="shared" si="1340"/>
        <v>0</v>
      </c>
      <c r="M1376" s="351">
        <f t="shared" si="1340"/>
        <v>0</v>
      </c>
      <c r="N1376" s="351">
        <f>N1377</f>
        <v>2825</v>
      </c>
      <c r="O1376" s="351">
        <f>O1377</f>
        <v>2825</v>
      </c>
      <c r="P1376" s="351">
        <f t="shared" ref="P1376:AU1376" si="1341">P1377</f>
        <v>0</v>
      </c>
      <c r="Q1376" s="351">
        <f t="shared" si="1341"/>
        <v>0</v>
      </c>
      <c r="R1376" s="351">
        <f t="shared" si="1341"/>
        <v>0</v>
      </c>
      <c r="S1376" s="351">
        <f t="shared" si="1341"/>
        <v>0</v>
      </c>
      <c r="T1376" s="351">
        <f t="shared" si="1341"/>
        <v>0</v>
      </c>
      <c r="U1376" s="351">
        <f t="shared" si="1341"/>
        <v>0</v>
      </c>
      <c r="V1376" s="351">
        <f t="shared" si="1341"/>
        <v>0</v>
      </c>
      <c r="W1376" s="351">
        <f t="shared" si="1341"/>
        <v>0</v>
      </c>
      <c r="X1376" s="351">
        <f t="shared" si="1341"/>
        <v>0</v>
      </c>
      <c r="Y1376" s="351">
        <f t="shared" si="1341"/>
        <v>0</v>
      </c>
      <c r="Z1376" s="351">
        <f t="shared" si="1341"/>
        <v>0</v>
      </c>
      <c r="AA1376" s="351">
        <f t="shared" si="1341"/>
        <v>0</v>
      </c>
      <c r="AB1376" s="351">
        <f t="shared" si="1341"/>
        <v>0</v>
      </c>
      <c r="AC1376" s="351">
        <f t="shared" si="1341"/>
        <v>0</v>
      </c>
      <c r="AD1376" s="351">
        <f t="shared" si="1341"/>
        <v>0</v>
      </c>
      <c r="AE1376" s="351">
        <f t="shared" si="1341"/>
        <v>0</v>
      </c>
      <c r="AF1376" s="351">
        <f t="shared" si="1341"/>
        <v>0</v>
      </c>
      <c r="AG1376" s="351">
        <f t="shared" si="1341"/>
        <v>0</v>
      </c>
      <c r="AH1376" s="351">
        <f t="shared" si="1341"/>
        <v>0</v>
      </c>
      <c r="AI1376" s="351">
        <f t="shared" si="1341"/>
        <v>2825</v>
      </c>
      <c r="AJ1376" s="351">
        <f t="shared" si="1341"/>
        <v>0</v>
      </c>
      <c r="AK1376" s="351">
        <f t="shared" si="1341"/>
        <v>2825</v>
      </c>
      <c r="AL1376" s="351">
        <f t="shared" si="1341"/>
        <v>0</v>
      </c>
      <c r="AM1376" s="351">
        <f t="shared" si="1341"/>
        <v>0</v>
      </c>
      <c r="AN1376" s="351">
        <f t="shared" si="1341"/>
        <v>0</v>
      </c>
      <c r="AO1376" s="351">
        <f t="shared" si="1341"/>
        <v>0</v>
      </c>
      <c r="AP1376" s="351">
        <f t="shared" si="1341"/>
        <v>0</v>
      </c>
      <c r="AQ1376" s="351">
        <f t="shared" si="1341"/>
        <v>0</v>
      </c>
      <c r="AR1376" s="351">
        <f t="shared" si="1341"/>
        <v>0</v>
      </c>
      <c r="AS1376" s="351">
        <f t="shared" si="1341"/>
        <v>1</v>
      </c>
      <c r="AT1376" s="351">
        <f t="shared" si="1341"/>
        <v>0</v>
      </c>
      <c r="AU1376" s="351">
        <f t="shared" si="1341"/>
        <v>0</v>
      </c>
      <c r="AV1376" s="131">
        <f>I1376-L1376-O1376</f>
        <v>0</v>
      </c>
      <c r="AW1376" s="126"/>
      <c r="AX1376" s="126"/>
      <c r="AY1376" s="126"/>
      <c r="AZ1376" s="145">
        <f>H1376-K1376-N1376</f>
        <v>0</v>
      </c>
      <c r="BA1376" s="145">
        <f>L1376-R1376-X1376-AD1376-AJ1376</f>
        <v>0</v>
      </c>
      <c r="BB1376" s="324"/>
      <c r="BC1376" s="324"/>
    </row>
    <row r="1377" spans="1:55" s="354" customFormat="1" ht="16.5">
      <c r="A1377" s="433" t="s">
        <v>20</v>
      </c>
      <c r="B1377" s="587" t="s">
        <v>1334</v>
      </c>
      <c r="C1377" s="432"/>
      <c r="D1377" s="432">
        <v>2825</v>
      </c>
      <c r="E1377" s="432">
        <v>2825</v>
      </c>
      <c r="F1377" s="418"/>
      <c r="G1377" s="418"/>
      <c r="H1377" s="155">
        <f t="shared" si="1339"/>
        <v>2825</v>
      </c>
      <c r="I1377" s="180">
        <f t="shared" si="1339"/>
        <v>2825</v>
      </c>
      <c r="J1377" s="221">
        <f t="shared" si="1339"/>
        <v>0</v>
      </c>
      <c r="K1377" s="418"/>
      <c r="L1377" s="418"/>
      <c r="M1377" s="418"/>
      <c r="N1377" s="352">
        <f>O1377+P1377</f>
        <v>2825</v>
      </c>
      <c r="O1377" s="419">
        <v>2825</v>
      </c>
      <c r="P1377" s="422"/>
      <c r="Q1377" s="422"/>
      <c r="R1377" s="422"/>
      <c r="S1377" s="422"/>
      <c r="T1377" s="422"/>
      <c r="U1377" s="422"/>
      <c r="V1377" s="422"/>
      <c r="W1377" s="419"/>
      <c r="X1377" s="419"/>
      <c r="Y1377" s="419">
        <f>W1377</f>
        <v>0</v>
      </c>
      <c r="Z1377" s="422"/>
      <c r="AA1377" s="422"/>
      <c r="AB1377" s="422"/>
      <c r="AC1377" s="236"/>
      <c r="AD1377" s="236"/>
      <c r="AE1377" s="236">
        <f>AC1377</f>
        <v>0</v>
      </c>
      <c r="AF1377" s="422"/>
      <c r="AG1377" s="422"/>
      <c r="AH1377" s="422"/>
      <c r="AI1377" s="358">
        <f>I1377-Q1377-W1377-AC1377</f>
        <v>2825</v>
      </c>
      <c r="AJ1377" s="358"/>
      <c r="AK1377" s="358">
        <f>AI1377</f>
        <v>2825</v>
      </c>
      <c r="AL1377" s="422"/>
      <c r="AM1377" s="422"/>
      <c r="AN1377" s="422"/>
      <c r="AO1377" s="422"/>
      <c r="AP1377" s="422"/>
      <c r="AQ1377" s="422"/>
      <c r="AR1377" s="422">
        <v>0</v>
      </c>
      <c r="AS1377" s="422">
        <v>1</v>
      </c>
      <c r="AT1377" s="422"/>
      <c r="AU1377" s="406"/>
      <c r="AV1377" s="131">
        <f>I1377-L1377-O1377</f>
        <v>0</v>
      </c>
      <c r="AW1377" s="126">
        <v>0</v>
      </c>
      <c r="AX1377" s="126"/>
      <c r="AY1377" s="126"/>
      <c r="AZ1377" s="145">
        <f>H1377-K1377-N1377</f>
        <v>0</v>
      </c>
      <c r="BA1377" s="145">
        <f>L1377-R1377-X1377-AD1377-AJ1377</f>
        <v>0</v>
      </c>
      <c r="BB1377" s="324"/>
      <c r="BC1377" s="324"/>
    </row>
    <row r="1378" spans="1:55" s="343" customFormat="1" ht="15.75">
      <c r="A1378" s="411" t="s">
        <v>674</v>
      </c>
      <c r="B1378" s="421" t="s">
        <v>1335</v>
      </c>
      <c r="C1378" s="447"/>
      <c r="D1378" s="588">
        <f>SUM(D1379:D1381)</f>
        <v>12400</v>
      </c>
      <c r="E1378" s="588">
        <f>SUM(E1379:E1381)</f>
        <v>12400</v>
      </c>
      <c r="F1378" s="421"/>
      <c r="G1378" s="421"/>
      <c r="H1378" s="171">
        <f t="shared" si="1339"/>
        <v>12400</v>
      </c>
      <c r="I1378" s="179">
        <f>L1378+O1378</f>
        <v>12400</v>
      </c>
      <c r="J1378" s="221">
        <f>M1378+P1378</f>
        <v>0</v>
      </c>
      <c r="K1378" s="421"/>
      <c r="L1378" s="421"/>
      <c r="M1378" s="421"/>
      <c r="N1378" s="588">
        <f>SUM(N1379:N1381)</f>
        <v>12400</v>
      </c>
      <c r="O1378" s="588">
        <f>SUM(O1379:O1381)</f>
        <v>12400</v>
      </c>
      <c r="P1378" s="588">
        <f t="shared" ref="P1378:AN1378" si="1342">SUM(P1379:P1381)</f>
        <v>0</v>
      </c>
      <c r="Q1378" s="588">
        <f t="shared" si="1342"/>
        <v>0</v>
      </c>
      <c r="R1378" s="588">
        <f t="shared" si="1342"/>
        <v>0</v>
      </c>
      <c r="S1378" s="588">
        <f t="shared" si="1342"/>
        <v>0</v>
      </c>
      <c r="T1378" s="588">
        <f t="shared" si="1342"/>
        <v>0</v>
      </c>
      <c r="U1378" s="588">
        <f t="shared" si="1342"/>
        <v>0</v>
      </c>
      <c r="V1378" s="588">
        <f t="shared" si="1342"/>
        <v>0</v>
      </c>
      <c r="W1378" s="588">
        <f t="shared" si="1342"/>
        <v>2000</v>
      </c>
      <c r="X1378" s="588">
        <f t="shared" si="1342"/>
        <v>0</v>
      </c>
      <c r="Y1378" s="588">
        <f t="shared" si="1342"/>
        <v>2000</v>
      </c>
      <c r="Z1378" s="588">
        <f t="shared" si="1342"/>
        <v>0</v>
      </c>
      <c r="AA1378" s="588">
        <f t="shared" si="1342"/>
        <v>0</v>
      </c>
      <c r="AB1378" s="588">
        <f t="shared" si="1342"/>
        <v>0</v>
      </c>
      <c r="AC1378" s="588">
        <f t="shared" si="1342"/>
        <v>6100</v>
      </c>
      <c r="AD1378" s="588">
        <f t="shared" si="1342"/>
        <v>0</v>
      </c>
      <c r="AE1378" s="588">
        <f t="shared" si="1342"/>
        <v>6100</v>
      </c>
      <c r="AF1378" s="588">
        <f t="shared" si="1342"/>
        <v>0</v>
      </c>
      <c r="AG1378" s="588">
        <f t="shared" si="1342"/>
        <v>0</v>
      </c>
      <c r="AH1378" s="588">
        <f t="shared" si="1342"/>
        <v>0</v>
      </c>
      <c r="AI1378" s="588">
        <f t="shared" si="1342"/>
        <v>4300</v>
      </c>
      <c r="AJ1378" s="588">
        <f t="shared" si="1342"/>
        <v>0</v>
      </c>
      <c r="AK1378" s="588">
        <f t="shared" si="1342"/>
        <v>4300</v>
      </c>
      <c r="AL1378" s="588">
        <f t="shared" si="1342"/>
        <v>0</v>
      </c>
      <c r="AM1378" s="588">
        <f t="shared" si="1342"/>
        <v>0</v>
      </c>
      <c r="AN1378" s="588">
        <f t="shared" si="1342"/>
        <v>0</v>
      </c>
      <c r="AO1378" s="422"/>
      <c r="AP1378" s="422"/>
      <c r="AQ1378" s="422"/>
      <c r="AR1378" s="422"/>
      <c r="AS1378" s="422"/>
      <c r="AT1378" s="422"/>
      <c r="AU1378" s="126"/>
      <c r="AV1378" s="160"/>
      <c r="AW1378" s="126"/>
      <c r="AX1378" s="126"/>
      <c r="AY1378" s="126"/>
      <c r="AZ1378" s="145"/>
      <c r="BA1378" s="145"/>
      <c r="BB1378" s="342"/>
      <c r="BC1378" s="342"/>
    </row>
    <row r="1379" spans="1:55" s="354" customFormat="1" ht="33">
      <c r="A1379" s="433" t="s">
        <v>20</v>
      </c>
      <c r="B1379" s="587" t="s">
        <v>1336</v>
      </c>
      <c r="C1379" s="432"/>
      <c r="D1379" s="338">
        <v>4800</v>
      </c>
      <c r="E1379" s="338">
        <v>4800</v>
      </c>
      <c r="F1379" s="418"/>
      <c r="G1379" s="418"/>
      <c r="H1379" s="155">
        <f t="shared" si="1339"/>
        <v>4800</v>
      </c>
      <c r="I1379" s="180">
        <f t="shared" si="1339"/>
        <v>4800</v>
      </c>
      <c r="J1379" s="221">
        <f t="shared" si="1339"/>
        <v>0</v>
      </c>
      <c r="K1379" s="418"/>
      <c r="L1379" s="418"/>
      <c r="M1379" s="418"/>
      <c r="N1379" s="338">
        <f>O1379+P1379</f>
        <v>4800</v>
      </c>
      <c r="O1379" s="338">
        <v>4800</v>
      </c>
      <c r="P1379" s="422"/>
      <c r="Q1379" s="422"/>
      <c r="R1379" s="422"/>
      <c r="S1379" s="422"/>
      <c r="T1379" s="422"/>
      <c r="U1379" s="422"/>
      <c r="V1379" s="422"/>
      <c r="W1379" s="419"/>
      <c r="X1379" s="419"/>
      <c r="Y1379" s="419"/>
      <c r="Z1379" s="422"/>
      <c r="AA1379" s="422"/>
      <c r="AB1379" s="422"/>
      <c r="AC1379" s="236">
        <v>2000</v>
      </c>
      <c r="AD1379" s="236"/>
      <c r="AE1379" s="236">
        <f>AC1379</f>
        <v>2000</v>
      </c>
      <c r="AF1379" s="422"/>
      <c r="AG1379" s="422"/>
      <c r="AH1379" s="422"/>
      <c r="AI1379" s="358">
        <f>I1379-Q1379-W1379-AC1379</f>
        <v>2800</v>
      </c>
      <c r="AJ1379" s="358"/>
      <c r="AK1379" s="358">
        <f>AI1379</f>
        <v>2800</v>
      </c>
      <c r="AL1379" s="422"/>
      <c r="AM1379" s="422"/>
      <c r="AN1379" s="422"/>
      <c r="AO1379" s="422"/>
      <c r="AP1379" s="422"/>
      <c r="AQ1379" s="422"/>
      <c r="AR1379" s="422"/>
      <c r="AS1379" s="422"/>
      <c r="AT1379" s="422"/>
      <c r="AU1379" s="406"/>
      <c r="AV1379" s="131"/>
      <c r="AW1379" s="126"/>
      <c r="AX1379" s="126"/>
      <c r="AY1379" s="126"/>
      <c r="AZ1379" s="145"/>
      <c r="BA1379" s="145"/>
      <c r="BB1379" s="324"/>
      <c r="BC1379" s="324"/>
    </row>
    <row r="1380" spans="1:55" s="354" customFormat="1" ht="33">
      <c r="A1380" s="433" t="s">
        <v>48</v>
      </c>
      <c r="B1380" s="587" t="s">
        <v>1337</v>
      </c>
      <c r="C1380" s="432"/>
      <c r="D1380" s="338">
        <v>4100</v>
      </c>
      <c r="E1380" s="338">
        <v>4100</v>
      </c>
      <c r="F1380" s="418"/>
      <c r="G1380" s="418"/>
      <c r="H1380" s="155">
        <f t="shared" si="1339"/>
        <v>4100</v>
      </c>
      <c r="I1380" s="180">
        <f t="shared" si="1339"/>
        <v>4100</v>
      </c>
      <c r="J1380" s="221">
        <f t="shared" si="1339"/>
        <v>0</v>
      </c>
      <c r="K1380" s="418"/>
      <c r="L1380" s="418"/>
      <c r="M1380" s="418"/>
      <c r="N1380" s="338">
        <f t="shared" ref="N1380:N1381" si="1343">O1380+P1380</f>
        <v>4100</v>
      </c>
      <c r="O1380" s="338">
        <v>4100</v>
      </c>
      <c r="P1380" s="422"/>
      <c r="Q1380" s="422"/>
      <c r="R1380" s="422"/>
      <c r="S1380" s="422"/>
      <c r="T1380" s="422"/>
      <c r="U1380" s="422"/>
      <c r="V1380" s="422"/>
      <c r="W1380" s="419">
        <v>2000</v>
      </c>
      <c r="X1380" s="419"/>
      <c r="Y1380" s="419">
        <f>W1380</f>
        <v>2000</v>
      </c>
      <c r="Z1380" s="422"/>
      <c r="AA1380" s="422"/>
      <c r="AB1380" s="422"/>
      <c r="AC1380" s="236">
        <f>I1380-Q1380-W1380</f>
        <v>2100</v>
      </c>
      <c r="AD1380" s="236"/>
      <c r="AE1380" s="236">
        <f>AC1380</f>
        <v>2100</v>
      </c>
      <c r="AF1380" s="422"/>
      <c r="AG1380" s="422"/>
      <c r="AH1380" s="422"/>
      <c r="AI1380" s="358"/>
      <c r="AJ1380" s="358"/>
      <c r="AK1380" s="358"/>
      <c r="AL1380" s="422"/>
      <c r="AM1380" s="422"/>
      <c r="AN1380" s="422"/>
      <c r="AO1380" s="422"/>
      <c r="AP1380" s="422"/>
      <c r="AQ1380" s="422"/>
      <c r="AR1380" s="422"/>
      <c r="AS1380" s="422"/>
      <c r="AT1380" s="422"/>
      <c r="AU1380" s="406"/>
      <c r="AV1380" s="131"/>
      <c r="AW1380" s="126"/>
      <c r="AX1380" s="126"/>
      <c r="AY1380" s="126"/>
      <c r="AZ1380" s="145"/>
      <c r="BA1380" s="145"/>
      <c r="BB1380" s="324"/>
      <c r="BC1380" s="324"/>
    </row>
    <row r="1381" spans="1:55" s="354" customFormat="1" ht="16.5">
      <c r="A1381" s="433" t="s">
        <v>49</v>
      </c>
      <c r="B1381" s="587" t="s">
        <v>1338</v>
      </c>
      <c r="C1381" s="432"/>
      <c r="D1381" s="338">
        <v>3500</v>
      </c>
      <c r="E1381" s="338">
        <v>3500</v>
      </c>
      <c r="F1381" s="418"/>
      <c r="G1381" s="418"/>
      <c r="H1381" s="155">
        <f t="shared" si="1339"/>
        <v>3500</v>
      </c>
      <c r="I1381" s="180">
        <f t="shared" si="1339"/>
        <v>3500</v>
      </c>
      <c r="J1381" s="221">
        <f t="shared" si="1339"/>
        <v>0</v>
      </c>
      <c r="K1381" s="418"/>
      <c r="L1381" s="418"/>
      <c r="M1381" s="418"/>
      <c r="N1381" s="338">
        <f t="shared" si="1343"/>
        <v>3500</v>
      </c>
      <c r="O1381" s="338">
        <v>3500</v>
      </c>
      <c r="P1381" s="422"/>
      <c r="Q1381" s="422"/>
      <c r="R1381" s="422"/>
      <c r="S1381" s="422"/>
      <c r="T1381" s="422"/>
      <c r="U1381" s="422"/>
      <c r="V1381" s="422"/>
      <c r="W1381" s="419"/>
      <c r="X1381" s="419"/>
      <c r="Y1381" s="419"/>
      <c r="Z1381" s="422"/>
      <c r="AA1381" s="422"/>
      <c r="AB1381" s="422"/>
      <c r="AC1381" s="236">
        <v>2000</v>
      </c>
      <c r="AD1381" s="236"/>
      <c r="AE1381" s="236">
        <f>AC1381</f>
        <v>2000</v>
      </c>
      <c r="AF1381" s="422"/>
      <c r="AG1381" s="422"/>
      <c r="AH1381" s="422"/>
      <c r="AI1381" s="358">
        <f>I1381-Q1381-W1381-AC1381</f>
        <v>1500</v>
      </c>
      <c r="AJ1381" s="358"/>
      <c r="AK1381" s="358">
        <f>AI1381</f>
        <v>1500</v>
      </c>
      <c r="AL1381" s="422"/>
      <c r="AM1381" s="422"/>
      <c r="AN1381" s="422"/>
      <c r="AO1381" s="422"/>
      <c r="AP1381" s="422"/>
      <c r="AQ1381" s="422"/>
      <c r="AR1381" s="422"/>
      <c r="AS1381" s="422"/>
      <c r="AT1381" s="422"/>
      <c r="AU1381" s="406"/>
      <c r="AV1381" s="131"/>
      <c r="AW1381" s="126"/>
      <c r="AX1381" s="126"/>
      <c r="AY1381" s="126"/>
      <c r="AZ1381" s="145"/>
      <c r="BA1381" s="145"/>
      <c r="BB1381" s="324"/>
      <c r="BC1381" s="324"/>
    </row>
    <row r="1382" spans="1:55" s="325" customFormat="1" ht="15.75">
      <c r="A1382" s="170" t="s">
        <v>674</v>
      </c>
      <c r="B1382" s="158" t="s">
        <v>669</v>
      </c>
      <c r="C1382" s="432"/>
      <c r="D1382" s="351">
        <f>SUM(D1383:D1386)</f>
        <v>14550</v>
      </c>
      <c r="E1382" s="351">
        <f>SUM(E1383:E1386)</f>
        <v>14550</v>
      </c>
      <c r="F1382" s="418"/>
      <c r="G1382" s="418"/>
      <c r="H1382" s="171">
        <f>K1382+N1382</f>
        <v>14550</v>
      </c>
      <c r="I1382" s="179">
        <f t="shared" si="1279"/>
        <v>14550</v>
      </c>
      <c r="J1382" s="221">
        <f t="shared" si="1279"/>
        <v>0</v>
      </c>
      <c r="K1382" s="351">
        <f t="shared" ref="K1382:M1382" si="1344">K1383</f>
        <v>0</v>
      </c>
      <c r="L1382" s="351">
        <f t="shared" si="1344"/>
        <v>0</v>
      </c>
      <c r="M1382" s="351">
        <f t="shared" si="1344"/>
        <v>0</v>
      </c>
      <c r="N1382" s="351">
        <f>SUM(N1383:N1386)</f>
        <v>14550</v>
      </c>
      <c r="O1382" s="351">
        <f>SUM(O1383:O1386)</f>
        <v>14550</v>
      </c>
      <c r="P1382" s="351">
        <f t="shared" ref="P1382:AT1382" si="1345">SUM(P1383:P1386)</f>
        <v>0</v>
      </c>
      <c r="Q1382" s="351">
        <f t="shared" si="1345"/>
        <v>0</v>
      </c>
      <c r="R1382" s="351">
        <f t="shared" si="1345"/>
        <v>0</v>
      </c>
      <c r="S1382" s="351">
        <f t="shared" si="1345"/>
        <v>0</v>
      </c>
      <c r="T1382" s="351">
        <f t="shared" si="1345"/>
        <v>0</v>
      </c>
      <c r="U1382" s="351">
        <f t="shared" si="1345"/>
        <v>0</v>
      </c>
      <c r="V1382" s="351">
        <f t="shared" si="1345"/>
        <v>0</v>
      </c>
      <c r="W1382" s="351">
        <f t="shared" si="1345"/>
        <v>1500</v>
      </c>
      <c r="X1382" s="351">
        <f t="shared" si="1345"/>
        <v>0</v>
      </c>
      <c r="Y1382" s="351">
        <f t="shared" si="1345"/>
        <v>1500</v>
      </c>
      <c r="Z1382" s="351">
        <f t="shared" si="1345"/>
        <v>0</v>
      </c>
      <c r="AA1382" s="351">
        <f t="shared" si="1345"/>
        <v>0</v>
      </c>
      <c r="AB1382" s="351">
        <f t="shared" si="1345"/>
        <v>0</v>
      </c>
      <c r="AC1382" s="351">
        <f t="shared" si="1345"/>
        <v>7200</v>
      </c>
      <c r="AD1382" s="351">
        <f t="shared" si="1345"/>
        <v>0</v>
      </c>
      <c r="AE1382" s="351">
        <f t="shared" si="1345"/>
        <v>7200</v>
      </c>
      <c r="AF1382" s="351">
        <f t="shared" si="1345"/>
        <v>0</v>
      </c>
      <c r="AG1382" s="351">
        <f t="shared" si="1345"/>
        <v>0</v>
      </c>
      <c r="AH1382" s="351">
        <f t="shared" si="1345"/>
        <v>0</v>
      </c>
      <c r="AI1382" s="351">
        <f t="shared" si="1345"/>
        <v>5850</v>
      </c>
      <c r="AJ1382" s="351">
        <f t="shared" si="1345"/>
        <v>0</v>
      </c>
      <c r="AK1382" s="351">
        <f t="shared" si="1345"/>
        <v>5850</v>
      </c>
      <c r="AL1382" s="351">
        <f t="shared" si="1345"/>
        <v>0</v>
      </c>
      <c r="AM1382" s="351">
        <f t="shared" si="1345"/>
        <v>0</v>
      </c>
      <c r="AN1382" s="351">
        <f t="shared" si="1345"/>
        <v>0</v>
      </c>
      <c r="AO1382" s="351">
        <f t="shared" si="1345"/>
        <v>0</v>
      </c>
      <c r="AP1382" s="351">
        <f t="shared" si="1345"/>
        <v>0</v>
      </c>
      <c r="AQ1382" s="351">
        <f t="shared" si="1345"/>
        <v>0</v>
      </c>
      <c r="AR1382" s="351">
        <f t="shared" si="1345"/>
        <v>1</v>
      </c>
      <c r="AS1382" s="351">
        <f t="shared" si="1345"/>
        <v>0</v>
      </c>
      <c r="AT1382" s="351">
        <f t="shared" si="1345"/>
        <v>0</v>
      </c>
      <c r="AU1382" s="406"/>
      <c r="AV1382" s="131">
        <f>I1382-L1382-O1382</f>
        <v>0</v>
      </c>
      <c r="AW1382" s="126"/>
      <c r="AX1382" s="126"/>
      <c r="AY1382" s="126"/>
      <c r="AZ1382" s="145">
        <f t="shared" si="1293"/>
        <v>0</v>
      </c>
      <c r="BA1382" s="145">
        <f t="shared" si="1319"/>
        <v>0</v>
      </c>
      <c r="BB1382" s="324"/>
      <c r="BC1382" s="324"/>
    </row>
    <row r="1383" spans="1:55" s="325" customFormat="1" ht="33">
      <c r="A1383" s="433" t="s">
        <v>20</v>
      </c>
      <c r="B1383" s="587" t="s">
        <v>1339</v>
      </c>
      <c r="C1383" s="432"/>
      <c r="D1383" s="589">
        <v>3700</v>
      </c>
      <c r="E1383" s="589">
        <v>3700</v>
      </c>
      <c r="F1383" s="418"/>
      <c r="G1383" s="418"/>
      <c r="H1383" s="155">
        <f>K1383+N1383</f>
        <v>3700</v>
      </c>
      <c r="I1383" s="180">
        <f t="shared" si="1279"/>
        <v>3700</v>
      </c>
      <c r="J1383" s="221">
        <f t="shared" si="1279"/>
        <v>0</v>
      </c>
      <c r="K1383" s="352"/>
      <c r="L1383" s="419"/>
      <c r="M1383" s="418"/>
      <c r="N1383" s="589">
        <v>3700</v>
      </c>
      <c r="O1383" s="589">
        <v>3700</v>
      </c>
      <c r="P1383" s="422"/>
      <c r="Q1383" s="419"/>
      <c r="R1383" s="419"/>
      <c r="S1383" s="419"/>
      <c r="T1383" s="422"/>
      <c r="U1383" s="422"/>
      <c r="V1383" s="422"/>
      <c r="W1383" s="419">
        <v>1500</v>
      </c>
      <c r="X1383" s="419"/>
      <c r="Y1383" s="419">
        <f>W1383</f>
        <v>1500</v>
      </c>
      <c r="Z1383" s="422"/>
      <c r="AA1383" s="422"/>
      <c r="AB1383" s="422"/>
      <c r="AC1383" s="236">
        <f>I1383-Q1383-W1383</f>
        <v>2200</v>
      </c>
      <c r="AD1383" s="236"/>
      <c r="AE1383" s="236">
        <f>AC1383</f>
        <v>2200</v>
      </c>
      <c r="AF1383" s="422"/>
      <c r="AG1383" s="422"/>
      <c r="AH1383" s="422"/>
      <c r="AI1383" s="358"/>
      <c r="AJ1383" s="358">
        <f>AI1383</f>
        <v>0</v>
      </c>
      <c r="AK1383" s="358"/>
      <c r="AL1383" s="422"/>
      <c r="AM1383" s="422"/>
      <c r="AN1383" s="422"/>
      <c r="AO1383" s="422"/>
      <c r="AP1383" s="422"/>
      <c r="AQ1383" s="422"/>
      <c r="AR1383" s="422">
        <v>1</v>
      </c>
      <c r="AS1383" s="422"/>
      <c r="AT1383" s="422"/>
      <c r="AU1383" s="406"/>
      <c r="AV1383" s="131">
        <f>I1383-L1383-O1383</f>
        <v>0</v>
      </c>
      <c r="AW1383" s="126">
        <v>0</v>
      </c>
      <c r="AX1383" s="126"/>
      <c r="AY1383" s="126"/>
      <c r="AZ1383" s="145">
        <f t="shared" si="1293"/>
        <v>0</v>
      </c>
      <c r="BA1383" s="145">
        <f t="shared" si="1319"/>
        <v>0</v>
      </c>
      <c r="BB1383" s="324"/>
      <c r="BC1383" s="324"/>
    </row>
    <row r="1384" spans="1:55" s="325" customFormat="1" ht="16.5">
      <c r="A1384" s="433" t="s">
        <v>48</v>
      </c>
      <c r="B1384" s="587" t="s">
        <v>1340</v>
      </c>
      <c r="C1384" s="432"/>
      <c r="D1384" s="589">
        <v>4250</v>
      </c>
      <c r="E1384" s="589">
        <v>4250</v>
      </c>
      <c r="F1384" s="418"/>
      <c r="G1384" s="418"/>
      <c r="H1384" s="155">
        <f t="shared" ref="H1384:H1386" si="1346">K1384+N1384</f>
        <v>4250</v>
      </c>
      <c r="I1384" s="180">
        <f t="shared" si="1279"/>
        <v>4250</v>
      </c>
      <c r="J1384" s="221"/>
      <c r="K1384" s="352"/>
      <c r="L1384" s="419"/>
      <c r="M1384" s="418"/>
      <c r="N1384" s="589">
        <v>4250</v>
      </c>
      <c r="O1384" s="589">
        <v>4250</v>
      </c>
      <c r="P1384" s="422"/>
      <c r="Q1384" s="419"/>
      <c r="R1384" s="419"/>
      <c r="S1384" s="419"/>
      <c r="T1384" s="422"/>
      <c r="U1384" s="422"/>
      <c r="V1384" s="422"/>
      <c r="W1384" s="419"/>
      <c r="X1384" s="419"/>
      <c r="Y1384" s="419"/>
      <c r="Z1384" s="422"/>
      <c r="AA1384" s="422"/>
      <c r="AB1384" s="422"/>
      <c r="AC1384" s="236">
        <v>2000</v>
      </c>
      <c r="AD1384" s="236"/>
      <c r="AE1384" s="236">
        <f>AC1384</f>
        <v>2000</v>
      </c>
      <c r="AF1384" s="422"/>
      <c r="AG1384" s="422"/>
      <c r="AH1384" s="422"/>
      <c r="AI1384" s="358">
        <f>I1384-Q1384-W1384-AC1384</f>
        <v>2250</v>
      </c>
      <c r="AJ1384" s="358"/>
      <c r="AK1384" s="358">
        <f>AI1384</f>
        <v>2250</v>
      </c>
      <c r="AL1384" s="422"/>
      <c r="AM1384" s="422"/>
      <c r="AN1384" s="422"/>
      <c r="AO1384" s="422"/>
      <c r="AP1384" s="422"/>
      <c r="AQ1384" s="422"/>
      <c r="AR1384" s="422"/>
      <c r="AS1384" s="422"/>
      <c r="AT1384" s="422"/>
      <c r="AU1384" s="406"/>
      <c r="AV1384" s="131"/>
      <c r="AW1384" s="126"/>
      <c r="AX1384" s="126"/>
      <c r="AY1384" s="126"/>
      <c r="AZ1384" s="145"/>
      <c r="BA1384" s="145"/>
      <c r="BB1384" s="324"/>
      <c r="BC1384" s="324"/>
    </row>
    <row r="1385" spans="1:55" s="325" customFormat="1" ht="16.5">
      <c r="A1385" s="433" t="s">
        <v>49</v>
      </c>
      <c r="B1385" s="587" t="s">
        <v>1341</v>
      </c>
      <c r="C1385" s="432"/>
      <c r="D1385" s="589">
        <v>3300</v>
      </c>
      <c r="E1385" s="589">
        <v>3300</v>
      </c>
      <c r="F1385" s="418"/>
      <c r="G1385" s="418"/>
      <c r="H1385" s="155">
        <f t="shared" si="1346"/>
        <v>3300</v>
      </c>
      <c r="I1385" s="180">
        <f t="shared" si="1279"/>
        <v>3300</v>
      </c>
      <c r="J1385" s="221"/>
      <c r="K1385" s="352"/>
      <c r="L1385" s="419"/>
      <c r="M1385" s="418"/>
      <c r="N1385" s="589">
        <v>3300</v>
      </c>
      <c r="O1385" s="589">
        <v>3300</v>
      </c>
      <c r="P1385" s="422"/>
      <c r="Q1385" s="419"/>
      <c r="R1385" s="419"/>
      <c r="S1385" s="419"/>
      <c r="T1385" s="422"/>
      <c r="U1385" s="422"/>
      <c r="V1385" s="422"/>
      <c r="W1385" s="419"/>
      <c r="X1385" s="419"/>
      <c r="Y1385" s="419"/>
      <c r="Z1385" s="422"/>
      <c r="AA1385" s="422"/>
      <c r="AB1385" s="422"/>
      <c r="AC1385" s="236">
        <v>1500</v>
      </c>
      <c r="AD1385" s="236"/>
      <c r="AE1385" s="236">
        <f>AC1385</f>
        <v>1500</v>
      </c>
      <c r="AF1385" s="422"/>
      <c r="AG1385" s="422"/>
      <c r="AH1385" s="422"/>
      <c r="AI1385" s="358">
        <f>I1385-Q1385-W1385-AC1385</f>
        <v>1800</v>
      </c>
      <c r="AJ1385" s="358"/>
      <c r="AK1385" s="358">
        <f>AI1385</f>
        <v>1800</v>
      </c>
      <c r="AL1385" s="422"/>
      <c r="AM1385" s="422"/>
      <c r="AN1385" s="422"/>
      <c r="AO1385" s="422"/>
      <c r="AP1385" s="422"/>
      <c r="AQ1385" s="422"/>
      <c r="AR1385" s="422"/>
      <c r="AS1385" s="422"/>
      <c r="AT1385" s="422"/>
      <c r="AU1385" s="406"/>
      <c r="AV1385" s="131"/>
      <c r="AW1385" s="126"/>
      <c r="AX1385" s="126"/>
      <c r="AY1385" s="126"/>
      <c r="AZ1385" s="145"/>
      <c r="BA1385" s="145"/>
      <c r="BB1385" s="324"/>
      <c r="BC1385" s="324"/>
    </row>
    <row r="1386" spans="1:55" s="325" customFormat="1" ht="16.5">
      <c r="A1386" s="433" t="s">
        <v>50</v>
      </c>
      <c r="B1386" s="587" t="s">
        <v>1342</v>
      </c>
      <c r="C1386" s="432"/>
      <c r="D1386" s="589">
        <v>3300</v>
      </c>
      <c r="E1386" s="589">
        <v>3300</v>
      </c>
      <c r="F1386" s="418"/>
      <c r="G1386" s="418"/>
      <c r="H1386" s="155">
        <f t="shared" si="1346"/>
        <v>3300</v>
      </c>
      <c r="I1386" s="180">
        <f t="shared" si="1279"/>
        <v>3300</v>
      </c>
      <c r="J1386" s="221"/>
      <c r="K1386" s="352"/>
      <c r="L1386" s="419"/>
      <c r="M1386" s="418"/>
      <c r="N1386" s="589">
        <v>3300</v>
      </c>
      <c r="O1386" s="589">
        <v>3300</v>
      </c>
      <c r="P1386" s="422"/>
      <c r="Q1386" s="419"/>
      <c r="R1386" s="419"/>
      <c r="S1386" s="419"/>
      <c r="T1386" s="422"/>
      <c r="U1386" s="422"/>
      <c r="V1386" s="422"/>
      <c r="W1386" s="419"/>
      <c r="X1386" s="419"/>
      <c r="Y1386" s="419"/>
      <c r="Z1386" s="422"/>
      <c r="AA1386" s="422"/>
      <c r="AB1386" s="422"/>
      <c r="AC1386" s="236">
        <v>1500</v>
      </c>
      <c r="AD1386" s="236"/>
      <c r="AE1386" s="236">
        <f>AC1386</f>
        <v>1500</v>
      </c>
      <c r="AF1386" s="422"/>
      <c r="AG1386" s="422"/>
      <c r="AH1386" s="422"/>
      <c r="AI1386" s="358">
        <f>I1386-Q1386-W1386-AC1386</f>
        <v>1800</v>
      </c>
      <c r="AJ1386" s="358"/>
      <c r="AK1386" s="358">
        <f>AI1386</f>
        <v>1800</v>
      </c>
      <c r="AL1386" s="422"/>
      <c r="AM1386" s="422"/>
      <c r="AN1386" s="422"/>
      <c r="AO1386" s="422"/>
      <c r="AP1386" s="422"/>
      <c r="AQ1386" s="422"/>
      <c r="AR1386" s="422"/>
      <c r="AS1386" s="422"/>
      <c r="AT1386" s="422"/>
      <c r="AU1386" s="406"/>
      <c r="AV1386" s="131"/>
      <c r="AW1386" s="126"/>
      <c r="AX1386" s="126"/>
      <c r="AY1386" s="126"/>
      <c r="AZ1386" s="145"/>
      <c r="BA1386" s="145"/>
      <c r="BB1386" s="324"/>
      <c r="BC1386" s="324"/>
    </row>
    <row r="1387" spans="1:55" s="325" customFormat="1" ht="15.75">
      <c r="A1387" s="170" t="s">
        <v>744</v>
      </c>
      <c r="B1387" s="158" t="s">
        <v>616</v>
      </c>
      <c r="C1387" s="432"/>
      <c r="D1387" s="322">
        <f>+SUM(D1388:D1409)</f>
        <v>94920</v>
      </c>
      <c r="E1387" s="322">
        <f>+SUM(E1388:E1409)</f>
        <v>64140</v>
      </c>
      <c r="F1387" s="418"/>
      <c r="G1387" s="418"/>
      <c r="H1387" s="171">
        <f>K1387+N1387</f>
        <v>64140</v>
      </c>
      <c r="I1387" s="179">
        <f>L1387+O1387</f>
        <v>64140</v>
      </c>
      <c r="J1387" s="221">
        <f t="shared" si="1279"/>
        <v>0</v>
      </c>
      <c r="K1387" s="322">
        <f t="shared" ref="K1387:AN1387" si="1347">+SUM(K1388:K1409)</f>
        <v>0</v>
      </c>
      <c r="L1387" s="322">
        <f t="shared" si="1347"/>
        <v>0</v>
      </c>
      <c r="M1387" s="322">
        <f t="shared" si="1347"/>
        <v>0</v>
      </c>
      <c r="N1387" s="322">
        <f t="shared" si="1347"/>
        <v>64140</v>
      </c>
      <c r="O1387" s="322">
        <f t="shared" si="1347"/>
        <v>64140</v>
      </c>
      <c r="P1387" s="322">
        <f t="shared" si="1347"/>
        <v>0</v>
      </c>
      <c r="Q1387" s="322">
        <f t="shared" si="1347"/>
        <v>0</v>
      </c>
      <c r="R1387" s="322">
        <f t="shared" si="1347"/>
        <v>0</v>
      </c>
      <c r="S1387" s="322">
        <f t="shared" si="1347"/>
        <v>0</v>
      </c>
      <c r="T1387" s="322">
        <f t="shared" si="1347"/>
        <v>0</v>
      </c>
      <c r="U1387" s="322">
        <f t="shared" si="1347"/>
        <v>0</v>
      </c>
      <c r="V1387" s="322">
        <f t="shared" si="1347"/>
        <v>0</v>
      </c>
      <c r="W1387" s="322">
        <f t="shared" si="1347"/>
        <v>12000</v>
      </c>
      <c r="X1387" s="322">
        <f t="shared" si="1347"/>
        <v>0</v>
      </c>
      <c r="Y1387" s="322">
        <f t="shared" si="1347"/>
        <v>12000</v>
      </c>
      <c r="Z1387" s="322">
        <f t="shared" si="1347"/>
        <v>0</v>
      </c>
      <c r="AA1387" s="322">
        <f t="shared" si="1347"/>
        <v>0</v>
      </c>
      <c r="AB1387" s="322">
        <f t="shared" si="1347"/>
        <v>0</v>
      </c>
      <c r="AC1387" s="322">
        <f t="shared" si="1347"/>
        <v>30495</v>
      </c>
      <c r="AD1387" s="322">
        <f t="shared" si="1347"/>
        <v>0</v>
      </c>
      <c r="AE1387" s="322">
        <f t="shared" si="1347"/>
        <v>30495</v>
      </c>
      <c r="AF1387" s="322">
        <f t="shared" si="1347"/>
        <v>0</v>
      </c>
      <c r="AG1387" s="322">
        <f t="shared" si="1347"/>
        <v>0</v>
      </c>
      <c r="AH1387" s="322">
        <f t="shared" si="1347"/>
        <v>0</v>
      </c>
      <c r="AI1387" s="322">
        <f t="shared" si="1347"/>
        <v>21645</v>
      </c>
      <c r="AJ1387" s="322">
        <f t="shared" si="1347"/>
        <v>0</v>
      </c>
      <c r="AK1387" s="322">
        <f t="shared" si="1347"/>
        <v>21645</v>
      </c>
      <c r="AL1387" s="322">
        <f t="shared" si="1347"/>
        <v>0</v>
      </c>
      <c r="AM1387" s="322">
        <f t="shared" si="1347"/>
        <v>0</v>
      </c>
      <c r="AN1387" s="322">
        <f t="shared" si="1347"/>
        <v>0</v>
      </c>
      <c r="AO1387" s="422"/>
      <c r="AP1387" s="422"/>
      <c r="AQ1387" s="422"/>
      <c r="AR1387" s="422">
        <v>0</v>
      </c>
      <c r="AS1387" s="422">
        <v>1</v>
      </c>
      <c r="AT1387" s="422"/>
      <c r="AU1387" s="406"/>
      <c r="AV1387" s="131">
        <f t="shared" ref="AV1387:AV1437" si="1348">I1387-L1387-O1387</f>
        <v>0</v>
      </c>
      <c r="AW1387" s="126">
        <v>0</v>
      </c>
      <c r="AX1387" s="126"/>
      <c r="AY1387" s="126"/>
      <c r="AZ1387" s="145">
        <f t="shared" si="1293"/>
        <v>0</v>
      </c>
      <c r="BA1387" s="145">
        <f t="shared" si="1319"/>
        <v>0</v>
      </c>
      <c r="BB1387" s="324"/>
      <c r="BC1387" s="324"/>
    </row>
    <row r="1388" spans="1:55" s="325" customFormat="1" ht="33">
      <c r="A1388" s="590" t="s">
        <v>20</v>
      </c>
      <c r="B1388" s="587" t="s">
        <v>1343</v>
      </c>
      <c r="C1388" s="432"/>
      <c r="D1388" s="589">
        <v>4900</v>
      </c>
      <c r="E1388" s="589">
        <v>4900</v>
      </c>
      <c r="F1388" s="418"/>
      <c r="G1388" s="418"/>
      <c r="H1388" s="155">
        <f t="shared" si="1279"/>
        <v>4900</v>
      </c>
      <c r="I1388" s="180">
        <f t="shared" si="1279"/>
        <v>4900</v>
      </c>
      <c r="J1388" s="221">
        <f t="shared" si="1279"/>
        <v>0</v>
      </c>
      <c r="K1388" s="418"/>
      <c r="L1388" s="418"/>
      <c r="M1388" s="418"/>
      <c r="N1388" s="589">
        <v>4900</v>
      </c>
      <c r="O1388" s="589">
        <v>4900</v>
      </c>
      <c r="P1388" s="422"/>
      <c r="Q1388" s="422"/>
      <c r="R1388" s="422"/>
      <c r="S1388" s="422"/>
      <c r="T1388" s="422"/>
      <c r="U1388" s="422"/>
      <c r="V1388" s="422"/>
      <c r="W1388" s="419"/>
      <c r="X1388" s="419"/>
      <c r="Y1388" s="419">
        <f t="shared" ref="Y1388:Y1390" si="1349">W1388</f>
        <v>0</v>
      </c>
      <c r="Z1388" s="422"/>
      <c r="AA1388" s="422"/>
      <c r="AB1388" s="422"/>
      <c r="AC1388" s="236">
        <v>2000</v>
      </c>
      <c r="AD1388" s="236"/>
      <c r="AE1388" s="236">
        <f t="shared" ref="AE1388:AE1392" si="1350">AC1388</f>
        <v>2000</v>
      </c>
      <c r="AF1388" s="422"/>
      <c r="AG1388" s="422"/>
      <c r="AH1388" s="422"/>
      <c r="AI1388" s="358">
        <f t="shared" ref="AI1388:AI1392" si="1351">I1388-Q1388-W1388-AC1388</f>
        <v>2900</v>
      </c>
      <c r="AJ1388" s="358"/>
      <c r="AK1388" s="358">
        <f t="shared" ref="AK1388:AK1390" si="1352">AI1388</f>
        <v>2900</v>
      </c>
      <c r="AL1388" s="422"/>
      <c r="AM1388" s="422"/>
      <c r="AN1388" s="422"/>
      <c r="AO1388" s="422"/>
      <c r="AP1388" s="422"/>
      <c r="AQ1388" s="422"/>
      <c r="AR1388" s="422"/>
      <c r="AS1388" s="422"/>
      <c r="AT1388" s="422"/>
      <c r="AU1388" s="406"/>
      <c r="AV1388" s="131">
        <f t="shared" si="1348"/>
        <v>0</v>
      </c>
      <c r="AW1388" s="126"/>
      <c r="AX1388" s="126"/>
      <c r="AY1388" s="126"/>
      <c r="AZ1388" s="145">
        <f t="shared" si="1293"/>
        <v>0</v>
      </c>
      <c r="BA1388" s="145">
        <f t="shared" si="1319"/>
        <v>0</v>
      </c>
      <c r="BB1388" s="324"/>
      <c r="BC1388" s="324"/>
    </row>
    <row r="1389" spans="1:55" s="325" customFormat="1" ht="16.5">
      <c r="A1389" s="590" t="s">
        <v>48</v>
      </c>
      <c r="B1389" s="587" t="s">
        <v>1344</v>
      </c>
      <c r="C1389" s="432"/>
      <c r="D1389" s="589">
        <v>2500</v>
      </c>
      <c r="E1389" s="589">
        <v>2500</v>
      </c>
      <c r="F1389" s="418"/>
      <c r="G1389" s="418"/>
      <c r="H1389" s="155">
        <f t="shared" si="1279"/>
        <v>2500</v>
      </c>
      <c r="I1389" s="180">
        <f t="shared" si="1279"/>
        <v>2500</v>
      </c>
      <c r="J1389" s="221">
        <f t="shared" si="1279"/>
        <v>0</v>
      </c>
      <c r="K1389" s="418"/>
      <c r="L1389" s="418"/>
      <c r="M1389" s="418"/>
      <c r="N1389" s="589">
        <v>2500</v>
      </c>
      <c r="O1389" s="589">
        <v>2500</v>
      </c>
      <c r="P1389" s="422"/>
      <c r="Q1389" s="422"/>
      <c r="R1389" s="422"/>
      <c r="S1389" s="422"/>
      <c r="T1389" s="422"/>
      <c r="U1389" s="422"/>
      <c r="V1389" s="422"/>
      <c r="W1389" s="419"/>
      <c r="X1389" s="419"/>
      <c r="Y1389" s="419">
        <f t="shared" si="1349"/>
        <v>0</v>
      </c>
      <c r="Z1389" s="422"/>
      <c r="AA1389" s="422"/>
      <c r="AB1389" s="422"/>
      <c r="AC1389" s="236"/>
      <c r="AD1389" s="236"/>
      <c r="AE1389" s="236">
        <f t="shared" si="1350"/>
        <v>0</v>
      </c>
      <c r="AF1389" s="422"/>
      <c r="AG1389" s="422"/>
      <c r="AH1389" s="422"/>
      <c r="AI1389" s="358">
        <f>I1389-Q1389-W1389-AC1389</f>
        <v>2500</v>
      </c>
      <c r="AJ1389" s="358"/>
      <c r="AK1389" s="358">
        <f t="shared" si="1352"/>
        <v>2500</v>
      </c>
      <c r="AL1389" s="422"/>
      <c r="AM1389" s="422"/>
      <c r="AN1389" s="422"/>
      <c r="AO1389" s="422"/>
      <c r="AP1389" s="422"/>
      <c r="AQ1389" s="422"/>
      <c r="AR1389" s="422"/>
      <c r="AS1389" s="422"/>
      <c r="AT1389" s="422"/>
      <c r="AU1389" s="406"/>
      <c r="AV1389" s="131">
        <f t="shared" si="1348"/>
        <v>0</v>
      </c>
      <c r="AW1389" s="126"/>
      <c r="AX1389" s="126"/>
      <c r="AY1389" s="126"/>
      <c r="AZ1389" s="145">
        <f t="shared" si="1293"/>
        <v>0</v>
      </c>
      <c r="BA1389" s="145">
        <f t="shared" si="1319"/>
        <v>0</v>
      </c>
      <c r="BB1389" s="324"/>
      <c r="BC1389" s="324"/>
    </row>
    <row r="1390" spans="1:55" s="325" customFormat="1" ht="33">
      <c r="A1390" s="590" t="s">
        <v>49</v>
      </c>
      <c r="B1390" s="587" t="s">
        <v>1345</v>
      </c>
      <c r="C1390" s="432"/>
      <c r="D1390" s="589">
        <v>4000</v>
      </c>
      <c r="E1390" s="589">
        <v>4000</v>
      </c>
      <c r="F1390" s="418"/>
      <c r="G1390" s="418"/>
      <c r="H1390" s="155">
        <f t="shared" si="1279"/>
        <v>4000</v>
      </c>
      <c r="I1390" s="180">
        <f t="shared" si="1279"/>
        <v>4000</v>
      </c>
      <c r="J1390" s="221">
        <f t="shared" si="1279"/>
        <v>0</v>
      </c>
      <c r="K1390" s="418"/>
      <c r="L1390" s="418"/>
      <c r="M1390" s="418"/>
      <c r="N1390" s="589">
        <v>4000</v>
      </c>
      <c r="O1390" s="589">
        <v>4000</v>
      </c>
      <c r="P1390" s="422"/>
      <c r="Q1390" s="422"/>
      <c r="R1390" s="422"/>
      <c r="S1390" s="422"/>
      <c r="T1390" s="422"/>
      <c r="U1390" s="422"/>
      <c r="V1390" s="422"/>
      <c r="W1390" s="419"/>
      <c r="X1390" s="419"/>
      <c r="Y1390" s="419">
        <f t="shared" si="1349"/>
        <v>0</v>
      </c>
      <c r="Z1390" s="422"/>
      <c r="AA1390" s="422"/>
      <c r="AB1390" s="422"/>
      <c r="AC1390" s="236">
        <v>2000</v>
      </c>
      <c r="AD1390" s="236"/>
      <c r="AE1390" s="236">
        <f t="shared" si="1350"/>
        <v>2000</v>
      </c>
      <c r="AF1390" s="422"/>
      <c r="AG1390" s="422"/>
      <c r="AH1390" s="422"/>
      <c r="AI1390" s="358">
        <f>I1390-Q1390-W1390-AC1390</f>
        <v>2000</v>
      </c>
      <c r="AJ1390" s="358"/>
      <c r="AK1390" s="358">
        <f t="shared" si="1352"/>
        <v>2000</v>
      </c>
      <c r="AL1390" s="422"/>
      <c r="AM1390" s="422"/>
      <c r="AN1390" s="422"/>
      <c r="AO1390" s="422"/>
      <c r="AP1390" s="422"/>
      <c r="AQ1390" s="422"/>
      <c r="AR1390" s="422"/>
      <c r="AS1390" s="422"/>
      <c r="AT1390" s="422"/>
      <c r="AU1390" s="406"/>
      <c r="AV1390" s="131">
        <f t="shared" si="1348"/>
        <v>0</v>
      </c>
      <c r="AW1390" s="126"/>
      <c r="AX1390" s="126"/>
      <c r="AY1390" s="126"/>
      <c r="AZ1390" s="145">
        <f t="shared" si="1293"/>
        <v>0</v>
      </c>
      <c r="BA1390" s="145">
        <f t="shared" si="1319"/>
        <v>0</v>
      </c>
      <c r="BB1390" s="324"/>
      <c r="BC1390" s="324"/>
    </row>
    <row r="1391" spans="1:55" s="325" customFormat="1" ht="16.5">
      <c r="A1391" s="590" t="s">
        <v>50</v>
      </c>
      <c r="B1391" s="587" t="s">
        <v>1346</v>
      </c>
      <c r="C1391" s="432"/>
      <c r="D1391" s="589">
        <v>4300</v>
      </c>
      <c r="E1391" s="589">
        <v>4300</v>
      </c>
      <c r="F1391" s="418"/>
      <c r="G1391" s="418"/>
      <c r="H1391" s="155">
        <f t="shared" si="1279"/>
        <v>4300</v>
      </c>
      <c r="I1391" s="180">
        <f t="shared" si="1279"/>
        <v>4300</v>
      </c>
      <c r="J1391" s="221">
        <f t="shared" si="1279"/>
        <v>0</v>
      </c>
      <c r="K1391" s="418"/>
      <c r="L1391" s="418"/>
      <c r="M1391" s="418"/>
      <c r="N1391" s="589">
        <v>4300</v>
      </c>
      <c r="O1391" s="589">
        <v>4300</v>
      </c>
      <c r="P1391" s="422"/>
      <c r="Q1391" s="422"/>
      <c r="R1391" s="422"/>
      <c r="S1391" s="422"/>
      <c r="T1391" s="422"/>
      <c r="U1391" s="422"/>
      <c r="V1391" s="422"/>
      <c r="W1391" s="419"/>
      <c r="X1391" s="419"/>
      <c r="Y1391" s="419">
        <f>W1391</f>
        <v>0</v>
      </c>
      <c r="Z1391" s="422"/>
      <c r="AA1391" s="422"/>
      <c r="AB1391" s="422"/>
      <c r="AC1391" s="236">
        <v>2000</v>
      </c>
      <c r="AD1391" s="236"/>
      <c r="AE1391" s="236">
        <f>AC1391</f>
        <v>2000</v>
      </c>
      <c r="AF1391" s="422"/>
      <c r="AG1391" s="422"/>
      <c r="AH1391" s="422"/>
      <c r="AI1391" s="358">
        <f>O1391-Q1391-W1391-AC1391</f>
        <v>2300</v>
      </c>
      <c r="AJ1391" s="358"/>
      <c r="AK1391" s="358">
        <f>AI1391</f>
        <v>2300</v>
      </c>
      <c r="AL1391" s="422"/>
      <c r="AM1391" s="422"/>
      <c r="AN1391" s="422"/>
      <c r="AO1391" s="422"/>
      <c r="AP1391" s="422"/>
      <c r="AQ1391" s="422"/>
      <c r="AR1391" s="422">
        <v>0</v>
      </c>
      <c r="AS1391" s="422">
        <v>1</v>
      </c>
      <c r="AT1391" s="422"/>
      <c r="AU1391" s="406"/>
      <c r="AV1391" s="131">
        <f>I1391-L1391-O1391</f>
        <v>0</v>
      </c>
      <c r="AW1391" s="126">
        <v>0</v>
      </c>
      <c r="AX1391" s="126"/>
      <c r="AY1391" s="126"/>
      <c r="AZ1391" s="145">
        <f>H1391-K1391-N1391</f>
        <v>0</v>
      </c>
      <c r="BA1391" s="145">
        <f>L1391-R1391-X1391-AD1391-AJ1391</f>
        <v>0</v>
      </c>
      <c r="BB1391" s="324"/>
      <c r="BC1391" s="324"/>
    </row>
    <row r="1392" spans="1:55" s="325" customFormat="1" ht="16.5">
      <c r="A1392" s="590" t="s">
        <v>51</v>
      </c>
      <c r="B1392" s="587" t="s">
        <v>1347</v>
      </c>
      <c r="C1392" s="432"/>
      <c r="D1392" s="589">
        <v>4750</v>
      </c>
      <c r="E1392" s="589">
        <v>4750</v>
      </c>
      <c r="F1392" s="418"/>
      <c r="G1392" s="418"/>
      <c r="H1392" s="155">
        <f t="shared" si="1279"/>
        <v>4750</v>
      </c>
      <c r="I1392" s="180">
        <f t="shared" si="1279"/>
        <v>4750</v>
      </c>
      <c r="J1392" s="221">
        <f t="shared" si="1279"/>
        <v>0</v>
      </c>
      <c r="K1392" s="418"/>
      <c r="L1392" s="418"/>
      <c r="M1392" s="418"/>
      <c r="N1392" s="589">
        <v>4750</v>
      </c>
      <c r="O1392" s="589">
        <v>4750</v>
      </c>
      <c r="P1392" s="422"/>
      <c r="Q1392" s="422"/>
      <c r="R1392" s="422"/>
      <c r="S1392" s="422"/>
      <c r="T1392" s="422"/>
      <c r="U1392" s="422"/>
      <c r="V1392" s="422"/>
      <c r="W1392" s="419"/>
      <c r="X1392" s="419"/>
      <c r="Y1392" s="419">
        <f>W1392</f>
        <v>0</v>
      </c>
      <c r="Z1392" s="422"/>
      <c r="AA1392" s="422"/>
      <c r="AB1392" s="422"/>
      <c r="AC1392" s="236">
        <v>2000</v>
      </c>
      <c r="AD1392" s="236"/>
      <c r="AE1392" s="236">
        <f t="shared" si="1350"/>
        <v>2000</v>
      </c>
      <c r="AF1392" s="422"/>
      <c r="AG1392" s="422"/>
      <c r="AH1392" s="422"/>
      <c r="AI1392" s="358">
        <f t="shared" si="1351"/>
        <v>2750</v>
      </c>
      <c r="AJ1392" s="358"/>
      <c r="AK1392" s="358">
        <f>AI1392</f>
        <v>2750</v>
      </c>
      <c r="AL1392" s="422"/>
      <c r="AM1392" s="422"/>
      <c r="AN1392" s="422"/>
      <c r="AO1392" s="422"/>
      <c r="AP1392" s="422"/>
      <c r="AQ1392" s="422"/>
      <c r="AR1392" s="422"/>
      <c r="AS1392" s="422"/>
      <c r="AT1392" s="422"/>
      <c r="AU1392" s="406"/>
      <c r="AV1392" s="131">
        <f t="shared" si="1348"/>
        <v>0</v>
      </c>
      <c r="AW1392" s="126"/>
      <c r="AX1392" s="126"/>
      <c r="AY1392" s="126"/>
      <c r="AZ1392" s="145">
        <f t="shared" ref="AZ1392:AZ1473" si="1353">H1392-K1392-N1392</f>
        <v>0</v>
      </c>
      <c r="BA1392" s="145">
        <f t="shared" si="1319"/>
        <v>0</v>
      </c>
      <c r="BB1392" s="324"/>
      <c r="BC1392" s="324"/>
    </row>
    <row r="1393" spans="1:55" s="218" customFormat="1" ht="33">
      <c r="A1393" s="590" t="s">
        <v>52</v>
      </c>
      <c r="B1393" s="587" t="s">
        <v>1348</v>
      </c>
      <c r="C1393" s="287"/>
      <c r="D1393" s="589">
        <v>4800</v>
      </c>
      <c r="E1393" s="589">
        <v>4800</v>
      </c>
      <c r="F1393" s="288"/>
      <c r="G1393" s="288"/>
      <c r="H1393" s="155">
        <f t="shared" ref="H1393:I1463" si="1354">K1393+N1393</f>
        <v>4800</v>
      </c>
      <c r="I1393" s="180">
        <f>L1393+O1393</f>
        <v>4800</v>
      </c>
      <c r="J1393" s="221">
        <f t="shared" ref="J1393:J1465" si="1355">M1393+P1393</f>
        <v>0</v>
      </c>
      <c r="K1393" s="288"/>
      <c r="L1393" s="288"/>
      <c r="M1393" s="288"/>
      <c r="N1393" s="589">
        <v>4800</v>
      </c>
      <c r="O1393" s="589">
        <v>4800</v>
      </c>
      <c r="P1393" s="199"/>
      <c r="Q1393" s="199"/>
      <c r="R1393" s="199"/>
      <c r="S1393" s="199"/>
      <c r="T1393" s="199"/>
      <c r="U1393" s="199"/>
      <c r="V1393" s="199"/>
      <c r="W1393" s="157">
        <v>2000</v>
      </c>
      <c r="X1393" s="157"/>
      <c r="Y1393" s="419">
        <f t="shared" ref="Y1393:Y1409" si="1356">W1393</f>
        <v>2000</v>
      </c>
      <c r="Z1393" s="199"/>
      <c r="AA1393" s="199"/>
      <c r="AB1393" s="199"/>
      <c r="AC1393" s="236">
        <f>I1393-Q1393-W1393</f>
        <v>2800</v>
      </c>
      <c r="AD1393" s="236"/>
      <c r="AE1393" s="236">
        <f>AC1393</f>
        <v>2800</v>
      </c>
      <c r="AF1393" s="199"/>
      <c r="AG1393" s="199"/>
      <c r="AH1393" s="199"/>
      <c r="AI1393" s="358">
        <f>I1393-Q1393-W1393-AC1393</f>
        <v>0</v>
      </c>
      <c r="AJ1393" s="358"/>
      <c r="AK1393" s="358">
        <f t="shared" ref="AK1393:AK1409" si="1357">AI1393</f>
        <v>0</v>
      </c>
      <c r="AL1393" s="199"/>
      <c r="AM1393" s="199"/>
      <c r="AN1393" s="199"/>
      <c r="AO1393" s="199"/>
      <c r="AP1393" s="199"/>
      <c r="AQ1393" s="199"/>
      <c r="AR1393" s="199">
        <v>0</v>
      </c>
      <c r="AS1393" s="199">
        <v>1</v>
      </c>
      <c r="AT1393" s="199"/>
      <c r="AU1393" s="151"/>
      <c r="AV1393" s="131">
        <f t="shared" si="1348"/>
        <v>0</v>
      </c>
      <c r="AW1393" s="159">
        <v>0</v>
      </c>
      <c r="AX1393" s="159"/>
      <c r="AY1393" s="159"/>
      <c r="AZ1393" s="160">
        <f t="shared" si="1353"/>
        <v>0</v>
      </c>
      <c r="BA1393" s="160">
        <f t="shared" si="1319"/>
        <v>0</v>
      </c>
      <c r="BB1393" s="131"/>
      <c r="BC1393" s="131"/>
    </row>
    <row r="1394" spans="1:55" s="218" customFormat="1" ht="33">
      <c r="A1394" s="590" t="s">
        <v>53</v>
      </c>
      <c r="B1394" s="587" t="s">
        <v>1349</v>
      </c>
      <c r="C1394" s="287"/>
      <c r="D1394" s="589">
        <v>4995</v>
      </c>
      <c r="E1394" s="589">
        <v>4995</v>
      </c>
      <c r="F1394" s="288"/>
      <c r="G1394" s="288"/>
      <c r="H1394" s="155">
        <f t="shared" si="1354"/>
        <v>4995</v>
      </c>
      <c r="I1394" s="180">
        <f t="shared" si="1354"/>
        <v>4995</v>
      </c>
      <c r="J1394" s="221"/>
      <c r="K1394" s="288"/>
      <c r="L1394" s="288"/>
      <c r="M1394" s="288"/>
      <c r="N1394" s="589">
        <v>4995</v>
      </c>
      <c r="O1394" s="589">
        <v>4995</v>
      </c>
      <c r="P1394" s="199"/>
      <c r="Q1394" s="199"/>
      <c r="R1394" s="199"/>
      <c r="S1394" s="199"/>
      <c r="T1394" s="199"/>
      <c r="U1394" s="199"/>
      <c r="V1394" s="199"/>
      <c r="W1394" s="157">
        <v>2000</v>
      </c>
      <c r="X1394" s="157"/>
      <c r="Y1394" s="419">
        <f t="shared" si="1356"/>
        <v>2000</v>
      </c>
      <c r="Z1394" s="199"/>
      <c r="AA1394" s="199"/>
      <c r="AB1394" s="199"/>
      <c r="AC1394" s="236">
        <f t="shared" ref="AC1394:AC1398" si="1358">I1394-Q1394-W1394</f>
        <v>2995</v>
      </c>
      <c r="AD1394" s="236"/>
      <c r="AE1394" s="236">
        <f t="shared" ref="AE1394:AE1409" si="1359">AC1394</f>
        <v>2995</v>
      </c>
      <c r="AF1394" s="199"/>
      <c r="AG1394" s="199"/>
      <c r="AH1394" s="199"/>
      <c r="AI1394" s="358"/>
      <c r="AJ1394" s="358"/>
      <c r="AK1394" s="358">
        <f t="shared" si="1357"/>
        <v>0</v>
      </c>
      <c r="AL1394" s="199"/>
      <c r="AM1394" s="199"/>
      <c r="AN1394" s="199"/>
      <c r="AO1394" s="199"/>
      <c r="AP1394" s="199"/>
      <c r="AQ1394" s="199"/>
      <c r="AR1394" s="199"/>
      <c r="AS1394" s="199"/>
      <c r="AT1394" s="199"/>
      <c r="AU1394" s="151"/>
      <c r="AV1394" s="131"/>
      <c r="AW1394" s="159"/>
      <c r="AX1394" s="159"/>
      <c r="AY1394" s="159"/>
      <c r="AZ1394" s="160"/>
      <c r="BA1394" s="160"/>
      <c r="BB1394" s="131"/>
      <c r="BC1394" s="131"/>
    </row>
    <row r="1395" spans="1:55" s="218" customFormat="1" ht="33">
      <c r="A1395" s="590" t="s">
        <v>54</v>
      </c>
      <c r="B1395" s="587" t="s">
        <v>1350</v>
      </c>
      <c r="C1395" s="287"/>
      <c r="D1395" s="589">
        <v>4100</v>
      </c>
      <c r="E1395" s="589">
        <v>4100</v>
      </c>
      <c r="F1395" s="288"/>
      <c r="G1395" s="288"/>
      <c r="H1395" s="155">
        <f t="shared" si="1354"/>
        <v>4100</v>
      </c>
      <c r="I1395" s="180">
        <f t="shared" si="1354"/>
        <v>4100</v>
      </c>
      <c r="J1395" s="221"/>
      <c r="K1395" s="288"/>
      <c r="L1395" s="288"/>
      <c r="M1395" s="288"/>
      <c r="N1395" s="589">
        <v>4100</v>
      </c>
      <c r="O1395" s="589">
        <v>4100</v>
      </c>
      <c r="P1395" s="199"/>
      <c r="Q1395" s="199"/>
      <c r="R1395" s="199"/>
      <c r="S1395" s="199"/>
      <c r="T1395" s="199"/>
      <c r="U1395" s="199"/>
      <c r="V1395" s="199"/>
      <c r="W1395" s="157">
        <v>2000</v>
      </c>
      <c r="X1395" s="157"/>
      <c r="Y1395" s="419">
        <f t="shared" si="1356"/>
        <v>2000</v>
      </c>
      <c r="Z1395" s="199"/>
      <c r="AA1395" s="199"/>
      <c r="AB1395" s="199"/>
      <c r="AC1395" s="236">
        <f t="shared" si="1358"/>
        <v>2100</v>
      </c>
      <c r="AD1395" s="236"/>
      <c r="AE1395" s="236">
        <f t="shared" si="1359"/>
        <v>2100</v>
      </c>
      <c r="AF1395" s="199"/>
      <c r="AG1395" s="199"/>
      <c r="AH1395" s="199"/>
      <c r="AI1395" s="358"/>
      <c r="AJ1395" s="358"/>
      <c r="AK1395" s="358">
        <f t="shared" si="1357"/>
        <v>0</v>
      </c>
      <c r="AL1395" s="199"/>
      <c r="AM1395" s="199"/>
      <c r="AN1395" s="199"/>
      <c r="AO1395" s="199"/>
      <c r="AP1395" s="199"/>
      <c r="AQ1395" s="199"/>
      <c r="AR1395" s="199"/>
      <c r="AS1395" s="199"/>
      <c r="AT1395" s="199"/>
      <c r="AU1395" s="151"/>
      <c r="AV1395" s="131"/>
      <c r="AW1395" s="159"/>
      <c r="AX1395" s="159"/>
      <c r="AY1395" s="159"/>
      <c r="AZ1395" s="160"/>
      <c r="BA1395" s="160"/>
      <c r="BB1395" s="131"/>
      <c r="BC1395" s="131"/>
    </row>
    <row r="1396" spans="1:55" s="218" customFormat="1" ht="33">
      <c r="A1396" s="590" t="s">
        <v>55</v>
      </c>
      <c r="B1396" s="587" t="s">
        <v>1351</v>
      </c>
      <c r="C1396" s="287"/>
      <c r="D1396" s="589">
        <v>3300</v>
      </c>
      <c r="E1396" s="589">
        <v>3300</v>
      </c>
      <c r="F1396" s="288"/>
      <c r="G1396" s="288"/>
      <c r="H1396" s="155">
        <f t="shared" si="1354"/>
        <v>3300</v>
      </c>
      <c r="I1396" s="180">
        <f t="shared" si="1354"/>
        <v>3300</v>
      </c>
      <c r="J1396" s="221"/>
      <c r="K1396" s="288"/>
      <c r="L1396" s="288"/>
      <c r="M1396" s="288"/>
      <c r="N1396" s="589">
        <v>3300</v>
      </c>
      <c r="O1396" s="589">
        <v>3300</v>
      </c>
      <c r="P1396" s="199"/>
      <c r="Q1396" s="199"/>
      <c r="R1396" s="199"/>
      <c r="S1396" s="199"/>
      <c r="T1396" s="199"/>
      <c r="U1396" s="199"/>
      <c r="V1396" s="199"/>
      <c r="W1396" s="157">
        <v>1500</v>
      </c>
      <c r="X1396" s="157"/>
      <c r="Y1396" s="419">
        <f t="shared" si="1356"/>
        <v>1500</v>
      </c>
      <c r="Z1396" s="199"/>
      <c r="AA1396" s="199"/>
      <c r="AB1396" s="199"/>
      <c r="AC1396" s="236">
        <f t="shared" si="1358"/>
        <v>1800</v>
      </c>
      <c r="AD1396" s="236"/>
      <c r="AE1396" s="236">
        <f t="shared" si="1359"/>
        <v>1800</v>
      </c>
      <c r="AF1396" s="199"/>
      <c r="AG1396" s="199"/>
      <c r="AH1396" s="199"/>
      <c r="AI1396" s="358">
        <f>I1396-Q1396-W1396-AC1396</f>
        <v>0</v>
      </c>
      <c r="AJ1396" s="358"/>
      <c r="AK1396" s="358">
        <f t="shared" si="1357"/>
        <v>0</v>
      </c>
      <c r="AL1396" s="199"/>
      <c r="AM1396" s="199"/>
      <c r="AN1396" s="199"/>
      <c r="AO1396" s="199"/>
      <c r="AP1396" s="199"/>
      <c r="AQ1396" s="199"/>
      <c r="AR1396" s="199"/>
      <c r="AS1396" s="199"/>
      <c r="AT1396" s="199"/>
      <c r="AU1396" s="151"/>
      <c r="AV1396" s="131"/>
      <c r="AW1396" s="159"/>
      <c r="AX1396" s="159"/>
      <c r="AY1396" s="159"/>
      <c r="AZ1396" s="160"/>
      <c r="BA1396" s="160"/>
      <c r="BB1396" s="131"/>
      <c r="BC1396" s="131"/>
    </row>
    <row r="1397" spans="1:55" s="218" customFormat="1" ht="33">
      <c r="A1397" s="590" t="s">
        <v>56</v>
      </c>
      <c r="B1397" s="587" t="s">
        <v>1352</v>
      </c>
      <c r="C1397" s="287"/>
      <c r="D1397" s="589">
        <v>4500</v>
      </c>
      <c r="E1397" s="589">
        <v>4500</v>
      </c>
      <c r="F1397" s="288"/>
      <c r="G1397" s="288"/>
      <c r="H1397" s="155">
        <f t="shared" si="1354"/>
        <v>4500</v>
      </c>
      <c r="I1397" s="180">
        <f t="shared" si="1354"/>
        <v>4500</v>
      </c>
      <c r="J1397" s="221"/>
      <c r="K1397" s="288"/>
      <c r="L1397" s="288"/>
      <c r="M1397" s="288"/>
      <c r="N1397" s="589">
        <v>4500</v>
      </c>
      <c r="O1397" s="589">
        <v>4500</v>
      </c>
      <c r="P1397" s="199"/>
      <c r="Q1397" s="199"/>
      <c r="R1397" s="199"/>
      <c r="S1397" s="199"/>
      <c r="T1397" s="199"/>
      <c r="U1397" s="199"/>
      <c r="V1397" s="199"/>
      <c r="W1397" s="157">
        <v>2000</v>
      </c>
      <c r="X1397" s="157"/>
      <c r="Y1397" s="419">
        <f t="shared" si="1356"/>
        <v>2000</v>
      </c>
      <c r="Z1397" s="199"/>
      <c r="AA1397" s="199"/>
      <c r="AB1397" s="199"/>
      <c r="AC1397" s="236">
        <f t="shared" si="1358"/>
        <v>2500</v>
      </c>
      <c r="AD1397" s="236"/>
      <c r="AE1397" s="236">
        <f t="shared" si="1359"/>
        <v>2500</v>
      </c>
      <c r="AF1397" s="199"/>
      <c r="AG1397" s="199"/>
      <c r="AH1397" s="199"/>
      <c r="AI1397" s="358">
        <f>I1397-Q1397-W1397-AC1397</f>
        <v>0</v>
      </c>
      <c r="AJ1397" s="358"/>
      <c r="AK1397" s="358">
        <f t="shared" si="1357"/>
        <v>0</v>
      </c>
      <c r="AL1397" s="199"/>
      <c r="AM1397" s="199"/>
      <c r="AN1397" s="199"/>
      <c r="AO1397" s="199"/>
      <c r="AP1397" s="199"/>
      <c r="AQ1397" s="199"/>
      <c r="AR1397" s="199"/>
      <c r="AS1397" s="199"/>
      <c r="AT1397" s="199"/>
      <c r="AU1397" s="151"/>
      <c r="AV1397" s="131"/>
      <c r="AW1397" s="159"/>
      <c r="AX1397" s="159"/>
      <c r="AY1397" s="159"/>
      <c r="AZ1397" s="160"/>
      <c r="BA1397" s="160"/>
      <c r="BB1397" s="131"/>
      <c r="BC1397" s="131"/>
    </row>
    <row r="1398" spans="1:55" s="218" customFormat="1" ht="16.5">
      <c r="A1398" s="590" t="s">
        <v>20</v>
      </c>
      <c r="B1398" s="587" t="s">
        <v>1353</v>
      </c>
      <c r="C1398" s="287"/>
      <c r="D1398" s="589">
        <v>4800</v>
      </c>
      <c r="E1398" s="589">
        <v>4800</v>
      </c>
      <c r="F1398" s="288"/>
      <c r="G1398" s="288"/>
      <c r="H1398" s="155">
        <f t="shared" si="1354"/>
        <v>4800</v>
      </c>
      <c r="I1398" s="180">
        <f t="shared" si="1354"/>
        <v>4800</v>
      </c>
      <c r="J1398" s="221"/>
      <c r="K1398" s="288"/>
      <c r="L1398" s="288"/>
      <c r="M1398" s="288"/>
      <c r="N1398" s="589">
        <v>4800</v>
      </c>
      <c r="O1398" s="589">
        <v>4800</v>
      </c>
      <c r="P1398" s="199"/>
      <c r="Q1398" s="199"/>
      <c r="R1398" s="199"/>
      <c r="S1398" s="199"/>
      <c r="T1398" s="199"/>
      <c r="U1398" s="199"/>
      <c r="V1398" s="199"/>
      <c r="W1398" s="157">
        <v>2500</v>
      </c>
      <c r="X1398" s="157"/>
      <c r="Y1398" s="419">
        <f t="shared" si="1356"/>
        <v>2500</v>
      </c>
      <c r="Z1398" s="199"/>
      <c r="AA1398" s="199"/>
      <c r="AB1398" s="199"/>
      <c r="AC1398" s="236">
        <f t="shared" si="1358"/>
        <v>2300</v>
      </c>
      <c r="AD1398" s="236"/>
      <c r="AE1398" s="236">
        <f t="shared" si="1359"/>
        <v>2300</v>
      </c>
      <c r="AF1398" s="199"/>
      <c r="AG1398" s="199"/>
      <c r="AH1398" s="199"/>
      <c r="AI1398" s="358"/>
      <c r="AJ1398" s="358"/>
      <c r="AK1398" s="358">
        <f t="shared" si="1357"/>
        <v>0</v>
      </c>
      <c r="AL1398" s="199"/>
      <c r="AM1398" s="199"/>
      <c r="AN1398" s="199"/>
      <c r="AO1398" s="199"/>
      <c r="AP1398" s="199"/>
      <c r="AQ1398" s="199"/>
      <c r="AR1398" s="199"/>
      <c r="AS1398" s="199"/>
      <c r="AT1398" s="199"/>
      <c r="AU1398" s="151"/>
      <c r="AV1398" s="131"/>
      <c r="AW1398" s="159"/>
      <c r="AX1398" s="159"/>
      <c r="AY1398" s="159"/>
      <c r="AZ1398" s="160"/>
      <c r="BA1398" s="160"/>
      <c r="BB1398" s="131"/>
      <c r="BC1398" s="131"/>
    </row>
    <row r="1399" spans="1:55" s="218" customFormat="1" ht="16.5">
      <c r="A1399" s="590" t="s">
        <v>48</v>
      </c>
      <c r="B1399" s="587" t="s">
        <v>1354</v>
      </c>
      <c r="C1399" s="287"/>
      <c r="D1399" s="589">
        <v>3900</v>
      </c>
      <c r="E1399" s="589">
        <v>3900</v>
      </c>
      <c r="F1399" s="288"/>
      <c r="G1399" s="288"/>
      <c r="H1399" s="155">
        <f t="shared" si="1354"/>
        <v>3900</v>
      </c>
      <c r="I1399" s="180">
        <f t="shared" si="1354"/>
        <v>3900</v>
      </c>
      <c r="J1399" s="221"/>
      <c r="K1399" s="288"/>
      <c r="L1399" s="288"/>
      <c r="M1399" s="288"/>
      <c r="N1399" s="589">
        <v>3900</v>
      </c>
      <c r="O1399" s="589">
        <v>3900</v>
      </c>
      <c r="P1399" s="199"/>
      <c r="Q1399" s="199"/>
      <c r="R1399" s="199"/>
      <c r="S1399" s="199"/>
      <c r="T1399" s="199"/>
      <c r="U1399" s="199"/>
      <c r="V1399" s="199"/>
      <c r="W1399" s="157"/>
      <c r="X1399" s="157"/>
      <c r="Y1399" s="419">
        <f t="shared" si="1356"/>
        <v>0</v>
      </c>
      <c r="Z1399" s="199"/>
      <c r="AA1399" s="199"/>
      <c r="AB1399" s="199"/>
      <c r="AC1399" s="236">
        <v>2000</v>
      </c>
      <c r="AD1399" s="236"/>
      <c r="AE1399" s="236">
        <f t="shared" si="1359"/>
        <v>2000</v>
      </c>
      <c r="AF1399" s="199"/>
      <c r="AG1399" s="199"/>
      <c r="AH1399" s="199"/>
      <c r="AI1399" s="358">
        <f>I1399-Q1399-W1399-AC1399</f>
        <v>1900</v>
      </c>
      <c r="AJ1399" s="358"/>
      <c r="AK1399" s="358">
        <f t="shared" si="1357"/>
        <v>1900</v>
      </c>
      <c r="AL1399" s="199"/>
      <c r="AM1399" s="199"/>
      <c r="AN1399" s="199"/>
      <c r="AO1399" s="199"/>
      <c r="AP1399" s="199"/>
      <c r="AQ1399" s="199"/>
      <c r="AR1399" s="199"/>
      <c r="AS1399" s="199"/>
      <c r="AT1399" s="199"/>
      <c r="AU1399" s="151"/>
      <c r="AV1399" s="131"/>
      <c r="AW1399" s="159"/>
      <c r="AX1399" s="159"/>
      <c r="AY1399" s="159"/>
      <c r="AZ1399" s="160"/>
      <c r="BA1399" s="160"/>
      <c r="BB1399" s="131"/>
      <c r="BC1399" s="131"/>
    </row>
    <row r="1400" spans="1:55" s="218" customFormat="1" ht="33">
      <c r="A1400" s="590" t="s">
        <v>49</v>
      </c>
      <c r="B1400" s="587" t="s">
        <v>1355</v>
      </c>
      <c r="C1400" s="287"/>
      <c r="D1400" s="589">
        <v>4745</v>
      </c>
      <c r="E1400" s="589">
        <v>4745</v>
      </c>
      <c r="F1400" s="288"/>
      <c r="G1400" s="288"/>
      <c r="H1400" s="155">
        <f t="shared" si="1354"/>
        <v>4745</v>
      </c>
      <c r="I1400" s="180">
        <f t="shared" si="1354"/>
        <v>4745</v>
      </c>
      <c r="J1400" s="221"/>
      <c r="K1400" s="288"/>
      <c r="L1400" s="288"/>
      <c r="M1400" s="288"/>
      <c r="N1400" s="589">
        <v>4745</v>
      </c>
      <c r="O1400" s="589">
        <v>4745</v>
      </c>
      <c r="P1400" s="199"/>
      <c r="Q1400" s="199"/>
      <c r="R1400" s="199"/>
      <c r="S1400" s="199"/>
      <c r="T1400" s="199"/>
      <c r="U1400" s="199"/>
      <c r="V1400" s="199"/>
      <c r="W1400" s="157"/>
      <c r="X1400" s="157"/>
      <c r="Y1400" s="419">
        <f t="shared" si="1356"/>
        <v>0</v>
      </c>
      <c r="Z1400" s="199"/>
      <c r="AA1400" s="199"/>
      <c r="AB1400" s="199"/>
      <c r="AC1400" s="236">
        <v>2000</v>
      </c>
      <c r="AD1400" s="236"/>
      <c r="AE1400" s="236">
        <f t="shared" si="1359"/>
        <v>2000</v>
      </c>
      <c r="AF1400" s="199"/>
      <c r="AG1400" s="199"/>
      <c r="AH1400" s="199"/>
      <c r="AI1400" s="358">
        <f>I1400-Q1400-W1400-AC1400</f>
        <v>2745</v>
      </c>
      <c r="AJ1400" s="358"/>
      <c r="AK1400" s="358">
        <f t="shared" si="1357"/>
        <v>2745</v>
      </c>
      <c r="AL1400" s="199"/>
      <c r="AM1400" s="199"/>
      <c r="AN1400" s="199"/>
      <c r="AO1400" s="199"/>
      <c r="AP1400" s="199"/>
      <c r="AQ1400" s="199"/>
      <c r="AR1400" s="199"/>
      <c r="AS1400" s="199"/>
      <c r="AT1400" s="199"/>
      <c r="AU1400" s="151"/>
      <c r="AV1400" s="131"/>
      <c r="AW1400" s="159"/>
      <c r="AX1400" s="159"/>
      <c r="AY1400" s="159"/>
      <c r="AZ1400" s="160"/>
      <c r="BA1400" s="160"/>
      <c r="BB1400" s="131"/>
      <c r="BC1400" s="131"/>
    </row>
    <row r="1401" spans="1:55" s="218" customFormat="1" ht="16.5">
      <c r="A1401" s="590" t="s">
        <v>50</v>
      </c>
      <c r="B1401" s="587" t="s">
        <v>1356</v>
      </c>
      <c r="C1401" s="287"/>
      <c r="D1401" s="589">
        <v>4050</v>
      </c>
      <c r="E1401" s="589">
        <v>4050</v>
      </c>
      <c r="F1401" s="288"/>
      <c r="G1401" s="288"/>
      <c r="H1401" s="155">
        <f t="shared" si="1354"/>
        <v>4050</v>
      </c>
      <c r="I1401" s="180">
        <f t="shared" si="1354"/>
        <v>4050</v>
      </c>
      <c r="J1401" s="221"/>
      <c r="K1401" s="288"/>
      <c r="L1401" s="288"/>
      <c r="M1401" s="288"/>
      <c r="N1401" s="589">
        <v>4050</v>
      </c>
      <c r="O1401" s="589">
        <v>4050</v>
      </c>
      <c r="P1401" s="199"/>
      <c r="Q1401" s="199"/>
      <c r="R1401" s="199"/>
      <c r="S1401" s="199"/>
      <c r="T1401" s="199"/>
      <c r="U1401" s="199"/>
      <c r="V1401" s="199"/>
      <c r="W1401" s="157"/>
      <c r="X1401" s="157"/>
      <c r="Y1401" s="419">
        <f t="shared" si="1356"/>
        <v>0</v>
      </c>
      <c r="Z1401" s="199"/>
      <c r="AA1401" s="199"/>
      <c r="AB1401" s="199"/>
      <c r="AC1401" s="236">
        <v>2000</v>
      </c>
      <c r="AD1401" s="236"/>
      <c r="AE1401" s="236">
        <f t="shared" si="1359"/>
        <v>2000</v>
      </c>
      <c r="AF1401" s="199"/>
      <c r="AG1401" s="199"/>
      <c r="AH1401" s="199"/>
      <c r="AI1401" s="358">
        <f>I1401-Q1401-W1401-AC1401</f>
        <v>2050</v>
      </c>
      <c r="AJ1401" s="358"/>
      <c r="AK1401" s="358">
        <f t="shared" si="1357"/>
        <v>2050</v>
      </c>
      <c r="AL1401" s="199"/>
      <c r="AM1401" s="199"/>
      <c r="AN1401" s="199"/>
      <c r="AO1401" s="199"/>
      <c r="AP1401" s="199"/>
      <c r="AQ1401" s="199"/>
      <c r="AR1401" s="199"/>
      <c r="AS1401" s="199"/>
      <c r="AT1401" s="199"/>
      <c r="AU1401" s="151"/>
      <c r="AV1401" s="131"/>
      <c r="AW1401" s="159"/>
      <c r="AX1401" s="159"/>
      <c r="AY1401" s="159"/>
      <c r="AZ1401" s="160"/>
      <c r="BA1401" s="160"/>
      <c r="BB1401" s="131"/>
      <c r="BC1401" s="131"/>
    </row>
    <row r="1402" spans="1:55" s="218" customFormat="1" ht="16.5">
      <c r="A1402" s="590" t="s">
        <v>51</v>
      </c>
      <c r="B1402" s="587" t="s">
        <v>1357</v>
      </c>
      <c r="C1402" s="287"/>
      <c r="D1402" s="589">
        <v>4500</v>
      </c>
      <c r="E1402" s="589">
        <v>4500</v>
      </c>
      <c r="F1402" s="288"/>
      <c r="G1402" s="288"/>
      <c r="H1402" s="155">
        <f>K1402+N1402</f>
        <v>4500</v>
      </c>
      <c r="I1402" s="180">
        <f>L1402+O1402</f>
        <v>4500</v>
      </c>
      <c r="J1402" s="221"/>
      <c r="K1402" s="288"/>
      <c r="L1402" s="288"/>
      <c r="M1402" s="288"/>
      <c r="N1402" s="589">
        <v>4500</v>
      </c>
      <c r="O1402" s="589">
        <v>4500</v>
      </c>
      <c r="P1402" s="199"/>
      <c r="Q1402" s="199"/>
      <c r="R1402" s="199"/>
      <c r="S1402" s="199"/>
      <c r="T1402" s="199"/>
      <c r="U1402" s="199"/>
      <c r="V1402" s="199"/>
      <c r="W1402" s="157"/>
      <c r="X1402" s="157"/>
      <c r="Y1402" s="419">
        <f t="shared" si="1356"/>
        <v>0</v>
      </c>
      <c r="Z1402" s="199"/>
      <c r="AA1402" s="199"/>
      <c r="AB1402" s="199"/>
      <c r="AC1402" s="236">
        <v>2000</v>
      </c>
      <c r="AD1402" s="236"/>
      <c r="AE1402" s="236">
        <f t="shared" si="1359"/>
        <v>2000</v>
      </c>
      <c r="AF1402" s="199"/>
      <c r="AG1402" s="199"/>
      <c r="AH1402" s="199"/>
      <c r="AI1402" s="358">
        <f>I1402-Q1402-W1402-AC1402</f>
        <v>2500</v>
      </c>
      <c r="AJ1402" s="358"/>
      <c r="AK1402" s="358">
        <f t="shared" si="1357"/>
        <v>2500</v>
      </c>
      <c r="AL1402" s="199"/>
      <c r="AM1402" s="199"/>
      <c r="AN1402" s="199"/>
      <c r="AO1402" s="199"/>
      <c r="AP1402" s="199"/>
      <c r="AQ1402" s="199"/>
      <c r="AR1402" s="199"/>
      <c r="AS1402" s="199"/>
      <c r="AT1402" s="199"/>
      <c r="AU1402" s="151"/>
      <c r="AV1402" s="131"/>
      <c r="AW1402" s="159"/>
      <c r="AX1402" s="159"/>
      <c r="AY1402" s="159"/>
      <c r="AZ1402" s="160"/>
      <c r="BA1402" s="160"/>
      <c r="BB1402" s="131"/>
      <c r="BC1402" s="131"/>
    </row>
    <row r="1403" spans="1:55" s="218" customFormat="1" ht="33">
      <c r="A1403" s="590" t="s">
        <v>52</v>
      </c>
      <c r="B1403" s="587" t="s">
        <v>1358</v>
      </c>
      <c r="C1403" s="287"/>
      <c r="D1403" s="589">
        <v>3900</v>
      </c>
      <c r="E1403" s="589"/>
      <c r="F1403" s="288"/>
      <c r="G1403" s="288"/>
      <c r="H1403" s="155">
        <f t="shared" si="1354"/>
        <v>0</v>
      </c>
      <c r="I1403" s="180">
        <f t="shared" si="1354"/>
        <v>0</v>
      </c>
      <c r="J1403" s="221"/>
      <c r="K1403" s="288"/>
      <c r="L1403" s="288"/>
      <c r="M1403" s="288"/>
      <c r="N1403" s="589"/>
      <c r="O1403" s="589"/>
      <c r="P1403" s="199"/>
      <c r="Q1403" s="199"/>
      <c r="R1403" s="199"/>
      <c r="S1403" s="199"/>
      <c r="T1403" s="199"/>
      <c r="U1403" s="199"/>
      <c r="V1403" s="199"/>
      <c r="W1403" s="157"/>
      <c r="X1403" s="157"/>
      <c r="Y1403" s="419">
        <f t="shared" si="1356"/>
        <v>0</v>
      </c>
      <c r="Z1403" s="199"/>
      <c r="AA1403" s="199"/>
      <c r="AB1403" s="199"/>
      <c r="AC1403" s="236"/>
      <c r="AD1403" s="236"/>
      <c r="AE1403" s="236">
        <f t="shared" si="1359"/>
        <v>0</v>
      </c>
      <c r="AF1403" s="199"/>
      <c r="AG1403" s="199"/>
      <c r="AH1403" s="199"/>
      <c r="AI1403" s="358"/>
      <c r="AJ1403" s="358"/>
      <c r="AK1403" s="358">
        <f t="shared" si="1357"/>
        <v>0</v>
      </c>
      <c r="AL1403" s="199"/>
      <c r="AM1403" s="199"/>
      <c r="AN1403" s="199"/>
      <c r="AO1403" s="199"/>
      <c r="AP1403" s="199"/>
      <c r="AQ1403" s="199"/>
      <c r="AR1403" s="199"/>
      <c r="AS1403" s="199"/>
      <c r="AT1403" s="199"/>
      <c r="AU1403" s="151"/>
      <c r="AV1403" s="131"/>
      <c r="AW1403" s="159"/>
      <c r="AX1403" s="159"/>
      <c r="AY1403" s="159"/>
      <c r="AZ1403" s="160"/>
      <c r="BA1403" s="160"/>
      <c r="BB1403" s="131"/>
      <c r="BC1403" s="131"/>
    </row>
    <row r="1404" spans="1:55" s="218" customFormat="1" ht="33">
      <c r="A1404" s="590" t="s">
        <v>53</v>
      </c>
      <c r="B1404" s="587" t="s">
        <v>1359</v>
      </c>
      <c r="C1404" s="287"/>
      <c r="D1404" s="589">
        <v>4990</v>
      </c>
      <c r="E1404" s="589"/>
      <c r="F1404" s="288"/>
      <c r="G1404" s="288"/>
      <c r="H1404" s="155">
        <f t="shared" si="1354"/>
        <v>0</v>
      </c>
      <c r="I1404" s="180">
        <f t="shared" si="1354"/>
        <v>0</v>
      </c>
      <c r="J1404" s="221"/>
      <c r="K1404" s="288"/>
      <c r="L1404" s="288"/>
      <c r="M1404" s="288"/>
      <c r="N1404" s="589"/>
      <c r="O1404" s="589"/>
      <c r="P1404" s="199"/>
      <c r="Q1404" s="199"/>
      <c r="R1404" s="199"/>
      <c r="S1404" s="199"/>
      <c r="T1404" s="199"/>
      <c r="U1404" s="199"/>
      <c r="V1404" s="199"/>
      <c r="W1404" s="157"/>
      <c r="X1404" s="157"/>
      <c r="Y1404" s="419">
        <f t="shared" si="1356"/>
        <v>0</v>
      </c>
      <c r="Z1404" s="199"/>
      <c r="AA1404" s="199"/>
      <c r="AB1404" s="199"/>
      <c r="AC1404" s="236"/>
      <c r="AD1404" s="236"/>
      <c r="AE1404" s="236">
        <f t="shared" si="1359"/>
        <v>0</v>
      </c>
      <c r="AF1404" s="199"/>
      <c r="AG1404" s="199"/>
      <c r="AH1404" s="199"/>
      <c r="AI1404" s="358"/>
      <c r="AJ1404" s="358"/>
      <c r="AK1404" s="358">
        <f t="shared" si="1357"/>
        <v>0</v>
      </c>
      <c r="AL1404" s="199"/>
      <c r="AM1404" s="199"/>
      <c r="AN1404" s="199"/>
      <c r="AO1404" s="199"/>
      <c r="AP1404" s="199"/>
      <c r="AQ1404" s="199"/>
      <c r="AR1404" s="199"/>
      <c r="AS1404" s="199"/>
      <c r="AT1404" s="199"/>
      <c r="AU1404" s="151"/>
      <c r="AV1404" s="131"/>
      <c r="AW1404" s="159"/>
      <c r="AX1404" s="159"/>
      <c r="AY1404" s="159"/>
      <c r="AZ1404" s="160"/>
      <c r="BA1404" s="160"/>
      <c r="BB1404" s="131"/>
      <c r="BC1404" s="131"/>
    </row>
    <row r="1405" spans="1:55" s="218" customFormat="1" ht="16.5">
      <c r="A1405" s="590" t="s">
        <v>54</v>
      </c>
      <c r="B1405" s="587" t="s">
        <v>1360</v>
      </c>
      <c r="C1405" s="287"/>
      <c r="D1405" s="589">
        <v>4900</v>
      </c>
      <c r="E1405" s="589"/>
      <c r="F1405" s="288"/>
      <c r="G1405" s="288"/>
      <c r="H1405" s="155">
        <f t="shared" si="1354"/>
        <v>0</v>
      </c>
      <c r="I1405" s="180">
        <f t="shared" si="1354"/>
        <v>0</v>
      </c>
      <c r="J1405" s="221"/>
      <c r="K1405" s="288"/>
      <c r="L1405" s="288"/>
      <c r="M1405" s="288"/>
      <c r="N1405" s="589"/>
      <c r="O1405" s="589"/>
      <c r="P1405" s="199"/>
      <c r="Q1405" s="199"/>
      <c r="R1405" s="199"/>
      <c r="S1405" s="199"/>
      <c r="T1405" s="199"/>
      <c r="U1405" s="199"/>
      <c r="V1405" s="199"/>
      <c r="W1405" s="157"/>
      <c r="X1405" s="157"/>
      <c r="Y1405" s="419">
        <f t="shared" si="1356"/>
        <v>0</v>
      </c>
      <c r="Z1405" s="199"/>
      <c r="AA1405" s="199"/>
      <c r="AB1405" s="199"/>
      <c r="AC1405" s="236"/>
      <c r="AD1405" s="236"/>
      <c r="AE1405" s="236">
        <f t="shared" si="1359"/>
        <v>0</v>
      </c>
      <c r="AF1405" s="199"/>
      <c r="AG1405" s="199"/>
      <c r="AH1405" s="199"/>
      <c r="AI1405" s="358"/>
      <c r="AJ1405" s="358"/>
      <c r="AK1405" s="358">
        <f t="shared" si="1357"/>
        <v>0</v>
      </c>
      <c r="AL1405" s="199"/>
      <c r="AM1405" s="199"/>
      <c r="AN1405" s="199"/>
      <c r="AO1405" s="199"/>
      <c r="AP1405" s="199"/>
      <c r="AQ1405" s="199"/>
      <c r="AR1405" s="199"/>
      <c r="AS1405" s="199"/>
      <c r="AT1405" s="199"/>
      <c r="AU1405" s="151"/>
      <c r="AV1405" s="131"/>
      <c r="AW1405" s="159"/>
      <c r="AX1405" s="159"/>
      <c r="AY1405" s="159"/>
      <c r="AZ1405" s="160"/>
      <c r="BA1405" s="160"/>
      <c r="BB1405" s="131"/>
      <c r="BC1405" s="131"/>
    </row>
    <row r="1406" spans="1:55" s="218" customFormat="1" ht="33">
      <c r="A1406" s="590" t="s">
        <v>55</v>
      </c>
      <c r="B1406" s="587" t="s">
        <v>1361</v>
      </c>
      <c r="C1406" s="287"/>
      <c r="D1406" s="589">
        <v>4000</v>
      </c>
      <c r="E1406" s="589"/>
      <c r="F1406" s="288"/>
      <c r="G1406" s="288"/>
      <c r="H1406" s="155">
        <f t="shared" si="1354"/>
        <v>0</v>
      </c>
      <c r="I1406" s="180">
        <f t="shared" si="1354"/>
        <v>0</v>
      </c>
      <c r="J1406" s="221"/>
      <c r="K1406" s="288"/>
      <c r="L1406" s="288"/>
      <c r="M1406" s="288"/>
      <c r="N1406" s="589"/>
      <c r="O1406" s="589"/>
      <c r="P1406" s="199"/>
      <c r="Q1406" s="199"/>
      <c r="R1406" s="199"/>
      <c r="S1406" s="199"/>
      <c r="T1406" s="199"/>
      <c r="U1406" s="199"/>
      <c r="V1406" s="199"/>
      <c r="W1406" s="157"/>
      <c r="X1406" s="157"/>
      <c r="Y1406" s="419">
        <f t="shared" si="1356"/>
        <v>0</v>
      </c>
      <c r="Z1406" s="199"/>
      <c r="AA1406" s="199"/>
      <c r="AB1406" s="199"/>
      <c r="AC1406" s="236"/>
      <c r="AD1406" s="236"/>
      <c r="AE1406" s="236">
        <f t="shared" si="1359"/>
        <v>0</v>
      </c>
      <c r="AF1406" s="199"/>
      <c r="AG1406" s="199"/>
      <c r="AH1406" s="199"/>
      <c r="AI1406" s="358"/>
      <c r="AJ1406" s="358"/>
      <c r="AK1406" s="358">
        <f t="shared" si="1357"/>
        <v>0</v>
      </c>
      <c r="AL1406" s="199"/>
      <c r="AM1406" s="199"/>
      <c r="AN1406" s="199"/>
      <c r="AO1406" s="199"/>
      <c r="AP1406" s="199"/>
      <c r="AQ1406" s="199"/>
      <c r="AR1406" s="199"/>
      <c r="AS1406" s="199"/>
      <c r="AT1406" s="199"/>
      <c r="AU1406" s="151"/>
      <c r="AV1406" s="131"/>
      <c r="AW1406" s="159"/>
      <c r="AX1406" s="159"/>
      <c r="AY1406" s="159"/>
      <c r="AZ1406" s="160"/>
      <c r="BA1406" s="160"/>
      <c r="BB1406" s="131"/>
      <c r="BC1406" s="131"/>
    </row>
    <row r="1407" spans="1:55" s="218" customFormat="1" ht="33">
      <c r="A1407" s="590" t="s">
        <v>56</v>
      </c>
      <c r="B1407" s="587" t="s">
        <v>1362</v>
      </c>
      <c r="C1407" s="287"/>
      <c r="D1407" s="589">
        <v>4000</v>
      </c>
      <c r="E1407" s="589"/>
      <c r="F1407" s="288"/>
      <c r="G1407" s="288"/>
      <c r="H1407" s="155">
        <f t="shared" si="1354"/>
        <v>0</v>
      </c>
      <c r="I1407" s="180">
        <f t="shared" si="1354"/>
        <v>0</v>
      </c>
      <c r="J1407" s="221"/>
      <c r="K1407" s="288"/>
      <c r="L1407" s="288"/>
      <c r="M1407" s="288"/>
      <c r="N1407" s="589"/>
      <c r="O1407" s="589"/>
      <c r="P1407" s="199"/>
      <c r="Q1407" s="199"/>
      <c r="R1407" s="199"/>
      <c r="S1407" s="199"/>
      <c r="T1407" s="199"/>
      <c r="U1407" s="199"/>
      <c r="V1407" s="199"/>
      <c r="W1407" s="157"/>
      <c r="X1407" s="157"/>
      <c r="Y1407" s="419">
        <f t="shared" si="1356"/>
        <v>0</v>
      </c>
      <c r="Z1407" s="199"/>
      <c r="AA1407" s="199"/>
      <c r="AB1407" s="199"/>
      <c r="AC1407" s="236"/>
      <c r="AD1407" s="236"/>
      <c r="AE1407" s="236">
        <f t="shared" si="1359"/>
        <v>0</v>
      </c>
      <c r="AF1407" s="199"/>
      <c r="AG1407" s="199"/>
      <c r="AH1407" s="199"/>
      <c r="AI1407" s="358"/>
      <c r="AJ1407" s="358"/>
      <c r="AK1407" s="358">
        <f t="shared" si="1357"/>
        <v>0</v>
      </c>
      <c r="AL1407" s="199"/>
      <c r="AM1407" s="199"/>
      <c r="AN1407" s="199"/>
      <c r="AO1407" s="199"/>
      <c r="AP1407" s="199"/>
      <c r="AQ1407" s="199"/>
      <c r="AR1407" s="199"/>
      <c r="AS1407" s="199"/>
      <c r="AT1407" s="199"/>
      <c r="AU1407" s="151"/>
      <c r="AV1407" s="131"/>
      <c r="AW1407" s="159"/>
      <c r="AX1407" s="159"/>
      <c r="AY1407" s="159"/>
      <c r="AZ1407" s="160"/>
      <c r="BA1407" s="160"/>
      <c r="BB1407" s="131"/>
      <c r="BC1407" s="131"/>
    </row>
    <row r="1408" spans="1:55" s="218" customFormat="1" ht="33">
      <c r="A1408" s="590" t="s">
        <v>57</v>
      </c>
      <c r="B1408" s="587" t="s">
        <v>1363</v>
      </c>
      <c r="C1408" s="287"/>
      <c r="D1408" s="589">
        <v>4000</v>
      </c>
      <c r="E1408" s="589"/>
      <c r="F1408" s="288"/>
      <c r="G1408" s="288"/>
      <c r="H1408" s="155">
        <f t="shared" si="1354"/>
        <v>0</v>
      </c>
      <c r="I1408" s="180">
        <f t="shared" si="1354"/>
        <v>0</v>
      </c>
      <c r="J1408" s="221"/>
      <c r="K1408" s="288"/>
      <c r="L1408" s="288"/>
      <c r="M1408" s="288"/>
      <c r="N1408" s="589"/>
      <c r="O1408" s="589"/>
      <c r="P1408" s="199"/>
      <c r="Q1408" s="199"/>
      <c r="R1408" s="199"/>
      <c r="S1408" s="199"/>
      <c r="T1408" s="199"/>
      <c r="U1408" s="199"/>
      <c r="V1408" s="199"/>
      <c r="W1408" s="157"/>
      <c r="X1408" s="157"/>
      <c r="Y1408" s="419">
        <f t="shared" si="1356"/>
        <v>0</v>
      </c>
      <c r="Z1408" s="199"/>
      <c r="AA1408" s="199"/>
      <c r="AB1408" s="199"/>
      <c r="AC1408" s="236"/>
      <c r="AD1408" s="236"/>
      <c r="AE1408" s="236">
        <f t="shared" si="1359"/>
        <v>0</v>
      </c>
      <c r="AF1408" s="199"/>
      <c r="AG1408" s="199"/>
      <c r="AH1408" s="199"/>
      <c r="AI1408" s="358"/>
      <c r="AJ1408" s="358"/>
      <c r="AK1408" s="358">
        <f t="shared" si="1357"/>
        <v>0</v>
      </c>
      <c r="AL1408" s="199"/>
      <c r="AM1408" s="199"/>
      <c r="AN1408" s="199"/>
      <c r="AO1408" s="199"/>
      <c r="AP1408" s="199"/>
      <c r="AQ1408" s="199"/>
      <c r="AR1408" s="199"/>
      <c r="AS1408" s="199"/>
      <c r="AT1408" s="199"/>
      <c r="AU1408" s="151"/>
      <c r="AV1408" s="131"/>
      <c r="AW1408" s="159"/>
      <c r="AX1408" s="159"/>
      <c r="AY1408" s="159"/>
      <c r="AZ1408" s="160"/>
      <c r="BA1408" s="160"/>
      <c r="BB1408" s="131"/>
      <c r="BC1408" s="131"/>
    </row>
    <row r="1409" spans="1:55" s="218" customFormat="1" ht="33">
      <c r="A1409" s="590" t="s">
        <v>58</v>
      </c>
      <c r="B1409" s="587" t="s">
        <v>1364</v>
      </c>
      <c r="C1409" s="287"/>
      <c r="D1409" s="589">
        <v>4990</v>
      </c>
      <c r="E1409" s="589"/>
      <c r="F1409" s="288"/>
      <c r="G1409" s="288"/>
      <c r="H1409" s="155">
        <f t="shared" si="1354"/>
        <v>0</v>
      </c>
      <c r="I1409" s="180">
        <f t="shared" si="1354"/>
        <v>0</v>
      </c>
      <c r="J1409" s="221"/>
      <c r="K1409" s="288"/>
      <c r="L1409" s="288"/>
      <c r="M1409" s="288"/>
      <c r="N1409" s="589"/>
      <c r="O1409" s="589"/>
      <c r="P1409" s="199"/>
      <c r="Q1409" s="199"/>
      <c r="R1409" s="199"/>
      <c r="S1409" s="199"/>
      <c r="T1409" s="199"/>
      <c r="U1409" s="199"/>
      <c r="V1409" s="199"/>
      <c r="W1409" s="157"/>
      <c r="X1409" s="157"/>
      <c r="Y1409" s="419">
        <f t="shared" si="1356"/>
        <v>0</v>
      </c>
      <c r="Z1409" s="199"/>
      <c r="AA1409" s="199"/>
      <c r="AB1409" s="199"/>
      <c r="AC1409" s="236"/>
      <c r="AD1409" s="236"/>
      <c r="AE1409" s="236">
        <f t="shared" si="1359"/>
        <v>0</v>
      </c>
      <c r="AF1409" s="199"/>
      <c r="AG1409" s="199"/>
      <c r="AH1409" s="199"/>
      <c r="AI1409" s="358"/>
      <c r="AJ1409" s="358"/>
      <c r="AK1409" s="358">
        <f t="shared" si="1357"/>
        <v>0</v>
      </c>
      <c r="AL1409" s="199"/>
      <c r="AM1409" s="199"/>
      <c r="AN1409" s="199"/>
      <c r="AO1409" s="199"/>
      <c r="AP1409" s="199"/>
      <c r="AQ1409" s="199"/>
      <c r="AR1409" s="199"/>
      <c r="AS1409" s="199"/>
      <c r="AT1409" s="199"/>
      <c r="AU1409" s="151"/>
      <c r="AV1409" s="131"/>
      <c r="AW1409" s="159"/>
      <c r="AX1409" s="159"/>
      <c r="AY1409" s="159"/>
      <c r="AZ1409" s="160"/>
      <c r="BA1409" s="160"/>
      <c r="BB1409" s="131"/>
      <c r="BC1409" s="131"/>
    </row>
    <row r="1410" spans="1:55" s="132" customFormat="1" ht="15.75">
      <c r="A1410" s="170" t="s">
        <v>1365</v>
      </c>
      <c r="B1410" s="158" t="s">
        <v>740</v>
      </c>
      <c r="C1410" s="171"/>
      <c r="D1410" s="171">
        <f>D1411+D1414</f>
        <v>2442</v>
      </c>
      <c r="E1410" s="171">
        <f>E1411+E1414</f>
        <v>2442</v>
      </c>
      <c r="F1410" s="158"/>
      <c r="G1410" s="158"/>
      <c r="H1410" s="171">
        <f t="shared" si="1354"/>
        <v>2442</v>
      </c>
      <c r="I1410" s="179">
        <f t="shared" si="1354"/>
        <v>2442</v>
      </c>
      <c r="J1410" s="221">
        <f t="shared" si="1355"/>
        <v>0</v>
      </c>
      <c r="K1410" s="158"/>
      <c r="L1410" s="158"/>
      <c r="M1410" s="158"/>
      <c r="N1410" s="171">
        <f>N1411+N1414</f>
        <v>2442</v>
      </c>
      <c r="O1410" s="171">
        <f t="shared" ref="O1410:AT1410" si="1360">O1411+O1414</f>
        <v>2442</v>
      </c>
      <c r="P1410" s="171">
        <f t="shared" si="1360"/>
        <v>0</v>
      </c>
      <c r="Q1410" s="171">
        <f t="shared" si="1360"/>
        <v>0</v>
      </c>
      <c r="R1410" s="171">
        <f t="shared" si="1360"/>
        <v>0</v>
      </c>
      <c r="S1410" s="171">
        <f t="shared" si="1360"/>
        <v>0</v>
      </c>
      <c r="T1410" s="171">
        <f t="shared" si="1360"/>
        <v>0</v>
      </c>
      <c r="U1410" s="171">
        <f t="shared" si="1360"/>
        <v>0</v>
      </c>
      <c r="V1410" s="171">
        <f t="shared" si="1360"/>
        <v>0</v>
      </c>
      <c r="W1410" s="171">
        <f t="shared" si="1360"/>
        <v>0</v>
      </c>
      <c r="X1410" s="171">
        <f t="shared" si="1360"/>
        <v>0</v>
      </c>
      <c r="Y1410" s="171">
        <f t="shared" si="1360"/>
        <v>0</v>
      </c>
      <c r="Z1410" s="171">
        <f t="shared" si="1360"/>
        <v>0</v>
      </c>
      <c r="AA1410" s="171">
        <f t="shared" si="1360"/>
        <v>0</v>
      </c>
      <c r="AB1410" s="171">
        <f t="shared" si="1360"/>
        <v>0</v>
      </c>
      <c r="AC1410" s="171">
        <f t="shared" si="1360"/>
        <v>0</v>
      </c>
      <c r="AD1410" s="171">
        <f t="shared" si="1360"/>
        <v>0</v>
      </c>
      <c r="AE1410" s="171">
        <f t="shared" si="1360"/>
        <v>0</v>
      </c>
      <c r="AF1410" s="171">
        <f t="shared" si="1360"/>
        <v>0</v>
      </c>
      <c r="AG1410" s="171">
        <f t="shared" si="1360"/>
        <v>0</v>
      </c>
      <c r="AH1410" s="171">
        <f t="shared" si="1360"/>
        <v>0</v>
      </c>
      <c r="AI1410" s="171">
        <f t="shared" si="1360"/>
        <v>2442</v>
      </c>
      <c r="AJ1410" s="171">
        <f t="shared" si="1360"/>
        <v>0</v>
      </c>
      <c r="AK1410" s="171">
        <f t="shared" si="1360"/>
        <v>2442</v>
      </c>
      <c r="AL1410" s="171">
        <f t="shared" si="1360"/>
        <v>0</v>
      </c>
      <c r="AM1410" s="171">
        <f t="shared" si="1360"/>
        <v>0</v>
      </c>
      <c r="AN1410" s="171">
        <f t="shared" si="1360"/>
        <v>0</v>
      </c>
      <c r="AO1410" s="171">
        <f t="shared" si="1360"/>
        <v>0</v>
      </c>
      <c r="AP1410" s="171">
        <f t="shared" si="1360"/>
        <v>0</v>
      </c>
      <c r="AQ1410" s="171">
        <f t="shared" si="1360"/>
        <v>0</v>
      </c>
      <c r="AR1410" s="171">
        <f t="shared" si="1360"/>
        <v>0</v>
      </c>
      <c r="AS1410" s="171">
        <f t="shared" si="1360"/>
        <v>0</v>
      </c>
      <c r="AT1410" s="171">
        <f t="shared" si="1360"/>
        <v>0</v>
      </c>
      <c r="AU1410" s="159"/>
      <c r="AV1410" s="131">
        <f t="shared" si="1348"/>
        <v>0</v>
      </c>
      <c r="AW1410" s="159"/>
      <c r="AX1410" s="159"/>
      <c r="AY1410" s="159"/>
      <c r="AZ1410" s="145">
        <f t="shared" si="1353"/>
        <v>0</v>
      </c>
      <c r="BA1410" s="145">
        <f t="shared" si="1319"/>
        <v>0</v>
      </c>
      <c r="BB1410" s="131"/>
      <c r="BC1410" s="131"/>
    </row>
    <row r="1411" spans="1:55" s="132" customFormat="1" ht="31.5">
      <c r="A1411" s="170" t="s">
        <v>612</v>
      </c>
      <c r="B1411" s="158" t="s">
        <v>1366</v>
      </c>
      <c r="C1411" s="171"/>
      <c r="D1411" s="171">
        <f>D1412</f>
        <v>2442</v>
      </c>
      <c r="E1411" s="171">
        <f>E1412</f>
        <v>2442</v>
      </c>
      <c r="F1411" s="158"/>
      <c r="G1411" s="158"/>
      <c r="H1411" s="171">
        <f t="shared" si="1354"/>
        <v>2442</v>
      </c>
      <c r="I1411" s="179">
        <f t="shared" si="1354"/>
        <v>2442</v>
      </c>
      <c r="J1411" s="221">
        <f t="shared" si="1355"/>
        <v>0</v>
      </c>
      <c r="K1411" s="158"/>
      <c r="L1411" s="158"/>
      <c r="M1411" s="158"/>
      <c r="N1411" s="171">
        <f>N1412</f>
        <v>2442</v>
      </c>
      <c r="O1411" s="171">
        <f t="shared" ref="O1411:AN1412" si="1361">O1412</f>
        <v>2442</v>
      </c>
      <c r="P1411" s="171">
        <f t="shared" si="1361"/>
        <v>0</v>
      </c>
      <c r="Q1411" s="171">
        <f t="shared" si="1361"/>
        <v>0</v>
      </c>
      <c r="R1411" s="171">
        <f t="shared" si="1361"/>
        <v>0</v>
      </c>
      <c r="S1411" s="171">
        <f t="shared" si="1361"/>
        <v>0</v>
      </c>
      <c r="T1411" s="171">
        <f t="shared" si="1361"/>
        <v>0</v>
      </c>
      <c r="U1411" s="171">
        <f t="shared" si="1361"/>
        <v>0</v>
      </c>
      <c r="V1411" s="171">
        <f t="shared" si="1361"/>
        <v>0</v>
      </c>
      <c r="W1411" s="171">
        <f t="shared" si="1361"/>
        <v>0</v>
      </c>
      <c r="X1411" s="171">
        <f t="shared" si="1361"/>
        <v>0</v>
      </c>
      <c r="Y1411" s="171">
        <f t="shared" si="1361"/>
        <v>0</v>
      </c>
      <c r="Z1411" s="171">
        <f t="shared" si="1361"/>
        <v>0</v>
      </c>
      <c r="AA1411" s="171">
        <f t="shared" si="1361"/>
        <v>0</v>
      </c>
      <c r="AB1411" s="171">
        <f t="shared" si="1361"/>
        <v>0</v>
      </c>
      <c r="AC1411" s="171">
        <f t="shared" si="1361"/>
        <v>0</v>
      </c>
      <c r="AD1411" s="171">
        <f t="shared" si="1361"/>
        <v>0</v>
      </c>
      <c r="AE1411" s="171">
        <f t="shared" si="1361"/>
        <v>0</v>
      </c>
      <c r="AF1411" s="171">
        <f t="shared" si="1361"/>
        <v>0</v>
      </c>
      <c r="AG1411" s="171">
        <f t="shared" si="1361"/>
        <v>0</v>
      </c>
      <c r="AH1411" s="171">
        <f t="shared" si="1361"/>
        <v>0</v>
      </c>
      <c r="AI1411" s="171">
        <f t="shared" si="1361"/>
        <v>2442</v>
      </c>
      <c r="AJ1411" s="171">
        <f t="shared" si="1361"/>
        <v>0</v>
      </c>
      <c r="AK1411" s="171">
        <f t="shared" si="1361"/>
        <v>2442</v>
      </c>
      <c r="AL1411" s="171">
        <f t="shared" si="1361"/>
        <v>0</v>
      </c>
      <c r="AM1411" s="171">
        <f t="shared" si="1361"/>
        <v>0</v>
      </c>
      <c r="AN1411" s="171">
        <f t="shared" si="1361"/>
        <v>0</v>
      </c>
      <c r="AO1411" s="199"/>
      <c r="AP1411" s="199"/>
      <c r="AQ1411" s="199"/>
      <c r="AR1411" s="199"/>
      <c r="AS1411" s="199"/>
      <c r="AT1411" s="199"/>
      <c r="AU1411" s="159"/>
      <c r="AV1411" s="131">
        <f t="shared" si="1348"/>
        <v>0</v>
      </c>
      <c r="AW1411" s="159"/>
      <c r="AX1411" s="159"/>
      <c r="AY1411" s="159"/>
      <c r="AZ1411" s="145">
        <f t="shared" si="1353"/>
        <v>0</v>
      </c>
      <c r="BA1411" s="145">
        <f t="shared" si="1319"/>
        <v>0</v>
      </c>
      <c r="BB1411" s="131"/>
      <c r="BC1411" s="131"/>
    </row>
    <row r="1412" spans="1:55" s="132" customFormat="1" ht="15.75">
      <c r="A1412" s="411" t="s">
        <v>674</v>
      </c>
      <c r="B1412" s="421" t="s">
        <v>1367</v>
      </c>
      <c r="C1412" s="171"/>
      <c r="D1412" s="351">
        <f>D1413</f>
        <v>2442</v>
      </c>
      <c r="E1412" s="351">
        <f>E1413</f>
        <v>2442</v>
      </c>
      <c r="F1412" s="158"/>
      <c r="G1412" s="158"/>
      <c r="H1412" s="171">
        <f t="shared" si="1354"/>
        <v>2442</v>
      </c>
      <c r="I1412" s="179">
        <f t="shared" si="1354"/>
        <v>2442</v>
      </c>
      <c r="J1412" s="221">
        <f t="shared" si="1355"/>
        <v>0</v>
      </c>
      <c r="K1412" s="158"/>
      <c r="L1412" s="158"/>
      <c r="M1412" s="158"/>
      <c r="N1412" s="351">
        <f>N1413</f>
        <v>2442</v>
      </c>
      <c r="O1412" s="351">
        <f t="shared" si="1361"/>
        <v>2442</v>
      </c>
      <c r="P1412" s="351">
        <f t="shared" si="1361"/>
        <v>0</v>
      </c>
      <c r="Q1412" s="351">
        <f t="shared" si="1361"/>
        <v>0</v>
      </c>
      <c r="R1412" s="351">
        <f t="shared" si="1361"/>
        <v>0</v>
      </c>
      <c r="S1412" s="351">
        <f t="shared" si="1361"/>
        <v>0</v>
      </c>
      <c r="T1412" s="351">
        <f t="shared" si="1361"/>
        <v>0</v>
      </c>
      <c r="U1412" s="351">
        <f t="shared" si="1361"/>
        <v>0</v>
      </c>
      <c r="V1412" s="351">
        <f t="shared" si="1361"/>
        <v>0</v>
      </c>
      <c r="W1412" s="351">
        <f t="shared" si="1361"/>
        <v>0</v>
      </c>
      <c r="X1412" s="351">
        <f t="shared" si="1361"/>
        <v>0</v>
      </c>
      <c r="Y1412" s="351">
        <f t="shared" si="1361"/>
        <v>0</v>
      </c>
      <c r="Z1412" s="351">
        <f t="shared" si="1361"/>
        <v>0</v>
      </c>
      <c r="AA1412" s="351">
        <f t="shared" si="1361"/>
        <v>0</v>
      </c>
      <c r="AB1412" s="351">
        <f t="shared" si="1361"/>
        <v>0</v>
      </c>
      <c r="AC1412" s="351">
        <f t="shared" si="1361"/>
        <v>0</v>
      </c>
      <c r="AD1412" s="351">
        <f t="shared" si="1361"/>
        <v>0</v>
      </c>
      <c r="AE1412" s="351">
        <f t="shared" si="1361"/>
        <v>0</v>
      </c>
      <c r="AF1412" s="351">
        <f t="shared" si="1361"/>
        <v>0</v>
      </c>
      <c r="AG1412" s="351">
        <f t="shared" si="1361"/>
        <v>0</v>
      </c>
      <c r="AH1412" s="351">
        <f t="shared" si="1361"/>
        <v>0</v>
      </c>
      <c r="AI1412" s="351">
        <f t="shared" si="1361"/>
        <v>2442</v>
      </c>
      <c r="AJ1412" s="351">
        <f t="shared" si="1361"/>
        <v>0</v>
      </c>
      <c r="AK1412" s="351">
        <f t="shared" si="1361"/>
        <v>2442</v>
      </c>
      <c r="AL1412" s="351">
        <f t="shared" si="1361"/>
        <v>0</v>
      </c>
      <c r="AM1412" s="351">
        <f t="shared" si="1361"/>
        <v>0</v>
      </c>
      <c r="AN1412" s="351">
        <f t="shared" si="1361"/>
        <v>0</v>
      </c>
      <c r="AO1412" s="351">
        <f t="shared" ref="AO1412:AT1412" si="1362">AO1413</f>
        <v>0</v>
      </c>
      <c r="AP1412" s="351">
        <f t="shared" si="1362"/>
        <v>0</v>
      </c>
      <c r="AQ1412" s="351">
        <f t="shared" si="1362"/>
        <v>0</v>
      </c>
      <c r="AR1412" s="351">
        <f t="shared" si="1362"/>
        <v>0</v>
      </c>
      <c r="AS1412" s="351">
        <f t="shared" si="1362"/>
        <v>0</v>
      </c>
      <c r="AT1412" s="351">
        <f t="shared" si="1362"/>
        <v>0</v>
      </c>
      <c r="AU1412" s="159"/>
      <c r="AV1412" s="131">
        <f t="shared" si="1348"/>
        <v>0</v>
      </c>
      <c r="AW1412" s="159"/>
      <c r="AX1412" s="159"/>
      <c r="AY1412" s="159"/>
      <c r="AZ1412" s="145">
        <f t="shared" si="1353"/>
        <v>0</v>
      </c>
      <c r="BA1412" s="145">
        <f t="shared" si="1319"/>
        <v>0</v>
      </c>
      <c r="BB1412" s="131"/>
      <c r="BC1412" s="131"/>
    </row>
    <row r="1413" spans="1:55" s="325" customFormat="1" ht="31.5">
      <c r="A1413" s="433" t="s">
        <v>20</v>
      </c>
      <c r="B1413" s="418" t="s">
        <v>1368</v>
      </c>
      <c r="C1413" s="351"/>
      <c r="D1413" s="352">
        <v>2442</v>
      </c>
      <c r="E1413" s="352">
        <v>2442</v>
      </c>
      <c r="F1413" s="350"/>
      <c r="G1413" s="350"/>
      <c r="H1413" s="155">
        <f t="shared" si="1354"/>
        <v>2442</v>
      </c>
      <c r="I1413" s="180">
        <f t="shared" si="1354"/>
        <v>2442</v>
      </c>
      <c r="J1413" s="221">
        <f t="shared" si="1355"/>
        <v>0</v>
      </c>
      <c r="K1413" s="350"/>
      <c r="L1413" s="350"/>
      <c r="M1413" s="350"/>
      <c r="N1413" s="352">
        <f>O1413+P1413</f>
        <v>2442</v>
      </c>
      <c r="O1413" s="419">
        <f>1742+700</f>
        <v>2442</v>
      </c>
      <c r="P1413" s="422"/>
      <c r="Q1413" s="422"/>
      <c r="R1413" s="422"/>
      <c r="S1413" s="422"/>
      <c r="T1413" s="422"/>
      <c r="U1413" s="422"/>
      <c r="V1413" s="422"/>
      <c r="W1413" s="419"/>
      <c r="X1413" s="419"/>
      <c r="Y1413" s="419"/>
      <c r="Z1413" s="422"/>
      <c r="AA1413" s="422"/>
      <c r="AB1413" s="422"/>
      <c r="AC1413" s="269"/>
      <c r="AD1413" s="269"/>
      <c r="AE1413" s="269"/>
      <c r="AF1413" s="422"/>
      <c r="AG1413" s="422"/>
      <c r="AH1413" s="422"/>
      <c r="AI1413" s="358">
        <f t="shared" ref="AI1413" si="1363">I1413-Q1413-W1413-AC1413</f>
        <v>2442</v>
      </c>
      <c r="AJ1413" s="358"/>
      <c r="AK1413" s="358">
        <f>AI1413</f>
        <v>2442</v>
      </c>
      <c r="AL1413" s="422"/>
      <c r="AM1413" s="422"/>
      <c r="AN1413" s="422"/>
      <c r="AO1413" s="422"/>
      <c r="AP1413" s="422"/>
      <c r="AQ1413" s="422"/>
      <c r="AR1413" s="422"/>
      <c r="AS1413" s="422"/>
      <c r="AT1413" s="422"/>
      <c r="AU1413" s="126"/>
      <c r="AV1413" s="131">
        <f t="shared" si="1348"/>
        <v>0</v>
      </c>
      <c r="AW1413" s="126"/>
      <c r="AX1413" s="126"/>
      <c r="AY1413" s="126"/>
      <c r="AZ1413" s="145">
        <f t="shared" si="1353"/>
        <v>0</v>
      </c>
      <c r="BA1413" s="145">
        <f t="shared" si="1319"/>
        <v>0</v>
      </c>
      <c r="BB1413" s="324"/>
      <c r="BC1413" s="324"/>
    </row>
    <row r="1414" spans="1:55" s="132" customFormat="1" ht="15.75">
      <c r="A1414" s="170" t="s">
        <v>615</v>
      </c>
      <c r="B1414" s="158" t="s">
        <v>658</v>
      </c>
      <c r="C1414" s="171"/>
      <c r="D1414" s="171">
        <v>0</v>
      </c>
      <c r="E1414" s="171">
        <v>0</v>
      </c>
      <c r="F1414" s="158"/>
      <c r="G1414" s="158"/>
      <c r="H1414" s="155">
        <f t="shared" si="1354"/>
        <v>0</v>
      </c>
      <c r="I1414" s="180">
        <f t="shared" si="1354"/>
        <v>0</v>
      </c>
      <c r="J1414" s="221">
        <f t="shared" si="1355"/>
        <v>0</v>
      </c>
      <c r="K1414" s="158"/>
      <c r="L1414" s="158"/>
      <c r="M1414" s="158"/>
      <c r="N1414" s="155"/>
      <c r="O1414" s="199"/>
      <c r="P1414" s="199"/>
      <c r="Q1414" s="199"/>
      <c r="R1414" s="199"/>
      <c r="S1414" s="199"/>
      <c r="T1414" s="199"/>
      <c r="U1414" s="199"/>
      <c r="V1414" s="199"/>
      <c r="W1414" s="199"/>
      <c r="X1414" s="199"/>
      <c r="Y1414" s="199"/>
      <c r="Z1414" s="199"/>
      <c r="AA1414" s="199"/>
      <c r="AB1414" s="199"/>
      <c r="AC1414" s="236"/>
      <c r="AD1414" s="236"/>
      <c r="AE1414" s="236"/>
      <c r="AF1414" s="199"/>
      <c r="AG1414" s="199"/>
      <c r="AH1414" s="199"/>
      <c r="AI1414" s="236"/>
      <c r="AJ1414" s="236"/>
      <c r="AK1414" s="236"/>
      <c r="AL1414" s="199"/>
      <c r="AM1414" s="199"/>
      <c r="AN1414" s="199"/>
      <c r="AO1414" s="199"/>
      <c r="AP1414" s="199"/>
      <c r="AQ1414" s="199"/>
      <c r="AR1414" s="199"/>
      <c r="AS1414" s="199"/>
      <c r="AT1414" s="199"/>
      <c r="AU1414" s="159"/>
      <c r="AV1414" s="131">
        <f t="shared" si="1348"/>
        <v>0</v>
      </c>
      <c r="AW1414" s="159"/>
      <c r="AX1414" s="159"/>
      <c r="AY1414" s="159"/>
      <c r="AZ1414" s="145">
        <f t="shared" si="1353"/>
        <v>0</v>
      </c>
      <c r="BA1414" s="145">
        <f t="shared" si="1319"/>
        <v>0</v>
      </c>
      <c r="BB1414" s="131"/>
      <c r="BC1414" s="131"/>
    </row>
    <row r="1415" spans="1:55" s="132" customFormat="1" ht="15.75">
      <c r="A1415" s="170" t="s">
        <v>745</v>
      </c>
      <c r="B1415" s="158" t="s">
        <v>746</v>
      </c>
      <c r="C1415" s="171"/>
      <c r="D1415" s="171">
        <f>D1416+D1417</f>
        <v>39500</v>
      </c>
      <c r="E1415" s="171">
        <f t="shared" ref="E1415" si="1364">E1416+E1417</f>
        <v>39500</v>
      </c>
      <c r="F1415" s="158"/>
      <c r="G1415" s="158"/>
      <c r="H1415" s="171">
        <f t="shared" si="1354"/>
        <v>39500</v>
      </c>
      <c r="I1415" s="179">
        <f t="shared" si="1354"/>
        <v>39500</v>
      </c>
      <c r="J1415" s="221">
        <f t="shared" si="1355"/>
        <v>0</v>
      </c>
      <c r="K1415" s="171">
        <f>K1416+K1417</f>
        <v>39500</v>
      </c>
      <c r="L1415" s="171">
        <f t="shared" ref="L1415:M1415" si="1365">L1416+L1417</f>
        <v>39500</v>
      </c>
      <c r="M1415" s="171">
        <f t="shared" si="1365"/>
        <v>0</v>
      </c>
      <c r="N1415" s="171">
        <f>N1416+N1417</f>
        <v>0</v>
      </c>
      <c r="O1415" s="171">
        <f t="shared" ref="O1415:AU1415" si="1366">O1416+O1417</f>
        <v>0</v>
      </c>
      <c r="P1415" s="171">
        <f t="shared" si="1366"/>
        <v>0</v>
      </c>
      <c r="Q1415" s="171">
        <f t="shared" si="1366"/>
        <v>15000</v>
      </c>
      <c r="R1415" s="171">
        <f t="shared" si="1366"/>
        <v>15000</v>
      </c>
      <c r="S1415" s="171">
        <f t="shared" si="1366"/>
        <v>0</v>
      </c>
      <c r="T1415" s="171">
        <f t="shared" si="1366"/>
        <v>0</v>
      </c>
      <c r="U1415" s="171">
        <f t="shared" si="1366"/>
        <v>0</v>
      </c>
      <c r="V1415" s="171">
        <f t="shared" si="1366"/>
        <v>0</v>
      </c>
      <c r="W1415" s="171">
        <f t="shared" si="1366"/>
        <v>15000</v>
      </c>
      <c r="X1415" s="171">
        <f t="shared" si="1366"/>
        <v>15000</v>
      </c>
      <c r="Y1415" s="171">
        <f t="shared" si="1366"/>
        <v>0</v>
      </c>
      <c r="Z1415" s="171">
        <f t="shared" si="1366"/>
        <v>0</v>
      </c>
      <c r="AA1415" s="171">
        <f t="shared" si="1366"/>
        <v>0</v>
      </c>
      <c r="AB1415" s="171">
        <f t="shared" si="1366"/>
        <v>0</v>
      </c>
      <c r="AC1415" s="171">
        <f t="shared" si="1366"/>
        <v>9500</v>
      </c>
      <c r="AD1415" s="171">
        <f t="shared" si="1366"/>
        <v>9500</v>
      </c>
      <c r="AE1415" s="171">
        <f t="shared" si="1366"/>
        <v>0</v>
      </c>
      <c r="AF1415" s="171">
        <f t="shared" si="1366"/>
        <v>0</v>
      </c>
      <c r="AG1415" s="171">
        <f t="shared" si="1366"/>
        <v>0</v>
      </c>
      <c r="AH1415" s="171">
        <f t="shared" si="1366"/>
        <v>0</v>
      </c>
      <c r="AI1415" s="171">
        <f t="shared" si="1366"/>
        <v>0</v>
      </c>
      <c r="AJ1415" s="171">
        <f t="shared" si="1366"/>
        <v>0</v>
      </c>
      <c r="AK1415" s="171">
        <f t="shared" si="1366"/>
        <v>0</v>
      </c>
      <c r="AL1415" s="171">
        <f t="shared" si="1366"/>
        <v>0</v>
      </c>
      <c r="AM1415" s="171">
        <f t="shared" si="1366"/>
        <v>0</v>
      </c>
      <c r="AN1415" s="171">
        <f t="shared" si="1366"/>
        <v>0</v>
      </c>
      <c r="AO1415" s="171">
        <f t="shared" si="1366"/>
        <v>0</v>
      </c>
      <c r="AP1415" s="171">
        <f t="shared" si="1366"/>
        <v>0</v>
      </c>
      <c r="AQ1415" s="171">
        <f t="shared" si="1366"/>
        <v>0</v>
      </c>
      <c r="AR1415" s="171">
        <f t="shared" si="1366"/>
        <v>0</v>
      </c>
      <c r="AS1415" s="171">
        <f t="shared" si="1366"/>
        <v>0</v>
      </c>
      <c r="AT1415" s="171">
        <f t="shared" si="1366"/>
        <v>0</v>
      </c>
      <c r="AU1415" s="171">
        <f t="shared" si="1366"/>
        <v>0</v>
      </c>
      <c r="AV1415" s="131">
        <f t="shared" si="1348"/>
        <v>0</v>
      </c>
      <c r="AW1415" s="151"/>
      <c r="AX1415" s="151"/>
      <c r="AY1415" s="159"/>
      <c r="AZ1415" s="145">
        <f t="shared" si="1353"/>
        <v>0</v>
      </c>
      <c r="BA1415" s="145">
        <f t="shared" si="1319"/>
        <v>0</v>
      </c>
      <c r="BB1415" s="131"/>
      <c r="BC1415" s="131"/>
    </row>
    <row r="1416" spans="1:55" s="132" customFormat="1" ht="15.75">
      <c r="A1416" s="170" t="s">
        <v>612</v>
      </c>
      <c r="B1416" s="158" t="s">
        <v>1369</v>
      </c>
      <c r="C1416" s="171"/>
      <c r="D1416" s="171">
        <v>0</v>
      </c>
      <c r="E1416" s="171">
        <v>0</v>
      </c>
      <c r="F1416" s="158"/>
      <c r="G1416" s="158"/>
      <c r="H1416" s="155">
        <f t="shared" si="1354"/>
        <v>0</v>
      </c>
      <c r="I1416" s="180">
        <f t="shared" si="1354"/>
        <v>0</v>
      </c>
      <c r="J1416" s="221">
        <f t="shared" si="1355"/>
        <v>0</v>
      </c>
      <c r="K1416" s="158"/>
      <c r="L1416" s="158"/>
      <c r="M1416" s="158"/>
      <c r="N1416" s="171"/>
      <c r="O1416" s="171"/>
      <c r="P1416" s="171"/>
      <c r="Q1416" s="171"/>
      <c r="R1416" s="171"/>
      <c r="S1416" s="171"/>
      <c r="T1416" s="171"/>
      <c r="U1416" s="171"/>
      <c r="V1416" s="171"/>
      <c r="W1416" s="171"/>
      <c r="X1416" s="171"/>
      <c r="Y1416" s="171"/>
      <c r="Z1416" s="171"/>
      <c r="AA1416" s="171"/>
      <c r="AB1416" s="171"/>
      <c r="AC1416" s="171"/>
      <c r="AD1416" s="171"/>
      <c r="AE1416" s="171"/>
      <c r="AF1416" s="171"/>
      <c r="AG1416" s="171"/>
      <c r="AH1416" s="171"/>
      <c r="AI1416" s="171"/>
      <c r="AJ1416" s="171"/>
      <c r="AK1416" s="171"/>
      <c r="AL1416" s="171"/>
      <c r="AM1416" s="171"/>
      <c r="AN1416" s="171"/>
      <c r="AO1416" s="171"/>
      <c r="AP1416" s="171"/>
      <c r="AQ1416" s="171"/>
      <c r="AR1416" s="171"/>
      <c r="AS1416" s="171"/>
      <c r="AT1416" s="171"/>
      <c r="AU1416" s="159"/>
      <c r="AV1416" s="131">
        <f t="shared" si="1348"/>
        <v>0</v>
      </c>
      <c r="AW1416" s="151"/>
      <c r="AX1416" s="151"/>
      <c r="AY1416" s="159"/>
      <c r="AZ1416" s="145">
        <f t="shared" si="1353"/>
        <v>0</v>
      </c>
      <c r="BA1416" s="145">
        <f t="shared" si="1319"/>
        <v>0</v>
      </c>
      <c r="BB1416" s="131"/>
      <c r="BC1416" s="131"/>
    </row>
    <row r="1417" spans="1:55" s="132" customFormat="1" ht="15.75">
      <c r="A1417" s="170" t="s">
        <v>615</v>
      </c>
      <c r="B1417" s="158" t="s">
        <v>616</v>
      </c>
      <c r="C1417" s="171"/>
      <c r="D1417" s="171">
        <f t="shared" ref="D1417:E1417" si="1367">D1418</f>
        <v>39500</v>
      </c>
      <c r="E1417" s="171">
        <f t="shared" si="1367"/>
        <v>39500</v>
      </c>
      <c r="F1417" s="158"/>
      <c r="G1417" s="158"/>
      <c r="H1417" s="171">
        <f t="shared" si="1354"/>
        <v>39500</v>
      </c>
      <c r="I1417" s="179">
        <f t="shared" si="1354"/>
        <v>39500</v>
      </c>
      <c r="J1417" s="221">
        <f t="shared" si="1355"/>
        <v>0</v>
      </c>
      <c r="K1417" s="171">
        <f t="shared" ref="K1417:M1417" si="1368">K1418</f>
        <v>39500</v>
      </c>
      <c r="L1417" s="171">
        <f t="shared" si="1368"/>
        <v>39500</v>
      </c>
      <c r="M1417" s="171">
        <f t="shared" si="1368"/>
        <v>0</v>
      </c>
      <c r="N1417" s="171">
        <f>N1418</f>
        <v>0</v>
      </c>
      <c r="O1417" s="171">
        <f t="shared" ref="O1417:AU1417" si="1369">O1418</f>
        <v>0</v>
      </c>
      <c r="P1417" s="171">
        <f t="shared" si="1369"/>
        <v>0</v>
      </c>
      <c r="Q1417" s="171">
        <f t="shared" si="1369"/>
        <v>15000</v>
      </c>
      <c r="R1417" s="171">
        <f t="shared" si="1369"/>
        <v>15000</v>
      </c>
      <c r="S1417" s="171">
        <f t="shared" si="1369"/>
        <v>0</v>
      </c>
      <c r="T1417" s="171">
        <f t="shared" si="1369"/>
        <v>0</v>
      </c>
      <c r="U1417" s="171">
        <f t="shared" si="1369"/>
        <v>0</v>
      </c>
      <c r="V1417" s="171">
        <f t="shared" si="1369"/>
        <v>0</v>
      </c>
      <c r="W1417" s="171">
        <f t="shared" si="1369"/>
        <v>15000</v>
      </c>
      <c r="X1417" s="171">
        <f t="shared" si="1369"/>
        <v>15000</v>
      </c>
      <c r="Y1417" s="171">
        <f t="shared" si="1369"/>
        <v>0</v>
      </c>
      <c r="Z1417" s="171">
        <f t="shared" si="1369"/>
        <v>0</v>
      </c>
      <c r="AA1417" s="171">
        <f t="shared" si="1369"/>
        <v>0</v>
      </c>
      <c r="AB1417" s="171">
        <f t="shared" si="1369"/>
        <v>0</v>
      </c>
      <c r="AC1417" s="171">
        <f t="shared" si="1369"/>
        <v>9500</v>
      </c>
      <c r="AD1417" s="171">
        <f t="shared" si="1369"/>
        <v>9500</v>
      </c>
      <c r="AE1417" s="171">
        <f t="shared" si="1369"/>
        <v>0</v>
      </c>
      <c r="AF1417" s="171">
        <f t="shared" si="1369"/>
        <v>0</v>
      </c>
      <c r="AG1417" s="171">
        <f t="shared" si="1369"/>
        <v>0</v>
      </c>
      <c r="AH1417" s="171">
        <f t="shared" si="1369"/>
        <v>0</v>
      </c>
      <c r="AI1417" s="171">
        <f t="shared" si="1369"/>
        <v>0</v>
      </c>
      <c r="AJ1417" s="171">
        <f t="shared" si="1369"/>
        <v>0</v>
      </c>
      <c r="AK1417" s="171">
        <f t="shared" si="1369"/>
        <v>0</v>
      </c>
      <c r="AL1417" s="171">
        <f t="shared" si="1369"/>
        <v>0</v>
      </c>
      <c r="AM1417" s="171">
        <f t="shared" si="1369"/>
        <v>0</v>
      </c>
      <c r="AN1417" s="171">
        <f t="shared" si="1369"/>
        <v>0</v>
      </c>
      <c r="AO1417" s="171">
        <f t="shared" si="1369"/>
        <v>0</v>
      </c>
      <c r="AP1417" s="171">
        <f t="shared" si="1369"/>
        <v>0</v>
      </c>
      <c r="AQ1417" s="171">
        <f t="shared" si="1369"/>
        <v>0</v>
      </c>
      <c r="AR1417" s="171">
        <f t="shared" si="1369"/>
        <v>0</v>
      </c>
      <c r="AS1417" s="171">
        <f t="shared" si="1369"/>
        <v>0</v>
      </c>
      <c r="AT1417" s="171">
        <f t="shared" si="1369"/>
        <v>0</v>
      </c>
      <c r="AU1417" s="171">
        <f t="shared" si="1369"/>
        <v>0</v>
      </c>
      <c r="AV1417" s="131">
        <f t="shared" si="1348"/>
        <v>0</v>
      </c>
      <c r="AW1417" s="151"/>
      <c r="AX1417" s="151"/>
      <c r="AY1417" s="159"/>
      <c r="AZ1417" s="145">
        <f t="shared" si="1353"/>
        <v>0</v>
      </c>
      <c r="BA1417" s="145">
        <f t="shared" si="1319"/>
        <v>0</v>
      </c>
      <c r="BB1417" s="131"/>
      <c r="BC1417" s="131"/>
    </row>
    <row r="1418" spans="1:55" s="132" customFormat="1" ht="31.5">
      <c r="A1418" s="591">
        <v>1</v>
      </c>
      <c r="B1418" s="288" t="s">
        <v>1370</v>
      </c>
      <c r="C1418" s="287" t="s">
        <v>1371</v>
      </c>
      <c r="D1418" s="154">
        <v>39500</v>
      </c>
      <c r="E1418" s="154">
        <v>39500</v>
      </c>
      <c r="F1418" s="288"/>
      <c r="G1418" s="288"/>
      <c r="H1418" s="155">
        <f t="shared" si="1354"/>
        <v>39500</v>
      </c>
      <c r="I1418" s="180">
        <f t="shared" si="1354"/>
        <v>39500</v>
      </c>
      <c r="J1418" s="221">
        <f t="shared" si="1355"/>
        <v>0</v>
      </c>
      <c r="K1418" s="155">
        <f>L1418+M1418</f>
        <v>39500</v>
      </c>
      <c r="L1418" s="157">
        <v>39500</v>
      </c>
      <c r="M1418" s="288"/>
      <c r="N1418" s="155"/>
      <c r="O1418" s="157"/>
      <c r="P1418" s="157"/>
      <c r="Q1418" s="157">
        <v>15000</v>
      </c>
      <c r="R1418" s="157">
        <f>Q1418</f>
        <v>15000</v>
      </c>
      <c r="S1418" s="157"/>
      <c r="T1418" s="199"/>
      <c r="U1418" s="199"/>
      <c r="V1418" s="199"/>
      <c r="W1418" s="419">
        <v>15000</v>
      </c>
      <c r="X1418" s="419">
        <f>W1418</f>
        <v>15000</v>
      </c>
      <c r="Y1418" s="419"/>
      <c r="Z1418" s="199"/>
      <c r="AA1418" s="199"/>
      <c r="AB1418" s="199"/>
      <c r="AC1418" s="236">
        <f>L1418-O1418-Q1418-W1418</f>
        <v>9500</v>
      </c>
      <c r="AD1418" s="236">
        <f>AC1418</f>
        <v>9500</v>
      </c>
      <c r="AE1418" s="236"/>
      <c r="AF1418" s="199"/>
      <c r="AG1418" s="199"/>
      <c r="AH1418" s="199"/>
      <c r="AI1418" s="358">
        <f>L1418-O1418-Q1418-W1418-AC1418</f>
        <v>0</v>
      </c>
      <c r="AJ1418" s="358"/>
      <c r="AK1418" s="358"/>
      <c r="AL1418" s="199"/>
      <c r="AM1418" s="199"/>
      <c r="AN1418" s="199"/>
      <c r="AO1418" s="199"/>
      <c r="AP1418" s="199"/>
      <c r="AQ1418" s="199"/>
      <c r="AR1418" s="199"/>
      <c r="AS1418" s="199"/>
      <c r="AT1418" s="199"/>
      <c r="AU1418" s="131"/>
      <c r="AV1418" s="131">
        <f t="shared" si="1348"/>
        <v>0</v>
      </c>
      <c r="AW1418" s="151"/>
      <c r="AX1418" s="151"/>
      <c r="AY1418" s="159"/>
      <c r="AZ1418" s="145">
        <f t="shared" si="1353"/>
        <v>0</v>
      </c>
      <c r="BA1418" s="145">
        <f t="shared" si="1319"/>
        <v>0</v>
      </c>
      <c r="BB1418" s="131"/>
      <c r="BC1418" s="131"/>
    </row>
    <row r="1419" spans="1:55" s="132" customFormat="1" ht="31.5">
      <c r="A1419" s="170" t="s">
        <v>747</v>
      </c>
      <c r="B1419" s="158" t="s">
        <v>748</v>
      </c>
      <c r="C1419" s="171"/>
      <c r="D1419" s="171">
        <v>0</v>
      </c>
      <c r="E1419" s="171">
        <v>0</v>
      </c>
      <c r="F1419" s="158"/>
      <c r="G1419" s="158"/>
      <c r="H1419" s="155">
        <f t="shared" si="1354"/>
        <v>0</v>
      </c>
      <c r="I1419" s="180">
        <f t="shared" si="1354"/>
        <v>0</v>
      </c>
      <c r="J1419" s="221">
        <f t="shared" si="1355"/>
        <v>0</v>
      </c>
      <c r="K1419" s="158"/>
      <c r="L1419" s="158"/>
      <c r="M1419" s="158"/>
      <c r="N1419" s="155">
        <f>O1419+P1419</f>
        <v>0</v>
      </c>
      <c r="O1419" s="199"/>
      <c r="P1419" s="199"/>
      <c r="Q1419" s="199"/>
      <c r="R1419" s="199"/>
      <c r="S1419" s="199"/>
      <c r="T1419" s="199"/>
      <c r="U1419" s="199"/>
      <c r="V1419" s="199"/>
      <c r="W1419" s="199"/>
      <c r="X1419" s="199"/>
      <c r="Y1419" s="199"/>
      <c r="Z1419" s="199"/>
      <c r="AA1419" s="199"/>
      <c r="AB1419" s="199"/>
      <c r="AC1419" s="236">
        <f>O1419-Q1419-W1419</f>
        <v>0</v>
      </c>
      <c r="AD1419" s="236"/>
      <c r="AE1419" s="236"/>
      <c r="AF1419" s="199"/>
      <c r="AG1419" s="199"/>
      <c r="AH1419" s="199"/>
      <c r="AI1419" s="236">
        <f>O1419-W1419-AC1419</f>
        <v>0</v>
      </c>
      <c r="AJ1419" s="236"/>
      <c r="AK1419" s="236"/>
      <c r="AL1419" s="199"/>
      <c r="AM1419" s="199"/>
      <c r="AN1419" s="199"/>
      <c r="AO1419" s="199"/>
      <c r="AP1419" s="199"/>
      <c r="AQ1419" s="199"/>
      <c r="AR1419" s="199"/>
      <c r="AS1419" s="199"/>
      <c r="AT1419" s="199"/>
      <c r="AU1419" s="159"/>
      <c r="AV1419" s="131">
        <f t="shared" si="1348"/>
        <v>0</v>
      </c>
      <c r="AW1419" s="159"/>
      <c r="AX1419" s="159"/>
      <c r="AY1419" s="159"/>
      <c r="AZ1419" s="145">
        <f t="shared" si="1353"/>
        <v>0</v>
      </c>
      <c r="BA1419" s="145">
        <f t="shared" si="1319"/>
        <v>0</v>
      </c>
      <c r="BB1419" s="131"/>
      <c r="BC1419" s="131"/>
    </row>
    <row r="1420" spans="1:55" s="132" customFormat="1" ht="31.5">
      <c r="A1420" s="170" t="s">
        <v>749</v>
      </c>
      <c r="B1420" s="158" t="s">
        <v>750</v>
      </c>
      <c r="C1420" s="171"/>
      <c r="D1420" s="171">
        <v>0</v>
      </c>
      <c r="E1420" s="171">
        <v>0</v>
      </c>
      <c r="F1420" s="158"/>
      <c r="G1420" s="158"/>
      <c r="H1420" s="155">
        <f t="shared" si="1354"/>
        <v>0</v>
      </c>
      <c r="I1420" s="180">
        <f t="shared" si="1354"/>
        <v>0</v>
      </c>
      <c r="J1420" s="221">
        <f t="shared" si="1355"/>
        <v>0</v>
      </c>
      <c r="K1420" s="158"/>
      <c r="L1420" s="158"/>
      <c r="M1420" s="158"/>
      <c r="N1420" s="155">
        <f>O1420+P1420</f>
        <v>0</v>
      </c>
      <c r="O1420" s="397"/>
      <c r="P1420" s="397"/>
      <c r="Q1420" s="397"/>
      <c r="R1420" s="397"/>
      <c r="S1420" s="397"/>
      <c r="T1420" s="397"/>
      <c r="U1420" s="397"/>
      <c r="V1420" s="397"/>
      <c r="W1420" s="397"/>
      <c r="X1420" s="397"/>
      <c r="Y1420" s="397"/>
      <c r="Z1420" s="397"/>
      <c r="AA1420" s="397"/>
      <c r="AB1420" s="397"/>
      <c r="AC1420" s="236"/>
      <c r="AD1420" s="236"/>
      <c r="AE1420" s="236"/>
      <c r="AF1420" s="397"/>
      <c r="AG1420" s="397"/>
      <c r="AH1420" s="397"/>
      <c r="AI1420" s="236"/>
      <c r="AJ1420" s="236"/>
      <c r="AK1420" s="236"/>
      <c r="AL1420" s="397"/>
      <c r="AM1420" s="397"/>
      <c r="AN1420" s="397"/>
      <c r="AO1420" s="397"/>
      <c r="AP1420" s="397"/>
      <c r="AQ1420" s="397"/>
      <c r="AR1420" s="397"/>
      <c r="AS1420" s="397"/>
      <c r="AT1420" s="397"/>
      <c r="AU1420" s="159"/>
      <c r="AV1420" s="131">
        <f t="shared" si="1348"/>
        <v>0</v>
      </c>
      <c r="AW1420" s="159"/>
      <c r="AX1420" s="159"/>
      <c r="AY1420" s="159"/>
      <c r="AZ1420" s="145">
        <f t="shared" si="1353"/>
        <v>0</v>
      </c>
      <c r="BA1420" s="145">
        <f t="shared" si="1319"/>
        <v>0</v>
      </c>
      <c r="BB1420" s="131"/>
      <c r="BC1420" s="131"/>
    </row>
    <row r="1421" spans="1:55" s="257" customFormat="1" ht="31.5">
      <c r="A1421" s="250" t="s">
        <v>78</v>
      </c>
      <c r="B1421" s="251" t="s">
        <v>692</v>
      </c>
      <c r="C1421" s="252"/>
      <c r="D1421" s="253">
        <f t="shared" ref="D1421:E1421" si="1370">D1422</f>
        <v>59808</v>
      </c>
      <c r="E1421" s="253">
        <f t="shared" si="1370"/>
        <v>59808</v>
      </c>
      <c r="F1421" s="251"/>
      <c r="G1421" s="251"/>
      <c r="H1421" s="252">
        <f t="shared" si="1354"/>
        <v>59808</v>
      </c>
      <c r="I1421" s="254">
        <f t="shared" si="1354"/>
        <v>59808</v>
      </c>
      <c r="J1421" s="254">
        <f t="shared" si="1355"/>
        <v>0</v>
      </c>
      <c r="K1421" s="253">
        <f t="shared" ref="K1421:M1421" si="1371">K1422</f>
        <v>30650</v>
      </c>
      <c r="L1421" s="253">
        <f t="shared" si="1371"/>
        <v>30650</v>
      </c>
      <c r="M1421" s="253">
        <f t="shared" si="1371"/>
        <v>0</v>
      </c>
      <c r="N1421" s="253">
        <f>N1422</f>
        <v>29158</v>
      </c>
      <c r="O1421" s="253">
        <f>O1422</f>
        <v>29158</v>
      </c>
      <c r="P1421" s="253">
        <f t="shared" ref="P1421:AT1421" si="1372">P1422</f>
        <v>0</v>
      </c>
      <c r="Q1421" s="253">
        <f t="shared" si="1372"/>
        <v>18205</v>
      </c>
      <c r="R1421" s="253">
        <f t="shared" si="1372"/>
        <v>18205</v>
      </c>
      <c r="S1421" s="253">
        <f t="shared" si="1372"/>
        <v>0</v>
      </c>
      <c r="T1421" s="253">
        <f t="shared" si="1372"/>
        <v>0</v>
      </c>
      <c r="U1421" s="253">
        <f t="shared" si="1372"/>
        <v>0</v>
      </c>
      <c r="V1421" s="253">
        <f t="shared" si="1372"/>
        <v>0</v>
      </c>
      <c r="W1421" s="253">
        <f t="shared" si="1372"/>
        <v>13320</v>
      </c>
      <c r="X1421" s="253">
        <f t="shared" si="1372"/>
        <v>9320</v>
      </c>
      <c r="Y1421" s="253">
        <f t="shared" si="1372"/>
        <v>4000</v>
      </c>
      <c r="Z1421" s="253">
        <f t="shared" si="1372"/>
        <v>0</v>
      </c>
      <c r="AA1421" s="253">
        <f t="shared" si="1372"/>
        <v>0</v>
      </c>
      <c r="AB1421" s="253">
        <f t="shared" si="1372"/>
        <v>0</v>
      </c>
      <c r="AC1421" s="253">
        <f t="shared" si="1372"/>
        <v>15125</v>
      </c>
      <c r="AD1421" s="253">
        <f t="shared" si="1372"/>
        <v>3125</v>
      </c>
      <c r="AE1421" s="253">
        <f t="shared" si="1372"/>
        <v>12000</v>
      </c>
      <c r="AF1421" s="253">
        <f t="shared" si="1372"/>
        <v>0</v>
      </c>
      <c r="AG1421" s="253">
        <f t="shared" si="1372"/>
        <v>0</v>
      </c>
      <c r="AH1421" s="253">
        <f t="shared" si="1372"/>
        <v>0</v>
      </c>
      <c r="AI1421" s="253">
        <f t="shared" si="1372"/>
        <v>13158</v>
      </c>
      <c r="AJ1421" s="253">
        <f t="shared" si="1372"/>
        <v>0</v>
      </c>
      <c r="AK1421" s="253">
        <f t="shared" si="1372"/>
        <v>13158</v>
      </c>
      <c r="AL1421" s="253">
        <f t="shared" si="1372"/>
        <v>0</v>
      </c>
      <c r="AM1421" s="253">
        <f t="shared" si="1372"/>
        <v>0</v>
      </c>
      <c r="AN1421" s="253">
        <f t="shared" si="1372"/>
        <v>0</v>
      </c>
      <c r="AO1421" s="253">
        <f t="shared" si="1372"/>
        <v>0</v>
      </c>
      <c r="AP1421" s="253">
        <f t="shared" si="1372"/>
        <v>0</v>
      </c>
      <c r="AQ1421" s="253">
        <f t="shared" si="1372"/>
        <v>0</v>
      </c>
      <c r="AR1421" s="253">
        <f t="shared" si="1372"/>
        <v>2</v>
      </c>
      <c r="AS1421" s="253">
        <f t="shared" si="1372"/>
        <v>2</v>
      </c>
      <c r="AT1421" s="253">
        <f t="shared" si="1372"/>
        <v>0</v>
      </c>
      <c r="AU1421" s="255"/>
      <c r="AV1421" s="256">
        <f t="shared" si="1348"/>
        <v>0</v>
      </c>
      <c r="AW1421" s="255">
        <v>59808</v>
      </c>
      <c r="AX1421" s="255"/>
      <c r="AY1421" s="255"/>
      <c r="AZ1421" s="145">
        <f t="shared" si="1353"/>
        <v>0</v>
      </c>
      <c r="BA1421" s="145">
        <f t="shared" si="1319"/>
        <v>0</v>
      </c>
      <c r="BB1421" s="256"/>
      <c r="BC1421" s="256"/>
    </row>
    <row r="1422" spans="1:55" s="132" customFormat="1" ht="15.75">
      <c r="A1422" s="170" t="s">
        <v>751</v>
      </c>
      <c r="B1422" s="158" t="s">
        <v>752</v>
      </c>
      <c r="C1422" s="171"/>
      <c r="D1422" s="171">
        <f t="shared" ref="D1422:E1422" si="1373">D1423+D1426</f>
        <v>59808</v>
      </c>
      <c r="E1422" s="171">
        <f t="shared" si="1373"/>
        <v>59808</v>
      </c>
      <c r="F1422" s="158"/>
      <c r="G1422" s="158"/>
      <c r="H1422" s="171">
        <f t="shared" si="1354"/>
        <v>59808</v>
      </c>
      <c r="I1422" s="179">
        <f t="shared" si="1354"/>
        <v>59808</v>
      </c>
      <c r="J1422" s="221">
        <f t="shared" si="1355"/>
        <v>0</v>
      </c>
      <c r="K1422" s="171">
        <f t="shared" ref="K1422:M1422" si="1374">K1423+K1426</f>
        <v>30650</v>
      </c>
      <c r="L1422" s="171">
        <f>L1423+L1426</f>
        <v>30650</v>
      </c>
      <c r="M1422" s="171">
        <f t="shared" si="1374"/>
        <v>0</v>
      </c>
      <c r="N1422" s="171">
        <f>N1423+N1426</f>
        <v>29158</v>
      </c>
      <c r="O1422" s="171">
        <f t="shared" ref="O1422:AT1422" si="1375">O1423+O1426</f>
        <v>29158</v>
      </c>
      <c r="P1422" s="171">
        <f t="shared" si="1375"/>
        <v>0</v>
      </c>
      <c r="Q1422" s="171">
        <f t="shared" si="1375"/>
        <v>18205</v>
      </c>
      <c r="R1422" s="171">
        <f t="shared" si="1375"/>
        <v>18205</v>
      </c>
      <c r="S1422" s="171">
        <f t="shared" si="1375"/>
        <v>0</v>
      </c>
      <c r="T1422" s="171">
        <f t="shared" si="1375"/>
        <v>0</v>
      </c>
      <c r="U1422" s="171">
        <f t="shared" si="1375"/>
        <v>0</v>
      </c>
      <c r="V1422" s="171">
        <f t="shared" si="1375"/>
        <v>0</v>
      </c>
      <c r="W1422" s="171">
        <f t="shared" si="1375"/>
        <v>13320</v>
      </c>
      <c r="X1422" s="171">
        <f t="shared" si="1375"/>
        <v>9320</v>
      </c>
      <c r="Y1422" s="171">
        <f t="shared" si="1375"/>
        <v>4000</v>
      </c>
      <c r="Z1422" s="171">
        <f t="shared" si="1375"/>
        <v>0</v>
      </c>
      <c r="AA1422" s="171">
        <f t="shared" si="1375"/>
        <v>0</v>
      </c>
      <c r="AB1422" s="171">
        <f t="shared" si="1375"/>
        <v>0</v>
      </c>
      <c r="AC1422" s="171">
        <f t="shared" si="1375"/>
        <v>15125</v>
      </c>
      <c r="AD1422" s="171">
        <f t="shared" si="1375"/>
        <v>3125</v>
      </c>
      <c r="AE1422" s="171">
        <f t="shared" si="1375"/>
        <v>12000</v>
      </c>
      <c r="AF1422" s="171">
        <f t="shared" si="1375"/>
        <v>0</v>
      </c>
      <c r="AG1422" s="171">
        <f t="shared" si="1375"/>
        <v>0</v>
      </c>
      <c r="AH1422" s="171">
        <f t="shared" si="1375"/>
        <v>0</v>
      </c>
      <c r="AI1422" s="171">
        <f t="shared" si="1375"/>
        <v>13158</v>
      </c>
      <c r="AJ1422" s="171">
        <f t="shared" si="1375"/>
        <v>0</v>
      </c>
      <c r="AK1422" s="171">
        <f t="shared" si="1375"/>
        <v>13158</v>
      </c>
      <c r="AL1422" s="171">
        <f t="shared" si="1375"/>
        <v>0</v>
      </c>
      <c r="AM1422" s="171">
        <f t="shared" si="1375"/>
        <v>0</v>
      </c>
      <c r="AN1422" s="171">
        <f t="shared" si="1375"/>
        <v>0</v>
      </c>
      <c r="AO1422" s="171">
        <f t="shared" si="1375"/>
        <v>0</v>
      </c>
      <c r="AP1422" s="171">
        <f t="shared" si="1375"/>
        <v>0</v>
      </c>
      <c r="AQ1422" s="171">
        <f t="shared" si="1375"/>
        <v>0</v>
      </c>
      <c r="AR1422" s="171">
        <f t="shared" si="1375"/>
        <v>2</v>
      </c>
      <c r="AS1422" s="171">
        <f t="shared" si="1375"/>
        <v>2</v>
      </c>
      <c r="AT1422" s="171">
        <f t="shared" si="1375"/>
        <v>0</v>
      </c>
      <c r="AU1422" s="159"/>
      <c r="AV1422" s="131">
        <f t="shared" si="1348"/>
        <v>0</v>
      </c>
      <c r="AW1422" s="294">
        <f>O1421-AW1421</f>
        <v>-30650</v>
      </c>
      <c r="AX1422" s="294"/>
      <c r="AY1422" s="294"/>
      <c r="AZ1422" s="145">
        <f t="shared" si="1353"/>
        <v>0</v>
      </c>
      <c r="BA1422" s="145">
        <f t="shared" si="1319"/>
        <v>0</v>
      </c>
      <c r="BB1422" s="131"/>
      <c r="BC1422" s="131"/>
    </row>
    <row r="1423" spans="1:55" s="132" customFormat="1" ht="31.5">
      <c r="A1423" s="170" t="s">
        <v>612</v>
      </c>
      <c r="B1423" s="158" t="s">
        <v>717</v>
      </c>
      <c r="C1423" s="171"/>
      <c r="D1423" s="171">
        <f>D1424</f>
        <v>14400</v>
      </c>
      <c r="E1423" s="171">
        <f>E1424</f>
        <v>14400</v>
      </c>
      <c r="F1423" s="158"/>
      <c r="G1423" s="158"/>
      <c r="H1423" s="171">
        <f t="shared" si="1354"/>
        <v>14400</v>
      </c>
      <c r="I1423" s="179">
        <f t="shared" si="1354"/>
        <v>14400</v>
      </c>
      <c r="J1423" s="221">
        <f t="shared" si="1355"/>
        <v>0</v>
      </c>
      <c r="K1423" s="171">
        <f>K1424</f>
        <v>14400</v>
      </c>
      <c r="L1423" s="171">
        <f>L1424</f>
        <v>14400</v>
      </c>
      <c r="M1423" s="171">
        <f t="shared" ref="M1423:N1424" si="1376">M1424</f>
        <v>0</v>
      </c>
      <c r="N1423" s="171">
        <f>N1424</f>
        <v>0</v>
      </c>
      <c r="O1423" s="171">
        <f t="shared" ref="O1423:AT1424" si="1377">O1424</f>
        <v>0</v>
      </c>
      <c r="P1423" s="171">
        <f t="shared" si="1377"/>
        <v>0</v>
      </c>
      <c r="Q1423" s="171">
        <f t="shared" si="1377"/>
        <v>10080</v>
      </c>
      <c r="R1423" s="171">
        <f t="shared" si="1377"/>
        <v>10080</v>
      </c>
      <c r="S1423" s="171">
        <f t="shared" si="1377"/>
        <v>0</v>
      </c>
      <c r="T1423" s="171">
        <f t="shared" si="1377"/>
        <v>0</v>
      </c>
      <c r="U1423" s="171">
        <f t="shared" si="1377"/>
        <v>0</v>
      </c>
      <c r="V1423" s="171">
        <f t="shared" si="1377"/>
        <v>0</v>
      </c>
      <c r="W1423" s="171">
        <f t="shared" si="1377"/>
        <v>4320</v>
      </c>
      <c r="X1423" s="171">
        <f t="shared" si="1377"/>
        <v>4320</v>
      </c>
      <c r="Y1423" s="171">
        <f t="shared" si="1377"/>
        <v>0</v>
      </c>
      <c r="Z1423" s="171">
        <f t="shared" si="1377"/>
        <v>0</v>
      </c>
      <c r="AA1423" s="171">
        <f t="shared" si="1377"/>
        <v>0</v>
      </c>
      <c r="AB1423" s="171">
        <f t="shared" si="1377"/>
        <v>0</v>
      </c>
      <c r="AC1423" s="171">
        <f t="shared" si="1377"/>
        <v>0</v>
      </c>
      <c r="AD1423" s="171">
        <f t="shared" si="1377"/>
        <v>0</v>
      </c>
      <c r="AE1423" s="171">
        <f t="shared" si="1377"/>
        <v>0</v>
      </c>
      <c r="AF1423" s="171">
        <f t="shared" si="1377"/>
        <v>0</v>
      </c>
      <c r="AG1423" s="171">
        <f t="shared" si="1377"/>
        <v>0</v>
      </c>
      <c r="AH1423" s="171">
        <f t="shared" si="1377"/>
        <v>0</v>
      </c>
      <c r="AI1423" s="171">
        <f t="shared" si="1377"/>
        <v>0</v>
      </c>
      <c r="AJ1423" s="171">
        <f t="shared" si="1377"/>
        <v>0</v>
      </c>
      <c r="AK1423" s="171">
        <f t="shared" si="1377"/>
        <v>0</v>
      </c>
      <c r="AL1423" s="171">
        <f t="shared" si="1377"/>
        <v>0</v>
      </c>
      <c r="AM1423" s="171">
        <f t="shared" si="1377"/>
        <v>0</v>
      </c>
      <c r="AN1423" s="171">
        <f t="shared" si="1377"/>
        <v>0</v>
      </c>
      <c r="AO1423" s="171">
        <f t="shared" si="1377"/>
        <v>0</v>
      </c>
      <c r="AP1423" s="171">
        <f t="shared" si="1377"/>
        <v>0</v>
      </c>
      <c r="AQ1423" s="171">
        <f t="shared" si="1377"/>
        <v>0</v>
      </c>
      <c r="AR1423" s="171">
        <f t="shared" si="1377"/>
        <v>1</v>
      </c>
      <c r="AS1423" s="171">
        <f t="shared" si="1377"/>
        <v>0</v>
      </c>
      <c r="AT1423" s="171">
        <f t="shared" si="1377"/>
        <v>0</v>
      </c>
      <c r="AU1423" s="159"/>
      <c r="AV1423" s="131">
        <f t="shared" si="1348"/>
        <v>0</v>
      </c>
      <c r="AW1423" s="294"/>
      <c r="AX1423" s="294"/>
      <c r="AY1423" s="294"/>
      <c r="AZ1423" s="145">
        <f t="shared" si="1353"/>
        <v>0</v>
      </c>
      <c r="BA1423" s="145">
        <f t="shared" si="1319"/>
        <v>0</v>
      </c>
      <c r="BB1423" s="131"/>
      <c r="BC1423" s="131"/>
    </row>
    <row r="1424" spans="1:55" s="132" customFormat="1" ht="15.75">
      <c r="A1424" s="170" t="s">
        <v>994</v>
      </c>
      <c r="B1424" s="158" t="s">
        <v>669</v>
      </c>
      <c r="C1424" s="171"/>
      <c r="D1424" s="171">
        <f>D1425</f>
        <v>14400</v>
      </c>
      <c r="E1424" s="171">
        <f>E1425</f>
        <v>14400</v>
      </c>
      <c r="F1424" s="158"/>
      <c r="G1424" s="158"/>
      <c r="H1424" s="171">
        <f>K1424+N1424</f>
        <v>14400</v>
      </c>
      <c r="I1424" s="179">
        <f t="shared" si="1354"/>
        <v>14400</v>
      </c>
      <c r="J1424" s="221">
        <f t="shared" si="1355"/>
        <v>0</v>
      </c>
      <c r="K1424" s="171">
        <f>K1425</f>
        <v>14400</v>
      </c>
      <c r="L1424" s="171">
        <f t="shared" ref="L1424" si="1378">L1425</f>
        <v>14400</v>
      </c>
      <c r="M1424" s="171">
        <f t="shared" si="1376"/>
        <v>0</v>
      </c>
      <c r="N1424" s="171">
        <f t="shared" si="1376"/>
        <v>0</v>
      </c>
      <c r="O1424" s="171">
        <f t="shared" si="1377"/>
        <v>0</v>
      </c>
      <c r="P1424" s="171">
        <f t="shared" si="1377"/>
        <v>0</v>
      </c>
      <c r="Q1424" s="171">
        <f t="shared" si="1377"/>
        <v>10080</v>
      </c>
      <c r="R1424" s="171">
        <f t="shared" si="1377"/>
        <v>10080</v>
      </c>
      <c r="S1424" s="171">
        <f t="shared" si="1377"/>
        <v>0</v>
      </c>
      <c r="T1424" s="171">
        <f t="shared" si="1377"/>
        <v>0</v>
      </c>
      <c r="U1424" s="171">
        <f t="shared" si="1377"/>
        <v>0</v>
      </c>
      <c r="V1424" s="171">
        <f t="shared" si="1377"/>
        <v>0</v>
      </c>
      <c r="W1424" s="171">
        <f t="shared" si="1377"/>
        <v>4320</v>
      </c>
      <c r="X1424" s="171">
        <f t="shared" si="1377"/>
        <v>4320</v>
      </c>
      <c r="Y1424" s="171">
        <f t="shared" si="1377"/>
        <v>0</v>
      </c>
      <c r="Z1424" s="171">
        <f t="shared" si="1377"/>
        <v>0</v>
      </c>
      <c r="AA1424" s="171">
        <f t="shared" si="1377"/>
        <v>0</v>
      </c>
      <c r="AB1424" s="171">
        <f t="shared" si="1377"/>
        <v>0</v>
      </c>
      <c r="AC1424" s="171">
        <f t="shared" si="1377"/>
        <v>0</v>
      </c>
      <c r="AD1424" s="171">
        <f>AD1425</f>
        <v>0</v>
      </c>
      <c r="AE1424" s="171">
        <f t="shared" si="1377"/>
        <v>0</v>
      </c>
      <c r="AF1424" s="171">
        <f t="shared" si="1377"/>
        <v>0</v>
      </c>
      <c r="AG1424" s="171">
        <f t="shared" si="1377"/>
        <v>0</v>
      </c>
      <c r="AH1424" s="171">
        <f t="shared" si="1377"/>
        <v>0</v>
      </c>
      <c r="AI1424" s="171">
        <f t="shared" si="1377"/>
        <v>0</v>
      </c>
      <c r="AJ1424" s="171">
        <f t="shared" si="1377"/>
        <v>0</v>
      </c>
      <c r="AK1424" s="171">
        <f t="shared" si="1377"/>
        <v>0</v>
      </c>
      <c r="AL1424" s="171">
        <f t="shared" si="1377"/>
        <v>0</v>
      </c>
      <c r="AM1424" s="171">
        <f t="shared" si="1377"/>
        <v>0</v>
      </c>
      <c r="AN1424" s="171">
        <f t="shared" si="1377"/>
        <v>0</v>
      </c>
      <c r="AO1424" s="171">
        <f t="shared" si="1377"/>
        <v>0</v>
      </c>
      <c r="AP1424" s="171">
        <f t="shared" si="1377"/>
        <v>0</v>
      </c>
      <c r="AQ1424" s="171">
        <f t="shared" si="1377"/>
        <v>0</v>
      </c>
      <c r="AR1424" s="171">
        <f t="shared" si="1377"/>
        <v>1</v>
      </c>
      <c r="AS1424" s="171">
        <f t="shared" si="1377"/>
        <v>0</v>
      </c>
      <c r="AT1424" s="171">
        <f t="shared" si="1377"/>
        <v>0</v>
      </c>
      <c r="AU1424" s="159"/>
      <c r="AV1424" s="131">
        <f t="shared" si="1348"/>
        <v>0</v>
      </c>
      <c r="AW1424" s="294"/>
      <c r="AX1424" s="294"/>
      <c r="AY1424" s="294"/>
      <c r="AZ1424" s="145">
        <f t="shared" si="1353"/>
        <v>0</v>
      </c>
      <c r="BA1424" s="145">
        <f t="shared" si="1319"/>
        <v>0</v>
      </c>
      <c r="BB1424" s="131"/>
      <c r="BC1424" s="131"/>
    </row>
    <row r="1425" spans="1:55" s="218" customFormat="1" ht="31.5">
      <c r="A1425" s="592">
        <v>2</v>
      </c>
      <c r="B1425" s="424" t="s">
        <v>1372</v>
      </c>
      <c r="C1425" s="311" t="s">
        <v>1373</v>
      </c>
      <c r="D1425" s="229">
        <v>14400</v>
      </c>
      <c r="E1425" s="229">
        <v>14400</v>
      </c>
      <c r="F1425" s="424"/>
      <c r="G1425" s="424"/>
      <c r="H1425" s="217">
        <f t="shared" si="1354"/>
        <v>14400</v>
      </c>
      <c r="I1425" s="276">
        <f t="shared" si="1354"/>
        <v>14400</v>
      </c>
      <c r="J1425" s="275">
        <f t="shared" si="1355"/>
        <v>0</v>
      </c>
      <c r="K1425" s="593">
        <f>L1425+M1425</f>
        <v>14400</v>
      </c>
      <c r="L1425" s="593">
        <v>14400</v>
      </c>
      <c r="M1425" s="424"/>
      <c r="N1425" s="594">
        <f>O1425+P1425</f>
        <v>0</v>
      </c>
      <c r="O1425" s="594"/>
      <c r="P1425" s="595"/>
      <c r="Q1425" s="594">
        <f>70%*I1425</f>
        <v>10080</v>
      </c>
      <c r="R1425" s="594">
        <f>Q1425</f>
        <v>10080</v>
      </c>
      <c r="S1425" s="594"/>
      <c r="T1425" s="594"/>
      <c r="U1425" s="594"/>
      <c r="V1425" s="594"/>
      <c r="W1425" s="594">
        <f>I1425-Q1425</f>
        <v>4320</v>
      </c>
      <c r="X1425" s="594">
        <f>W1425</f>
        <v>4320</v>
      </c>
      <c r="Y1425" s="594"/>
      <c r="Z1425" s="594"/>
      <c r="AA1425" s="594"/>
      <c r="AB1425" s="594"/>
      <c r="AC1425" s="230"/>
      <c r="AD1425" s="230"/>
      <c r="AE1425" s="230"/>
      <c r="AF1425" s="594"/>
      <c r="AG1425" s="594"/>
      <c r="AH1425" s="594"/>
      <c r="AI1425" s="375"/>
      <c r="AJ1425" s="375"/>
      <c r="AK1425" s="375"/>
      <c r="AL1425" s="594"/>
      <c r="AM1425" s="594"/>
      <c r="AN1425" s="594"/>
      <c r="AO1425" s="594"/>
      <c r="AP1425" s="594"/>
      <c r="AQ1425" s="594"/>
      <c r="AR1425" s="594">
        <v>1</v>
      </c>
      <c r="AS1425" s="594"/>
      <c r="AT1425" s="594"/>
      <c r="AU1425" s="277"/>
      <c r="AV1425" s="218">
        <f t="shared" si="1348"/>
        <v>0</v>
      </c>
      <c r="AW1425" s="574">
        <v>84568</v>
      </c>
      <c r="AX1425" s="574"/>
      <c r="AY1425" s="574"/>
      <c r="AZ1425" s="220">
        <f t="shared" si="1353"/>
        <v>0</v>
      </c>
      <c r="BA1425" s="220">
        <f t="shared" si="1319"/>
        <v>0</v>
      </c>
    </row>
    <row r="1426" spans="1:55" s="132" customFormat="1" ht="15.75">
      <c r="A1426" s="170" t="s">
        <v>615</v>
      </c>
      <c r="B1426" s="158" t="s">
        <v>616</v>
      </c>
      <c r="C1426" s="287"/>
      <c r="D1426" s="409">
        <f>SUM(D1427:D1433)</f>
        <v>45408</v>
      </c>
      <c r="E1426" s="409">
        <f t="shared" ref="E1426:G1426" si="1379">SUM(E1427:E1433)</f>
        <v>45408</v>
      </c>
      <c r="F1426" s="409">
        <f t="shared" si="1379"/>
        <v>0</v>
      </c>
      <c r="G1426" s="409">
        <f t="shared" si="1379"/>
        <v>0</v>
      </c>
      <c r="H1426" s="171">
        <f t="shared" si="1354"/>
        <v>45408</v>
      </c>
      <c r="I1426" s="179">
        <f t="shared" si="1354"/>
        <v>45408</v>
      </c>
      <c r="J1426" s="221">
        <f t="shared" si="1355"/>
        <v>0</v>
      </c>
      <c r="K1426" s="409">
        <f t="shared" ref="K1426:M1426" si="1380">SUM(K1427:K1433)</f>
        <v>16250</v>
      </c>
      <c r="L1426" s="409">
        <f>SUM(L1427:L1433)</f>
        <v>16250</v>
      </c>
      <c r="M1426" s="409">
        <f t="shared" si="1380"/>
        <v>0</v>
      </c>
      <c r="N1426" s="409">
        <f>SUM(N1427:N1433)</f>
        <v>29158</v>
      </c>
      <c r="O1426" s="409">
        <f t="shared" ref="O1426:AT1426" si="1381">SUM(O1427:O1433)</f>
        <v>29158</v>
      </c>
      <c r="P1426" s="409">
        <f t="shared" si="1381"/>
        <v>0</v>
      </c>
      <c r="Q1426" s="409">
        <f t="shared" si="1381"/>
        <v>8125</v>
      </c>
      <c r="R1426" s="409">
        <f t="shared" si="1381"/>
        <v>8125</v>
      </c>
      <c r="S1426" s="409">
        <f t="shared" si="1381"/>
        <v>0</v>
      </c>
      <c r="T1426" s="409">
        <f t="shared" si="1381"/>
        <v>0</v>
      </c>
      <c r="U1426" s="409">
        <f t="shared" si="1381"/>
        <v>0</v>
      </c>
      <c r="V1426" s="409">
        <f t="shared" si="1381"/>
        <v>0</v>
      </c>
      <c r="W1426" s="409">
        <f t="shared" si="1381"/>
        <v>9000</v>
      </c>
      <c r="X1426" s="409">
        <f t="shared" si="1381"/>
        <v>5000</v>
      </c>
      <c r="Y1426" s="409">
        <f t="shared" si="1381"/>
        <v>4000</v>
      </c>
      <c r="Z1426" s="409">
        <f t="shared" si="1381"/>
        <v>0</v>
      </c>
      <c r="AA1426" s="409">
        <f t="shared" si="1381"/>
        <v>0</v>
      </c>
      <c r="AB1426" s="409">
        <f t="shared" si="1381"/>
        <v>0</v>
      </c>
      <c r="AC1426" s="409">
        <f t="shared" si="1381"/>
        <v>15125</v>
      </c>
      <c r="AD1426" s="409">
        <f t="shared" si="1381"/>
        <v>3125</v>
      </c>
      <c r="AE1426" s="409">
        <f t="shared" si="1381"/>
        <v>12000</v>
      </c>
      <c r="AF1426" s="409">
        <f t="shared" si="1381"/>
        <v>0</v>
      </c>
      <c r="AG1426" s="409">
        <f t="shared" si="1381"/>
        <v>0</v>
      </c>
      <c r="AH1426" s="409">
        <f t="shared" si="1381"/>
        <v>0</v>
      </c>
      <c r="AI1426" s="409">
        <f t="shared" si="1381"/>
        <v>13158</v>
      </c>
      <c r="AJ1426" s="409">
        <f t="shared" si="1381"/>
        <v>0</v>
      </c>
      <c r="AK1426" s="409">
        <f t="shared" si="1381"/>
        <v>13158</v>
      </c>
      <c r="AL1426" s="409">
        <f t="shared" si="1381"/>
        <v>0</v>
      </c>
      <c r="AM1426" s="409">
        <f t="shared" si="1381"/>
        <v>0</v>
      </c>
      <c r="AN1426" s="409">
        <f t="shared" si="1381"/>
        <v>0</v>
      </c>
      <c r="AO1426" s="409">
        <f t="shared" si="1381"/>
        <v>0</v>
      </c>
      <c r="AP1426" s="409">
        <f t="shared" si="1381"/>
        <v>0</v>
      </c>
      <c r="AQ1426" s="409">
        <f t="shared" si="1381"/>
        <v>0</v>
      </c>
      <c r="AR1426" s="409">
        <f t="shared" si="1381"/>
        <v>1</v>
      </c>
      <c r="AS1426" s="409">
        <f t="shared" si="1381"/>
        <v>2</v>
      </c>
      <c r="AT1426" s="409">
        <f t="shared" si="1381"/>
        <v>0</v>
      </c>
      <c r="AU1426" s="294"/>
      <c r="AV1426" s="131">
        <f t="shared" si="1348"/>
        <v>0</v>
      </c>
      <c r="AW1426" s="159"/>
      <c r="AX1426" s="159"/>
      <c r="AY1426" s="159"/>
      <c r="AZ1426" s="145">
        <f t="shared" si="1353"/>
        <v>0</v>
      </c>
      <c r="BA1426" s="145">
        <f t="shared" si="1319"/>
        <v>0</v>
      </c>
      <c r="BB1426" s="131"/>
      <c r="BC1426" s="131"/>
    </row>
    <row r="1427" spans="1:55" s="218" customFormat="1" ht="31.5">
      <c r="A1427" s="592">
        <v>1</v>
      </c>
      <c r="B1427" s="424" t="s">
        <v>1374</v>
      </c>
      <c r="C1427" s="424" t="s">
        <v>1375</v>
      </c>
      <c r="D1427" s="229">
        <v>16250</v>
      </c>
      <c r="E1427" s="229">
        <v>16250</v>
      </c>
      <c r="F1427" s="424"/>
      <c r="G1427" s="424"/>
      <c r="H1427" s="217">
        <f t="shared" si="1354"/>
        <v>16250</v>
      </c>
      <c r="I1427" s="276">
        <f t="shared" si="1354"/>
        <v>16250</v>
      </c>
      <c r="J1427" s="275">
        <f t="shared" si="1355"/>
        <v>0</v>
      </c>
      <c r="K1427" s="594">
        <f>L1427+M1427</f>
        <v>16250</v>
      </c>
      <c r="L1427" s="594">
        <v>16250</v>
      </c>
      <c r="M1427" s="424"/>
      <c r="N1427" s="594"/>
      <c r="O1427" s="594"/>
      <c r="P1427" s="595"/>
      <c r="Q1427" s="594">
        <f>50%*I1427</f>
        <v>8125</v>
      </c>
      <c r="R1427" s="594">
        <f>Q1427</f>
        <v>8125</v>
      </c>
      <c r="S1427" s="594"/>
      <c r="T1427" s="594"/>
      <c r="U1427" s="594"/>
      <c r="V1427" s="594"/>
      <c r="W1427" s="594">
        <v>5000</v>
      </c>
      <c r="X1427" s="594">
        <f>W1427</f>
        <v>5000</v>
      </c>
      <c r="Y1427" s="594"/>
      <c r="Z1427" s="594"/>
      <c r="AA1427" s="594"/>
      <c r="AB1427" s="594"/>
      <c r="AC1427" s="230">
        <f>I1427-Q1427-W1427</f>
        <v>3125</v>
      </c>
      <c r="AD1427" s="230">
        <f>AC1427</f>
        <v>3125</v>
      </c>
      <c r="AE1427" s="230"/>
      <c r="AF1427" s="594"/>
      <c r="AG1427" s="594"/>
      <c r="AH1427" s="594"/>
      <c r="AI1427" s="375">
        <f>I1427-Q1427-W1427-AC1427</f>
        <v>0</v>
      </c>
      <c r="AJ1427" s="375"/>
      <c r="AK1427" s="375"/>
      <c r="AL1427" s="594"/>
      <c r="AM1427" s="594"/>
      <c r="AN1427" s="594"/>
      <c r="AO1427" s="594"/>
      <c r="AP1427" s="594"/>
      <c r="AQ1427" s="594"/>
      <c r="AR1427" s="594">
        <v>1</v>
      </c>
      <c r="AS1427" s="594"/>
      <c r="AT1427" s="594"/>
      <c r="AU1427" s="277"/>
      <c r="AV1427" s="218">
        <f t="shared" si="1348"/>
        <v>0</v>
      </c>
      <c r="AW1427" s="277">
        <v>0</v>
      </c>
      <c r="AX1427" s="277"/>
      <c r="AY1427" s="277"/>
      <c r="AZ1427" s="220">
        <f t="shared" si="1353"/>
        <v>0</v>
      </c>
      <c r="BA1427" s="220">
        <f t="shared" si="1319"/>
        <v>0</v>
      </c>
    </row>
    <row r="1428" spans="1:55" s="132" customFormat="1" ht="15.75">
      <c r="A1428" s="591">
        <v>2</v>
      </c>
      <c r="B1428" s="288" t="s">
        <v>1376</v>
      </c>
      <c r="C1428" s="287"/>
      <c r="D1428" s="154">
        <v>7000</v>
      </c>
      <c r="E1428" s="154">
        <v>7000</v>
      </c>
      <c r="F1428" s="288"/>
      <c r="G1428" s="288"/>
      <c r="H1428" s="155">
        <f t="shared" si="1354"/>
        <v>7000</v>
      </c>
      <c r="I1428" s="180">
        <f t="shared" si="1354"/>
        <v>7000</v>
      </c>
      <c r="J1428" s="221">
        <f t="shared" si="1355"/>
        <v>0</v>
      </c>
      <c r="K1428" s="288"/>
      <c r="L1428" s="288"/>
      <c r="M1428" s="288"/>
      <c r="N1428" s="408">
        <f>O1428+P1428</f>
        <v>7000</v>
      </c>
      <c r="O1428" s="408">
        <v>7000</v>
      </c>
      <c r="P1428" s="409"/>
      <c r="Q1428" s="408"/>
      <c r="R1428" s="408"/>
      <c r="S1428" s="408"/>
      <c r="T1428" s="408"/>
      <c r="U1428" s="408"/>
      <c r="V1428" s="408"/>
      <c r="W1428" s="408">
        <v>4000</v>
      </c>
      <c r="X1428" s="408"/>
      <c r="Y1428" s="408">
        <f>W1428</f>
        <v>4000</v>
      </c>
      <c r="Z1428" s="408"/>
      <c r="AA1428" s="408"/>
      <c r="AB1428" s="408"/>
      <c r="AC1428" s="236">
        <f>I1428-Q1428-W1428</f>
        <v>3000</v>
      </c>
      <c r="AD1428" s="236"/>
      <c r="AE1428" s="236">
        <f>AC1428</f>
        <v>3000</v>
      </c>
      <c r="AF1428" s="408"/>
      <c r="AG1428" s="408"/>
      <c r="AH1428" s="408"/>
      <c r="AI1428" s="358">
        <f t="shared" ref="AI1428:AI1429" si="1382">O1428-Q1428-W1428-AC1428</f>
        <v>0</v>
      </c>
      <c r="AJ1428" s="358"/>
      <c r="AK1428" s="358">
        <f>AI1428</f>
        <v>0</v>
      </c>
      <c r="AL1428" s="408"/>
      <c r="AM1428" s="408"/>
      <c r="AN1428" s="408"/>
      <c r="AO1428" s="408"/>
      <c r="AP1428" s="408"/>
      <c r="AQ1428" s="408"/>
      <c r="AR1428" s="408">
        <v>0</v>
      </c>
      <c r="AS1428" s="408">
        <v>1</v>
      </c>
      <c r="AT1428" s="408"/>
      <c r="AU1428" s="294"/>
      <c r="AV1428" s="131">
        <f t="shared" si="1348"/>
        <v>0</v>
      </c>
      <c r="AW1428" s="294">
        <f>O1422-AW1425</f>
        <v>-55410</v>
      </c>
      <c r="AX1428" s="294"/>
      <c r="AY1428" s="294"/>
      <c r="AZ1428" s="145">
        <f t="shared" si="1353"/>
        <v>0</v>
      </c>
      <c r="BA1428" s="145">
        <f t="shared" si="1319"/>
        <v>0</v>
      </c>
      <c r="BB1428" s="131"/>
      <c r="BC1428" s="131"/>
    </row>
    <row r="1429" spans="1:55" s="132" customFormat="1" ht="31.5">
      <c r="A1429" s="591">
        <v>3</v>
      </c>
      <c r="B1429" s="288" t="s">
        <v>1377</v>
      </c>
      <c r="C1429" s="287"/>
      <c r="D1429" s="154">
        <v>5500</v>
      </c>
      <c r="E1429" s="154">
        <v>5500</v>
      </c>
      <c r="F1429" s="288"/>
      <c r="G1429" s="288"/>
      <c r="H1429" s="155">
        <f t="shared" si="1354"/>
        <v>5500</v>
      </c>
      <c r="I1429" s="180">
        <f t="shared" si="1354"/>
        <v>5500</v>
      </c>
      <c r="J1429" s="221">
        <f t="shared" si="1355"/>
        <v>0</v>
      </c>
      <c r="K1429" s="288"/>
      <c r="L1429" s="288"/>
      <c r="M1429" s="288"/>
      <c r="N1429" s="408">
        <f t="shared" ref="N1429:N1433" si="1383">O1429+P1429</f>
        <v>5500</v>
      </c>
      <c r="O1429" s="408">
        <v>5500</v>
      </c>
      <c r="P1429" s="409"/>
      <c r="Q1429" s="408"/>
      <c r="R1429" s="408"/>
      <c r="S1429" s="408"/>
      <c r="T1429" s="408"/>
      <c r="U1429" s="408"/>
      <c r="V1429" s="408"/>
      <c r="W1429" s="408"/>
      <c r="X1429" s="408"/>
      <c r="Y1429" s="408">
        <f t="shared" ref="Y1429:Y1433" si="1384">W1429</f>
        <v>0</v>
      </c>
      <c r="Z1429" s="408"/>
      <c r="AA1429" s="408"/>
      <c r="AB1429" s="408"/>
      <c r="AC1429" s="236">
        <v>3000</v>
      </c>
      <c r="AD1429" s="236"/>
      <c r="AE1429" s="236">
        <f t="shared" ref="AE1429:AE1433" si="1385">AC1429</f>
        <v>3000</v>
      </c>
      <c r="AF1429" s="408"/>
      <c r="AG1429" s="408"/>
      <c r="AH1429" s="408"/>
      <c r="AI1429" s="358">
        <f t="shared" si="1382"/>
        <v>2500</v>
      </c>
      <c r="AJ1429" s="358"/>
      <c r="AK1429" s="358">
        <f t="shared" ref="AK1429:AK1433" si="1386">AI1429</f>
        <v>2500</v>
      </c>
      <c r="AL1429" s="408"/>
      <c r="AM1429" s="408"/>
      <c r="AN1429" s="408"/>
      <c r="AO1429" s="408"/>
      <c r="AP1429" s="408"/>
      <c r="AQ1429" s="408"/>
      <c r="AR1429" s="408">
        <v>0</v>
      </c>
      <c r="AS1429" s="408">
        <v>1</v>
      </c>
      <c r="AT1429" s="408"/>
      <c r="AU1429" s="294"/>
      <c r="AV1429" s="131">
        <f t="shared" si="1348"/>
        <v>0</v>
      </c>
      <c r="AW1429" s="294">
        <v>0</v>
      </c>
      <c r="AX1429" s="294"/>
      <c r="AY1429" s="294"/>
      <c r="AZ1429" s="145">
        <f t="shared" si="1353"/>
        <v>0</v>
      </c>
      <c r="BA1429" s="145">
        <f t="shared" si="1319"/>
        <v>0</v>
      </c>
      <c r="BB1429" s="131"/>
      <c r="BC1429" s="131"/>
    </row>
    <row r="1430" spans="1:55" s="132" customFormat="1" ht="15.75">
      <c r="A1430" s="591">
        <v>4</v>
      </c>
      <c r="B1430" s="288" t="s">
        <v>1378</v>
      </c>
      <c r="C1430" s="287"/>
      <c r="D1430" s="154">
        <v>5000</v>
      </c>
      <c r="E1430" s="154">
        <v>5000</v>
      </c>
      <c r="F1430" s="288"/>
      <c r="G1430" s="288"/>
      <c r="H1430" s="155">
        <f t="shared" si="1354"/>
        <v>5000</v>
      </c>
      <c r="I1430" s="180">
        <f t="shared" si="1354"/>
        <v>5000</v>
      </c>
      <c r="J1430" s="221">
        <f t="shared" si="1355"/>
        <v>0</v>
      </c>
      <c r="K1430" s="288"/>
      <c r="L1430" s="288"/>
      <c r="M1430" s="288"/>
      <c r="N1430" s="408">
        <f t="shared" si="1383"/>
        <v>5000</v>
      </c>
      <c r="O1430" s="408">
        <v>5000</v>
      </c>
      <c r="P1430" s="409"/>
      <c r="Q1430" s="408"/>
      <c r="R1430" s="408"/>
      <c r="S1430" s="408"/>
      <c r="T1430" s="408"/>
      <c r="U1430" s="408"/>
      <c r="V1430" s="408"/>
      <c r="W1430" s="408"/>
      <c r="X1430" s="408"/>
      <c r="Y1430" s="408">
        <f t="shared" si="1384"/>
        <v>0</v>
      </c>
      <c r="Z1430" s="408"/>
      <c r="AA1430" s="408"/>
      <c r="AB1430" s="408"/>
      <c r="AC1430" s="236">
        <v>3000</v>
      </c>
      <c r="AD1430" s="236"/>
      <c r="AE1430" s="236">
        <f t="shared" si="1385"/>
        <v>3000</v>
      </c>
      <c r="AF1430" s="408"/>
      <c r="AG1430" s="408"/>
      <c r="AH1430" s="408"/>
      <c r="AI1430" s="358">
        <f>I1430-Q1430-W1430-AC1430</f>
        <v>2000</v>
      </c>
      <c r="AJ1430" s="358"/>
      <c r="AK1430" s="358">
        <f t="shared" si="1386"/>
        <v>2000</v>
      </c>
      <c r="AL1430" s="408"/>
      <c r="AM1430" s="408"/>
      <c r="AN1430" s="408"/>
      <c r="AO1430" s="408"/>
      <c r="AP1430" s="408"/>
      <c r="AQ1430" s="408"/>
      <c r="AR1430" s="408">
        <v>0</v>
      </c>
      <c r="AS1430" s="408"/>
      <c r="AT1430" s="408"/>
      <c r="AU1430" s="294"/>
      <c r="AV1430" s="131">
        <f t="shared" si="1348"/>
        <v>0</v>
      </c>
      <c r="AW1430" s="294">
        <v>308</v>
      </c>
      <c r="AX1430" s="294"/>
      <c r="AY1430" s="294"/>
      <c r="AZ1430" s="145">
        <f t="shared" si="1353"/>
        <v>0</v>
      </c>
      <c r="BA1430" s="145">
        <f t="shared" si="1319"/>
        <v>0</v>
      </c>
      <c r="BB1430" s="131"/>
      <c r="BC1430" s="131"/>
    </row>
    <row r="1431" spans="1:55" s="132" customFormat="1" ht="15.75">
      <c r="A1431" s="591">
        <v>5</v>
      </c>
      <c r="B1431" s="288" t="s">
        <v>1379</v>
      </c>
      <c r="C1431" s="287"/>
      <c r="D1431" s="154">
        <v>5000</v>
      </c>
      <c r="E1431" s="154">
        <v>5000</v>
      </c>
      <c r="F1431" s="288"/>
      <c r="G1431" s="288"/>
      <c r="H1431" s="155">
        <f t="shared" si="1354"/>
        <v>5000</v>
      </c>
      <c r="I1431" s="180">
        <f t="shared" si="1354"/>
        <v>5000</v>
      </c>
      <c r="J1431" s="221">
        <f t="shared" si="1355"/>
        <v>0</v>
      </c>
      <c r="K1431" s="288"/>
      <c r="L1431" s="288"/>
      <c r="M1431" s="288"/>
      <c r="N1431" s="408">
        <f t="shared" si="1383"/>
        <v>5000</v>
      </c>
      <c r="O1431" s="415">
        <v>5000</v>
      </c>
      <c r="P1431" s="409"/>
      <c r="Q1431" s="408"/>
      <c r="R1431" s="408"/>
      <c r="S1431" s="408"/>
      <c r="T1431" s="408"/>
      <c r="U1431" s="408"/>
      <c r="V1431" s="408"/>
      <c r="W1431" s="408"/>
      <c r="X1431" s="408"/>
      <c r="Y1431" s="408">
        <f t="shared" si="1384"/>
        <v>0</v>
      </c>
      <c r="Z1431" s="408"/>
      <c r="AA1431" s="408"/>
      <c r="AB1431" s="408"/>
      <c r="AC1431" s="236">
        <v>3000</v>
      </c>
      <c r="AD1431" s="236"/>
      <c r="AE1431" s="236">
        <f t="shared" si="1385"/>
        <v>3000</v>
      </c>
      <c r="AF1431" s="408"/>
      <c r="AG1431" s="408"/>
      <c r="AH1431" s="408"/>
      <c r="AI1431" s="358">
        <f t="shared" ref="AI1431:AI1433" si="1387">I1431-Q1431-W1431-AC1431</f>
        <v>2000</v>
      </c>
      <c r="AJ1431" s="358"/>
      <c r="AK1431" s="358">
        <f t="shared" si="1386"/>
        <v>2000</v>
      </c>
      <c r="AL1431" s="408"/>
      <c r="AM1431" s="408"/>
      <c r="AN1431" s="408"/>
      <c r="AO1431" s="408"/>
      <c r="AP1431" s="408"/>
      <c r="AQ1431" s="408"/>
      <c r="AR1431" s="408">
        <v>0</v>
      </c>
      <c r="AS1431" s="408"/>
      <c r="AT1431" s="408"/>
      <c r="AU1431" s="294"/>
      <c r="AV1431" s="131">
        <f t="shared" si="1348"/>
        <v>0</v>
      </c>
      <c r="AW1431" s="294">
        <v>0</v>
      </c>
      <c r="AX1431" s="294"/>
      <c r="AY1431" s="294"/>
      <c r="AZ1431" s="145">
        <f t="shared" si="1353"/>
        <v>0</v>
      </c>
      <c r="BA1431" s="145">
        <f t="shared" si="1319"/>
        <v>0</v>
      </c>
      <c r="BB1431" s="131"/>
      <c r="BC1431" s="131"/>
    </row>
    <row r="1432" spans="1:55" s="132" customFormat="1" ht="15.75">
      <c r="A1432" s="591">
        <v>6</v>
      </c>
      <c r="B1432" s="288" t="s">
        <v>1380</v>
      </c>
      <c r="C1432" s="287"/>
      <c r="D1432" s="154">
        <v>3500</v>
      </c>
      <c r="E1432" s="154">
        <v>3500</v>
      </c>
      <c r="F1432" s="288"/>
      <c r="G1432" s="288"/>
      <c r="H1432" s="155">
        <f t="shared" si="1354"/>
        <v>3500</v>
      </c>
      <c r="I1432" s="180">
        <f t="shared" si="1354"/>
        <v>3500</v>
      </c>
      <c r="J1432" s="221">
        <f t="shared" si="1355"/>
        <v>0</v>
      </c>
      <c r="K1432" s="288"/>
      <c r="L1432" s="288"/>
      <c r="M1432" s="288"/>
      <c r="N1432" s="408">
        <f t="shared" si="1383"/>
        <v>3500</v>
      </c>
      <c r="O1432" s="415">
        <v>3500</v>
      </c>
      <c r="P1432" s="409"/>
      <c r="Q1432" s="408"/>
      <c r="R1432" s="408"/>
      <c r="S1432" s="408"/>
      <c r="T1432" s="408"/>
      <c r="U1432" s="408"/>
      <c r="V1432" s="408"/>
      <c r="W1432" s="408"/>
      <c r="X1432" s="408"/>
      <c r="Y1432" s="408">
        <f t="shared" si="1384"/>
        <v>0</v>
      </c>
      <c r="Z1432" s="408"/>
      <c r="AA1432" s="408"/>
      <c r="AB1432" s="408"/>
      <c r="AC1432" s="236"/>
      <c r="AD1432" s="236"/>
      <c r="AE1432" s="236">
        <f t="shared" si="1385"/>
        <v>0</v>
      </c>
      <c r="AF1432" s="408"/>
      <c r="AG1432" s="408"/>
      <c r="AH1432" s="408"/>
      <c r="AI1432" s="358">
        <f t="shared" si="1387"/>
        <v>3500</v>
      </c>
      <c r="AJ1432" s="358"/>
      <c r="AK1432" s="358">
        <f t="shared" si="1386"/>
        <v>3500</v>
      </c>
      <c r="AL1432" s="408"/>
      <c r="AM1432" s="408"/>
      <c r="AN1432" s="408"/>
      <c r="AO1432" s="408"/>
      <c r="AP1432" s="408"/>
      <c r="AQ1432" s="408"/>
      <c r="AR1432" s="408">
        <v>0</v>
      </c>
      <c r="AS1432" s="408"/>
      <c r="AT1432" s="408"/>
      <c r="AU1432" s="294"/>
      <c r="AV1432" s="131">
        <f t="shared" si="1348"/>
        <v>0</v>
      </c>
      <c r="AW1432" s="294">
        <v>0</v>
      </c>
      <c r="AX1432" s="294"/>
      <c r="AY1432" s="294"/>
      <c r="AZ1432" s="145">
        <f t="shared" si="1353"/>
        <v>0</v>
      </c>
      <c r="BA1432" s="145">
        <f t="shared" si="1319"/>
        <v>0</v>
      </c>
      <c r="BB1432" s="131"/>
      <c r="BC1432" s="131"/>
    </row>
    <row r="1433" spans="1:55" s="132" customFormat="1" ht="15.75">
      <c r="A1433" s="591">
        <v>7</v>
      </c>
      <c r="B1433" s="288" t="s">
        <v>1381</v>
      </c>
      <c r="C1433" s="287"/>
      <c r="D1433" s="154">
        <v>3158</v>
      </c>
      <c r="E1433" s="154">
        <v>3158</v>
      </c>
      <c r="F1433" s="288"/>
      <c r="G1433" s="288"/>
      <c r="H1433" s="155">
        <f t="shared" si="1354"/>
        <v>3158</v>
      </c>
      <c r="I1433" s="180">
        <f t="shared" si="1354"/>
        <v>3158</v>
      </c>
      <c r="J1433" s="221">
        <f t="shared" si="1355"/>
        <v>0</v>
      </c>
      <c r="K1433" s="288"/>
      <c r="L1433" s="288"/>
      <c r="M1433" s="288"/>
      <c r="N1433" s="408">
        <f t="shared" si="1383"/>
        <v>3158</v>
      </c>
      <c r="O1433" s="415">
        <f>45408-42250</f>
        <v>3158</v>
      </c>
      <c r="P1433" s="409"/>
      <c r="Q1433" s="408"/>
      <c r="R1433" s="408"/>
      <c r="S1433" s="408"/>
      <c r="T1433" s="408"/>
      <c r="U1433" s="408"/>
      <c r="V1433" s="408"/>
      <c r="W1433" s="408"/>
      <c r="X1433" s="408"/>
      <c r="Y1433" s="408">
        <f t="shared" si="1384"/>
        <v>0</v>
      </c>
      <c r="Z1433" s="408"/>
      <c r="AA1433" s="408"/>
      <c r="AB1433" s="408"/>
      <c r="AC1433" s="236"/>
      <c r="AD1433" s="236"/>
      <c r="AE1433" s="236">
        <f t="shared" si="1385"/>
        <v>0</v>
      </c>
      <c r="AF1433" s="408"/>
      <c r="AG1433" s="408"/>
      <c r="AH1433" s="408"/>
      <c r="AI1433" s="358">
        <f t="shared" si="1387"/>
        <v>3158</v>
      </c>
      <c r="AJ1433" s="358"/>
      <c r="AK1433" s="358">
        <f t="shared" si="1386"/>
        <v>3158</v>
      </c>
      <c r="AL1433" s="408"/>
      <c r="AM1433" s="408"/>
      <c r="AN1433" s="408"/>
      <c r="AO1433" s="408"/>
      <c r="AP1433" s="408"/>
      <c r="AQ1433" s="408"/>
      <c r="AR1433" s="408">
        <v>0</v>
      </c>
      <c r="AS1433" s="408"/>
      <c r="AT1433" s="408"/>
      <c r="AU1433" s="294"/>
      <c r="AV1433" s="131">
        <f t="shared" si="1348"/>
        <v>0</v>
      </c>
      <c r="AW1433" s="294">
        <v>0</v>
      </c>
      <c r="AX1433" s="294"/>
      <c r="AY1433" s="294"/>
      <c r="AZ1433" s="145">
        <f t="shared" si="1353"/>
        <v>0</v>
      </c>
      <c r="BA1433" s="145">
        <f t="shared" si="1319"/>
        <v>0</v>
      </c>
      <c r="BB1433" s="131"/>
      <c r="BC1433" s="131"/>
    </row>
    <row r="1434" spans="1:55" s="132" customFormat="1" ht="47.25">
      <c r="A1434" s="159" t="s">
        <v>78</v>
      </c>
      <c r="B1434" s="158" t="s">
        <v>769</v>
      </c>
      <c r="C1434" s="171"/>
      <c r="D1434" s="171">
        <f>D1435</f>
        <v>2623</v>
      </c>
      <c r="E1434" s="171">
        <f>E1435</f>
        <v>2623</v>
      </c>
      <c r="F1434" s="158"/>
      <c r="G1434" s="158"/>
      <c r="H1434" s="171">
        <f t="shared" si="1354"/>
        <v>2623</v>
      </c>
      <c r="I1434" s="179">
        <f t="shared" si="1354"/>
        <v>2623</v>
      </c>
      <c r="J1434" s="221">
        <f t="shared" si="1355"/>
        <v>0</v>
      </c>
      <c r="K1434" s="158"/>
      <c r="L1434" s="158"/>
      <c r="M1434" s="158"/>
      <c r="N1434" s="171">
        <f>N1435</f>
        <v>2623</v>
      </c>
      <c r="O1434" s="171">
        <f t="shared" ref="O1434:AU1434" si="1388">O1435</f>
        <v>2623</v>
      </c>
      <c r="P1434" s="171">
        <f t="shared" si="1388"/>
        <v>0</v>
      </c>
      <c r="Q1434" s="171">
        <f t="shared" si="1388"/>
        <v>0</v>
      </c>
      <c r="R1434" s="171">
        <f t="shared" si="1388"/>
        <v>0</v>
      </c>
      <c r="S1434" s="171">
        <f t="shared" si="1388"/>
        <v>0</v>
      </c>
      <c r="T1434" s="171">
        <f t="shared" si="1388"/>
        <v>0</v>
      </c>
      <c r="U1434" s="171">
        <f t="shared" si="1388"/>
        <v>0</v>
      </c>
      <c r="V1434" s="171">
        <f t="shared" si="1388"/>
        <v>0</v>
      </c>
      <c r="W1434" s="171">
        <f t="shared" si="1388"/>
        <v>2623</v>
      </c>
      <c r="X1434" s="171">
        <f t="shared" si="1388"/>
        <v>0</v>
      </c>
      <c r="Y1434" s="171">
        <f t="shared" si="1388"/>
        <v>2623</v>
      </c>
      <c r="Z1434" s="171">
        <f t="shared" si="1388"/>
        <v>0</v>
      </c>
      <c r="AA1434" s="171">
        <f t="shared" si="1388"/>
        <v>0</v>
      </c>
      <c r="AB1434" s="171">
        <f t="shared" si="1388"/>
        <v>0</v>
      </c>
      <c r="AC1434" s="171">
        <f t="shared" si="1388"/>
        <v>0</v>
      </c>
      <c r="AD1434" s="171">
        <f t="shared" si="1388"/>
        <v>0</v>
      </c>
      <c r="AE1434" s="171">
        <f t="shared" si="1388"/>
        <v>0</v>
      </c>
      <c r="AF1434" s="171">
        <f t="shared" si="1388"/>
        <v>0</v>
      </c>
      <c r="AG1434" s="171">
        <f t="shared" si="1388"/>
        <v>0</v>
      </c>
      <c r="AH1434" s="171">
        <f t="shared" si="1388"/>
        <v>0</v>
      </c>
      <c r="AI1434" s="171">
        <f t="shared" si="1388"/>
        <v>0</v>
      </c>
      <c r="AJ1434" s="171">
        <f t="shared" si="1388"/>
        <v>0</v>
      </c>
      <c r="AK1434" s="171">
        <f t="shared" si="1388"/>
        <v>0</v>
      </c>
      <c r="AL1434" s="171">
        <f t="shared" si="1388"/>
        <v>0</v>
      </c>
      <c r="AM1434" s="171">
        <f t="shared" si="1388"/>
        <v>0</v>
      </c>
      <c r="AN1434" s="171">
        <f t="shared" si="1388"/>
        <v>0</v>
      </c>
      <c r="AO1434" s="171">
        <f t="shared" si="1388"/>
        <v>0</v>
      </c>
      <c r="AP1434" s="171">
        <f t="shared" si="1388"/>
        <v>0</v>
      </c>
      <c r="AQ1434" s="171">
        <f t="shared" si="1388"/>
        <v>0</v>
      </c>
      <c r="AR1434" s="171">
        <f t="shared" si="1388"/>
        <v>0</v>
      </c>
      <c r="AS1434" s="171">
        <f t="shared" si="1388"/>
        <v>0</v>
      </c>
      <c r="AT1434" s="171">
        <f t="shared" si="1388"/>
        <v>0</v>
      </c>
      <c r="AU1434" s="171">
        <f t="shared" si="1388"/>
        <v>0</v>
      </c>
      <c r="AV1434" s="131">
        <f t="shared" si="1348"/>
        <v>0</v>
      </c>
      <c r="AW1434" s="171">
        <f t="shared" ref="AW1434:AY1434" si="1389">AW1435</f>
        <v>0</v>
      </c>
      <c r="AX1434" s="171">
        <f t="shared" si="1389"/>
        <v>0</v>
      </c>
      <c r="AY1434" s="171">
        <f t="shared" si="1389"/>
        <v>0</v>
      </c>
      <c r="AZ1434" s="145">
        <f t="shared" si="1353"/>
        <v>0</v>
      </c>
      <c r="BA1434" s="145">
        <f t="shared" si="1319"/>
        <v>0</v>
      </c>
      <c r="BB1434" s="131"/>
      <c r="BC1434" s="131"/>
    </row>
    <row r="1435" spans="1:55" s="132" customFormat="1" ht="47.25">
      <c r="A1435" s="159">
        <v>1</v>
      </c>
      <c r="B1435" s="166" t="s">
        <v>919</v>
      </c>
      <c r="C1435" s="171"/>
      <c r="D1435" s="155">
        <v>2623</v>
      </c>
      <c r="E1435" s="155">
        <v>2623</v>
      </c>
      <c r="F1435" s="158"/>
      <c r="G1435" s="158"/>
      <c r="H1435" s="155">
        <f t="shared" si="1354"/>
        <v>2623</v>
      </c>
      <c r="I1435" s="180">
        <f t="shared" si="1354"/>
        <v>2623</v>
      </c>
      <c r="J1435" s="221">
        <f t="shared" si="1355"/>
        <v>0</v>
      </c>
      <c r="K1435" s="158"/>
      <c r="L1435" s="158"/>
      <c r="M1435" s="158"/>
      <c r="N1435" s="155">
        <f>O1435+P1435</f>
        <v>2623</v>
      </c>
      <c r="O1435" s="155">
        <v>2623</v>
      </c>
      <c r="P1435" s="171"/>
      <c r="Q1435" s="171"/>
      <c r="R1435" s="171"/>
      <c r="S1435" s="171"/>
      <c r="T1435" s="171"/>
      <c r="U1435" s="171"/>
      <c r="V1435" s="171"/>
      <c r="W1435" s="155">
        <v>2623</v>
      </c>
      <c r="X1435" s="155"/>
      <c r="Y1435" s="155">
        <f>W1435</f>
        <v>2623</v>
      </c>
      <c r="Z1435" s="171"/>
      <c r="AA1435" s="171"/>
      <c r="AB1435" s="171"/>
      <c r="AC1435" s="236"/>
      <c r="AD1435" s="236"/>
      <c r="AE1435" s="236"/>
      <c r="AF1435" s="171"/>
      <c r="AG1435" s="171"/>
      <c r="AH1435" s="171"/>
      <c r="AI1435" s="358">
        <f>O1435-Q1435-W1435-AC1435</f>
        <v>0</v>
      </c>
      <c r="AJ1435" s="358"/>
      <c r="AK1435" s="358"/>
      <c r="AL1435" s="171"/>
      <c r="AM1435" s="171"/>
      <c r="AN1435" s="171"/>
      <c r="AO1435" s="171"/>
      <c r="AP1435" s="171"/>
      <c r="AQ1435" s="171"/>
      <c r="AR1435" s="171"/>
      <c r="AS1435" s="171"/>
      <c r="AT1435" s="171"/>
      <c r="AU1435" s="158"/>
      <c r="AV1435" s="131">
        <f t="shared" si="1348"/>
        <v>0</v>
      </c>
      <c r="AW1435" s="222"/>
      <c r="AX1435" s="222"/>
      <c r="AY1435" s="222"/>
      <c r="AZ1435" s="145">
        <f t="shared" si="1353"/>
        <v>0</v>
      </c>
      <c r="BA1435" s="145">
        <f t="shared" si="1319"/>
        <v>0</v>
      </c>
      <c r="BB1435" s="131"/>
      <c r="BC1435" s="131"/>
    </row>
    <row r="1436" spans="1:55" s="257" customFormat="1" ht="31.5">
      <c r="A1436" s="250" t="s">
        <v>80</v>
      </c>
      <c r="B1436" s="251" t="s">
        <v>771</v>
      </c>
      <c r="C1436" s="252"/>
      <c r="D1436" s="252">
        <v>0</v>
      </c>
      <c r="E1436" s="252">
        <v>0</v>
      </c>
      <c r="F1436" s="251"/>
      <c r="G1436" s="251"/>
      <c r="H1436" s="252">
        <f t="shared" si="1354"/>
        <v>0</v>
      </c>
      <c r="I1436" s="254">
        <f t="shared" si="1354"/>
        <v>0</v>
      </c>
      <c r="J1436" s="254">
        <f t="shared" si="1355"/>
        <v>0</v>
      </c>
      <c r="K1436" s="253"/>
      <c r="L1436" s="253"/>
      <c r="M1436" s="253"/>
      <c r="N1436" s="253"/>
      <c r="O1436" s="253"/>
      <c r="P1436" s="253"/>
      <c r="Q1436" s="253"/>
      <c r="R1436" s="253"/>
      <c r="S1436" s="253"/>
      <c r="T1436" s="253"/>
      <c r="U1436" s="253"/>
      <c r="V1436" s="253"/>
      <c r="W1436" s="253"/>
      <c r="X1436" s="253"/>
      <c r="Y1436" s="253"/>
      <c r="Z1436" s="253"/>
      <c r="AA1436" s="253"/>
      <c r="AB1436" s="253"/>
      <c r="AC1436" s="253"/>
      <c r="AD1436" s="253"/>
      <c r="AE1436" s="253"/>
      <c r="AF1436" s="253"/>
      <c r="AG1436" s="253"/>
      <c r="AH1436" s="253"/>
      <c r="AI1436" s="253"/>
      <c r="AJ1436" s="253"/>
      <c r="AK1436" s="253"/>
      <c r="AL1436" s="253"/>
      <c r="AM1436" s="253"/>
      <c r="AN1436" s="253"/>
      <c r="AO1436" s="253"/>
      <c r="AP1436" s="253"/>
      <c r="AQ1436" s="253"/>
      <c r="AR1436" s="253"/>
      <c r="AS1436" s="253"/>
      <c r="AT1436" s="253"/>
      <c r="AU1436" s="255"/>
      <c r="AV1436" s="256">
        <f t="shared" si="1348"/>
        <v>0</v>
      </c>
      <c r="AW1436" s="255"/>
      <c r="AX1436" s="255"/>
      <c r="AY1436" s="255"/>
      <c r="AZ1436" s="145">
        <f t="shared" si="1353"/>
        <v>0</v>
      </c>
      <c r="BA1436" s="145">
        <f t="shared" si="1319"/>
        <v>0</v>
      </c>
      <c r="BB1436" s="256"/>
      <c r="BC1436" s="256"/>
    </row>
    <row r="1437" spans="1:55" s="257" customFormat="1" ht="63">
      <c r="A1437" s="250" t="s">
        <v>86</v>
      </c>
      <c r="B1437" s="251" t="s">
        <v>711</v>
      </c>
      <c r="C1437" s="252"/>
      <c r="D1437" s="252">
        <v>0</v>
      </c>
      <c r="E1437" s="252">
        <v>0</v>
      </c>
      <c r="F1437" s="251"/>
      <c r="G1437" s="251"/>
      <c r="H1437" s="252">
        <f t="shared" si="1354"/>
        <v>0</v>
      </c>
      <c r="I1437" s="254">
        <f t="shared" si="1354"/>
        <v>0</v>
      </c>
      <c r="J1437" s="254">
        <f t="shared" si="1355"/>
        <v>0</v>
      </c>
      <c r="K1437" s="253"/>
      <c r="L1437" s="253"/>
      <c r="M1437" s="253"/>
      <c r="N1437" s="253"/>
      <c r="O1437" s="253"/>
      <c r="P1437" s="253"/>
      <c r="Q1437" s="253"/>
      <c r="R1437" s="253"/>
      <c r="S1437" s="253"/>
      <c r="T1437" s="253"/>
      <c r="U1437" s="253"/>
      <c r="V1437" s="253"/>
      <c r="W1437" s="253"/>
      <c r="X1437" s="253"/>
      <c r="Y1437" s="253"/>
      <c r="Z1437" s="253"/>
      <c r="AA1437" s="253"/>
      <c r="AB1437" s="253"/>
      <c r="AC1437" s="253">
        <f>O1437-Q1437-W1437</f>
        <v>0</v>
      </c>
      <c r="AD1437" s="253"/>
      <c r="AE1437" s="253"/>
      <c r="AF1437" s="253"/>
      <c r="AG1437" s="253"/>
      <c r="AH1437" s="253"/>
      <c r="AI1437" s="253">
        <f>O1437-W1437-AC1437</f>
        <v>0</v>
      </c>
      <c r="AJ1437" s="253"/>
      <c r="AK1437" s="253"/>
      <c r="AL1437" s="253"/>
      <c r="AM1437" s="253"/>
      <c r="AN1437" s="253"/>
      <c r="AO1437" s="253"/>
      <c r="AP1437" s="253"/>
      <c r="AQ1437" s="253"/>
      <c r="AR1437" s="253"/>
      <c r="AS1437" s="253"/>
      <c r="AT1437" s="253"/>
      <c r="AU1437" s="255"/>
      <c r="AV1437" s="256">
        <f t="shared" si="1348"/>
        <v>0</v>
      </c>
      <c r="AW1437" s="255"/>
      <c r="AX1437" s="255"/>
      <c r="AY1437" s="255"/>
      <c r="AZ1437" s="145">
        <f t="shared" si="1353"/>
        <v>0</v>
      </c>
      <c r="BA1437" s="145">
        <f t="shared" si="1319"/>
        <v>0</v>
      </c>
      <c r="BB1437" s="256"/>
      <c r="BC1437" s="256"/>
    </row>
    <row r="1438" spans="1:55" s="257" customFormat="1" ht="47.25">
      <c r="A1438" s="250" t="s">
        <v>93</v>
      </c>
      <c r="B1438" s="251" t="s">
        <v>860</v>
      </c>
      <c r="C1438" s="252"/>
      <c r="D1438" s="252"/>
      <c r="E1438" s="252"/>
      <c r="F1438" s="251"/>
      <c r="G1438" s="251"/>
      <c r="H1438" s="252">
        <f t="shared" si="1354"/>
        <v>8433.75</v>
      </c>
      <c r="I1438" s="254"/>
      <c r="J1438" s="254">
        <f t="shared" si="1355"/>
        <v>8433.75</v>
      </c>
      <c r="K1438" s="253"/>
      <c r="L1438" s="253"/>
      <c r="M1438" s="253"/>
      <c r="N1438" s="253">
        <f>O1438+P1438</f>
        <v>8433.75</v>
      </c>
      <c r="O1438" s="253"/>
      <c r="P1438" s="253">
        <f>5%*O1347</f>
        <v>8433.75</v>
      </c>
      <c r="Q1438" s="253"/>
      <c r="R1438" s="253"/>
      <c r="S1438" s="253"/>
      <c r="T1438" s="253"/>
      <c r="U1438" s="253"/>
      <c r="V1438" s="253"/>
      <c r="W1438" s="253"/>
      <c r="X1438" s="253"/>
      <c r="Y1438" s="253"/>
      <c r="Z1438" s="253"/>
      <c r="AA1438" s="253"/>
      <c r="AB1438" s="253"/>
      <c r="AC1438" s="253"/>
      <c r="AD1438" s="253"/>
      <c r="AE1438" s="253"/>
      <c r="AF1438" s="253"/>
      <c r="AG1438" s="253"/>
      <c r="AH1438" s="253"/>
      <c r="AI1438" s="253"/>
      <c r="AJ1438" s="253"/>
      <c r="AK1438" s="253"/>
      <c r="AL1438" s="253"/>
      <c r="AM1438" s="253"/>
      <c r="AN1438" s="253"/>
      <c r="AO1438" s="253"/>
      <c r="AP1438" s="253"/>
      <c r="AQ1438" s="253"/>
      <c r="AR1438" s="253"/>
      <c r="AS1438" s="253"/>
      <c r="AT1438" s="253"/>
      <c r="AU1438" s="278" t="s">
        <v>1382</v>
      </c>
      <c r="AV1438" s="256"/>
      <c r="AW1438" s="255"/>
      <c r="AX1438" s="255"/>
      <c r="AY1438" s="255"/>
      <c r="AZ1438" s="145">
        <f t="shared" si="1353"/>
        <v>0</v>
      </c>
      <c r="BA1438" s="145">
        <f t="shared" si="1319"/>
        <v>0</v>
      </c>
      <c r="BB1438" s="256"/>
      <c r="BC1438" s="256"/>
    </row>
    <row r="1439" spans="1:55" s="208" customFormat="1" ht="15.75">
      <c r="A1439" s="204" t="s">
        <v>1383</v>
      </c>
      <c r="B1439" s="205" t="s">
        <v>1384</v>
      </c>
      <c r="C1439" s="243"/>
      <c r="D1439" s="596">
        <f>D1440+D1446+D1447+D1459+D1463+D1464+D1460</f>
        <v>10319</v>
      </c>
      <c r="E1439" s="596">
        <f>E1440+E1446+E1447+E1459+E1463+E1464+E1460</f>
        <v>10318.5</v>
      </c>
      <c r="F1439" s="205"/>
      <c r="G1439" s="205"/>
      <c r="H1439" s="596">
        <f>H1440+H1446+H1447+H1459+H1463+H1464+H1460+H1465</f>
        <v>10834.424999999999</v>
      </c>
      <c r="I1439" s="596">
        <f>I1440+I1446+I1447+I1459+I1463+I1464+I1460+I1465</f>
        <v>10318.5</v>
      </c>
      <c r="J1439" s="596">
        <f t="shared" ref="J1439" si="1390">J1440+J1446+J1447+J1459+J1463+J1464+J1460+J1465</f>
        <v>515.92500000000007</v>
      </c>
      <c r="K1439" s="205"/>
      <c r="L1439" s="205"/>
      <c r="M1439" s="205"/>
      <c r="N1439" s="596">
        <f>N1440+N1446+N1447+N1459+N1463+N1464+N1460+N1465</f>
        <v>10834.424999999999</v>
      </c>
      <c r="O1439" s="596">
        <f>O1440+O1446+O1447+O1459+O1463+O1464+O1460</f>
        <v>10318.5</v>
      </c>
      <c r="P1439" s="596">
        <f>P1465+P1440+P1446+P1447+P1459+P1463+P1464+P1460</f>
        <v>515.92500000000007</v>
      </c>
      <c r="Q1439" s="596">
        <f t="shared" ref="Q1439:AT1439" si="1391">Q1465+Q1440+Q1446+Q1447+Q1459+Q1463+Q1464+Q1460</f>
        <v>0</v>
      </c>
      <c r="R1439" s="596">
        <f t="shared" si="1391"/>
        <v>0</v>
      </c>
      <c r="S1439" s="596">
        <f t="shared" si="1391"/>
        <v>0</v>
      </c>
      <c r="T1439" s="596">
        <f t="shared" si="1391"/>
        <v>0</v>
      </c>
      <c r="U1439" s="596">
        <f t="shared" si="1391"/>
        <v>0</v>
      </c>
      <c r="V1439" s="596">
        <f t="shared" si="1391"/>
        <v>0</v>
      </c>
      <c r="W1439" s="596">
        <f t="shared" si="1391"/>
        <v>4389</v>
      </c>
      <c r="X1439" s="596">
        <f t="shared" si="1391"/>
        <v>0</v>
      </c>
      <c r="Y1439" s="596">
        <f t="shared" si="1391"/>
        <v>4389</v>
      </c>
      <c r="Z1439" s="596">
        <f t="shared" si="1391"/>
        <v>0</v>
      </c>
      <c r="AA1439" s="596">
        <f t="shared" si="1391"/>
        <v>0</v>
      </c>
      <c r="AB1439" s="596">
        <f t="shared" si="1391"/>
        <v>0</v>
      </c>
      <c r="AC1439" s="596">
        <f t="shared" si="1391"/>
        <v>5929.5</v>
      </c>
      <c r="AD1439" s="596">
        <f t="shared" si="1391"/>
        <v>0</v>
      </c>
      <c r="AE1439" s="596">
        <f t="shared" si="1391"/>
        <v>5929.5</v>
      </c>
      <c r="AF1439" s="596">
        <f t="shared" si="1391"/>
        <v>0</v>
      </c>
      <c r="AG1439" s="596">
        <f t="shared" si="1391"/>
        <v>0</v>
      </c>
      <c r="AH1439" s="596">
        <f t="shared" si="1391"/>
        <v>0</v>
      </c>
      <c r="AI1439" s="596">
        <f t="shared" si="1391"/>
        <v>0</v>
      </c>
      <c r="AJ1439" s="596">
        <f t="shared" si="1391"/>
        <v>0</v>
      </c>
      <c r="AK1439" s="596">
        <f t="shared" si="1391"/>
        <v>0</v>
      </c>
      <c r="AL1439" s="596">
        <f t="shared" si="1391"/>
        <v>0</v>
      </c>
      <c r="AM1439" s="596">
        <f t="shared" si="1391"/>
        <v>0</v>
      </c>
      <c r="AN1439" s="596">
        <f t="shared" si="1391"/>
        <v>0</v>
      </c>
      <c r="AO1439" s="596">
        <f t="shared" si="1391"/>
        <v>0</v>
      </c>
      <c r="AP1439" s="596">
        <f t="shared" si="1391"/>
        <v>0</v>
      </c>
      <c r="AQ1439" s="596">
        <f t="shared" si="1391"/>
        <v>0</v>
      </c>
      <c r="AR1439" s="596">
        <f t="shared" si="1391"/>
        <v>0</v>
      </c>
      <c r="AS1439" s="596">
        <f t="shared" si="1391"/>
        <v>0</v>
      </c>
      <c r="AT1439" s="596">
        <f t="shared" si="1391"/>
        <v>0</v>
      </c>
      <c r="AU1439" s="596">
        <f>AU1440+AU1446+AU1447+AU1459+AU1463+AU1464</f>
        <v>0</v>
      </c>
      <c r="AV1439" s="207">
        <f t="shared" ref="AV1439:AV1461" si="1392">I1439-L1439-O1439</f>
        <v>0</v>
      </c>
      <c r="AW1439" s="205"/>
      <c r="AX1439" s="205"/>
      <c r="AY1439" s="205">
        <v>7499</v>
      </c>
      <c r="AZ1439" s="145">
        <f t="shared" si="1353"/>
        <v>0</v>
      </c>
      <c r="BA1439" s="145">
        <f t="shared" si="1319"/>
        <v>0</v>
      </c>
      <c r="BB1439" s="207"/>
      <c r="BC1439" s="207"/>
    </row>
    <row r="1440" spans="1:55" s="257" customFormat="1" ht="31.5">
      <c r="A1440" s="250" t="s">
        <v>18</v>
      </c>
      <c r="B1440" s="251" t="s">
        <v>715</v>
      </c>
      <c r="C1440" s="252"/>
      <c r="D1440" s="253">
        <f>D1441</f>
        <v>2504</v>
      </c>
      <c r="E1440" s="253">
        <f>E1441</f>
        <v>2503.5</v>
      </c>
      <c r="F1440" s="251"/>
      <c r="G1440" s="251"/>
      <c r="H1440" s="252">
        <f t="shared" si="1354"/>
        <v>2503.5</v>
      </c>
      <c r="I1440" s="254">
        <f t="shared" si="1354"/>
        <v>2503.5</v>
      </c>
      <c r="J1440" s="254">
        <f t="shared" si="1355"/>
        <v>0</v>
      </c>
      <c r="K1440" s="253"/>
      <c r="L1440" s="253"/>
      <c r="M1440" s="253"/>
      <c r="N1440" s="253">
        <f>N1441</f>
        <v>2503.5</v>
      </c>
      <c r="O1440" s="253">
        <f t="shared" ref="O1440:AT1440" si="1393">O1441</f>
        <v>2503.5</v>
      </c>
      <c r="P1440" s="253">
        <f t="shared" si="1393"/>
        <v>0</v>
      </c>
      <c r="Q1440" s="253">
        <f t="shared" si="1393"/>
        <v>0</v>
      </c>
      <c r="R1440" s="253">
        <f t="shared" si="1393"/>
        <v>0</v>
      </c>
      <c r="S1440" s="253">
        <f t="shared" si="1393"/>
        <v>0</v>
      </c>
      <c r="T1440" s="253">
        <f t="shared" si="1393"/>
        <v>0</v>
      </c>
      <c r="U1440" s="253">
        <f t="shared" si="1393"/>
        <v>0</v>
      </c>
      <c r="V1440" s="253">
        <f t="shared" si="1393"/>
        <v>0</v>
      </c>
      <c r="W1440" s="253">
        <f t="shared" si="1393"/>
        <v>0</v>
      </c>
      <c r="X1440" s="253">
        <f t="shared" si="1393"/>
        <v>0</v>
      </c>
      <c r="Y1440" s="253">
        <f t="shared" si="1393"/>
        <v>0</v>
      </c>
      <c r="Z1440" s="253">
        <f t="shared" si="1393"/>
        <v>0</v>
      </c>
      <c r="AA1440" s="253">
        <f t="shared" si="1393"/>
        <v>0</v>
      </c>
      <c r="AB1440" s="253">
        <f t="shared" si="1393"/>
        <v>0</v>
      </c>
      <c r="AC1440" s="253">
        <f t="shared" si="1393"/>
        <v>2503.5</v>
      </c>
      <c r="AD1440" s="253">
        <f t="shared" si="1393"/>
        <v>0</v>
      </c>
      <c r="AE1440" s="253">
        <f t="shared" si="1393"/>
        <v>2503.5</v>
      </c>
      <c r="AF1440" s="253">
        <f t="shared" si="1393"/>
        <v>0</v>
      </c>
      <c r="AG1440" s="253">
        <f t="shared" si="1393"/>
        <v>0</v>
      </c>
      <c r="AH1440" s="253">
        <f t="shared" si="1393"/>
        <v>0</v>
      </c>
      <c r="AI1440" s="253">
        <f t="shared" si="1393"/>
        <v>0</v>
      </c>
      <c r="AJ1440" s="253">
        <f t="shared" si="1393"/>
        <v>0</v>
      </c>
      <c r="AK1440" s="253">
        <f t="shared" si="1393"/>
        <v>0</v>
      </c>
      <c r="AL1440" s="253">
        <f t="shared" si="1393"/>
        <v>0</v>
      </c>
      <c r="AM1440" s="253">
        <f t="shared" si="1393"/>
        <v>0</v>
      </c>
      <c r="AN1440" s="253">
        <f t="shared" si="1393"/>
        <v>0</v>
      </c>
      <c r="AO1440" s="253">
        <f t="shared" si="1393"/>
        <v>0</v>
      </c>
      <c r="AP1440" s="253">
        <f t="shared" si="1393"/>
        <v>0</v>
      </c>
      <c r="AQ1440" s="253">
        <f t="shared" si="1393"/>
        <v>0</v>
      </c>
      <c r="AR1440" s="253">
        <f t="shared" si="1393"/>
        <v>0</v>
      </c>
      <c r="AS1440" s="253">
        <f t="shared" si="1393"/>
        <v>0</v>
      </c>
      <c r="AT1440" s="253">
        <f t="shared" si="1393"/>
        <v>0</v>
      </c>
      <c r="AU1440" s="255"/>
      <c r="AV1440" s="256">
        <f t="shared" si="1392"/>
        <v>0</v>
      </c>
      <c r="AW1440" s="255"/>
      <c r="AX1440" s="255"/>
      <c r="AY1440" s="255"/>
      <c r="AZ1440" s="145">
        <f t="shared" si="1353"/>
        <v>0</v>
      </c>
      <c r="BA1440" s="145">
        <f t="shared" si="1319"/>
        <v>0</v>
      </c>
      <c r="BB1440" s="256"/>
      <c r="BC1440" s="256"/>
    </row>
    <row r="1441" spans="1:55" s="325" customFormat="1" ht="15.75">
      <c r="A1441" s="411" t="s">
        <v>612</v>
      </c>
      <c r="B1441" s="350" t="s">
        <v>716</v>
      </c>
      <c r="C1441" s="351"/>
      <c r="D1441" s="355">
        <f>SUM(D1444:D1444)</f>
        <v>2504</v>
      </c>
      <c r="E1441" s="355">
        <f>SUM(E1444:E1444)</f>
        <v>2503.5</v>
      </c>
      <c r="F1441" s="350"/>
      <c r="G1441" s="350"/>
      <c r="H1441" s="171">
        <f t="shared" si="1354"/>
        <v>2503.5</v>
      </c>
      <c r="I1441" s="179">
        <f t="shared" si="1354"/>
        <v>2503.5</v>
      </c>
      <c r="J1441" s="221">
        <f t="shared" si="1355"/>
        <v>0</v>
      </c>
      <c r="K1441" s="350"/>
      <c r="L1441" s="350"/>
      <c r="M1441" s="350"/>
      <c r="N1441" s="355">
        <f>SUM(N1444:N1444)</f>
        <v>2503.5</v>
      </c>
      <c r="O1441" s="355">
        <f>SUM(O1444:O1444)</f>
        <v>2503.5</v>
      </c>
      <c r="P1441" s="355">
        <f t="shared" ref="P1441:AT1441" si="1394">SUM(P1444:P1444)</f>
        <v>0</v>
      </c>
      <c r="Q1441" s="355">
        <f t="shared" si="1394"/>
        <v>0</v>
      </c>
      <c r="R1441" s="355">
        <f t="shared" si="1394"/>
        <v>0</v>
      </c>
      <c r="S1441" s="355">
        <f t="shared" si="1394"/>
        <v>0</v>
      </c>
      <c r="T1441" s="355">
        <f t="shared" si="1394"/>
        <v>0</v>
      </c>
      <c r="U1441" s="355">
        <f t="shared" si="1394"/>
        <v>0</v>
      </c>
      <c r="V1441" s="355">
        <f t="shared" si="1394"/>
        <v>0</v>
      </c>
      <c r="W1441" s="355">
        <f t="shared" si="1394"/>
        <v>0</v>
      </c>
      <c r="X1441" s="355">
        <f t="shared" si="1394"/>
        <v>0</v>
      </c>
      <c r="Y1441" s="355">
        <f t="shared" si="1394"/>
        <v>0</v>
      </c>
      <c r="Z1441" s="355">
        <f t="shared" si="1394"/>
        <v>0</v>
      </c>
      <c r="AA1441" s="355">
        <f t="shared" si="1394"/>
        <v>0</v>
      </c>
      <c r="AB1441" s="355">
        <f t="shared" si="1394"/>
        <v>0</v>
      </c>
      <c r="AC1441" s="355">
        <f t="shared" si="1394"/>
        <v>2503.5</v>
      </c>
      <c r="AD1441" s="355">
        <f t="shared" si="1394"/>
        <v>0</v>
      </c>
      <c r="AE1441" s="355">
        <f t="shared" si="1394"/>
        <v>2503.5</v>
      </c>
      <c r="AF1441" s="355">
        <f t="shared" si="1394"/>
        <v>0</v>
      </c>
      <c r="AG1441" s="355">
        <f t="shared" si="1394"/>
        <v>0</v>
      </c>
      <c r="AH1441" s="355">
        <f t="shared" si="1394"/>
        <v>0</v>
      </c>
      <c r="AI1441" s="355">
        <f t="shared" si="1394"/>
        <v>0</v>
      </c>
      <c r="AJ1441" s="355">
        <f t="shared" si="1394"/>
        <v>0</v>
      </c>
      <c r="AK1441" s="355">
        <f t="shared" si="1394"/>
        <v>0</v>
      </c>
      <c r="AL1441" s="355">
        <f t="shared" si="1394"/>
        <v>0</v>
      </c>
      <c r="AM1441" s="355">
        <f t="shared" si="1394"/>
        <v>0</v>
      </c>
      <c r="AN1441" s="355">
        <f t="shared" si="1394"/>
        <v>0</v>
      </c>
      <c r="AO1441" s="355">
        <f t="shared" si="1394"/>
        <v>0</v>
      </c>
      <c r="AP1441" s="355">
        <f t="shared" si="1394"/>
        <v>0</v>
      </c>
      <c r="AQ1441" s="355">
        <f t="shared" si="1394"/>
        <v>0</v>
      </c>
      <c r="AR1441" s="355">
        <f t="shared" si="1394"/>
        <v>0</v>
      </c>
      <c r="AS1441" s="355">
        <f t="shared" si="1394"/>
        <v>0</v>
      </c>
      <c r="AT1441" s="355">
        <f t="shared" si="1394"/>
        <v>0</v>
      </c>
      <c r="AU1441" s="323"/>
      <c r="AV1441" s="131">
        <f t="shared" si="1392"/>
        <v>0</v>
      </c>
      <c r="AW1441" s="323"/>
      <c r="AX1441" s="323"/>
      <c r="AY1441" s="323"/>
      <c r="AZ1441" s="145">
        <f t="shared" si="1353"/>
        <v>0</v>
      </c>
      <c r="BA1441" s="145">
        <f t="shared" ref="BA1441:BA1473" si="1395">L1441-R1441-X1441-AD1441-AJ1441</f>
        <v>0</v>
      </c>
      <c r="BB1441" s="324"/>
      <c r="BC1441" s="324"/>
    </row>
    <row r="1442" spans="1:55" s="325" customFormat="1" ht="31.5">
      <c r="A1442" s="411" t="s">
        <v>864</v>
      </c>
      <c r="B1442" s="158" t="s">
        <v>646</v>
      </c>
      <c r="C1442" s="351"/>
      <c r="D1442" s="355">
        <f>D1443</f>
        <v>2504</v>
      </c>
      <c r="E1442" s="355">
        <f>E1443</f>
        <v>2503.5</v>
      </c>
      <c r="F1442" s="350"/>
      <c r="G1442" s="350"/>
      <c r="H1442" s="171">
        <f t="shared" si="1354"/>
        <v>2503.5</v>
      </c>
      <c r="I1442" s="179">
        <f t="shared" si="1354"/>
        <v>2503.5</v>
      </c>
      <c r="J1442" s="221">
        <f t="shared" si="1355"/>
        <v>0</v>
      </c>
      <c r="K1442" s="350"/>
      <c r="L1442" s="350"/>
      <c r="M1442" s="350"/>
      <c r="N1442" s="355">
        <f>N1443</f>
        <v>2503.5</v>
      </c>
      <c r="O1442" s="355">
        <f t="shared" ref="O1442:AU1443" si="1396">O1443</f>
        <v>2503.5</v>
      </c>
      <c r="P1442" s="355">
        <f t="shared" si="1396"/>
        <v>0</v>
      </c>
      <c r="Q1442" s="355">
        <f t="shared" si="1396"/>
        <v>0</v>
      </c>
      <c r="R1442" s="355">
        <f t="shared" si="1396"/>
        <v>0</v>
      </c>
      <c r="S1442" s="355">
        <f t="shared" si="1396"/>
        <v>0</v>
      </c>
      <c r="T1442" s="355">
        <f t="shared" si="1396"/>
        <v>0</v>
      </c>
      <c r="U1442" s="355">
        <f t="shared" si="1396"/>
        <v>0</v>
      </c>
      <c r="V1442" s="355">
        <f t="shared" si="1396"/>
        <v>0</v>
      </c>
      <c r="W1442" s="355">
        <f t="shared" si="1396"/>
        <v>0</v>
      </c>
      <c r="X1442" s="355">
        <f t="shared" si="1396"/>
        <v>0</v>
      </c>
      <c r="Y1442" s="355">
        <f t="shared" si="1396"/>
        <v>0</v>
      </c>
      <c r="Z1442" s="355">
        <f t="shared" si="1396"/>
        <v>0</v>
      </c>
      <c r="AA1442" s="355">
        <f t="shared" si="1396"/>
        <v>0</v>
      </c>
      <c r="AB1442" s="355">
        <f t="shared" si="1396"/>
        <v>0</v>
      </c>
      <c r="AC1442" s="355">
        <f t="shared" si="1396"/>
        <v>2503.5</v>
      </c>
      <c r="AD1442" s="355">
        <f t="shared" si="1396"/>
        <v>0</v>
      </c>
      <c r="AE1442" s="355">
        <f t="shared" si="1396"/>
        <v>2503.5</v>
      </c>
      <c r="AF1442" s="355">
        <f t="shared" si="1396"/>
        <v>0</v>
      </c>
      <c r="AG1442" s="355">
        <f t="shared" si="1396"/>
        <v>0</v>
      </c>
      <c r="AH1442" s="355">
        <f t="shared" si="1396"/>
        <v>0</v>
      </c>
      <c r="AI1442" s="355">
        <f t="shared" si="1396"/>
        <v>0</v>
      </c>
      <c r="AJ1442" s="355">
        <f t="shared" si="1396"/>
        <v>0</v>
      </c>
      <c r="AK1442" s="355">
        <f t="shared" si="1396"/>
        <v>0</v>
      </c>
      <c r="AL1442" s="355">
        <f t="shared" si="1396"/>
        <v>0</v>
      </c>
      <c r="AM1442" s="355">
        <f t="shared" si="1396"/>
        <v>0</v>
      </c>
      <c r="AN1442" s="355">
        <f t="shared" si="1396"/>
        <v>0</v>
      </c>
      <c r="AO1442" s="355">
        <f t="shared" si="1396"/>
        <v>0</v>
      </c>
      <c r="AP1442" s="355">
        <f t="shared" si="1396"/>
        <v>0</v>
      </c>
      <c r="AQ1442" s="355">
        <f t="shared" si="1396"/>
        <v>0</v>
      </c>
      <c r="AR1442" s="355">
        <f t="shared" si="1396"/>
        <v>0</v>
      </c>
      <c r="AS1442" s="355">
        <f t="shared" si="1396"/>
        <v>0</v>
      </c>
      <c r="AT1442" s="355">
        <f t="shared" si="1396"/>
        <v>0</v>
      </c>
      <c r="AU1442" s="355">
        <f t="shared" si="1396"/>
        <v>0</v>
      </c>
      <c r="AV1442" s="131">
        <f t="shared" si="1392"/>
        <v>0</v>
      </c>
      <c r="AW1442" s="323"/>
      <c r="AX1442" s="323"/>
      <c r="AY1442" s="323"/>
      <c r="AZ1442" s="145">
        <f t="shared" si="1353"/>
        <v>0</v>
      </c>
      <c r="BA1442" s="145">
        <f t="shared" si="1395"/>
        <v>0</v>
      </c>
      <c r="BB1442" s="324"/>
      <c r="BC1442" s="324"/>
    </row>
    <row r="1443" spans="1:55" s="325" customFormat="1" ht="15.75">
      <c r="A1443" s="411" t="s">
        <v>674</v>
      </c>
      <c r="B1443" s="158" t="s">
        <v>1385</v>
      </c>
      <c r="C1443" s="351"/>
      <c r="D1443" s="355">
        <f>D1444</f>
        <v>2504</v>
      </c>
      <c r="E1443" s="355">
        <f>E1444</f>
        <v>2503.5</v>
      </c>
      <c r="F1443" s="350"/>
      <c r="G1443" s="350"/>
      <c r="H1443" s="171">
        <f t="shared" si="1354"/>
        <v>2503.5</v>
      </c>
      <c r="I1443" s="179">
        <f t="shared" si="1354"/>
        <v>2503.5</v>
      </c>
      <c r="J1443" s="221">
        <f t="shared" si="1355"/>
        <v>0</v>
      </c>
      <c r="K1443" s="350"/>
      <c r="L1443" s="350"/>
      <c r="M1443" s="350"/>
      <c r="N1443" s="355">
        <f>N1444</f>
        <v>2503.5</v>
      </c>
      <c r="O1443" s="355">
        <f t="shared" si="1396"/>
        <v>2503.5</v>
      </c>
      <c r="P1443" s="355">
        <f t="shared" si="1396"/>
        <v>0</v>
      </c>
      <c r="Q1443" s="355">
        <f t="shared" si="1396"/>
        <v>0</v>
      </c>
      <c r="R1443" s="355">
        <f t="shared" si="1396"/>
        <v>0</v>
      </c>
      <c r="S1443" s="355">
        <f t="shared" si="1396"/>
        <v>0</v>
      </c>
      <c r="T1443" s="355">
        <f t="shared" si="1396"/>
        <v>0</v>
      </c>
      <c r="U1443" s="355">
        <f t="shared" si="1396"/>
        <v>0</v>
      </c>
      <c r="V1443" s="355">
        <f t="shared" si="1396"/>
        <v>0</v>
      </c>
      <c r="W1443" s="355">
        <f t="shared" si="1396"/>
        <v>0</v>
      </c>
      <c r="X1443" s="355">
        <f t="shared" si="1396"/>
        <v>0</v>
      </c>
      <c r="Y1443" s="355">
        <f t="shared" si="1396"/>
        <v>0</v>
      </c>
      <c r="Z1443" s="355">
        <f t="shared" si="1396"/>
        <v>0</v>
      </c>
      <c r="AA1443" s="355">
        <f t="shared" si="1396"/>
        <v>0</v>
      </c>
      <c r="AB1443" s="355">
        <f t="shared" si="1396"/>
        <v>0</v>
      </c>
      <c r="AC1443" s="355">
        <f t="shared" si="1396"/>
        <v>2503.5</v>
      </c>
      <c r="AD1443" s="355">
        <f t="shared" si="1396"/>
        <v>0</v>
      </c>
      <c r="AE1443" s="355">
        <f t="shared" si="1396"/>
        <v>2503.5</v>
      </c>
      <c r="AF1443" s="355">
        <f t="shared" si="1396"/>
        <v>0</v>
      </c>
      <c r="AG1443" s="355">
        <f t="shared" si="1396"/>
        <v>0</v>
      </c>
      <c r="AH1443" s="355">
        <f t="shared" si="1396"/>
        <v>0</v>
      </c>
      <c r="AI1443" s="355">
        <f t="shared" si="1396"/>
        <v>0</v>
      </c>
      <c r="AJ1443" s="355">
        <f t="shared" si="1396"/>
        <v>0</v>
      </c>
      <c r="AK1443" s="355">
        <f t="shared" si="1396"/>
        <v>0</v>
      </c>
      <c r="AL1443" s="355">
        <f t="shared" si="1396"/>
        <v>0</v>
      </c>
      <c r="AM1443" s="355">
        <f t="shared" si="1396"/>
        <v>0</v>
      </c>
      <c r="AN1443" s="355">
        <f t="shared" si="1396"/>
        <v>0</v>
      </c>
      <c r="AO1443" s="355">
        <f t="shared" si="1396"/>
        <v>0</v>
      </c>
      <c r="AP1443" s="355">
        <f t="shared" si="1396"/>
        <v>0</v>
      </c>
      <c r="AQ1443" s="355">
        <f t="shared" si="1396"/>
        <v>0</v>
      </c>
      <c r="AR1443" s="355">
        <f t="shared" si="1396"/>
        <v>0</v>
      </c>
      <c r="AS1443" s="355">
        <f t="shared" si="1396"/>
        <v>0</v>
      </c>
      <c r="AT1443" s="355">
        <f t="shared" si="1396"/>
        <v>0</v>
      </c>
      <c r="AU1443" s="355">
        <f t="shared" si="1396"/>
        <v>0</v>
      </c>
      <c r="AV1443" s="131">
        <f t="shared" si="1392"/>
        <v>0</v>
      </c>
      <c r="AW1443" s="323"/>
      <c r="AX1443" s="323"/>
      <c r="AY1443" s="323"/>
      <c r="AZ1443" s="145">
        <f t="shared" si="1353"/>
        <v>0</v>
      </c>
      <c r="BA1443" s="145">
        <f t="shared" si="1395"/>
        <v>0</v>
      </c>
      <c r="BB1443" s="324"/>
      <c r="BC1443" s="324"/>
    </row>
    <row r="1444" spans="1:55" s="132" customFormat="1" ht="31.5">
      <c r="A1444" s="240" t="s">
        <v>20</v>
      </c>
      <c r="B1444" s="292" t="s">
        <v>1386</v>
      </c>
      <c r="C1444" s="287"/>
      <c r="D1444" s="377">
        <v>2504</v>
      </c>
      <c r="E1444" s="377">
        <v>2503.5</v>
      </c>
      <c r="F1444" s="377"/>
      <c r="G1444" s="377"/>
      <c r="H1444" s="377">
        <f t="shared" si="1354"/>
        <v>2503.5</v>
      </c>
      <c r="I1444" s="377">
        <f t="shared" si="1354"/>
        <v>2503.5</v>
      </c>
      <c r="J1444" s="221">
        <f t="shared" si="1355"/>
        <v>0</v>
      </c>
      <c r="K1444" s="292"/>
      <c r="L1444" s="292"/>
      <c r="M1444" s="292"/>
      <c r="N1444" s="377">
        <f>O1444+P1444</f>
        <v>2503.5</v>
      </c>
      <c r="O1444" s="377">
        <v>2503.5</v>
      </c>
      <c r="P1444" s="377"/>
      <c r="Q1444" s="377"/>
      <c r="R1444" s="377"/>
      <c r="S1444" s="377"/>
      <c r="T1444" s="377"/>
      <c r="U1444" s="377"/>
      <c r="V1444" s="377"/>
      <c r="W1444" s="377"/>
      <c r="X1444" s="377"/>
      <c r="Y1444" s="377"/>
      <c r="Z1444" s="377"/>
      <c r="AA1444" s="377"/>
      <c r="AB1444" s="377"/>
      <c r="AC1444" s="236">
        <f>I1444-Q1444-W1444</f>
        <v>2503.5</v>
      </c>
      <c r="AD1444" s="236"/>
      <c r="AE1444" s="236">
        <f>AC1444</f>
        <v>2503.5</v>
      </c>
      <c r="AF1444" s="377"/>
      <c r="AG1444" s="377"/>
      <c r="AH1444" s="377"/>
      <c r="AI1444" s="358">
        <f>O1444-Q1444-W1444-AC1444</f>
        <v>0</v>
      </c>
      <c r="AJ1444" s="358"/>
      <c r="AK1444" s="358"/>
      <c r="AL1444" s="377"/>
      <c r="AM1444" s="377"/>
      <c r="AN1444" s="377"/>
      <c r="AO1444" s="377"/>
      <c r="AP1444" s="377"/>
      <c r="AQ1444" s="377"/>
      <c r="AR1444" s="377"/>
      <c r="AS1444" s="377"/>
      <c r="AT1444" s="377"/>
      <c r="AU1444" s="222"/>
      <c r="AV1444" s="131">
        <f t="shared" si="1392"/>
        <v>0</v>
      </c>
      <c r="AW1444" s="222"/>
      <c r="AX1444" s="222"/>
      <c r="AY1444" s="222"/>
      <c r="AZ1444" s="145">
        <f t="shared" si="1353"/>
        <v>0</v>
      </c>
      <c r="BA1444" s="145">
        <f t="shared" si="1395"/>
        <v>0</v>
      </c>
      <c r="BB1444" s="131"/>
      <c r="BC1444" s="131"/>
    </row>
    <row r="1445" spans="1:55" s="161" customFormat="1" ht="15.75">
      <c r="A1445" s="170" t="s">
        <v>774</v>
      </c>
      <c r="B1445" s="296" t="s">
        <v>658</v>
      </c>
      <c r="C1445" s="267"/>
      <c r="D1445" s="267">
        <v>0</v>
      </c>
      <c r="E1445" s="267">
        <v>0</v>
      </c>
      <c r="F1445" s="296"/>
      <c r="G1445" s="296"/>
      <c r="H1445" s="155">
        <f t="shared" si="1354"/>
        <v>0</v>
      </c>
      <c r="I1445" s="180">
        <f t="shared" si="1354"/>
        <v>0</v>
      </c>
      <c r="J1445" s="221">
        <f t="shared" si="1355"/>
        <v>0</v>
      </c>
      <c r="K1445" s="296"/>
      <c r="L1445" s="296"/>
      <c r="M1445" s="296"/>
      <c r="N1445" s="362"/>
      <c r="O1445" s="362"/>
      <c r="P1445" s="362"/>
      <c r="Q1445" s="362"/>
      <c r="R1445" s="362"/>
      <c r="S1445" s="362"/>
      <c r="T1445" s="362"/>
      <c r="U1445" s="362"/>
      <c r="V1445" s="362"/>
      <c r="W1445" s="362"/>
      <c r="X1445" s="362"/>
      <c r="Y1445" s="362"/>
      <c r="Z1445" s="362"/>
      <c r="AA1445" s="362"/>
      <c r="AB1445" s="362"/>
      <c r="AC1445" s="221"/>
      <c r="AD1445" s="221"/>
      <c r="AE1445" s="221"/>
      <c r="AF1445" s="362"/>
      <c r="AG1445" s="362"/>
      <c r="AH1445" s="362"/>
      <c r="AI1445" s="363"/>
      <c r="AJ1445" s="363"/>
      <c r="AK1445" s="363"/>
      <c r="AL1445" s="362"/>
      <c r="AM1445" s="362"/>
      <c r="AN1445" s="362"/>
      <c r="AO1445" s="362"/>
      <c r="AP1445" s="362"/>
      <c r="AQ1445" s="362"/>
      <c r="AR1445" s="362"/>
      <c r="AS1445" s="362"/>
      <c r="AT1445" s="362"/>
      <c r="AU1445" s="242"/>
      <c r="AV1445" s="131">
        <f t="shared" si="1392"/>
        <v>0</v>
      </c>
      <c r="AW1445" s="242"/>
      <c r="AX1445" s="242"/>
      <c r="AY1445" s="242"/>
      <c r="AZ1445" s="145">
        <f t="shared" si="1353"/>
        <v>0</v>
      </c>
      <c r="BA1445" s="145">
        <f t="shared" si="1395"/>
        <v>0</v>
      </c>
      <c r="BB1445" s="160"/>
      <c r="BC1445" s="160"/>
    </row>
    <row r="1446" spans="1:55" s="257" customFormat="1" ht="31.5">
      <c r="A1446" s="250" t="s">
        <v>22</v>
      </c>
      <c r="B1446" s="251" t="s">
        <v>727</v>
      </c>
      <c r="C1446" s="252"/>
      <c r="D1446" s="252">
        <v>0</v>
      </c>
      <c r="E1446" s="252">
        <v>0</v>
      </c>
      <c r="F1446" s="251"/>
      <c r="G1446" s="251"/>
      <c r="H1446" s="252">
        <f t="shared" si="1354"/>
        <v>0</v>
      </c>
      <c r="I1446" s="252">
        <f t="shared" si="1354"/>
        <v>0</v>
      </c>
      <c r="J1446" s="252">
        <f t="shared" si="1355"/>
        <v>0</v>
      </c>
      <c r="K1446" s="253"/>
      <c r="L1446" s="253"/>
      <c r="M1446" s="253"/>
      <c r="N1446" s="253"/>
      <c r="O1446" s="253"/>
      <c r="P1446" s="253"/>
      <c r="Q1446" s="253"/>
      <c r="R1446" s="253"/>
      <c r="S1446" s="253"/>
      <c r="T1446" s="253"/>
      <c r="U1446" s="253"/>
      <c r="V1446" s="253"/>
      <c r="W1446" s="253"/>
      <c r="X1446" s="253"/>
      <c r="Y1446" s="253"/>
      <c r="Z1446" s="253"/>
      <c r="AA1446" s="253"/>
      <c r="AB1446" s="253"/>
      <c r="AC1446" s="253"/>
      <c r="AD1446" s="253"/>
      <c r="AE1446" s="253"/>
      <c r="AF1446" s="253"/>
      <c r="AG1446" s="253"/>
      <c r="AH1446" s="253"/>
      <c r="AI1446" s="253"/>
      <c r="AJ1446" s="253"/>
      <c r="AK1446" s="253"/>
      <c r="AL1446" s="253"/>
      <c r="AM1446" s="253"/>
      <c r="AN1446" s="253"/>
      <c r="AO1446" s="253"/>
      <c r="AP1446" s="253"/>
      <c r="AQ1446" s="253"/>
      <c r="AR1446" s="253"/>
      <c r="AS1446" s="253"/>
      <c r="AT1446" s="253"/>
      <c r="AU1446" s="255"/>
      <c r="AV1446" s="256">
        <f t="shared" si="1392"/>
        <v>0</v>
      </c>
      <c r="AW1446" s="255"/>
      <c r="AX1446" s="255"/>
      <c r="AY1446" s="255"/>
      <c r="AZ1446" s="145">
        <f t="shared" si="1353"/>
        <v>0</v>
      </c>
      <c r="BA1446" s="145">
        <f t="shared" si="1395"/>
        <v>0</v>
      </c>
      <c r="BB1446" s="256"/>
      <c r="BC1446" s="256"/>
    </row>
    <row r="1447" spans="1:55" s="257" customFormat="1" ht="63">
      <c r="A1447" s="250" t="s">
        <v>39</v>
      </c>
      <c r="B1447" s="251" t="s">
        <v>679</v>
      </c>
      <c r="C1447" s="252"/>
      <c r="D1447" s="253">
        <f t="shared" ref="D1447:E1447" si="1397">D1448+D1456+D1457+D1458</f>
        <v>5426</v>
      </c>
      <c r="E1447" s="253">
        <f t="shared" si="1397"/>
        <v>5426</v>
      </c>
      <c r="F1447" s="251"/>
      <c r="G1447" s="251"/>
      <c r="H1447" s="252">
        <f t="shared" si="1354"/>
        <v>5426</v>
      </c>
      <c r="I1447" s="254">
        <f t="shared" si="1354"/>
        <v>5426</v>
      </c>
      <c r="J1447" s="251">
        <f t="shared" si="1355"/>
        <v>0</v>
      </c>
      <c r="K1447" s="253"/>
      <c r="L1447" s="253"/>
      <c r="M1447" s="253"/>
      <c r="N1447" s="253">
        <f t="shared" ref="N1447:AT1447" si="1398">N1448+N1456+N1457+N1458</f>
        <v>5426</v>
      </c>
      <c r="O1447" s="253">
        <f t="shared" si="1398"/>
        <v>5426</v>
      </c>
      <c r="P1447" s="253">
        <f t="shared" si="1398"/>
        <v>0</v>
      </c>
      <c r="Q1447" s="253">
        <f t="shared" si="1398"/>
        <v>0</v>
      </c>
      <c r="R1447" s="253">
        <f t="shared" si="1398"/>
        <v>0</v>
      </c>
      <c r="S1447" s="253">
        <f t="shared" si="1398"/>
        <v>0</v>
      </c>
      <c r="T1447" s="253">
        <f t="shared" si="1398"/>
        <v>0</v>
      </c>
      <c r="U1447" s="253">
        <f t="shared" si="1398"/>
        <v>0</v>
      </c>
      <c r="V1447" s="253">
        <f t="shared" si="1398"/>
        <v>0</v>
      </c>
      <c r="W1447" s="253">
        <f t="shared" si="1398"/>
        <v>2000</v>
      </c>
      <c r="X1447" s="253">
        <f t="shared" si="1398"/>
        <v>0</v>
      </c>
      <c r="Y1447" s="253">
        <f t="shared" si="1398"/>
        <v>2000</v>
      </c>
      <c r="Z1447" s="253">
        <f t="shared" si="1398"/>
        <v>0</v>
      </c>
      <c r="AA1447" s="253">
        <f t="shared" si="1398"/>
        <v>0</v>
      </c>
      <c r="AB1447" s="253">
        <f t="shared" si="1398"/>
        <v>0</v>
      </c>
      <c r="AC1447" s="253">
        <f t="shared" si="1398"/>
        <v>3426</v>
      </c>
      <c r="AD1447" s="253">
        <f t="shared" si="1398"/>
        <v>0</v>
      </c>
      <c r="AE1447" s="253">
        <f t="shared" si="1398"/>
        <v>3426</v>
      </c>
      <c r="AF1447" s="253">
        <f t="shared" si="1398"/>
        <v>0</v>
      </c>
      <c r="AG1447" s="253">
        <f t="shared" si="1398"/>
        <v>0</v>
      </c>
      <c r="AH1447" s="253">
        <f t="shared" si="1398"/>
        <v>0</v>
      </c>
      <c r="AI1447" s="253">
        <f t="shared" si="1398"/>
        <v>0</v>
      </c>
      <c r="AJ1447" s="253">
        <f t="shared" si="1398"/>
        <v>0</v>
      </c>
      <c r="AK1447" s="253">
        <f t="shared" si="1398"/>
        <v>0</v>
      </c>
      <c r="AL1447" s="253">
        <f t="shared" si="1398"/>
        <v>0</v>
      </c>
      <c r="AM1447" s="253">
        <f t="shared" si="1398"/>
        <v>0</v>
      </c>
      <c r="AN1447" s="253">
        <f t="shared" si="1398"/>
        <v>0</v>
      </c>
      <c r="AO1447" s="253">
        <f t="shared" si="1398"/>
        <v>0</v>
      </c>
      <c r="AP1447" s="253">
        <f t="shared" si="1398"/>
        <v>0</v>
      </c>
      <c r="AQ1447" s="253">
        <f t="shared" si="1398"/>
        <v>0</v>
      </c>
      <c r="AR1447" s="253">
        <f t="shared" si="1398"/>
        <v>0</v>
      </c>
      <c r="AS1447" s="253">
        <f t="shared" si="1398"/>
        <v>0</v>
      </c>
      <c r="AT1447" s="253">
        <f t="shared" si="1398"/>
        <v>0</v>
      </c>
      <c r="AU1447" s="255"/>
      <c r="AV1447" s="256">
        <f t="shared" si="1392"/>
        <v>0</v>
      </c>
      <c r="AW1447" s="255"/>
      <c r="AX1447" s="255"/>
      <c r="AY1447" s="255"/>
      <c r="AZ1447" s="145">
        <f t="shared" si="1353"/>
        <v>0</v>
      </c>
      <c r="BA1447" s="145">
        <f t="shared" si="1395"/>
        <v>0</v>
      </c>
      <c r="BB1447" s="256"/>
      <c r="BC1447" s="256"/>
    </row>
    <row r="1448" spans="1:55" s="325" customFormat="1" ht="15.75">
      <c r="A1448" s="411" t="s">
        <v>728</v>
      </c>
      <c r="B1448" s="350" t="s">
        <v>729</v>
      </c>
      <c r="C1448" s="351"/>
      <c r="D1448" s="490">
        <f>D1449+D1450</f>
        <v>5426</v>
      </c>
      <c r="E1448" s="490">
        <f>E1449+E1450</f>
        <v>5426</v>
      </c>
      <c r="F1448" s="350"/>
      <c r="G1448" s="350"/>
      <c r="H1448" s="171">
        <f t="shared" si="1354"/>
        <v>5426</v>
      </c>
      <c r="I1448" s="179">
        <f t="shared" si="1354"/>
        <v>5426</v>
      </c>
      <c r="J1448" s="221">
        <f t="shared" si="1355"/>
        <v>0</v>
      </c>
      <c r="K1448" s="350"/>
      <c r="L1448" s="350"/>
      <c r="M1448" s="350"/>
      <c r="N1448" s="490">
        <f>N1449+N1450</f>
        <v>5426</v>
      </c>
      <c r="O1448" s="490">
        <f t="shared" ref="O1448:AU1448" si="1399">O1449+O1450</f>
        <v>5426</v>
      </c>
      <c r="P1448" s="490">
        <f t="shared" si="1399"/>
        <v>0</v>
      </c>
      <c r="Q1448" s="490">
        <f t="shared" si="1399"/>
        <v>0</v>
      </c>
      <c r="R1448" s="490">
        <f t="shared" si="1399"/>
        <v>0</v>
      </c>
      <c r="S1448" s="490">
        <f t="shared" si="1399"/>
        <v>0</v>
      </c>
      <c r="T1448" s="490">
        <f t="shared" si="1399"/>
        <v>0</v>
      </c>
      <c r="U1448" s="490">
        <f t="shared" si="1399"/>
        <v>0</v>
      </c>
      <c r="V1448" s="490">
        <f t="shared" si="1399"/>
        <v>0</v>
      </c>
      <c r="W1448" s="490">
        <f t="shared" si="1399"/>
        <v>2000</v>
      </c>
      <c r="X1448" s="490">
        <f t="shared" si="1399"/>
        <v>0</v>
      </c>
      <c r="Y1448" s="490">
        <f t="shared" si="1399"/>
        <v>2000</v>
      </c>
      <c r="Z1448" s="490">
        <f t="shared" si="1399"/>
        <v>0</v>
      </c>
      <c r="AA1448" s="490">
        <f t="shared" si="1399"/>
        <v>0</v>
      </c>
      <c r="AB1448" s="490">
        <f t="shared" si="1399"/>
        <v>0</v>
      </c>
      <c r="AC1448" s="490">
        <f t="shared" si="1399"/>
        <v>3426</v>
      </c>
      <c r="AD1448" s="490">
        <f t="shared" si="1399"/>
        <v>0</v>
      </c>
      <c r="AE1448" s="490">
        <f t="shared" si="1399"/>
        <v>3426</v>
      </c>
      <c r="AF1448" s="490">
        <f t="shared" si="1399"/>
        <v>0</v>
      </c>
      <c r="AG1448" s="490">
        <f t="shared" si="1399"/>
        <v>0</v>
      </c>
      <c r="AH1448" s="490">
        <f t="shared" si="1399"/>
        <v>0</v>
      </c>
      <c r="AI1448" s="490">
        <f t="shared" si="1399"/>
        <v>0</v>
      </c>
      <c r="AJ1448" s="490">
        <f t="shared" si="1399"/>
        <v>0</v>
      </c>
      <c r="AK1448" s="490">
        <f t="shared" si="1399"/>
        <v>0</v>
      </c>
      <c r="AL1448" s="490">
        <f t="shared" si="1399"/>
        <v>0</v>
      </c>
      <c r="AM1448" s="490">
        <f t="shared" si="1399"/>
        <v>0</v>
      </c>
      <c r="AN1448" s="490">
        <f t="shared" si="1399"/>
        <v>0</v>
      </c>
      <c r="AO1448" s="490">
        <f t="shared" si="1399"/>
        <v>0</v>
      </c>
      <c r="AP1448" s="490">
        <f t="shared" si="1399"/>
        <v>0</v>
      </c>
      <c r="AQ1448" s="490">
        <f t="shared" si="1399"/>
        <v>0</v>
      </c>
      <c r="AR1448" s="490">
        <f t="shared" si="1399"/>
        <v>0</v>
      </c>
      <c r="AS1448" s="490">
        <f t="shared" si="1399"/>
        <v>0</v>
      </c>
      <c r="AT1448" s="490">
        <f t="shared" si="1399"/>
        <v>0</v>
      </c>
      <c r="AU1448" s="490">
        <f t="shared" si="1399"/>
        <v>0</v>
      </c>
      <c r="AV1448" s="131">
        <f t="shared" si="1392"/>
        <v>0</v>
      </c>
      <c r="AW1448" s="323"/>
      <c r="AX1448" s="323"/>
      <c r="AY1448" s="323"/>
      <c r="AZ1448" s="145">
        <f t="shared" si="1353"/>
        <v>0</v>
      </c>
      <c r="BA1448" s="145">
        <f t="shared" si="1395"/>
        <v>0</v>
      </c>
      <c r="BB1448" s="324"/>
      <c r="BC1448" s="324"/>
    </row>
    <row r="1449" spans="1:55" s="325" customFormat="1" ht="15.75">
      <c r="A1449" s="411" t="s">
        <v>612</v>
      </c>
      <c r="B1449" s="350" t="s">
        <v>1387</v>
      </c>
      <c r="C1449" s="351"/>
      <c r="D1449" s="351">
        <v>0</v>
      </c>
      <c r="E1449" s="351">
        <v>0</v>
      </c>
      <c r="F1449" s="350"/>
      <c r="G1449" s="350"/>
      <c r="H1449" s="155">
        <f t="shared" si="1354"/>
        <v>0</v>
      </c>
      <c r="I1449" s="180">
        <f t="shared" si="1354"/>
        <v>0</v>
      </c>
      <c r="J1449" s="221">
        <f t="shared" si="1355"/>
        <v>0</v>
      </c>
      <c r="K1449" s="350"/>
      <c r="L1449" s="350"/>
      <c r="M1449" s="350"/>
      <c r="N1449" s="490"/>
      <c r="O1449" s="353"/>
      <c r="P1449" s="353"/>
      <c r="Q1449" s="353"/>
      <c r="R1449" s="353"/>
      <c r="S1449" s="353"/>
      <c r="T1449" s="353"/>
      <c r="U1449" s="353"/>
      <c r="V1449" s="353"/>
      <c r="W1449" s="353"/>
      <c r="X1449" s="353"/>
      <c r="Y1449" s="353"/>
      <c r="Z1449" s="353"/>
      <c r="AA1449" s="353"/>
      <c r="AB1449" s="353"/>
      <c r="AC1449" s="353"/>
      <c r="AD1449" s="353"/>
      <c r="AE1449" s="353"/>
      <c r="AF1449" s="353"/>
      <c r="AG1449" s="353"/>
      <c r="AH1449" s="353"/>
      <c r="AI1449" s="353"/>
      <c r="AJ1449" s="353"/>
      <c r="AK1449" s="353"/>
      <c r="AL1449" s="353"/>
      <c r="AM1449" s="353"/>
      <c r="AN1449" s="353"/>
      <c r="AO1449" s="353"/>
      <c r="AP1449" s="353"/>
      <c r="AQ1449" s="353"/>
      <c r="AR1449" s="353"/>
      <c r="AS1449" s="353"/>
      <c r="AT1449" s="353"/>
      <c r="AU1449" s="323"/>
      <c r="AV1449" s="131">
        <f t="shared" si="1392"/>
        <v>0</v>
      </c>
      <c r="AW1449" s="323"/>
      <c r="AX1449" s="323"/>
      <c r="AY1449" s="323"/>
      <c r="AZ1449" s="145">
        <f t="shared" si="1353"/>
        <v>0</v>
      </c>
      <c r="BA1449" s="145">
        <f t="shared" si="1395"/>
        <v>0</v>
      </c>
      <c r="BB1449" s="324"/>
      <c r="BC1449" s="324"/>
    </row>
    <row r="1450" spans="1:55" s="325" customFormat="1" ht="15.75">
      <c r="A1450" s="411" t="s">
        <v>615</v>
      </c>
      <c r="B1450" s="350" t="s">
        <v>740</v>
      </c>
      <c r="C1450" s="351"/>
      <c r="D1450" s="490">
        <f>D1451+D1455</f>
        <v>5426</v>
      </c>
      <c r="E1450" s="490">
        <f>E1451+E1455</f>
        <v>5426</v>
      </c>
      <c r="F1450" s="350"/>
      <c r="G1450" s="350"/>
      <c r="H1450" s="171">
        <f t="shared" si="1354"/>
        <v>5426</v>
      </c>
      <c r="I1450" s="179">
        <f t="shared" si="1354"/>
        <v>5426</v>
      </c>
      <c r="J1450" s="221">
        <f t="shared" si="1355"/>
        <v>0</v>
      </c>
      <c r="K1450" s="350"/>
      <c r="L1450" s="350"/>
      <c r="M1450" s="350"/>
      <c r="N1450" s="490">
        <f>N1451+N1455</f>
        <v>5426</v>
      </c>
      <c r="O1450" s="490">
        <f t="shared" ref="O1450:AT1450" si="1400">O1451+O1455</f>
        <v>5426</v>
      </c>
      <c r="P1450" s="490">
        <f t="shared" si="1400"/>
        <v>0</v>
      </c>
      <c r="Q1450" s="490">
        <f t="shared" si="1400"/>
        <v>0</v>
      </c>
      <c r="R1450" s="490">
        <f t="shared" si="1400"/>
        <v>0</v>
      </c>
      <c r="S1450" s="490">
        <f t="shared" si="1400"/>
        <v>0</v>
      </c>
      <c r="T1450" s="490">
        <f t="shared" si="1400"/>
        <v>0</v>
      </c>
      <c r="U1450" s="490">
        <f t="shared" si="1400"/>
        <v>0</v>
      </c>
      <c r="V1450" s="490">
        <f t="shared" si="1400"/>
        <v>0</v>
      </c>
      <c r="W1450" s="490">
        <f t="shared" si="1400"/>
        <v>2000</v>
      </c>
      <c r="X1450" s="490">
        <f t="shared" si="1400"/>
        <v>0</v>
      </c>
      <c r="Y1450" s="490">
        <f t="shared" si="1400"/>
        <v>2000</v>
      </c>
      <c r="Z1450" s="490">
        <f t="shared" si="1400"/>
        <v>0</v>
      </c>
      <c r="AA1450" s="490">
        <f t="shared" si="1400"/>
        <v>0</v>
      </c>
      <c r="AB1450" s="490">
        <f t="shared" si="1400"/>
        <v>0</v>
      </c>
      <c r="AC1450" s="490">
        <f t="shared" si="1400"/>
        <v>3426</v>
      </c>
      <c r="AD1450" s="490">
        <f t="shared" si="1400"/>
        <v>0</v>
      </c>
      <c r="AE1450" s="490">
        <f t="shared" si="1400"/>
        <v>3426</v>
      </c>
      <c r="AF1450" s="490">
        <f t="shared" si="1400"/>
        <v>0</v>
      </c>
      <c r="AG1450" s="490">
        <f t="shared" si="1400"/>
        <v>0</v>
      </c>
      <c r="AH1450" s="490">
        <f t="shared" si="1400"/>
        <v>0</v>
      </c>
      <c r="AI1450" s="490">
        <f t="shared" si="1400"/>
        <v>0</v>
      </c>
      <c r="AJ1450" s="490">
        <f t="shared" si="1400"/>
        <v>0</v>
      </c>
      <c r="AK1450" s="490">
        <f t="shared" si="1400"/>
        <v>0</v>
      </c>
      <c r="AL1450" s="490">
        <f t="shared" si="1400"/>
        <v>0</v>
      </c>
      <c r="AM1450" s="490">
        <f t="shared" si="1400"/>
        <v>0</v>
      </c>
      <c r="AN1450" s="490">
        <f t="shared" si="1400"/>
        <v>0</v>
      </c>
      <c r="AO1450" s="490">
        <f t="shared" si="1400"/>
        <v>0</v>
      </c>
      <c r="AP1450" s="490">
        <f t="shared" si="1400"/>
        <v>0</v>
      </c>
      <c r="AQ1450" s="490">
        <f t="shared" si="1400"/>
        <v>0</v>
      </c>
      <c r="AR1450" s="490">
        <f t="shared" si="1400"/>
        <v>0</v>
      </c>
      <c r="AS1450" s="490">
        <f t="shared" si="1400"/>
        <v>0</v>
      </c>
      <c r="AT1450" s="490">
        <f t="shared" si="1400"/>
        <v>0</v>
      </c>
      <c r="AU1450" s="323"/>
      <c r="AV1450" s="131">
        <f t="shared" si="1392"/>
        <v>0</v>
      </c>
      <c r="AW1450" s="323"/>
      <c r="AX1450" s="323"/>
      <c r="AY1450" s="323"/>
      <c r="AZ1450" s="145">
        <f t="shared" si="1353"/>
        <v>0</v>
      </c>
      <c r="BA1450" s="145">
        <f t="shared" si="1395"/>
        <v>0</v>
      </c>
      <c r="BB1450" s="324"/>
      <c r="BC1450" s="324"/>
    </row>
    <row r="1451" spans="1:55" s="325" customFormat="1" ht="31.5">
      <c r="A1451" s="411" t="s">
        <v>741</v>
      </c>
      <c r="B1451" s="158" t="s">
        <v>646</v>
      </c>
      <c r="C1451" s="351"/>
      <c r="D1451" s="490">
        <f>D1452</f>
        <v>5426</v>
      </c>
      <c r="E1451" s="490">
        <f t="shared" ref="E1451:G1451" si="1401">E1452</f>
        <v>5426</v>
      </c>
      <c r="F1451" s="490">
        <f t="shared" si="1401"/>
        <v>0</v>
      </c>
      <c r="G1451" s="490">
        <f t="shared" si="1401"/>
        <v>0</v>
      </c>
      <c r="H1451" s="171">
        <f t="shared" si="1354"/>
        <v>5426</v>
      </c>
      <c r="I1451" s="179">
        <f t="shared" si="1354"/>
        <v>5426</v>
      </c>
      <c r="J1451" s="221">
        <f t="shared" si="1355"/>
        <v>0</v>
      </c>
      <c r="K1451" s="350"/>
      <c r="L1451" s="350"/>
      <c r="M1451" s="350"/>
      <c r="N1451" s="490">
        <f>N1452</f>
        <v>5426</v>
      </c>
      <c r="O1451" s="490">
        <f t="shared" ref="O1451:AT1452" si="1402">O1452</f>
        <v>5426</v>
      </c>
      <c r="P1451" s="490">
        <f t="shared" si="1402"/>
        <v>0</v>
      </c>
      <c r="Q1451" s="490">
        <f t="shared" si="1402"/>
        <v>0</v>
      </c>
      <c r="R1451" s="490">
        <f t="shared" si="1402"/>
        <v>0</v>
      </c>
      <c r="S1451" s="490">
        <f t="shared" si="1402"/>
        <v>0</v>
      </c>
      <c r="T1451" s="490">
        <f t="shared" si="1402"/>
        <v>0</v>
      </c>
      <c r="U1451" s="490">
        <f t="shared" si="1402"/>
        <v>0</v>
      </c>
      <c r="V1451" s="490">
        <f t="shared" si="1402"/>
        <v>0</v>
      </c>
      <c r="W1451" s="490">
        <f t="shared" si="1402"/>
        <v>2000</v>
      </c>
      <c r="X1451" s="490">
        <f t="shared" si="1402"/>
        <v>0</v>
      </c>
      <c r="Y1451" s="490">
        <f t="shared" si="1402"/>
        <v>2000</v>
      </c>
      <c r="Z1451" s="490">
        <f t="shared" si="1402"/>
        <v>0</v>
      </c>
      <c r="AA1451" s="490">
        <f t="shared" si="1402"/>
        <v>0</v>
      </c>
      <c r="AB1451" s="490">
        <f t="shared" si="1402"/>
        <v>0</v>
      </c>
      <c r="AC1451" s="490">
        <f t="shared" si="1402"/>
        <v>3426</v>
      </c>
      <c r="AD1451" s="490">
        <f t="shared" si="1402"/>
        <v>0</v>
      </c>
      <c r="AE1451" s="490">
        <f t="shared" si="1402"/>
        <v>3426</v>
      </c>
      <c r="AF1451" s="490">
        <f t="shared" si="1402"/>
        <v>0</v>
      </c>
      <c r="AG1451" s="490">
        <f t="shared" si="1402"/>
        <v>0</v>
      </c>
      <c r="AH1451" s="490">
        <f t="shared" si="1402"/>
        <v>0</v>
      </c>
      <c r="AI1451" s="490">
        <f t="shared" si="1402"/>
        <v>0</v>
      </c>
      <c r="AJ1451" s="490">
        <f t="shared" si="1402"/>
        <v>0</v>
      </c>
      <c r="AK1451" s="490">
        <f t="shared" si="1402"/>
        <v>0</v>
      </c>
      <c r="AL1451" s="490">
        <f t="shared" si="1402"/>
        <v>0</v>
      </c>
      <c r="AM1451" s="490">
        <f t="shared" si="1402"/>
        <v>0</v>
      </c>
      <c r="AN1451" s="490">
        <f t="shared" si="1402"/>
        <v>0</v>
      </c>
      <c r="AO1451" s="490">
        <f t="shared" si="1402"/>
        <v>0</v>
      </c>
      <c r="AP1451" s="490">
        <f t="shared" si="1402"/>
        <v>0</v>
      </c>
      <c r="AQ1451" s="490">
        <f t="shared" si="1402"/>
        <v>0</v>
      </c>
      <c r="AR1451" s="490">
        <f t="shared" si="1402"/>
        <v>0</v>
      </c>
      <c r="AS1451" s="490">
        <f t="shared" si="1402"/>
        <v>0</v>
      </c>
      <c r="AT1451" s="490">
        <f t="shared" si="1402"/>
        <v>0</v>
      </c>
      <c r="AU1451" s="323"/>
      <c r="AV1451" s="131">
        <f t="shared" si="1392"/>
        <v>0</v>
      </c>
      <c r="AW1451" s="323"/>
      <c r="AX1451" s="323"/>
      <c r="AY1451" s="323"/>
      <c r="AZ1451" s="145">
        <f t="shared" si="1353"/>
        <v>0</v>
      </c>
      <c r="BA1451" s="145">
        <f t="shared" si="1395"/>
        <v>0</v>
      </c>
      <c r="BB1451" s="324"/>
      <c r="BC1451" s="324"/>
    </row>
    <row r="1452" spans="1:55" s="325" customFormat="1" ht="15.75">
      <c r="A1452" s="411" t="s">
        <v>674</v>
      </c>
      <c r="B1452" s="158" t="s">
        <v>1388</v>
      </c>
      <c r="C1452" s="351"/>
      <c r="D1452" s="490">
        <f>D1453</f>
        <v>5426</v>
      </c>
      <c r="E1452" s="490">
        <f>E1453</f>
        <v>5426</v>
      </c>
      <c r="F1452" s="350"/>
      <c r="G1452" s="350"/>
      <c r="H1452" s="171">
        <f t="shared" si="1354"/>
        <v>5426</v>
      </c>
      <c r="I1452" s="179">
        <f t="shared" si="1354"/>
        <v>5426</v>
      </c>
      <c r="J1452" s="221">
        <f t="shared" si="1355"/>
        <v>0</v>
      </c>
      <c r="K1452" s="350"/>
      <c r="L1452" s="350"/>
      <c r="M1452" s="350"/>
      <c r="N1452" s="490">
        <f>N1453</f>
        <v>5426</v>
      </c>
      <c r="O1452" s="490">
        <f t="shared" si="1402"/>
        <v>5426</v>
      </c>
      <c r="P1452" s="490">
        <f t="shared" si="1402"/>
        <v>0</v>
      </c>
      <c r="Q1452" s="490">
        <f t="shared" si="1402"/>
        <v>0</v>
      </c>
      <c r="R1452" s="490">
        <f t="shared" si="1402"/>
        <v>0</v>
      </c>
      <c r="S1452" s="490">
        <f t="shared" si="1402"/>
        <v>0</v>
      </c>
      <c r="T1452" s="490">
        <f t="shared" si="1402"/>
        <v>0</v>
      </c>
      <c r="U1452" s="490">
        <f t="shared" si="1402"/>
        <v>0</v>
      </c>
      <c r="V1452" s="490">
        <f t="shared" si="1402"/>
        <v>0</v>
      </c>
      <c r="W1452" s="490">
        <f t="shared" si="1402"/>
        <v>2000</v>
      </c>
      <c r="X1452" s="490">
        <f t="shared" si="1402"/>
        <v>0</v>
      </c>
      <c r="Y1452" s="490">
        <f t="shared" si="1402"/>
        <v>2000</v>
      </c>
      <c r="Z1452" s="490">
        <f t="shared" si="1402"/>
        <v>0</v>
      </c>
      <c r="AA1452" s="490">
        <f t="shared" si="1402"/>
        <v>0</v>
      </c>
      <c r="AB1452" s="490">
        <f t="shared" si="1402"/>
        <v>0</v>
      </c>
      <c r="AC1452" s="490">
        <f t="shared" si="1402"/>
        <v>3426</v>
      </c>
      <c r="AD1452" s="490">
        <f t="shared" si="1402"/>
        <v>0</v>
      </c>
      <c r="AE1452" s="490">
        <f t="shared" si="1402"/>
        <v>3426</v>
      </c>
      <c r="AF1452" s="490">
        <f t="shared" si="1402"/>
        <v>0</v>
      </c>
      <c r="AG1452" s="490">
        <f t="shared" si="1402"/>
        <v>0</v>
      </c>
      <c r="AH1452" s="490">
        <f t="shared" si="1402"/>
        <v>0</v>
      </c>
      <c r="AI1452" s="490">
        <f t="shared" si="1402"/>
        <v>0</v>
      </c>
      <c r="AJ1452" s="490">
        <f t="shared" si="1402"/>
        <v>0</v>
      </c>
      <c r="AK1452" s="490">
        <f t="shared" si="1402"/>
        <v>0</v>
      </c>
      <c r="AL1452" s="490">
        <f t="shared" si="1402"/>
        <v>0</v>
      </c>
      <c r="AM1452" s="490">
        <f t="shared" si="1402"/>
        <v>0</v>
      </c>
      <c r="AN1452" s="490">
        <f t="shared" si="1402"/>
        <v>0</v>
      </c>
      <c r="AO1452" s="490">
        <f t="shared" si="1402"/>
        <v>0</v>
      </c>
      <c r="AP1452" s="490">
        <f t="shared" si="1402"/>
        <v>0</v>
      </c>
      <c r="AQ1452" s="490">
        <f t="shared" si="1402"/>
        <v>0</v>
      </c>
      <c r="AR1452" s="490">
        <f t="shared" si="1402"/>
        <v>0</v>
      </c>
      <c r="AS1452" s="490">
        <f t="shared" si="1402"/>
        <v>0</v>
      </c>
      <c r="AT1452" s="490">
        <f t="shared" si="1402"/>
        <v>0</v>
      </c>
      <c r="AU1452" s="323"/>
      <c r="AV1452" s="131">
        <f t="shared" si="1392"/>
        <v>0</v>
      </c>
      <c r="AW1452" s="323"/>
      <c r="AX1452" s="323"/>
      <c r="AY1452" s="323"/>
      <c r="AZ1452" s="145">
        <f t="shared" si="1353"/>
        <v>0</v>
      </c>
      <c r="BA1452" s="145">
        <f t="shared" si="1395"/>
        <v>0</v>
      </c>
      <c r="BB1452" s="324"/>
      <c r="BC1452" s="324"/>
    </row>
    <row r="1453" spans="1:55" s="131" customFormat="1" ht="15.75">
      <c r="A1453" s="245">
        <v>1</v>
      </c>
      <c r="B1453" s="597" t="s">
        <v>1389</v>
      </c>
      <c r="C1453" s="569"/>
      <c r="D1453" s="569">
        <v>5426</v>
      </c>
      <c r="E1453" s="569">
        <v>5426</v>
      </c>
      <c r="F1453" s="597"/>
      <c r="G1453" s="597"/>
      <c r="H1453" s="155">
        <f t="shared" si="1354"/>
        <v>5426</v>
      </c>
      <c r="I1453" s="180">
        <f t="shared" si="1354"/>
        <v>5426</v>
      </c>
      <c r="J1453" s="221">
        <f t="shared" si="1355"/>
        <v>0</v>
      </c>
      <c r="K1453" s="597"/>
      <c r="L1453" s="597"/>
      <c r="M1453" s="597"/>
      <c r="N1453" s="377">
        <f>O1453+P1453</f>
        <v>5426</v>
      </c>
      <c r="O1453" s="377">
        <v>5426</v>
      </c>
      <c r="P1453" s="377"/>
      <c r="Q1453" s="377"/>
      <c r="R1453" s="377"/>
      <c r="S1453" s="377"/>
      <c r="T1453" s="377"/>
      <c r="U1453" s="377"/>
      <c r="V1453" s="377"/>
      <c r="W1453" s="377">
        <v>2000</v>
      </c>
      <c r="X1453" s="377"/>
      <c r="Y1453" s="377">
        <f>W1453</f>
        <v>2000</v>
      </c>
      <c r="Z1453" s="377"/>
      <c r="AA1453" s="377"/>
      <c r="AB1453" s="377"/>
      <c r="AC1453" s="236">
        <f>I1453-Q1453-W1453</f>
        <v>3426</v>
      </c>
      <c r="AD1453" s="236"/>
      <c r="AE1453" s="236">
        <f>AC1453</f>
        <v>3426</v>
      </c>
      <c r="AF1453" s="377"/>
      <c r="AG1453" s="377"/>
      <c r="AH1453" s="377"/>
      <c r="AI1453" s="358">
        <f>O1453-Q1453-W1453-AC1453</f>
        <v>0</v>
      </c>
      <c r="AJ1453" s="358"/>
      <c r="AK1453" s="358"/>
      <c r="AL1453" s="377"/>
      <c r="AM1453" s="377"/>
      <c r="AN1453" s="377"/>
      <c r="AO1453" s="377"/>
      <c r="AP1453" s="377"/>
      <c r="AQ1453" s="377"/>
      <c r="AR1453" s="377"/>
      <c r="AS1453" s="377"/>
      <c r="AT1453" s="377"/>
      <c r="AU1453" s="222"/>
      <c r="AV1453" s="131">
        <f t="shared" si="1392"/>
        <v>0</v>
      </c>
      <c r="AW1453" s="222"/>
      <c r="AX1453" s="222"/>
      <c r="AY1453" s="222"/>
      <c r="AZ1453" s="145">
        <f t="shared" si="1353"/>
        <v>0</v>
      </c>
      <c r="BA1453" s="145">
        <f t="shared" si="1395"/>
        <v>0</v>
      </c>
    </row>
    <row r="1454" spans="1:55" s="325" customFormat="1" ht="31.5">
      <c r="A1454" s="407">
        <v>2</v>
      </c>
      <c r="B1454" s="598" t="s">
        <v>1390</v>
      </c>
      <c r="C1454" s="599"/>
      <c r="D1454" s="599">
        <v>0</v>
      </c>
      <c r="E1454" s="599">
        <v>0</v>
      </c>
      <c r="F1454" s="598"/>
      <c r="G1454" s="598"/>
      <c r="H1454" s="155">
        <f t="shared" si="1354"/>
        <v>0</v>
      </c>
      <c r="I1454" s="180">
        <f t="shared" si="1354"/>
        <v>0</v>
      </c>
      <c r="J1454" s="221">
        <f t="shared" si="1355"/>
        <v>0</v>
      </c>
      <c r="K1454" s="598"/>
      <c r="L1454" s="598"/>
      <c r="M1454" s="598"/>
      <c r="N1454" s="600"/>
      <c r="O1454" s="600"/>
      <c r="P1454" s="600"/>
      <c r="Q1454" s="353"/>
      <c r="R1454" s="353"/>
      <c r="S1454" s="353"/>
      <c r="T1454" s="353"/>
      <c r="U1454" s="353"/>
      <c r="V1454" s="353"/>
      <c r="W1454" s="353"/>
      <c r="X1454" s="353"/>
      <c r="Y1454" s="353"/>
      <c r="Z1454" s="353"/>
      <c r="AA1454" s="353"/>
      <c r="AB1454" s="353"/>
      <c r="AC1454" s="236">
        <f>O1454-Q1454-W1454</f>
        <v>0</v>
      </c>
      <c r="AD1454" s="236"/>
      <c r="AE1454" s="236"/>
      <c r="AF1454" s="353"/>
      <c r="AG1454" s="353"/>
      <c r="AH1454" s="353"/>
      <c r="AI1454" s="358">
        <f>O1454-Q1454-W1454-AC1454</f>
        <v>0</v>
      </c>
      <c r="AJ1454" s="358"/>
      <c r="AK1454" s="358"/>
      <c r="AL1454" s="353"/>
      <c r="AM1454" s="353"/>
      <c r="AN1454" s="353"/>
      <c r="AO1454" s="353"/>
      <c r="AP1454" s="353"/>
      <c r="AQ1454" s="353"/>
      <c r="AR1454" s="353"/>
      <c r="AS1454" s="353"/>
      <c r="AT1454" s="353"/>
      <c r="AU1454" s="323"/>
      <c r="AV1454" s="131">
        <f t="shared" si="1392"/>
        <v>0</v>
      </c>
      <c r="AW1454" s="323"/>
      <c r="AX1454" s="323"/>
      <c r="AY1454" s="323"/>
      <c r="AZ1454" s="145">
        <f t="shared" si="1353"/>
        <v>0</v>
      </c>
      <c r="BA1454" s="145">
        <f t="shared" si="1395"/>
        <v>0</v>
      </c>
      <c r="BB1454" s="324"/>
      <c r="BC1454" s="324"/>
    </row>
    <row r="1455" spans="1:55" s="343" customFormat="1" ht="15.75">
      <c r="A1455" s="412" t="s">
        <v>744</v>
      </c>
      <c r="B1455" s="601" t="s">
        <v>658</v>
      </c>
      <c r="C1455" s="602"/>
      <c r="D1455" s="602">
        <v>0</v>
      </c>
      <c r="E1455" s="602">
        <v>0</v>
      </c>
      <c r="F1455" s="601"/>
      <c r="G1455" s="601"/>
      <c r="H1455" s="155">
        <f t="shared" si="1354"/>
        <v>0</v>
      </c>
      <c r="I1455" s="180">
        <f t="shared" si="1354"/>
        <v>0</v>
      </c>
      <c r="J1455" s="221">
        <f t="shared" si="1355"/>
        <v>0</v>
      </c>
      <c r="K1455" s="601"/>
      <c r="L1455" s="601"/>
      <c r="M1455" s="601"/>
      <c r="N1455" s="603"/>
      <c r="O1455" s="603"/>
      <c r="P1455" s="603"/>
      <c r="Q1455" s="355"/>
      <c r="R1455" s="355"/>
      <c r="S1455" s="355"/>
      <c r="T1455" s="355"/>
      <c r="U1455" s="355"/>
      <c r="V1455" s="355"/>
      <c r="W1455" s="355"/>
      <c r="X1455" s="355"/>
      <c r="Y1455" s="355"/>
      <c r="Z1455" s="355"/>
      <c r="AA1455" s="355"/>
      <c r="AB1455" s="355"/>
      <c r="AC1455" s="221"/>
      <c r="AD1455" s="221"/>
      <c r="AE1455" s="221"/>
      <c r="AF1455" s="355"/>
      <c r="AG1455" s="355"/>
      <c r="AH1455" s="355"/>
      <c r="AI1455" s="363"/>
      <c r="AJ1455" s="363"/>
      <c r="AK1455" s="363"/>
      <c r="AL1455" s="355"/>
      <c r="AM1455" s="355"/>
      <c r="AN1455" s="355"/>
      <c r="AO1455" s="355"/>
      <c r="AP1455" s="355"/>
      <c r="AQ1455" s="355"/>
      <c r="AR1455" s="355"/>
      <c r="AS1455" s="355"/>
      <c r="AT1455" s="355"/>
      <c r="AU1455" s="341"/>
      <c r="AV1455" s="131">
        <f t="shared" si="1392"/>
        <v>0</v>
      </c>
      <c r="AW1455" s="341"/>
      <c r="AX1455" s="341"/>
      <c r="AY1455" s="341"/>
      <c r="AZ1455" s="145">
        <f t="shared" si="1353"/>
        <v>0</v>
      </c>
      <c r="BA1455" s="145">
        <f t="shared" si="1395"/>
        <v>0</v>
      </c>
      <c r="BB1455" s="342"/>
      <c r="BC1455" s="342"/>
    </row>
    <row r="1456" spans="1:55" s="325" customFormat="1" ht="15.75">
      <c r="A1456" s="411" t="s">
        <v>745</v>
      </c>
      <c r="B1456" s="350" t="s">
        <v>746</v>
      </c>
      <c r="C1456" s="351"/>
      <c r="D1456" s="351">
        <v>0</v>
      </c>
      <c r="E1456" s="351">
        <v>0</v>
      </c>
      <c r="F1456" s="350"/>
      <c r="G1456" s="350"/>
      <c r="H1456" s="155">
        <f t="shared" si="1354"/>
        <v>0</v>
      </c>
      <c r="I1456" s="180">
        <f t="shared" si="1354"/>
        <v>0</v>
      </c>
      <c r="J1456" s="221">
        <f t="shared" si="1355"/>
        <v>0</v>
      </c>
      <c r="K1456" s="350"/>
      <c r="L1456" s="350"/>
      <c r="M1456" s="350"/>
      <c r="N1456" s="355"/>
      <c r="O1456" s="355"/>
      <c r="P1456" s="355"/>
      <c r="Q1456" s="355"/>
      <c r="R1456" s="355"/>
      <c r="S1456" s="355"/>
      <c r="T1456" s="355"/>
      <c r="U1456" s="355"/>
      <c r="V1456" s="355"/>
      <c r="W1456" s="355"/>
      <c r="X1456" s="355"/>
      <c r="Y1456" s="355"/>
      <c r="Z1456" s="355"/>
      <c r="AA1456" s="355"/>
      <c r="AB1456" s="355"/>
      <c r="AC1456" s="355"/>
      <c r="AD1456" s="355"/>
      <c r="AE1456" s="355"/>
      <c r="AF1456" s="355">
        <f t="shared" ref="AF1456:AT1456" si="1403">SUM(AF1453:AF1454)</f>
        <v>0</v>
      </c>
      <c r="AG1456" s="355"/>
      <c r="AH1456" s="355"/>
      <c r="AI1456" s="355">
        <f t="shared" si="1403"/>
        <v>0</v>
      </c>
      <c r="AJ1456" s="355"/>
      <c r="AK1456" s="355"/>
      <c r="AL1456" s="355">
        <f t="shared" si="1403"/>
        <v>0</v>
      </c>
      <c r="AM1456" s="355"/>
      <c r="AN1456" s="355"/>
      <c r="AO1456" s="355">
        <f t="shared" si="1403"/>
        <v>0</v>
      </c>
      <c r="AP1456" s="355">
        <f t="shared" si="1403"/>
        <v>0</v>
      </c>
      <c r="AQ1456" s="355">
        <f t="shared" si="1403"/>
        <v>0</v>
      </c>
      <c r="AR1456" s="355">
        <f t="shared" si="1403"/>
        <v>0</v>
      </c>
      <c r="AS1456" s="355">
        <f t="shared" si="1403"/>
        <v>0</v>
      </c>
      <c r="AT1456" s="355">
        <f t="shared" si="1403"/>
        <v>0</v>
      </c>
      <c r="AU1456" s="323"/>
      <c r="AV1456" s="131">
        <f t="shared" si="1392"/>
        <v>0</v>
      </c>
      <c r="AW1456" s="323"/>
      <c r="AX1456" s="323"/>
      <c r="AY1456" s="323"/>
      <c r="AZ1456" s="145">
        <f t="shared" si="1353"/>
        <v>0</v>
      </c>
      <c r="BA1456" s="145">
        <f t="shared" si="1395"/>
        <v>0</v>
      </c>
      <c r="BB1456" s="324"/>
      <c r="BC1456" s="324"/>
    </row>
    <row r="1457" spans="1:55" s="325" customFormat="1" ht="31.5">
      <c r="A1457" s="411" t="s">
        <v>747</v>
      </c>
      <c r="B1457" s="350" t="s">
        <v>748</v>
      </c>
      <c r="C1457" s="351"/>
      <c r="D1457" s="351">
        <v>0</v>
      </c>
      <c r="E1457" s="351">
        <v>0</v>
      </c>
      <c r="F1457" s="350"/>
      <c r="G1457" s="350"/>
      <c r="H1457" s="155">
        <f t="shared" si="1354"/>
        <v>0</v>
      </c>
      <c r="I1457" s="180">
        <f t="shared" si="1354"/>
        <v>0</v>
      </c>
      <c r="J1457" s="221">
        <f t="shared" si="1355"/>
        <v>0</v>
      </c>
      <c r="K1457" s="350"/>
      <c r="L1457" s="350"/>
      <c r="M1457" s="350"/>
      <c r="N1457" s="353"/>
      <c r="O1457" s="353"/>
      <c r="P1457" s="353"/>
      <c r="Q1457" s="353"/>
      <c r="R1457" s="353"/>
      <c r="S1457" s="353"/>
      <c r="T1457" s="353"/>
      <c r="U1457" s="353"/>
      <c r="V1457" s="353"/>
      <c r="W1457" s="353"/>
      <c r="X1457" s="353"/>
      <c r="Y1457" s="353"/>
      <c r="Z1457" s="353"/>
      <c r="AA1457" s="353"/>
      <c r="AB1457" s="353"/>
      <c r="AC1457" s="269">
        <f>O1457-Q1457-W1457</f>
        <v>0</v>
      </c>
      <c r="AD1457" s="269"/>
      <c r="AE1457" s="269"/>
      <c r="AF1457" s="353"/>
      <c r="AG1457" s="353"/>
      <c r="AH1457" s="353"/>
      <c r="AI1457" s="269">
        <f>O1457-W1457-AC1457</f>
        <v>0</v>
      </c>
      <c r="AJ1457" s="269"/>
      <c r="AK1457" s="269"/>
      <c r="AL1457" s="353"/>
      <c r="AM1457" s="353"/>
      <c r="AN1457" s="353"/>
      <c r="AO1457" s="353"/>
      <c r="AP1457" s="353"/>
      <c r="AQ1457" s="353"/>
      <c r="AR1457" s="353"/>
      <c r="AS1457" s="353"/>
      <c r="AT1457" s="353"/>
      <c r="AU1457" s="323"/>
      <c r="AV1457" s="131">
        <f t="shared" si="1392"/>
        <v>0</v>
      </c>
      <c r="AW1457" s="323"/>
      <c r="AX1457" s="323"/>
      <c r="AY1457" s="323"/>
      <c r="AZ1457" s="145">
        <f t="shared" si="1353"/>
        <v>0</v>
      </c>
      <c r="BA1457" s="145">
        <f t="shared" si="1395"/>
        <v>0</v>
      </c>
      <c r="BB1457" s="324"/>
      <c r="BC1457" s="324"/>
    </row>
    <row r="1458" spans="1:55" s="325" customFormat="1" ht="31.5">
      <c r="A1458" s="411" t="s">
        <v>749</v>
      </c>
      <c r="B1458" s="350" t="s">
        <v>750</v>
      </c>
      <c r="C1458" s="351"/>
      <c r="D1458" s="351">
        <v>0</v>
      </c>
      <c r="E1458" s="351">
        <v>0</v>
      </c>
      <c r="F1458" s="350"/>
      <c r="G1458" s="350"/>
      <c r="H1458" s="155">
        <f t="shared" si="1354"/>
        <v>0</v>
      </c>
      <c r="I1458" s="180">
        <f t="shared" si="1354"/>
        <v>0</v>
      </c>
      <c r="J1458" s="221">
        <f t="shared" si="1355"/>
        <v>0</v>
      </c>
      <c r="K1458" s="350"/>
      <c r="L1458" s="350"/>
      <c r="M1458" s="350"/>
      <c r="N1458" s="355"/>
      <c r="O1458" s="355"/>
      <c r="P1458" s="355"/>
      <c r="Q1458" s="355"/>
      <c r="R1458" s="355"/>
      <c r="S1458" s="355"/>
      <c r="T1458" s="355"/>
      <c r="U1458" s="355"/>
      <c r="V1458" s="355"/>
      <c r="W1458" s="355"/>
      <c r="X1458" s="355"/>
      <c r="Y1458" s="355"/>
      <c r="Z1458" s="355"/>
      <c r="AA1458" s="355"/>
      <c r="AB1458" s="355"/>
      <c r="AC1458" s="269">
        <f>O1458-Q1458-W1458</f>
        <v>0</v>
      </c>
      <c r="AD1458" s="269"/>
      <c r="AE1458" s="269"/>
      <c r="AF1458" s="355"/>
      <c r="AG1458" s="355"/>
      <c r="AH1458" s="355"/>
      <c r="AI1458" s="269">
        <f>O1458-W1458-AC1458</f>
        <v>0</v>
      </c>
      <c r="AJ1458" s="269"/>
      <c r="AK1458" s="269"/>
      <c r="AL1458" s="355"/>
      <c r="AM1458" s="355"/>
      <c r="AN1458" s="355"/>
      <c r="AO1458" s="355"/>
      <c r="AP1458" s="355"/>
      <c r="AQ1458" s="355"/>
      <c r="AR1458" s="355"/>
      <c r="AS1458" s="355"/>
      <c r="AT1458" s="355"/>
      <c r="AU1458" s="324"/>
      <c r="AV1458" s="131">
        <f t="shared" si="1392"/>
        <v>0</v>
      </c>
      <c r="AW1458" s="324"/>
      <c r="AX1458" s="324"/>
      <c r="AY1458" s="324"/>
      <c r="AZ1458" s="145">
        <f t="shared" si="1353"/>
        <v>0</v>
      </c>
      <c r="BA1458" s="145">
        <f t="shared" si="1395"/>
        <v>0</v>
      </c>
      <c r="BB1458" s="324"/>
      <c r="BC1458" s="324"/>
    </row>
    <row r="1459" spans="1:55" s="257" customFormat="1" ht="31.5">
      <c r="A1459" s="250" t="s">
        <v>78</v>
      </c>
      <c r="B1459" s="251" t="s">
        <v>692</v>
      </c>
      <c r="C1459" s="252"/>
      <c r="D1459" s="252">
        <v>0</v>
      </c>
      <c r="E1459" s="252">
        <v>0</v>
      </c>
      <c r="F1459" s="251"/>
      <c r="G1459" s="251"/>
      <c r="H1459" s="252">
        <f t="shared" si="1354"/>
        <v>0</v>
      </c>
      <c r="I1459" s="254">
        <f t="shared" si="1354"/>
        <v>0</v>
      </c>
      <c r="J1459" s="252">
        <f t="shared" si="1355"/>
        <v>0</v>
      </c>
      <c r="K1459" s="253"/>
      <c r="L1459" s="253"/>
      <c r="M1459" s="253"/>
      <c r="N1459" s="253"/>
      <c r="O1459" s="253"/>
      <c r="P1459" s="253"/>
      <c r="Q1459" s="253"/>
      <c r="R1459" s="253"/>
      <c r="S1459" s="253"/>
      <c r="T1459" s="253"/>
      <c r="U1459" s="253"/>
      <c r="V1459" s="253"/>
      <c r="W1459" s="253"/>
      <c r="X1459" s="253"/>
      <c r="Y1459" s="253"/>
      <c r="Z1459" s="253"/>
      <c r="AA1459" s="253"/>
      <c r="AB1459" s="253"/>
      <c r="AC1459" s="253">
        <f>O1459-Q1459-W1459</f>
        <v>0</v>
      </c>
      <c r="AD1459" s="253"/>
      <c r="AE1459" s="253"/>
      <c r="AF1459" s="253"/>
      <c r="AG1459" s="253"/>
      <c r="AH1459" s="253"/>
      <c r="AI1459" s="253">
        <f>O1459-W1459-AC1459</f>
        <v>0</v>
      </c>
      <c r="AJ1459" s="253"/>
      <c r="AK1459" s="253"/>
      <c r="AL1459" s="253"/>
      <c r="AM1459" s="253"/>
      <c r="AN1459" s="253"/>
      <c r="AO1459" s="253"/>
      <c r="AP1459" s="253"/>
      <c r="AQ1459" s="253"/>
      <c r="AR1459" s="253"/>
      <c r="AS1459" s="253"/>
      <c r="AT1459" s="253"/>
      <c r="AU1459" s="255"/>
      <c r="AV1459" s="256">
        <f t="shared" si="1392"/>
        <v>0</v>
      </c>
      <c r="AW1459" s="255"/>
      <c r="AX1459" s="255"/>
      <c r="AY1459" s="255"/>
      <c r="AZ1459" s="145">
        <f t="shared" si="1353"/>
        <v>0</v>
      </c>
      <c r="BA1459" s="145">
        <f t="shared" si="1395"/>
        <v>0</v>
      </c>
      <c r="BB1459" s="256"/>
      <c r="BC1459" s="256"/>
    </row>
    <row r="1460" spans="1:55" s="257" customFormat="1" ht="47.25">
      <c r="A1460" s="250" t="s">
        <v>78</v>
      </c>
      <c r="B1460" s="251" t="s">
        <v>769</v>
      </c>
      <c r="C1460" s="252"/>
      <c r="D1460" s="253">
        <f>SUM(D1461:D1462)</f>
        <v>2389</v>
      </c>
      <c r="E1460" s="253">
        <f>SUM(E1461:E1462)</f>
        <v>2389</v>
      </c>
      <c r="F1460" s="251"/>
      <c r="G1460" s="251"/>
      <c r="H1460" s="252">
        <f>K1460+N1460</f>
        <v>2389</v>
      </c>
      <c r="I1460" s="254">
        <f>L1460+O1460</f>
        <v>2389</v>
      </c>
      <c r="J1460" s="252">
        <f t="shared" si="1355"/>
        <v>0</v>
      </c>
      <c r="K1460" s="253"/>
      <c r="L1460" s="253"/>
      <c r="M1460" s="253"/>
      <c r="N1460" s="253">
        <f>SUM(N1461:N1462)</f>
        <v>2389</v>
      </c>
      <c r="O1460" s="253">
        <f>SUM(O1461:O1462)</f>
        <v>2389</v>
      </c>
      <c r="P1460" s="253">
        <f t="shared" ref="P1460:AT1460" si="1404">SUM(P1461:P1462)</f>
        <v>0</v>
      </c>
      <c r="Q1460" s="253">
        <f t="shared" si="1404"/>
        <v>0</v>
      </c>
      <c r="R1460" s="253">
        <f t="shared" si="1404"/>
        <v>0</v>
      </c>
      <c r="S1460" s="253">
        <f t="shared" si="1404"/>
        <v>0</v>
      </c>
      <c r="T1460" s="253">
        <f t="shared" si="1404"/>
        <v>0</v>
      </c>
      <c r="U1460" s="253">
        <f t="shared" si="1404"/>
        <v>0</v>
      </c>
      <c r="V1460" s="253">
        <f t="shared" si="1404"/>
        <v>0</v>
      </c>
      <c r="W1460" s="253">
        <f t="shared" si="1404"/>
        <v>2389</v>
      </c>
      <c r="X1460" s="253">
        <f t="shared" si="1404"/>
        <v>0</v>
      </c>
      <c r="Y1460" s="253">
        <f t="shared" si="1404"/>
        <v>2389</v>
      </c>
      <c r="Z1460" s="253">
        <f t="shared" si="1404"/>
        <v>0</v>
      </c>
      <c r="AA1460" s="253">
        <f t="shared" si="1404"/>
        <v>0</v>
      </c>
      <c r="AB1460" s="253">
        <f t="shared" si="1404"/>
        <v>0</v>
      </c>
      <c r="AC1460" s="253">
        <f t="shared" si="1404"/>
        <v>0</v>
      </c>
      <c r="AD1460" s="253">
        <f t="shared" si="1404"/>
        <v>0</v>
      </c>
      <c r="AE1460" s="253">
        <f t="shared" si="1404"/>
        <v>0</v>
      </c>
      <c r="AF1460" s="253">
        <f t="shared" si="1404"/>
        <v>0</v>
      </c>
      <c r="AG1460" s="253">
        <f t="shared" si="1404"/>
        <v>0</v>
      </c>
      <c r="AH1460" s="253">
        <f t="shared" si="1404"/>
        <v>0</v>
      </c>
      <c r="AI1460" s="253">
        <f t="shared" si="1404"/>
        <v>0</v>
      </c>
      <c r="AJ1460" s="253">
        <f t="shared" si="1404"/>
        <v>0</v>
      </c>
      <c r="AK1460" s="253">
        <f t="shared" si="1404"/>
        <v>0</v>
      </c>
      <c r="AL1460" s="253">
        <f t="shared" si="1404"/>
        <v>0</v>
      </c>
      <c r="AM1460" s="253">
        <f t="shared" si="1404"/>
        <v>0</v>
      </c>
      <c r="AN1460" s="253">
        <f t="shared" si="1404"/>
        <v>0</v>
      </c>
      <c r="AO1460" s="253">
        <f t="shared" si="1404"/>
        <v>0</v>
      </c>
      <c r="AP1460" s="253">
        <f t="shared" si="1404"/>
        <v>0</v>
      </c>
      <c r="AQ1460" s="253">
        <f t="shared" si="1404"/>
        <v>0</v>
      </c>
      <c r="AR1460" s="253">
        <f t="shared" si="1404"/>
        <v>0</v>
      </c>
      <c r="AS1460" s="253">
        <f t="shared" si="1404"/>
        <v>0</v>
      </c>
      <c r="AT1460" s="253">
        <f t="shared" si="1404"/>
        <v>0</v>
      </c>
      <c r="AU1460" s="255">
        <f t="shared" ref="AU1460:AY1460" si="1405">AU1461</f>
        <v>0</v>
      </c>
      <c r="AV1460" s="256">
        <f t="shared" si="1392"/>
        <v>0</v>
      </c>
      <c r="AW1460" s="255">
        <f t="shared" si="1405"/>
        <v>0</v>
      </c>
      <c r="AX1460" s="255">
        <f t="shared" si="1405"/>
        <v>0</v>
      </c>
      <c r="AY1460" s="255">
        <f t="shared" si="1405"/>
        <v>0</v>
      </c>
      <c r="AZ1460" s="145">
        <f t="shared" si="1353"/>
        <v>0</v>
      </c>
      <c r="BA1460" s="145">
        <f t="shared" si="1395"/>
        <v>0</v>
      </c>
      <c r="BB1460" s="256"/>
      <c r="BC1460" s="256"/>
    </row>
    <row r="1461" spans="1:55" s="132" customFormat="1" ht="31.5">
      <c r="A1461" s="159">
        <v>1</v>
      </c>
      <c r="B1461" s="166" t="s">
        <v>1391</v>
      </c>
      <c r="C1461" s="171"/>
      <c r="D1461" s="155">
        <v>1900</v>
      </c>
      <c r="E1461" s="155">
        <v>1900</v>
      </c>
      <c r="F1461" s="158"/>
      <c r="G1461" s="158"/>
      <c r="H1461" s="155">
        <f t="shared" si="1354"/>
        <v>1900</v>
      </c>
      <c r="I1461" s="180">
        <f>L1461+O1461</f>
        <v>1900</v>
      </c>
      <c r="J1461" s="221">
        <f t="shared" si="1355"/>
        <v>0</v>
      </c>
      <c r="K1461" s="158"/>
      <c r="L1461" s="158"/>
      <c r="M1461" s="158"/>
      <c r="N1461" s="155">
        <f>O1461+P1461</f>
        <v>1900</v>
      </c>
      <c r="O1461" s="155">
        <v>1900</v>
      </c>
      <c r="P1461" s="171"/>
      <c r="Q1461" s="171"/>
      <c r="R1461" s="171"/>
      <c r="S1461" s="171"/>
      <c r="T1461" s="171"/>
      <c r="U1461" s="171"/>
      <c r="V1461" s="171"/>
      <c r="W1461" s="155">
        <f>I1461-Q1461</f>
        <v>1900</v>
      </c>
      <c r="X1461" s="155"/>
      <c r="Y1461" s="155">
        <f>W1461</f>
        <v>1900</v>
      </c>
      <c r="Z1461" s="171"/>
      <c r="AA1461" s="171"/>
      <c r="AB1461" s="171"/>
      <c r="AC1461" s="236"/>
      <c r="AD1461" s="236"/>
      <c r="AE1461" s="236"/>
      <c r="AF1461" s="171"/>
      <c r="AG1461" s="171"/>
      <c r="AH1461" s="171"/>
      <c r="AI1461" s="358">
        <f>O1461-Q1461-W1461-AC1461</f>
        <v>0</v>
      </c>
      <c r="AJ1461" s="358"/>
      <c r="AK1461" s="358"/>
      <c r="AL1461" s="171"/>
      <c r="AM1461" s="171"/>
      <c r="AN1461" s="171"/>
      <c r="AO1461" s="171"/>
      <c r="AP1461" s="171"/>
      <c r="AQ1461" s="171"/>
      <c r="AR1461" s="171"/>
      <c r="AS1461" s="171"/>
      <c r="AT1461" s="171"/>
      <c r="AU1461" s="158"/>
      <c r="AV1461" s="131">
        <f t="shared" si="1392"/>
        <v>0</v>
      </c>
      <c r="AW1461" s="222"/>
      <c r="AX1461" s="222"/>
      <c r="AY1461" s="222"/>
      <c r="AZ1461" s="145">
        <f t="shared" si="1353"/>
        <v>0</v>
      </c>
      <c r="BA1461" s="145">
        <f t="shared" si="1395"/>
        <v>0</v>
      </c>
      <c r="BB1461" s="131"/>
      <c r="BC1461" s="131"/>
    </row>
    <row r="1462" spans="1:55" s="132" customFormat="1" ht="31.5">
      <c r="A1462" s="159">
        <v>2</v>
      </c>
      <c r="B1462" s="166" t="s">
        <v>1392</v>
      </c>
      <c r="C1462" s="171"/>
      <c r="D1462" s="155">
        <v>489</v>
      </c>
      <c r="E1462" s="155">
        <v>489</v>
      </c>
      <c r="F1462" s="158"/>
      <c r="G1462" s="158"/>
      <c r="H1462" s="155">
        <f t="shared" si="1354"/>
        <v>489</v>
      </c>
      <c r="I1462" s="180">
        <f>L1462+O1462</f>
        <v>489</v>
      </c>
      <c r="J1462" s="221">
        <f t="shared" si="1355"/>
        <v>0</v>
      </c>
      <c r="K1462" s="158"/>
      <c r="L1462" s="158"/>
      <c r="M1462" s="158"/>
      <c r="N1462" s="155">
        <v>489</v>
      </c>
      <c r="O1462" s="155">
        <v>489</v>
      </c>
      <c r="P1462" s="171"/>
      <c r="Q1462" s="171"/>
      <c r="R1462" s="171"/>
      <c r="S1462" s="171"/>
      <c r="T1462" s="171"/>
      <c r="U1462" s="171"/>
      <c r="V1462" s="171"/>
      <c r="W1462" s="155">
        <v>489</v>
      </c>
      <c r="X1462" s="155"/>
      <c r="Y1462" s="155">
        <f>W1462</f>
        <v>489</v>
      </c>
      <c r="Z1462" s="171"/>
      <c r="AA1462" s="171"/>
      <c r="AB1462" s="171"/>
      <c r="AC1462" s="236"/>
      <c r="AD1462" s="236"/>
      <c r="AE1462" s="236"/>
      <c r="AF1462" s="171"/>
      <c r="AG1462" s="171"/>
      <c r="AH1462" s="171"/>
      <c r="AI1462" s="358"/>
      <c r="AJ1462" s="358"/>
      <c r="AK1462" s="358"/>
      <c r="AL1462" s="171"/>
      <c r="AM1462" s="171"/>
      <c r="AN1462" s="171"/>
      <c r="AO1462" s="171"/>
      <c r="AP1462" s="171"/>
      <c r="AQ1462" s="171"/>
      <c r="AR1462" s="171"/>
      <c r="AS1462" s="171"/>
      <c r="AT1462" s="171"/>
      <c r="AU1462" s="158"/>
      <c r="AV1462" s="131"/>
      <c r="AW1462" s="222"/>
      <c r="AX1462" s="222"/>
      <c r="AY1462" s="222"/>
      <c r="AZ1462" s="145">
        <f t="shared" si="1353"/>
        <v>0</v>
      </c>
      <c r="BA1462" s="145">
        <f t="shared" si="1395"/>
        <v>0</v>
      </c>
      <c r="BB1462" s="131"/>
      <c r="BC1462" s="131"/>
    </row>
    <row r="1463" spans="1:55" s="257" customFormat="1" ht="31.5">
      <c r="A1463" s="250" t="s">
        <v>80</v>
      </c>
      <c r="B1463" s="251" t="s">
        <v>771</v>
      </c>
      <c r="C1463" s="252"/>
      <c r="D1463" s="252">
        <v>0</v>
      </c>
      <c r="E1463" s="252">
        <v>0</v>
      </c>
      <c r="F1463" s="251"/>
      <c r="G1463" s="251"/>
      <c r="H1463" s="252">
        <f t="shared" si="1354"/>
        <v>0</v>
      </c>
      <c r="I1463" s="254">
        <f t="shared" si="1354"/>
        <v>0</v>
      </c>
      <c r="J1463" s="252">
        <f t="shared" si="1355"/>
        <v>0</v>
      </c>
      <c r="K1463" s="253"/>
      <c r="L1463" s="253"/>
      <c r="M1463" s="253"/>
      <c r="N1463" s="253"/>
      <c r="O1463" s="253"/>
      <c r="P1463" s="253"/>
      <c r="Q1463" s="253"/>
      <c r="R1463" s="253"/>
      <c r="S1463" s="253"/>
      <c r="T1463" s="253"/>
      <c r="U1463" s="253"/>
      <c r="V1463" s="253"/>
      <c r="W1463" s="253"/>
      <c r="X1463" s="253"/>
      <c r="Y1463" s="253"/>
      <c r="Z1463" s="253"/>
      <c r="AA1463" s="253"/>
      <c r="AB1463" s="253"/>
      <c r="AC1463" s="253"/>
      <c r="AD1463" s="253"/>
      <c r="AE1463" s="253"/>
      <c r="AF1463" s="253"/>
      <c r="AG1463" s="253"/>
      <c r="AH1463" s="253"/>
      <c r="AI1463" s="253"/>
      <c r="AJ1463" s="253"/>
      <c r="AK1463" s="253"/>
      <c r="AL1463" s="253"/>
      <c r="AM1463" s="253"/>
      <c r="AN1463" s="253"/>
      <c r="AO1463" s="253"/>
      <c r="AP1463" s="253"/>
      <c r="AQ1463" s="253"/>
      <c r="AR1463" s="253"/>
      <c r="AS1463" s="253"/>
      <c r="AT1463" s="253"/>
      <c r="AU1463" s="255"/>
      <c r="AV1463" s="256">
        <f>I1463-L1463-O1463</f>
        <v>0</v>
      </c>
      <c r="AW1463" s="255"/>
      <c r="AX1463" s="255"/>
      <c r="AY1463" s="255"/>
      <c r="AZ1463" s="145">
        <f t="shared" si="1353"/>
        <v>0</v>
      </c>
      <c r="BA1463" s="145">
        <f t="shared" si="1395"/>
        <v>0</v>
      </c>
      <c r="BB1463" s="256"/>
      <c r="BC1463" s="256"/>
    </row>
    <row r="1464" spans="1:55" s="257" customFormat="1" ht="63">
      <c r="A1464" s="250" t="s">
        <v>86</v>
      </c>
      <c r="B1464" s="251" t="s">
        <v>711</v>
      </c>
      <c r="C1464" s="252"/>
      <c r="D1464" s="252">
        <v>0</v>
      </c>
      <c r="E1464" s="252">
        <v>0</v>
      </c>
      <c r="F1464" s="251"/>
      <c r="G1464" s="251"/>
      <c r="H1464" s="252">
        <f>K1464+N1464</f>
        <v>0</v>
      </c>
      <c r="I1464" s="254">
        <f t="shared" ref="I1464" si="1406">L1464+O1464</f>
        <v>0</v>
      </c>
      <c r="J1464" s="252">
        <f t="shared" si="1355"/>
        <v>0</v>
      </c>
      <c r="K1464" s="253"/>
      <c r="L1464" s="253"/>
      <c r="M1464" s="253"/>
      <c r="N1464" s="253">
        <v>0</v>
      </c>
      <c r="O1464" s="253"/>
      <c r="P1464" s="253"/>
      <c r="Q1464" s="253"/>
      <c r="R1464" s="253"/>
      <c r="S1464" s="253"/>
      <c r="T1464" s="253"/>
      <c r="U1464" s="253"/>
      <c r="V1464" s="253"/>
      <c r="W1464" s="253"/>
      <c r="X1464" s="253"/>
      <c r="Y1464" s="253"/>
      <c r="Z1464" s="253"/>
      <c r="AA1464" s="253"/>
      <c r="AB1464" s="253"/>
      <c r="AC1464" s="253">
        <f>O1464-Q1464-W1464</f>
        <v>0</v>
      </c>
      <c r="AD1464" s="253"/>
      <c r="AE1464" s="253"/>
      <c r="AF1464" s="253"/>
      <c r="AG1464" s="253"/>
      <c r="AH1464" s="253"/>
      <c r="AI1464" s="253">
        <f>O1464-W1464-AC1464</f>
        <v>0</v>
      </c>
      <c r="AJ1464" s="253"/>
      <c r="AK1464" s="253"/>
      <c r="AL1464" s="253"/>
      <c r="AM1464" s="253"/>
      <c r="AN1464" s="253"/>
      <c r="AO1464" s="253"/>
      <c r="AP1464" s="253"/>
      <c r="AQ1464" s="253"/>
      <c r="AR1464" s="253"/>
      <c r="AS1464" s="253"/>
      <c r="AT1464" s="253"/>
      <c r="AU1464" s="255"/>
      <c r="AV1464" s="256">
        <f>I1464-L1464-O1464</f>
        <v>0</v>
      </c>
      <c r="AW1464" s="255"/>
      <c r="AX1464" s="255"/>
      <c r="AY1464" s="255"/>
      <c r="AZ1464" s="145">
        <f t="shared" si="1353"/>
        <v>0</v>
      </c>
      <c r="BA1464" s="145">
        <f t="shared" si="1395"/>
        <v>0</v>
      </c>
      <c r="BB1464" s="256"/>
      <c r="BC1464" s="256"/>
    </row>
    <row r="1465" spans="1:55" s="257" customFormat="1" ht="47.25">
      <c r="A1465" s="250" t="s">
        <v>93</v>
      </c>
      <c r="B1465" s="251" t="s">
        <v>860</v>
      </c>
      <c r="C1465" s="252"/>
      <c r="D1465" s="252">
        <f>H1465</f>
        <v>515.92500000000007</v>
      </c>
      <c r="E1465" s="252"/>
      <c r="F1465" s="251"/>
      <c r="G1465" s="251"/>
      <c r="H1465" s="252">
        <f>K1465+N1465</f>
        <v>515.92500000000007</v>
      </c>
      <c r="I1465" s="254"/>
      <c r="J1465" s="252">
        <f t="shared" si="1355"/>
        <v>515.92500000000007</v>
      </c>
      <c r="K1465" s="253"/>
      <c r="L1465" s="253"/>
      <c r="M1465" s="253"/>
      <c r="N1465" s="253">
        <f>O1465+P1465</f>
        <v>515.92500000000007</v>
      </c>
      <c r="O1465" s="253"/>
      <c r="P1465" s="253">
        <f>5%*O1439</f>
        <v>515.92500000000007</v>
      </c>
      <c r="Q1465" s="253"/>
      <c r="R1465" s="253"/>
      <c r="S1465" s="253"/>
      <c r="T1465" s="253"/>
      <c r="U1465" s="253"/>
      <c r="V1465" s="253"/>
      <c r="W1465" s="253"/>
      <c r="X1465" s="253"/>
      <c r="Y1465" s="253"/>
      <c r="Z1465" s="253"/>
      <c r="AA1465" s="253"/>
      <c r="AB1465" s="253"/>
      <c r="AC1465" s="253"/>
      <c r="AD1465" s="253"/>
      <c r="AE1465" s="253"/>
      <c r="AF1465" s="253"/>
      <c r="AG1465" s="253"/>
      <c r="AH1465" s="253"/>
      <c r="AI1465" s="253"/>
      <c r="AJ1465" s="253"/>
      <c r="AK1465" s="253"/>
      <c r="AL1465" s="253"/>
      <c r="AM1465" s="253"/>
      <c r="AN1465" s="253"/>
      <c r="AO1465" s="253"/>
      <c r="AP1465" s="253"/>
      <c r="AQ1465" s="253"/>
      <c r="AR1465" s="253"/>
      <c r="AS1465" s="253"/>
      <c r="AT1465" s="253"/>
      <c r="AU1465" s="278" t="s">
        <v>1393</v>
      </c>
      <c r="AV1465" s="256"/>
      <c r="AW1465" s="255"/>
      <c r="AX1465" s="255"/>
      <c r="AY1465" s="255"/>
      <c r="AZ1465" s="145">
        <f t="shared" si="1353"/>
        <v>0</v>
      </c>
      <c r="BA1465" s="145">
        <f t="shared" si="1395"/>
        <v>0</v>
      </c>
      <c r="BB1465" s="256"/>
      <c r="BC1465" s="256"/>
    </row>
    <row r="1466" spans="1:55" s="609" customFormat="1" ht="31.5">
      <c r="A1466" s="604" t="s">
        <v>450</v>
      </c>
      <c r="B1466" s="605" t="s">
        <v>1394</v>
      </c>
      <c r="C1466" s="606"/>
      <c r="D1466" s="606">
        <v>0</v>
      </c>
      <c r="E1466" s="606">
        <v>0</v>
      </c>
      <c r="F1466" s="606"/>
      <c r="G1466" s="606"/>
      <c r="H1466" s="606">
        <f>K1466+N1466</f>
        <v>50311.345000000001</v>
      </c>
      <c r="I1466" s="192">
        <f t="shared" ref="I1466:L1466" si="1407">SUM(I1471:I1472)</f>
        <v>0</v>
      </c>
      <c r="J1466" s="192">
        <f>M1466+P1466</f>
        <v>50311.345000000001</v>
      </c>
      <c r="K1466" s="192">
        <f>-L1466+M1466</f>
        <v>50311.345000000001</v>
      </c>
      <c r="L1466" s="192">
        <f t="shared" si="1407"/>
        <v>0</v>
      </c>
      <c r="M1466" s="192">
        <f>5%*L455+308</f>
        <v>50311.345000000001</v>
      </c>
      <c r="N1466" s="175"/>
      <c r="O1466" s="607"/>
      <c r="P1466" s="175">
        <f>SUM(P1471:P1475)</f>
        <v>0</v>
      </c>
      <c r="Q1466" s="608"/>
      <c r="R1466" s="606"/>
      <c r="S1466" s="608"/>
      <c r="T1466" s="192">
        <f>SUM(T1467:T1472)</f>
        <v>24000</v>
      </c>
      <c r="U1466" s="192">
        <f>SUM(U1467:U1472)</f>
        <v>24000</v>
      </c>
      <c r="V1466" s="192"/>
      <c r="W1466" s="192"/>
      <c r="X1466" s="192"/>
      <c r="Y1466" s="192"/>
      <c r="Z1466" s="192">
        <f>SUM(Z1467:Z1472)</f>
        <v>16847</v>
      </c>
      <c r="AA1466" s="192">
        <f>5%*$X$455</f>
        <v>16846.836000000003</v>
      </c>
      <c r="AB1466" s="192"/>
      <c r="AC1466" s="192"/>
      <c r="AD1466" s="192"/>
      <c r="AE1466" s="192"/>
      <c r="AF1466" s="192">
        <f>SUM(AF1467:AF1472)</f>
        <v>6315</v>
      </c>
      <c r="AG1466" s="192">
        <f>5%*$AD$455</f>
        <v>6314.85</v>
      </c>
      <c r="AH1466" s="192"/>
      <c r="AI1466" s="192"/>
      <c r="AJ1466" s="192"/>
      <c r="AK1466" s="192"/>
      <c r="AL1466" s="192">
        <f>SUM(AL1467:AL1472)</f>
        <v>3149</v>
      </c>
      <c r="AM1466" s="192">
        <f>5%*$AJ$455</f>
        <v>3148.9500000000003</v>
      </c>
      <c r="AN1466" s="608"/>
      <c r="AO1466" s="608"/>
      <c r="AP1466" s="608"/>
      <c r="AQ1466" s="608"/>
      <c r="AR1466" s="608"/>
      <c r="AS1466" s="608"/>
      <c r="AT1466" s="608"/>
      <c r="AU1466" s="607"/>
      <c r="AV1466" s="145">
        <f>AL1466-AM1466</f>
        <v>4.9999999999727152E-2</v>
      </c>
      <c r="AW1466" s="607">
        <f>3211-AM1466</f>
        <v>62.049999999999727</v>
      </c>
      <c r="AX1466" s="607"/>
      <c r="AY1466" s="607"/>
      <c r="AZ1466" s="145">
        <f t="shared" si="1353"/>
        <v>0</v>
      </c>
      <c r="BA1466" s="145">
        <f t="shared" si="1395"/>
        <v>0</v>
      </c>
      <c r="BB1466" s="607"/>
      <c r="BC1466" s="607"/>
    </row>
    <row r="1467" spans="1:55" s="514" customFormat="1" ht="31.5">
      <c r="A1467" s="558" t="s">
        <v>20</v>
      </c>
      <c r="B1467" s="222" t="s">
        <v>1395</v>
      </c>
      <c r="C1467" s="610" t="s">
        <v>1396</v>
      </c>
      <c r="D1467" s="611">
        <v>46000</v>
      </c>
      <c r="E1467" s="612"/>
      <c r="F1467" s="612"/>
      <c r="G1467" s="612"/>
      <c r="H1467" s="155">
        <f>K1467+N1467</f>
        <v>6000</v>
      </c>
      <c r="I1467" s="155">
        <f>L1467+O1467</f>
        <v>0</v>
      </c>
      <c r="J1467" s="155">
        <f>M1467+P1467</f>
        <v>6000</v>
      </c>
      <c r="K1467" s="155">
        <f>L1467+M1467</f>
        <v>6000</v>
      </c>
      <c r="L1467" s="155"/>
      <c r="M1467" s="155">
        <v>6000</v>
      </c>
      <c r="N1467" s="179"/>
      <c r="O1467" s="242"/>
      <c r="P1467" s="179"/>
      <c r="Q1467" s="613"/>
      <c r="R1467" s="612"/>
      <c r="S1467" s="613"/>
      <c r="T1467" s="614">
        <f>U1467+V1467</f>
        <v>6000</v>
      </c>
      <c r="U1467" s="155">
        <v>6000</v>
      </c>
      <c r="V1467" s="613"/>
      <c r="W1467" s="613"/>
      <c r="X1467" s="612"/>
      <c r="Y1467" s="613"/>
      <c r="Z1467" s="613"/>
      <c r="AA1467" s="613"/>
      <c r="AB1467" s="613"/>
      <c r="AC1467" s="613"/>
      <c r="AD1467" s="612"/>
      <c r="AE1467" s="613"/>
      <c r="AF1467" s="613"/>
      <c r="AG1467" s="613"/>
      <c r="AH1467" s="613"/>
      <c r="AI1467" s="613"/>
      <c r="AJ1467" s="612"/>
      <c r="AK1467" s="613"/>
      <c r="AL1467" s="613"/>
      <c r="AM1467" s="613"/>
      <c r="AN1467" s="613"/>
      <c r="AO1467" s="613"/>
      <c r="AP1467" s="613"/>
      <c r="AQ1467" s="613"/>
      <c r="AR1467" s="613"/>
      <c r="AS1467" s="613"/>
      <c r="AT1467" s="613"/>
      <c r="AU1467" s="242"/>
      <c r="AV1467" s="160">
        <f>Z1466-AA1466</f>
        <v>0.16399999999703141</v>
      </c>
      <c r="AW1467" s="242"/>
      <c r="AX1467" s="242"/>
      <c r="AY1467" s="242"/>
      <c r="AZ1467" s="160"/>
      <c r="BA1467" s="160"/>
      <c r="BB1467" s="242"/>
      <c r="BC1467" s="242"/>
    </row>
    <row r="1468" spans="1:55" s="514" customFormat="1" ht="31.5">
      <c r="A1468" s="558" t="s">
        <v>48</v>
      </c>
      <c r="B1468" s="410" t="s">
        <v>1397</v>
      </c>
      <c r="C1468" s="610" t="s">
        <v>1398</v>
      </c>
      <c r="D1468" s="611">
        <v>13000</v>
      </c>
      <c r="E1468" s="612"/>
      <c r="F1468" s="612"/>
      <c r="G1468" s="612"/>
      <c r="H1468" s="155">
        <f t="shared" ref="H1468:I1472" si="1408">K1468+N1468</f>
        <v>5000</v>
      </c>
      <c r="I1468" s="155">
        <f>L1468+O1468</f>
        <v>0</v>
      </c>
      <c r="J1468" s="155">
        <f t="shared" ref="J1468:J1472" si="1409">M1468+P1468</f>
        <v>5000</v>
      </c>
      <c r="K1468" s="155">
        <f t="shared" ref="K1468:K1471" si="1410">L1468+M1468</f>
        <v>5000</v>
      </c>
      <c r="L1468" s="171"/>
      <c r="M1468" s="155">
        <v>5000</v>
      </c>
      <c r="N1468" s="179"/>
      <c r="O1468" s="242"/>
      <c r="P1468" s="179"/>
      <c r="Q1468" s="613"/>
      <c r="R1468" s="612"/>
      <c r="S1468" s="613"/>
      <c r="T1468" s="614">
        <f t="shared" ref="T1468:T1470" si="1411">U1468+V1468</f>
        <v>5000</v>
      </c>
      <c r="U1468" s="155">
        <v>5000</v>
      </c>
      <c r="V1468" s="613"/>
      <c r="W1468" s="613"/>
      <c r="X1468" s="612"/>
      <c r="Y1468" s="613"/>
      <c r="Z1468" s="613"/>
      <c r="AA1468" s="613"/>
      <c r="AB1468" s="613"/>
      <c r="AC1468" s="613"/>
      <c r="AD1468" s="612"/>
      <c r="AE1468" s="613"/>
      <c r="AF1468" s="613"/>
      <c r="AG1468" s="613"/>
      <c r="AH1468" s="613"/>
      <c r="AI1468" s="613"/>
      <c r="AJ1468" s="612"/>
      <c r="AK1468" s="613"/>
      <c r="AL1468" s="613"/>
      <c r="AM1468" s="613"/>
      <c r="AN1468" s="613"/>
      <c r="AO1468" s="613"/>
      <c r="AP1468" s="613"/>
      <c r="AQ1468" s="613"/>
      <c r="AR1468" s="613"/>
      <c r="AS1468" s="613"/>
      <c r="AT1468" s="613"/>
      <c r="AU1468" s="242"/>
      <c r="AV1468" s="160"/>
      <c r="AW1468" s="242"/>
      <c r="AX1468" s="242"/>
      <c r="AY1468" s="242"/>
      <c r="AZ1468" s="160"/>
      <c r="BA1468" s="160"/>
      <c r="BB1468" s="242"/>
      <c r="BC1468" s="242"/>
    </row>
    <row r="1469" spans="1:55" s="514" customFormat="1" ht="63">
      <c r="A1469" s="558" t="s">
        <v>49</v>
      </c>
      <c r="B1469" s="410" t="s">
        <v>1399</v>
      </c>
      <c r="C1469" s="610" t="s">
        <v>1400</v>
      </c>
      <c r="D1469" s="611">
        <v>17990</v>
      </c>
      <c r="E1469" s="612"/>
      <c r="F1469" s="612"/>
      <c r="G1469" s="612"/>
      <c r="H1469" s="155">
        <f t="shared" si="1408"/>
        <v>8000</v>
      </c>
      <c r="I1469" s="155">
        <f t="shared" si="1408"/>
        <v>0</v>
      </c>
      <c r="J1469" s="155">
        <f t="shared" si="1409"/>
        <v>8000</v>
      </c>
      <c r="K1469" s="155">
        <f t="shared" si="1410"/>
        <v>8000</v>
      </c>
      <c r="L1469" s="171"/>
      <c r="M1469" s="155">
        <v>8000</v>
      </c>
      <c r="N1469" s="179"/>
      <c r="O1469" s="242"/>
      <c r="P1469" s="179"/>
      <c r="Q1469" s="613"/>
      <c r="R1469" s="612"/>
      <c r="S1469" s="613"/>
      <c r="T1469" s="614">
        <f t="shared" si="1411"/>
        <v>8000</v>
      </c>
      <c r="U1469" s="155">
        <v>8000</v>
      </c>
      <c r="V1469" s="613"/>
      <c r="W1469" s="613"/>
      <c r="X1469" s="612"/>
      <c r="Y1469" s="613"/>
      <c r="Z1469" s="613"/>
      <c r="AA1469" s="613"/>
      <c r="AB1469" s="613"/>
      <c r="AC1469" s="613"/>
      <c r="AD1469" s="612"/>
      <c r="AE1469" s="613"/>
      <c r="AF1469" s="613"/>
      <c r="AG1469" s="613"/>
      <c r="AH1469" s="613"/>
      <c r="AI1469" s="613"/>
      <c r="AJ1469" s="612"/>
      <c r="AK1469" s="613"/>
      <c r="AL1469" s="613"/>
      <c r="AM1469" s="613"/>
      <c r="AN1469" s="613"/>
      <c r="AO1469" s="613"/>
      <c r="AP1469" s="613"/>
      <c r="AQ1469" s="613"/>
      <c r="AR1469" s="613"/>
      <c r="AS1469" s="613"/>
      <c r="AT1469" s="613"/>
      <c r="AU1469" s="242"/>
      <c r="AV1469" s="160"/>
      <c r="AW1469" s="242"/>
      <c r="AX1469" s="242"/>
      <c r="AY1469" s="242"/>
      <c r="AZ1469" s="160"/>
      <c r="BA1469" s="160"/>
      <c r="BB1469" s="242"/>
      <c r="BC1469" s="242"/>
    </row>
    <row r="1470" spans="1:55" s="514" customFormat="1" ht="31.5">
      <c r="A1470" s="558" t="s">
        <v>50</v>
      </c>
      <c r="B1470" s="410" t="s">
        <v>1401</v>
      </c>
      <c r="C1470" s="610" t="s">
        <v>1402</v>
      </c>
      <c r="D1470" s="611">
        <v>10000</v>
      </c>
      <c r="E1470" s="612"/>
      <c r="F1470" s="612"/>
      <c r="G1470" s="612"/>
      <c r="H1470" s="155">
        <f t="shared" si="1408"/>
        <v>5000</v>
      </c>
      <c r="I1470" s="155">
        <f t="shared" si="1408"/>
        <v>0</v>
      </c>
      <c r="J1470" s="155">
        <f>M1470+P1470</f>
        <v>5000</v>
      </c>
      <c r="K1470" s="155">
        <f t="shared" si="1410"/>
        <v>5000</v>
      </c>
      <c r="L1470" s="171"/>
      <c r="M1470" s="155">
        <v>5000</v>
      </c>
      <c r="N1470" s="179"/>
      <c r="O1470" s="242"/>
      <c r="P1470" s="179"/>
      <c r="Q1470" s="613"/>
      <c r="R1470" s="612"/>
      <c r="S1470" s="613"/>
      <c r="T1470" s="614">
        <f t="shared" si="1411"/>
        <v>5000</v>
      </c>
      <c r="U1470" s="155">
        <v>5000</v>
      </c>
      <c r="V1470" s="613"/>
      <c r="W1470" s="613"/>
      <c r="X1470" s="612"/>
      <c r="Y1470" s="613"/>
      <c r="Z1470" s="613"/>
      <c r="AA1470" s="613"/>
      <c r="AB1470" s="613"/>
      <c r="AC1470" s="613"/>
      <c r="AD1470" s="612"/>
      <c r="AE1470" s="613"/>
      <c r="AF1470" s="613"/>
      <c r="AG1470" s="613"/>
      <c r="AH1470" s="613"/>
      <c r="AI1470" s="613"/>
      <c r="AJ1470" s="612"/>
      <c r="AK1470" s="613"/>
      <c r="AL1470" s="613"/>
      <c r="AM1470" s="613"/>
      <c r="AN1470" s="613"/>
      <c r="AO1470" s="613"/>
      <c r="AP1470" s="613"/>
      <c r="AQ1470" s="613"/>
      <c r="AR1470" s="613"/>
      <c r="AS1470" s="613"/>
      <c r="AT1470" s="613"/>
      <c r="AU1470" s="242"/>
      <c r="AV1470" s="160"/>
      <c r="AW1470" s="242"/>
      <c r="AX1470" s="242"/>
      <c r="AY1470" s="242"/>
      <c r="AZ1470" s="160">
        <f>AM1466-3264</f>
        <v>-115.04999999999973</v>
      </c>
      <c r="BA1470" s="160"/>
      <c r="BB1470" s="242"/>
      <c r="BC1470" s="242"/>
    </row>
    <row r="1471" spans="1:55" s="223" customFormat="1" ht="31.5">
      <c r="A1471" s="558" t="s">
        <v>51</v>
      </c>
      <c r="B1471" s="410" t="s">
        <v>1403</v>
      </c>
      <c r="C1471" s="610" t="s">
        <v>1404</v>
      </c>
      <c r="D1471" s="611">
        <v>0</v>
      </c>
      <c r="E1471" s="611">
        <v>0</v>
      </c>
      <c r="F1471" s="611"/>
      <c r="G1471" s="611"/>
      <c r="H1471" s="155">
        <f t="shared" si="1408"/>
        <v>12337</v>
      </c>
      <c r="I1471" s="155">
        <f t="shared" si="1408"/>
        <v>0</v>
      </c>
      <c r="J1471" s="155">
        <f t="shared" si="1409"/>
        <v>12337</v>
      </c>
      <c r="K1471" s="155">
        <f t="shared" si="1410"/>
        <v>12337</v>
      </c>
      <c r="L1471" s="611"/>
      <c r="M1471" s="236">
        <f>13000-188-475</f>
        <v>12337</v>
      </c>
      <c r="N1471" s="180"/>
      <c r="O1471" s="222"/>
      <c r="P1471" s="611"/>
      <c r="Q1471" s="614"/>
      <c r="R1471" s="614"/>
      <c r="S1471" s="614"/>
      <c r="T1471" s="614"/>
      <c r="U1471" s="614"/>
      <c r="V1471" s="614"/>
      <c r="W1471" s="614"/>
      <c r="X1471" s="611"/>
      <c r="Y1471" s="614"/>
      <c r="Z1471" s="611">
        <f>AA1471</f>
        <v>7847</v>
      </c>
      <c r="AA1471" s="611">
        <f>7000+1097-250</f>
        <v>7847</v>
      </c>
      <c r="AB1471" s="614"/>
      <c r="AC1471" s="614"/>
      <c r="AD1471" s="614"/>
      <c r="AE1471" s="614"/>
      <c r="AF1471" s="611">
        <f>AG1471</f>
        <v>2775</v>
      </c>
      <c r="AG1471" s="611">
        <v>2775</v>
      </c>
      <c r="AH1471" s="614"/>
      <c r="AI1471" s="614"/>
      <c r="AJ1471" s="614"/>
      <c r="AK1471" s="614"/>
      <c r="AL1471" s="611">
        <f>AM1471</f>
        <v>1715</v>
      </c>
      <c r="AM1471" s="611">
        <v>1715</v>
      </c>
      <c r="AN1471" s="614"/>
      <c r="AO1471" s="614"/>
      <c r="AP1471" s="614"/>
      <c r="AQ1471" s="614"/>
      <c r="AR1471" s="614"/>
      <c r="AS1471" s="614"/>
      <c r="AT1471" s="614"/>
      <c r="AU1471" s="222"/>
      <c r="AV1471" s="131">
        <f>I1471-L1471-O1471</f>
        <v>0</v>
      </c>
      <c r="AW1471" s="222">
        <f>M1466/2</f>
        <v>25155.672500000001</v>
      </c>
      <c r="AX1471" s="222"/>
      <c r="AY1471" s="222"/>
      <c r="AZ1471" s="145">
        <f t="shared" si="1353"/>
        <v>0</v>
      </c>
      <c r="BA1471" s="145">
        <f t="shared" si="1395"/>
        <v>0</v>
      </c>
      <c r="BB1471" s="222"/>
      <c r="BC1471" s="222"/>
    </row>
    <row r="1472" spans="1:55" s="223" customFormat="1" ht="31.5">
      <c r="A1472" s="558" t="s">
        <v>52</v>
      </c>
      <c r="B1472" s="410" t="s">
        <v>1405</v>
      </c>
      <c r="C1472" s="610" t="s">
        <v>1406</v>
      </c>
      <c r="D1472" s="611">
        <v>0</v>
      </c>
      <c r="E1472" s="611">
        <v>0</v>
      </c>
      <c r="F1472" s="611"/>
      <c r="G1472" s="611"/>
      <c r="H1472" s="155">
        <f>K1472+N1472</f>
        <v>13974</v>
      </c>
      <c r="I1472" s="155">
        <f t="shared" si="1408"/>
        <v>0</v>
      </c>
      <c r="J1472" s="155">
        <f t="shared" si="1409"/>
        <v>13974</v>
      </c>
      <c r="K1472" s="155">
        <f>L1472+M1472</f>
        <v>13974</v>
      </c>
      <c r="L1472" s="611"/>
      <c r="M1472" s="236">
        <f>13323+344+73+234</f>
        <v>13974</v>
      </c>
      <c r="N1472" s="180"/>
      <c r="O1472" s="222"/>
      <c r="P1472" s="611"/>
      <c r="Q1472" s="614"/>
      <c r="R1472" s="614"/>
      <c r="S1472" s="614"/>
      <c r="T1472" s="614"/>
      <c r="U1472" s="614"/>
      <c r="V1472" s="614"/>
      <c r="W1472" s="614"/>
      <c r="X1472" s="611"/>
      <c r="Y1472" s="614"/>
      <c r="Z1472" s="611">
        <f>AA1472</f>
        <v>9000</v>
      </c>
      <c r="AA1472" s="611">
        <f>8980+20</f>
        <v>9000</v>
      </c>
      <c r="AB1472" s="614"/>
      <c r="AC1472" s="614"/>
      <c r="AD1472" s="614"/>
      <c r="AE1472" s="614"/>
      <c r="AF1472" s="611">
        <v>3540</v>
      </c>
      <c r="AG1472" s="611">
        <v>3540</v>
      </c>
      <c r="AH1472" s="614"/>
      <c r="AI1472" s="614"/>
      <c r="AJ1472" s="614"/>
      <c r="AK1472" s="614"/>
      <c r="AL1472" s="611">
        <f>M1472-Z1472-AF1472</f>
        <v>1434</v>
      </c>
      <c r="AM1472" s="611">
        <f>AL1472</f>
        <v>1434</v>
      </c>
      <c r="AN1472" s="614"/>
      <c r="AO1472" s="614"/>
      <c r="AP1472" s="614"/>
      <c r="AQ1472" s="614"/>
      <c r="AR1472" s="614"/>
      <c r="AS1472" s="614"/>
      <c r="AT1472" s="614"/>
      <c r="AU1472" s="222"/>
      <c r="AV1472" s="131">
        <f>I1472-L1472-O1472</f>
        <v>0</v>
      </c>
      <c r="AW1472" s="222"/>
      <c r="AX1472" s="222"/>
      <c r="AY1472" s="222"/>
      <c r="AZ1472" s="145">
        <f t="shared" si="1353"/>
        <v>0</v>
      </c>
      <c r="BA1472" s="145">
        <f t="shared" si="1395"/>
        <v>0</v>
      </c>
      <c r="BB1472" s="222"/>
      <c r="BC1472" s="222"/>
    </row>
    <row r="1473" spans="1:55" s="617" customFormat="1" ht="15.75">
      <c r="A1473" s="615"/>
      <c r="B1473" s="356"/>
      <c r="C1473" s="356"/>
      <c r="D1473" s="356"/>
      <c r="E1473" s="356"/>
      <c r="F1473" s="356"/>
      <c r="G1473" s="356"/>
      <c r="H1473" s="155"/>
      <c r="I1473" s="180"/>
      <c r="J1473" s="356"/>
      <c r="K1473" s="356"/>
      <c r="L1473" s="356"/>
      <c r="M1473" s="356"/>
      <c r="N1473" s="356"/>
      <c r="O1473" s="356"/>
      <c r="P1473" s="616"/>
      <c r="Q1473" s="347"/>
      <c r="R1473" s="347"/>
      <c r="S1473" s="347"/>
      <c r="T1473" s="347"/>
      <c r="U1473" s="347"/>
      <c r="V1473" s="347"/>
      <c r="W1473" s="347"/>
      <c r="X1473" s="347"/>
      <c r="Y1473" s="347"/>
      <c r="Z1473" s="347"/>
      <c r="AA1473" s="347"/>
      <c r="AB1473" s="347"/>
      <c r="AC1473" s="347"/>
      <c r="AD1473" s="347"/>
      <c r="AE1473" s="347"/>
      <c r="AF1473" s="347"/>
      <c r="AG1473" s="347"/>
      <c r="AH1473" s="347"/>
      <c r="AI1473" s="347"/>
      <c r="AJ1473" s="347"/>
      <c r="AK1473" s="347"/>
      <c r="AL1473" s="347"/>
      <c r="AM1473" s="347"/>
      <c r="AN1473" s="347"/>
      <c r="AO1473" s="347"/>
      <c r="AP1473" s="347"/>
      <c r="AQ1473" s="347"/>
      <c r="AR1473" s="347"/>
      <c r="AS1473" s="347"/>
      <c r="AT1473" s="347"/>
      <c r="AU1473" s="341"/>
      <c r="AV1473" s="131"/>
      <c r="AW1473" s="341"/>
      <c r="AX1473" s="341"/>
      <c r="AY1473" s="341"/>
      <c r="AZ1473" s="145">
        <f t="shared" si="1353"/>
        <v>0</v>
      </c>
      <c r="BA1473" s="145">
        <f t="shared" si="1395"/>
        <v>0</v>
      </c>
      <c r="BB1473" s="341"/>
      <c r="BC1473" s="341"/>
    </row>
    <row r="1474" spans="1:55" s="624" customFormat="1" ht="15">
      <c r="A1474" s="618"/>
      <c r="B1474" s="619"/>
      <c r="C1474" s="619"/>
      <c r="D1474" s="619"/>
      <c r="E1474" s="619"/>
      <c r="F1474" s="619"/>
      <c r="G1474" s="619"/>
      <c r="H1474" s="620"/>
      <c r="I1474" s="621"/>
      <c r="J1474" s="619"/>
      <c r="K1474" s="619"/>
      <c r="L1474" s="619"/>
      <c r="M1474" s="619"/>
      <c r="N1474" s="619"/>
      <c r="O1474" s="619"/>
      <c r="P1474" s="622"/>
      <c r="Q1474" s="623"/>
      <c r="R1474" s="623"/>
      <c r="S1474" s="623"/>
      <c r="T1474" s="623"/>
      <c r="U1474" s="623"/>
      <c r="V1474" s="623"/>
      <c r="W1474" s="623"/>
      <c r="X1474" s="623"/>
      <c r="Y1474" s="623"/>
      <c r="Z1474" s="623"/>
      <c r="AA1474" s="623"/>
      <c r="AB1474" s="623"/>
      <c r="AC1474" s="623"/>
      <c r="AD1474" s="623"/>
      <c r="AE1474" s="623"/>
      <c r="AF1474" s="623"/>
      <c r="AG1474" s="623"/>
      <c r="AH1474" s="623"/>
      <c r="AI1474" s="623">
        <f>6540-AG1466</f>
        <v>225.14999999999964</v>
      </c>
      <c r="AJ1474" s="623"/>
      <c r="AK1474" s="623"/>
      <c r="AL1474" s="623"/>
      <c r="AM1474" s="623"/>
      <c r="AN1474" s="623"/>
      <c r="AO1474" s="623"/>
      <c r="AP1474" s="623"/>
      <c r="AQ1474" s="623"/>
      <c r="AR1474" s="623"/>
      <c r="AS1474" s="623"/>
      <c r="AT1474" s="623"/>
      <c r="AV1474" s="625"/>
    </row>
    <row r="1475" spans="1:55" s="624" customFormat="1" ht="15">
      <c r="A1475" s="618"/>
      <c r="B1475" s="619"/>
      <c r="C1475" s="619"/>
      <c r="D1475" s="619"/>
      <c r="E1475" s="619"/>
      <c r="F1475" s="619"/>
      <c r="G1475" s="619"/>
      <c r="H1475" s="620"/>
      <c r="I1475" s="621"/>
      <c r="J1475" s="619"/>
      <c r="K1475" s="619"/>
      <c r="L1475" s="619"/>
      <c r="M1475" s="619"/>
      <c r="N1475" s="619">
        <f>M1466-O1475</f>
        <v>-11.654999999998836</v>
      </c>
      <c r="O1475" s="619">
        <v>50323</v>
      </c>
      <c r="P1475" s="622"/>
      <c r="Q1475" s="623"/>
      <c r="R1475" s="623"/>
      <c r="S1475" s="623"/>
      <c r="T1475" s="623"/>
      <c r="U1475" s="623"/>
      <c r="V1475" s="623"/>
      <c r="W1475" s="623"/>
      <c r="X1475" s="623"/>
      <c r="Y1475" s="623"/>
      <c r="Z1475" s="623"/>
      <c r="AA1475" s="623"/>
      <c r="AB1475" s="623"/>
      <c r="AC1475" s="623"/>
      <c r="AD1475" s="623"/>
      <c r="AE1475" s="623"/>
      <c r="AF1475" s="623"/>
      <c r="AG1475" s="623"/>
      <c r="AH1475" s="623"/>
      <c r="AI1475" s="623"/>
      <c r="AJ1475" s="623"/>
      <c r="AK1475" s="623"/>
      <c r="AL1475" s="623"/>
      <c r="AM1475" s="623"/>
      <c r="AN1475" s="623"/>
      <c r="AO1475" s="623"/>
      <c r="AP1475" s="623"/>
      <c r="AQ1475" s="623"/>
      <c r="AR1475" s="623"/>
      <c r="AS1475" s="623"/>
      <c r="AT1475" s="623"/>
      <c r="AV1475" s="625"/>
    </row>
    <row r="1476" spans="1:55" s="624" customFormat="1" ht="14.25">
      <c r="A1476" s="626"/>
      <c r="B1476" s="627" t="s">
        <v>1407</v>
      </c>
      <c r="C1476" s="627"/>
      <c r="D1476" s="627"/>
      <c r="E1476" s="627"/>
      <c r="F1476" s="627"/>
      <c r="G1476" s="627"/>
      <c r="H1476" s="627"/>
      <c r="I1476" s="627"/>
      <c r="J1476" s="627"/>
      <c r="K1476" s="627"/>
      <c r="L1476" s="627"/>
      <c r="M1476" s="627"/>
      <c r="N1476" s="623"/>
      <c r="O1476" s="628">
        <v>113331</v>
      </c>
      <c r="P1476" s="623"/>
      <c r="Q1476" s="623">
        <f>50740-50667</f>
        <v>73</v>
      </c>
      <c r="R1476" s="623"/>
      <c r="S1476" s="623"/>
      <c r="T1476" s="623"/>
      <c r="U1476" s="623"/>
      <c r="V1476" s="623"/>
      <c r="W1476" s="623">
        <f>5%*477821</f>
        <v>23891.050000000003</v>
      </c>
      <c r="X1476" s="623"/>
      <c r="Y1476" s="623"/>
      <c r="Z1476" s="623"/>
      <c r="AA1476" s="623"/>
      <c r="AB1476" s="623"/>
      <c r="AC1476" s="623"/>
      <c r="AD1476" s="623"/>
      <c r="AE1476" s="623"/>
      <c r="AF1476" s="623"/>
      <c r="AG1476" s="623"/>
      <c r="AH1476" s="623"/>
      <c r="AI1476" s="623"/>
      <c r="AJ1476" s="623"/>
      <c r="AK1476" s="623"/>
      <c r="AL1476" s="623"/>
      <c r="AM1476" s="623"/>
      <c r="AN1476" s="623"/>
      <c r="AO1476" s="623"/>
      <c r="AP1476" s="623"/>
      <c r="AQ1476" s="623"/>
      <c r="AR1476" s="623"/>
      <c r="AS1476" s="623"/>
      <c r="AT1476" s="623"/>
    </row>
    <row r="1477" spans="1:55">
      <c r="I1477" s="630">
        <f>50311-H1466</f>
        <v>-0.34500000000116415</v>
      </c>
    </row>
  </sheetData>
  <mergeCells count="63">
    <mergeCell ref="AU895:AU896"/>
    <mergeCell ref="AU1328:AU1330"/>
    <mergeCell ref="AF10:AF11"/>
    <mergeCell ref="AG10:AH10"/>
    <mergeCell ref="AI10:AI11"/>
    <mergeCell ref="AJ10:AK10"/>
    <mergeCell ref="AL10:AL11"/>
    <mergeCell ref="AM10:AN10"/>
    <mergeCell ref="W10:W11"/>
    <mergeCell ref="X10:Y10"/>
    <mergeCell ref="Z10:Z11"/>
    <mergeCell ref="AA10:AB10"/>
    <mergeCell ref="AC10:AC11"/>
    <mergeCell ref="AD10:AE10"/>
    <mergeCell ref="AO9:AO11"/>
    <mergeCell ref="AP9:AQ9"/>
    <mergeCell ref="AR9:AR11"/>
    <mergeCell ref="AS9:AS11"/>
    <mergeCell ref="AP10:AP11"/>
    <mergeCell ref="AQ10:AQ11"/>
    <mergeCell ref="L9:M9"/>
    <mergeCell ref="N9:N11"/>
    <mergeCell ref="O9:P9"/>
    <mergeCell ref="T10:T11"/>
    <mergeCell ref="Q7:V9"/>
    <mergeCell ref="U10:V10"/>
    <mergeCell ref="L10:L11"/>
    <mergeCell ref="M10:M11"/>
    <mergeCell ref="O10:O11"/>
    <mergeCell ref="P10:P11"/>
    <mergeCell ref="Q10:Q11"/>
    <mergeCell ref="G6:G11"/>
    <mergeCell ref="H6:H11"/>
    <mergeCell ref="I6:P6"/>
    <mergeCell ref="Q6:AN6"/>
    <mergeCell ref="D7:D11"/>
    <mergeCell ref="E7:E11"/>
    <mergeCell ref="I7:I11"/>
    <mergeCell ref="J7:J11"/>
    <mergeCell ref="K7:P7"/>
    <mergeCell ref="R10:S10"/>
    <mergeCell ref="W7:AB9"/>
    <mergeCell ref="AC7:AH9"/>
    <mergeCell ref="AI7:AN9"/>
    <mergeCell ref="K8:M8"/>
    <mergeCell ref="N8:P8"/>
    <mergeCell ref="K9:K11"/>
    <mergeCell ref="A1:AU1"/>
    <mergeCell ref="A2:AU2"/>
    <mergeCell ref="A3:AU3"/>
    <mergeCell ref="A4:AU4"/>
    <mergeCell ref="A5:A11"/>
    <mergeCell ref="B5:B11"/>
    <mergeCell ref="C5:E5"/>
    <mergeCell ref="F5:G5"/>
    <mergeCell ref="H5:AN5"/>
    <mergeCell ref="AO5:AQ5"/>
    <mergeCell ref="AR5:AS5"/>
    <mergeCell ref="AT5:AT11"/>
    <mergeCell ref="AU5:AU11"/>
    <mergeCell ref="C6:C11"/>
    <mergeCell ref="D6:E6"/>
    <mergeCell ref="F6:F1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22" sqref="I2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TH</vt:lpstr>
      <vt:lpstr>NTM 2021-2025</vt:lpstr>
      <vt:lpstr>NTM 2022</vt:lpstr>
      <vt:lpstr>DTTS 2021-2025</vt:lpstr>
      <vt:lpstr>Sheet3</vt:lpstr>
      <vt:lpstr>'NTM 2021-2025'!Print_Area</vt:lpstr>
      <vt:lpstr>TH!Print_Area</vt:lpstr>
      <vt:lpstr>'NTM 2021-2025'!Print_Titles</vt:lpstr>
      <vt:lpstr>'NTM 2022'!Print_Titles</vt:lpstr>
      <vt:lpstr>TH!Print_Titles</vt:lpstr>
    </vt:vector>
  </TitlesOfParts>
  <Company>blogthuthuatwin10.com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2022-07-05T01:12:48Z</cp:lastPrinted>
  <dcterms:created xsi:type="dcterms:W3CDTF">2021-03-09T13:51:08Z</dcterms:created>
  <dcterms:modified xsi:type="dcterms:W3CDTF">2022-07-06T04:23:49Z</dcterms:modified>
</cp:coreProperties>
</file>